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A180A145-8A3C-4445-8ACE-F189B6E1C948}" xr6:coauthVersionLast="47" xr6:coauthVersionMax="47" xr10:uidLastSave="{00000000-0000-0000-0000-000000000000}"/>
  <bookViews>
    <workbookView xWindow="22245" yWindow="1140" windowWidth="20460" windowHeight="10920" tabRatio="769" firstSheet="7" activeTab="8" xr2:uid="{00000000-000D-0000-FFFF-FFFF00000000}"/>
  </bookViews>
  <sheets>
    <sheet name="Inputs" sheetId="12" r:id="rId1"/>
    <sheet name="Facility Info" sheetId="1" r:id="rId2"/>
    <sheet name="Load + Need" sheetId="13" r:id="rId3"/>
    <sheet name="Total MWh" sheetId="4" r:id="rId4"/>
    <sheet name="Sales" sheetId="19" r:id="rId5"/>
    <sheet name="Transfers out" sheetId="18" r:id="rId6"/>
    <sheet name="Retirements" sheetId="17" r:id="rId7"/>
    <sheet name="Compliance Summary" sheetId="11" r:id="rId8"/>
    <sheet name="Facility Detail" sheetId="14" r:id="rId9"/>
    <sheet name="Generation Rollup" sheetId="15" r:id="rId10"/>
  </sheets>
  <definedNames>
    <definedName name="_xlnm._FilterDatabase" localSheetId="8" hidden="1">'Facility Detail'!$A$1:$N$1732</definedName>
    <definedName name="_xlnm._FilterDatabase" localSheetId="6" hidden="1">Retirements!$A$1:$AG$2657</definedName>
    <definedName name="_xlnm._FilterDatabase" localSheetId="5" hidden="1">'Transfers out'!$A$1:$N$624</definedName>
    <definedName name="Facilities">'Facility Detail'!$B$5:$H$56</definedName>
    <definedName name="FacilityTypes">Inputs!$A$20:$A$30</definedName>
    <definedName name="LaborBonus">Inputs!$A$15:$A$17</definedName>
    <definedName name="nApprenticeshipBonus">Inputs!$B$7</definedName>
    <definedName name="nDistributedGenerationBonus">Inputs!$B$8</definedName>
    <definedName name="nOffsetContrib">Inputs!$B$11</definedName>
    <definedName name="nReportingYear">Inputs!$B$6</definedName>
    <definedName name="sumSales">Sales!$A$167:$V$167</definedName>
    <definedName name="sumTotalMWh">'Total MWh'!$A$60:$S$60</definedName>
    <definedName name="tblAdjSales">Sales!$B$86:$V$105</definedName>
    <definedName name="tblFacility">'Facility Info'!$A$2:$L$59</definedName>
    <definedName name="tblQtyRequired">'Load + Need'!$D$2:$S$5</definedName>
    <definedName name="tblSales">Sales!$A$108:$V$166</definedName>
    <definedName name="tblTotalMWh">'Total MWh'!$A$2:$S$59</definedName>
    <definedName name="tvFacility">'Facility Info'!$A$2:$L$2</definedName>
    <definedName name="tvSales">Sales!$A$108:$V$108</definedName>
    <definedName name="tvTotalMWh">'Total MWh'!$A$2:$S$2</definedName>
    <definedName name="tvYear">Sales!$B$1:$V$1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7" i="14" l="1"/>
  <c r="K509" i="14"/>
  <c r="N66" i="14" l="1"/>
  <c r="N67" i="14"/>
  <c r="N68" i="14"/>
  <c r="N71" i="14"/>
  <c r="N72" i="14"/>
  <c r="N73" i="14"/>
  <c r="N76" i="14"/>
  <c r="N77" i="14"/>
  <c r="N78" i="14"/>
  <c r="N79" i="14"/>
  <c r="N92" i="14"/>
  <c r="N94" i="14"/>
  <c r="N104" i="14"/>
  <c r="N105" i="14"/>
  <c r="N106" i="14"/>
  <c r="N109" i="14"/>
  <c r="N110" i="14"/>
  <c r="N111" i="14"/>
  <c r="N114" i="14"/>
  <c r="N115" i="14"/>
  <c r="N116" i="14"/>
  <c r="N117" i="14"/>
  <c r="N130" i="14"/>
  <c r="N132" i="14"/>
  <c r="N142" i="14"/>
  <c r="N143" i="14"/>
  <c r="N144" i="14"/>
  <c r="N147" i="14"/>
  <c r="N148" i="14"/>
  <c r="N149" i="14"/>
  <c r="N152" i="14"/>
  <c r="N153" i="14"/>
  <c r="N154" i="14"/>
  <c r="N155" i="14"/>
  <c r="N168" i="14"/>
  <c r="N170" i="14"/>
  <c r="N180" i="14"/>
  <c r="N181" i="14"/>
  <c r="N182" i="14"/>
  <c r="N185" i="14"/>
  <c r="N186" i="14"/>
  <c r="N187" i="14"/>
  <c r="N190" i="14"/>
  <c r="N191" i="14"/>
  <c r="N192" i="14"/>
  <c r="N193" i="14"/>
  <c r="N206" i="14"/>
  <c r="N208" i="14"/>
  <c r="N218" i="14"/>
  <c r="N219" i="14"/>
  <c r="N220" i="14"/>
  <c r="N223" i="14"/>
  <c r="N224" i="14"/>
  <c r="N225" i="14"/>
  <c r="N228" i="14"/>
  <c r="N229" i="14"/>
  <c r="N230" i="14"/>
  <c r="N231" i="14"/>
  <c r="N244" i="14"/>
  <c r="N246" i="14"/>
  <c r="N256" i="14"/>
  <c r="N257" i="14"/>
  <c r="N258" i="14"/>
  <c r="N261" i="14"/>
  <c r="N262" i="14"/>
  <c r="N263" i="14"/>
  <c r="N266" i="14"/>
  <c r="N267" i="14"/>
  <c r="N268" i="14"/>
  <c r="N269" i="14"/>
  <c r="N282" i="14"/>
  <c r="N284" i="14"/>
  <c r="N294" i="14"/>
  <c r="N295" i="14"/>
  <c r="N296" i="14"/>
  <c r="N299" i="14"/>
  <c r="N300" i="14"/>
  <c r="N301" i="14"/>
  <c r="N304" i="14"/>
  <c r="N305" i="14"/>
  <c r="N306" i="14"/>
  <c r="N307" i="14"/>
  <c r="N320" i="14"/>
  <c r="N322" i="14"/>
  <c r="N332" i="14"/>
  <c r="N333" i="14"/>
  <c r="N334" i="14"/>
  <c r="N337" i="14"/>
  <c r="N338" i="14"/>
  <c r="N339" i="14"/>
  <c r="N342" i="14"/>
  <c r="N343" i="14"/>
  <c r="N344" i="14"/>
  <c r="N345" i="14"/>
  <c r="N358" i="14"/>
  <c r="N360" i="14"/>
  <c r="N370" i="14"/>
  <c r="N371" i="14"/>
  <c r="N372" i="14"/>
  <c r="N375" i="14"/>
  <c r="N376" i="14"/>
  <c r="N377" i="14"/>
  <c r="N380" i="14"/>
  <c r="N381" i="14"/>
  <c r="N382" i="14"/>
  <c r="N383" i="14"/>
  <c r="N396" i="14"/>
  <c r="N398" i="14"/>
  <c r="N408" i="14"/>
  <c r="N409" i="14"/>
  <c r="N410" i="14"/>
  <c r="N413" i="14"/>
  <c r="N414" i="14"/>
  <c r="N415" i="14"/>
  <c r="N418" i="14"/>
  <c r="N419" i="14"/>
  <c r="N420" i="14"/>
  <c r="N421" i="14"/>
  <c r="N434" i="14"/>
  <c r="N436" i="14"/>
  <c r="N446" i="14"/>
  <c r="N447" i="14"/>
  <c r="N448" i="14"/>
  <c r="N451" i="14"/>
  <c r="N452" i="14"/>
  <c r="N453" i="14"/>
  <c r="N456" i="14"/>
  <c r="N457" i="14"/>
  <c r="N458" i="14"/>
  <c r="N459" i="14"/>
  <c r="N472" i="14"/>
  <c r="N474" i="14"/>
  <c r="N484" i="14"/>
  <c r="N485" i="14"/>
  <c r="N486" i="14"/>
  <c r="N489" i="14"/>
  <c r="N490" i="14"/>
  <c r="N491" i="14"/>
  <c r="N494" i="14"/>
  <c r="N495" i="14"/>
  <c r="N496" i="14"/>
  <c r="N497" i="14"/>
  <c r="N510" i="14"/>
  <c r="N512" i="14"/>
  <c r="N522" i="14"/>
  <c r="N523" i="14"/>
  <c r="N524" i="14"/>
  <c r="N527" i="14"/>
  <c r="N528" i="14"/>
  <c r="N529" i="14"/>
  <c r="N532" i="14"/>
  <c r="N533" i="14"/>
  <c r="N534" i="14"/>
  <c r="N535" i="14"/>
  <c r="N548" i="14"/>
  <c r="N550" i="14"/>
  <c r="N560" i="14"/>
  <c r="N561" i="14"/>
  <c r="N562" i="14"/>
  <c r="N565" i="14"/>
  <c r="N566" i="14"/>
  <c r="N567" i="14"/>
  <c r="N570" i="14"/>
  <c r="N571" i="14"/>
  <c r="N572" i="14"/>
  <c r="N573" i="14"/>
  <c r="N586" i="14"/>
  <c r="N588" i="14"/>
  <c r="N598" i="14"/>
  <c r="N599" i="14"/>
  <c r="N600" i="14"/>
  <c r="N603" i="14"/>
  <c r="N604" i="14"/>
  <c r="N605" i="14"/>
  <c r="N608" i="14"/>
  <c r="N609" i="14"/>
  <c r="N610" i="14"/>
  <c r="N611" i="14"/>
  <c r="N624" i="14"/>
  <c r="N626" i="14"/>
  <c r="N636" i="14"/>
  <c r="N637" i="14"/>
  <c r="N638" i="14"/>
  <c r="N641" i="14"/>
  <c r="N642" i="14"/>
  <c r="N643" i="14"/>
  <c r="N646" i="14"/>
  <c r="N647" i="14"/>
  <c r="N648" i="14"/>
  <c r="N649" i="14"/>
  <c r="N662" i="14"/>
  <c r="N664" i="14"/>
  <c r="N674" i="14"/>
  <c r="N675" i="14"/>
  <c r="N676" i="14"/>
  <c r="N679" i="14"/>
  <c r="N680" i="14"/>
  <c r="N681" i="14"/>
  <c r="N684" i="14"/>
  <c r="N685" i="14"/>
  <c r="N686" i="14"/>
  <c r="N687" i="14"/>
  <c r="N700" i="14"/>
  <c r="N702" i="14"/>
  <c r="N712" i="14"/>
  <c r="N713" i="14"/>
  <c r="N714" i="14"/>
  <c r="N717" i="14"/>
  <c r="N718" i="14"/>
  <c r="N719" i="14"/>
  <c r="N722" i="14"/>
  <c r="N723" i="14"/>
  <c r="N724" i="14"/>
  <c r="N725" i="14"/>
  <c r="N738" i="14"/>
  <c r="N740" i="14"/>
  <c r="N750" i="14"/>
  <c r="N751" i="14"/>
  <c r="N752" i="14"/>
  <c r="N755" i="14"/>
  <c r="N756" i="14"/>
  <c r="N757" i="14"/>
  <c r="N760" i="14"/>
  <c r="N761" i="14"/>
  <c r="N762" i="14"/>
  <c r="N763" i="14"/>
  <c r="N776" i="14"/>
  <c r="N778" i="14"/>
  <c r="N788" i="14"/>
  <c r="N789" i="14"/>
  <c r="N790" i="14"/>
  <c r="N793" i="14"/>
  <c r="N794" i="14"/>
  <c r="N795" i="14"/>
  <c r="N798" i="14"/>
  <c r="N799" i="14"/>
  <c r="N800" i="14"/>
  <c r="N801" i="14"/>
  <c r="N814" i="14"/>
  <c r="N816" i="14"/>
  <c r="N826" i="14"/>
  <c r="N827" i="14"/>
  <c r="N828" i="14"/>
  <c r="N831" i="14"/>
  <c r="N832" i="14"/>
  <c r="N833" i="14"/>
  <c r="N836" i="14"/>
  <c r="N837" i="14"/>
  <c r="N838" i="14"/>
  <c r="N839" i="14"/>
  <c r="N852" i="14"/>
  <c r="N854" i="14"/>
  <c r="N864" i="14"/>
  <c r="N865" i="14"/>
  <c r="N866" i="14"/>
  <c r="N869" i="14"/>
  <c r="N870" i="14"/>
  <c r="N871" i="14"/>
  <c r="N874" i="14"/>
  <c r="N875" i="14"/>
  <c r="N876" i="14"/>
  <c r="N877" i="14"/>
  <c r="N890" i="14"/>
  <c r="N892" i="14"/>
  <c r="N902" i="14"/>
  <c r="N903" i="14"/>
  <c r="N904" i="14"/>
  <c r="N907" i="14"/>
  <c r="N908" i="14"/>
  <c r="N909" i="14"/>
  <c r="N912" i="14"/>
  <c r="N913" i="14"/>
  <c r="N914" i="14"/>
  <c r="N915" i="14"/>
  <c r="N928" i="14"/>
  <c r="N930" i="14"/>
  <c r="N940" i="14"/>
  <c r="N941" i="14"/>
  <c r="N942" i="14"/>
  <c r="N945" i="14"/>
  <c r="N946" i="14"/>
  <c r="N947" i="14"/>
  <c r="N950" i="14"/>
  <c r="N951" i="14"/>
  <c r="N952" i="14"/>
  <c r="N953" i="14"/>
  <c r="N966" i="14"/>
  <c r="N968" i="14"/>
  <c r="N978" i="14"/>
  <c r="N979" i="14"/>
  <c r="N980" i="14"/>
  <c r="N983" i="14"/>
  <c r="N984" i="14"/>
  <c r="N985" i="14"/>
  <c r="N988" i="14"/>
  <c r="N989" i="14"/>
  <c r="N990" i="14"/>
  <c r="N991" i="14"/>
  <c r="N1004" i="14"/>
  <c r="N1006" i="14"/>
  <c r="N1016" i="14"/>
  <c r="N1017" i="14"/>
  <c r="N1018" i="14"/>
  <c r="N1021" i="14"/>
  <c r="N1022" i="14"/>
  <c r="N1023" i="14"/>
  <c r="N1026" i="14"/>
  <c r="N1027" i="14"/>
  <c r="N1028" i="14"/>
  <c r="N1029" i="14"/>
  <c r="N1042" i="14"/>
  <c r="N1044" i="14"/>
  <c r="N1054" i="14"/>
  <c r="N1055" i="14"/>
  <c r="N1056" i="14"/>
  <c r="N1059" i="14"/>
  <c r="N1060" i="14"/>
  <c r="N1061" i="14"/>
  <c r="N1064" i="14"/>
  <c r="N1065" i="14"/>
  <c r="N1066" i="14"/>
  <c r="N1067" i="14"/>
  <c r="N1080" i="14"/>
  <c r="N1082" i="14"/>
  <c r="N1092" i="14"/>
  <c r="N1093" i="14"/>
  <c r="N1094" i="14"/>
  <c r="N1097" i="14"/>
  <c r="N1098" i="14"/>
  <c r="N1099" i="14"/>
  <c r="N1102" i="14"/>
  <c r="N1103" i="14"/>
  <c r="N1104" i="14"/>
  <c r="N1105" i="14"/>
  <c r="N1118" i="14"/>
  <c r="N1120" i="14"/>
  <c r="N1130" i="14"/>
  <c r="N1131" i="14"/>
  <c r="N1132" i="14"/>
  <c r="N1135" i="14"/>
  <c r="N1136" i="14"/>
  <c r="N1137" i="14"/>
  <c r="N1140" i="14"/>
  <c r="N1141" i="14"/>
  <c r="N1142" i="14"/>
  <c r="N1143" i="14"/>
  <c r="N1156" i="14"/>
  <c r="N1158" i="14"/>
  <c r="N1168" i="14"/>
  <c r="N1169" i="14"/>
  <c r="N1170" i="14"/>
  <c r="N1173" i="14"/>
  <c r="N1174" i="14"/>
  <c r="N1175" i="14"/>
  <c r="N1178" i="14"/>
  <c r="N1179" i="14"/>
  <c r="N1180" i="14"/>
  <c r="N1181" i="14"/>
  <c r="N1194" i="14"/>
  <c r="N1196" i="14"/>
  <c r="N1206" i="14"/>
  <c r="N1207" i="14"/>
  <c r="N1208" i="14"/>
  <c r="N1211" i="14"/>
  <c r="N1212" i="14"/>
  <c r="N1213" i="14"/>
  <c r="N1216" i="14"/>
  <c r="N1217" i="14"/>
  <c r="N1218" i="14"/>
  <c r="N1219" i="14"/>
  <c r="N1232" i="14"/>
  <c r="N1234" i="14"/>
  <c r="N1244" i="14"/>
  <c r="N1245" i="14"/>
  <c r="N1246" i="14"/>
  <c r="N1249" i="14"/>
  <c r="N1250" i="14"/>
  <c r="N1251" i="14"/>
  <c r="N1254" i="14"/>
  <c r="N1255" i="14"/>
  <c r="N1256" i="14"/>
  <c r="N1257" i="14"/>
  <c r="N1270" i="14"/>
  <c r="N1272" i="14"/>
  <c r="N1282" i="14"/>
  <c r="N1283" i="14"/>
  <c r="N1284" i="14"/>
  <c r="N1287" i="14"/>
  <c r="N1288" i="14"/>
  <c r="N1289" i="14"/>
  <c r="N1292" i="14"/>
  <c r="N1293" i="14"/>
  <c r="N1294" i="14"/>
  <c r="N1295" i="14"/>
  <c r="N1308" i="14"/>
  <c r="N1310" i="14"/>
  <c r="N1320" i="14"/>
  <c r="N1321" i="14"/>
  <c r="N1322" i="14"/>
  <c r="N1325" i="14"/>
  <c r="N1326" i="14"/>
  <c r="N1327" i="14"/>
  <c r="N1330" i="14"/>
  <c r="N1331" i="14"/>
  <c r="N1332" i="14"/>
  <c r="N1333" i="14"/>
  <c r="N1346" i="14"/>
  <c r="N1348" i="14"/>
  <c r="N1358" i="14"/>
  <c r="N1359" i="14"/>
  <c r="N1360" i="14"/>
  <c r="N1363" i="14"/>
  <c r="N1364" i="14"/>
  <c r="N1365" i="14"/>
  <c r="N1368" i="14"/>
  <c r="N1369" i="14"/>
  <c r="N1370" i="14"/>
  <c r="N1371" i="14"/>
  <c r="N1384" i="14"/>
  <c r="N1386" i="14"/>
  <c r="N1396" i="14"/>
  <c r="N1397" i="14"/>
  <c r="N1398" i="14"/>
  <c r="N1401" i="14"/>
  <c r="N1402" i="14"/>
  <c r="N1403" i="14"/>
  <c r="N1406" i="14"/>
  <c r="N1407" i="14"/>
  <c r="N1408" i="14"/>
  <c r="N1409" i="14"/>
  <c r="N1422" i="14"/>
  <c r="N1424" i="14"/>
  <c r="N1434" i="14"/>
  <c r="N1435" i="14"/>
  <c r="N1436" i="14"/>
  <c r="N1439" i="14"/>
  <c r="N1440" i="14"/>
  <c r="N1441" i="14"/>
  <c r="N1444" i="14"/>
  <c r="N1445" i="14"/>
  <c r="N1446" i="14"/>
  <c r="N1447" i="14"/>
  <c r="N1460" i="14"/>
  <c r="N1462" i="14"/>
  <c r="N1472" i="14"/>
  <c r="N1473" i="14"/>
  <c r="N1474" i="14"/>
  <c r="N1477" i="14"/>
  <c r="N1478" i="14"/>
  <c r="N1479" i="14"/>
  <c r="N1482" i="14"/>
  <c r="N1483" i="14"/>
  <c r="N1484" i="14"/>
  <c r="N1485" i="14"/>
  <c r="N1498" i="14"/>
  <c r="N1500" i="14"/>
  <c r="N1510" i="14"/>
  <c r="N1511" i="14"/>
  <c r="N1512" i="14"/>
  <c r="N1515" i="14"/>
  <c r="N1516" i="14"/>
  <c r="N1517" i="14"/>
  <c r="N1520" i="14"/>
  <c r="N1521" i="14"/>
  <c r="N1522" i="14"/>
  <c r="N1523" i="14"/>
  <c r="N1536" i="14"/>
  <c r="N1538" i="14"/>
  <c r="N1548" i="14"/>
  <c r="N1549" i="14"/>
  <c r="N1550" i="14"/>
  <c r="N1553" i="14"/>
  <c r="N1554" i="14"/>
  <c r="N1555" i="14"/>
  <c r="N1558" i="14"/>
  <c r="N1559" i="14"/>
  <c r="N1560" i="14"/>
  <c r="N1561" i="14"/>
  <c r="N1574" i="14"/>
  <c r="N1576" i="14"/>
  <c r="N1586" i="14"/>
  <c r="N1587" i="14"/>
  <c r="N1588" i="14"/>
  <c r="N1591" i="14"/>
  <c r="N1592" i="14"/>
  <c r="N1593" i="14"/>
  <c r="N1596" i="14"/>
  <c r="N1597" i="14"/>
  <c r="N1598" i="14"/>
  <c r="N1599" i="14"/>
  <c r="N1612" i="14"/>
  <c r="N1614" i="14"/>
  <c r="N1624" i="14"/>
  <c r="N1625" i="14"/>
  <c r="N1626" i="14"/>
  <c r="N1629" i="14"/>
  <c r="N1630" i="14"/>
  <c r="N1631" i="14"/>
  <c r="N1634" i="14"/>
  <c r="N1635" i="14"/>
  <c r="N1636" i="14"/>
  <c r="N1637" i="14"/>
  <c r="N1650" i="14"/>
  <c r="N1652" i="14"/>
  <c r="N1662" i="14"/>
  <c r="N1663" i="14"/>
  <c r="N1664" i="14"/>
  <c r="N1667" i="14"/>
  <c r="N1668" i="14"/>
  <c r="N1669" i="14"/>
  <c r="N1672" i="14"/>
  <c r="N1673" i="14"/>
  <c r="N1674" i="14"/>
  <c r="N1675" i="14"/>
  <c r="N1688" i="14"/>
  <c r="N1690" i="14"/>
  <c r="N1700" i="14"/>
  <c r="N1701" i="14"/>
  <c r="N1702" i="14"/>
  <c r="N1705" i="14"/>
  <c r="N1706" i="14"/>
  <c r="N1707" i="14"/>
  <c r="N1710" i="14"/>
  <c r="N1711" i="14"/>
  <c r="N1712" i="14"/>
  <c r="N1713" i="14"/>
  <c r="N1726" i="14"/>
  <c r="N1728" i="14"/>
  <c r="Q10" i="4" l="1"/>
  <c r="Q9" i="4"/>
  <c r="Q7" i="4"/>
  <c r="Q6" i="4"/>
  <c r="Q11" i="4" l="1"/>
  <c r="O32" i="4" l="1"/>
  <c r="N32" i="4"/>
  <c r="N31" i="4"/>
  <c r="N22" i="4"/>
  <c r="D162" i="19"/>
  <c r="D163" i="19"/>
  <c r="D164" i="19"/>
  <c r="P3" i="4" l="1"/>
  <c r="D128" i="19" l="1"/>
  <c r="D129" i="19"/>
  <c r="D132" i="19"/>
  <c r="D133" i="19"/>
  <c r="D134" i="19"/>
  <c r="R5" i="13"/>
  <c r="D110" i="19" l="1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30" i="19"/>
  <c r="D131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B53" i="14"/>
  <c r="C53" i="14"/>
  <c r="D53" i="14"/>
  <c r="E53" i="14"/>
  <c r="F53" i="14"/>
  <c r="G53" i="14"/>
  <c r="H53" i="14"/>
  <c r="B50" i="14" l="1"/>
  <c r="C50" i="14"/>
  <c r="D50" i="14"/>
  <c r="E50" i="14"/>
  <c r="F50" i="14"/>
  <c r="G50" i="14"/>
  <c r="H50" i="14"/>
  <c r="B51" i="14"/>
  <c r="C51" i="14"/>
  <c r="D51" i="14"/>
  <c r="E51" i="14"/>
  <c r="F51" i="14"/>
  <c r="G51" i="14"/>
  <c r="H51" i="14"/>
  <c r="B52" i="14"/>
  <c r="C52" i="14"/>
  <c r="D52" i="14"/>
  <c r="E52" i="14"/>
  <c r="F52" i="14"/>
  <c r="G52" i="14"/>
  <c r="H52" i="14"/>
  <c r="B11" i="12" l="1"/>
  <c r="O5" i="13" l="1"/>
  <c r="P5" i="13"/>
  <c r="Q5" i="13"/>
  <c r="G5" i="13"/>
  <c r="H5" i="13"/>
  <c r="I5" i="13"/>
  <c r="J5" i="13"/>
  <c r="K5" i="13"/>
  <c r="L5" i="13"/>
  <c r="M5" i="13"/>
  <c r="N5" i="13"/>
  <c r="H78" i="14" l="1"/>
  <c r="G78" i="14"/>
  <c r="F78" i="14"/>
  <c r="E78" i="14"/>
  <c r="D78" i="14"/>
  <c r="C4" i="11" l="1"/>
  <c r="B1" i="14"/>
  <c r="B1" i="15"/>
  <c r="H4" i="15"/>
  <c r="H18" i="15" s="1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F10" i="15" l="1"/>
  <c r="D10" i="15"/>
  <c r="G10" i="15"/>
  <c r="H13" i="15"/>
  <c r="G13" i="15"/>
  <c r="H12" i="15"/>
  <c r="D12" i="15"/>
  <c r="E10" i="15"/>
  <c r="E13" i="15"/>
  <c r="F12" i="15"/>
  <c r="D13" i="15"/>
  <c r="E12" i="15"/>
  <c r="F13" i="15"/>
  <c r="G12" i="15"/>
  <c r="H10" i="15"/>
  <c r="G4" i="15"/>
  <c r="F4" i="15" l="1"/>
  <c r="G18" i="15"/>
  <c r="E4" i="15" l="1"/>
  <c r="F18" i="15"/>
  <c r="D4" i="15" l="1"/>
  <c r="D18" i="15" s="1"/>
  <c r="E18" i="15"/>
  <c r="P66" i="19" l="1"/>
  <c r="F108" i="19" l="1"/>
  <c r="D109" i="19"/>
  <c r="E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C105" i="19"/>
  <c r="B105" i="19"/>
  <c r="C104" i="19"/>
  <c r="B104" i="19"/>
  <c r="C103" i="19"/>
  <c r="B103" i="19"/>
  <c r="C102" i="19"/>
  <c r="B102" i="19"/>
  <c r="C101" i="19"/>
  <c r="B101" i="19"/>
  <c r="C100" i="19"/>
  <c r="B100" i="19"/>
  <c r="C99" i="19"/>
  <c r="B99" i="19"/>
  <c r="C98" i="19"/>
  <c r="B98" i="19"/>
  <c r="C97" i="19"/>
  <c r="B97" i="19"/>
  <c r="C96" i="19"/>
  <c r="B96" i="19"/>
  <c r="C95" i="19"/>
  <c r="B95" i="19"/>
  <c r="C94" i="19"/>
  <c r="B94" i="19"/>
  <c r="C93" i="19"/>
  <c r="B93" i="19"/>
  <c r="C92" i="19"/>
  <c r="B92" i="19"/>
  <c r="C91" i="19"/>
  <c r="B91" i="19"/>
  <c r="C90" i="19"/>
  <c r="B90" i="19"/>
  <c r="C89" i="19"/>
  <c r="B89" i="19"/>
  <c r="C88" i="19"/>
  <c r="B88" i="19"/>
  <c r="C87" i="19"/>
  <c r="B87" i="19"/>
  <c r="C84" i="19"/>
  <c r="B84" i="19"/>
  <c r="C83" i="19"/>
  <c r="B83" i="19"/>
  <c r="C82" i="19"/>
  <c r="B82" i="19"/>
  <c r="C81" i="19"/>
  <c r="B81" i="19"/>
  <c r="C80" i="19"/>
  <c r="B80" i="19"/>
  <c r="C79" i="19"/>
  <c r="B79" i="19"/>
  <c r="C78" i="19"/>
  <c r="B78" i="19"/>
  <c r="C77" i="19"/>
  <c r="B77" i="19"/>
  <c r="C76" i="19"/>
  <c r="B76" i="19"/>
  <c r="C75" i="19"/>
  <c r="B75" i="19"/>
  <c r="C74" i="19"/>
  <c r="B74" i="19"/>
  <c r="C73" i="19"/>
  <c r="B73" i="19"/>
  <c r="C72" i="19"/>
  <c r="B72" i="19"/>
  <c r="C71" i="19"/>
  <c r="B71" i="19"/>
  <c r="C70" i="19"/>
  <c r="B70" i="19"/>
  <c r="C69" i="19"/>
  <c r="B69" i="19"/>
  <c r="C68" i="19"/>
  <c r="B68" i="19"/>
  <c r="C67" i="19"/>
  <c r="B67" i="19"/>
  <c r="C66" i="19"/>
  <c r="B66" i="19"/>
  <c r="C63" i="19"/>
  <c r="B63" i="19"/>
  <c r="C62" i="19"/>
  <c r="B62" i="19"/>
  <c r="C61" i="19"/>
  <c r="B61" i="19"/>
  <c r="C60" i="19"/>
  <c r="B60" i="19"/>
  <c r="C59" i="19"/>
  <c r="B59" i="19"/>
  <c r="C58" i="19"/>
  <c r="B58" i="19"/>
  <c r="C57" i="19"/>
  <c r="B57" i="19"/>
  <c r="C56" i="19"/>
  <c r="B56" i="19"/>
  <c r="C55" i="19"/>
  <c r="B55" i="19"/>
  <c r="C54" i="19"/>
  <c r="B54" i="19"/>
  <c r="C53" i="19"/>
  <c r="B53" i="19"/>
  <c r="C52" i="19"/>
  <c r="B52" i="19"/>
  <c r="C51" i="19"/>
  <c r="B51" i="19"/>
  <c r="C50" i="19"/>
  <c r="B50" i="19"/>
  <c r="C49" i="19"/>
  <c r="B49" i="19"/>
  <c r="C48" i="19"/>
  <c r="B48" i="19"/>
  <c r="C47" i="19"/>
  <c r="B47" i="19"/>
  <c r="C46" i="19"/>
  <c r="B46" i="19"/>
  <c r="C45" i="19"/>
  <c r="B45" i="19"/>
  <c r="C42" i="19"/>
  <c r="B42" i="19"/>
  <c r="C41" i="19"/>
  <c r="B41" i="19"/>
  <c r="C40" i="19"/>
  <c r="B40" i="19"/>
  <c r="C39" i="19"/>
  <c r="E39" i="19" s="1"/>
  <c r="B39" i="19"/>
  <c r="C38" i="19"/>
  <c r="B38" i="19"/>
  <c r="C37" i="19"/>
  <c r="B37" i="19"/>
  <c r="C36" i="19"/>
  <c r="B36" i="19"/>
  <c r="C35" i="19"/>
  <c r="B35" i="19"/>
  <c r="C34" i="19"/>
  <c r="B34" i="19"/>
  <c r="C33" i="19"/>
  <c r="B33" i="19"/>
  <c r="C32" i="19"/>
  <c r="B32" i="19"/>
  <c r="C31" i="19"/>
  <c r="B31" i="19"/>
  <c r="C30" i="19"/>
  <c r="B30" i="19"/>
  <c r="C29" i="19"/>
  <c r="B29" i="19"/>
  <c r="C28" i="19"/>
  <c r="B28" i="19"/>
  <c r="C27" i="19"/>
  <c r="B27" i="19"/>
  <c r="C26" i="19"/>
  <c r="B26" i="19"/>
  <c r="C25" i="19"/>
  <c r="E25" i="19" s="1"/>
  <c r="B25" i="19"/>
  <c r="C24" i="19"/>
  <c r="B24" i="19"/>
  <c r="F1" i="19"/>
  <c r="F14" i="19" s="1"/>
  <c r="E162" i="19" l="1"/>
  <c r="E164" i="19"/>
  <c r="E163" i="19"/>
  <c r="F164" i="19"/>
  <c r="F162" i="19"/>
  <c r="F163" i="19"/>
  <c r="E128" i="19"/>
  <c r="E129" i="19"/>
  <c r="F128" i="19"/>
  <c r="F129" i="19"/>
  <c r="E134" i="19"/>
  <c r="E132" i="19"/>
  <c r="E133" i="19"/>
  <c r="F132" i="19"/>
  <c r="F133" i="19"/>
  <c r="F134" i="19"/>
  <c r="E110" i="19"/>
  <c r="F110" i="19"/>
  <c r="E111" i="19"/>
  <c r="F111" i="19"/>
  <c r="G108" i="19"/>
  <c r="F161" i="19"/>
  <c r="E161" i="19"/>
  <c r="F157" i="19"/>
  <c r="E157" i="19"/>
  <c r="F153" i="19"/>
  <c r="E153" i="19"/>
  <c r="E149" i="19"/>
  <c r="F149" i="19"/>
  <c r="F145" i="19"/>
  <c r="E145" i="19"/>
  <c r="E141" i="19"/>
  <c r="F141" i="19"/>
  <c r="E137" i="19"/>
  <c r="F137" i="19"/>
  <c r="E131" i="19"/>
  <c r="F131" i="19"/>
  <c r="E127" i="19"/>
  <c r="F127" i="19"/>
  <c r="E123" i="19"/>
  <c r="F123" i="19"/>
  <c r="E109" i="19"/>
  <c r="F109" i="19"/>
  <c r="E160" i="19"/>
  <c r="F160" i="19"/>
  <c r="E156" i="19"/>
  <c r="F156" i="19"/>
  <c r="E152" i="19"/>
  <c r="F152" i="19"/>
  <c r="F148" i="19"/>
  <c r="E148" i="19"/>
  <c r="F144" i="19"/>
  <c r="E144" i="19"/>
  <c r="F140" i="19"/>
  <c r="E140" i="19"/>
  <c r="F136" i="19"/>
  <c r="E136" i="19"/>
  <c r="F130" i="19"/>
  <c r="E130" i="19"/>
  <c r="E122" i="19"/>
  <c r="F122" i="19"/>
  <c r="E118" i="19"/>
  <c r="F118" i="19"/>
  <c r="E158" i="19"/>
  <c r="F158" i="19"/>
  <c r="F154" i="19"/>
  <c r="E154" i="19"/>
  <c r="E150" i="19"/>
  <c r="F150" i="19"/>
  <c r="E146" i="19"/>
  <c r="F146" i="19"/>
  <c r="F142" i="19"/>
  <c r="E142" i="19"/>
  <c r="E138" i="19"/>
  <c r="F138" i="19"/>
  <c r="F124" i="19"/>
  <c r="E124" i="19"/>
  <c r="F159" i="19"/>
  <c r="E159" i="19"/>
  <c r="E155" i="19"/>
  <c r="F155" i="19"/>
  <c r="F151" i="19"/>
  <c r="E151" i="19"/>
  <c r="E147" i="19"/>
  <c r="F147" i="19"/>
  <c r="E143" i="19"/>
  <c r="F143" i="19"/>
  <c r="E139" i="19"/>
  <c r="F139" i="19"/>
  <c r="E135" i="19"/>
  <c r="F135" i="19"/>
  <c r="E125" i="19"/>
  <c r="F125" i="19"/>
  <c r="E121" i="19"/>
  <c r="F121" i="19"/>
  <c r="E117" i="19"/>
  <c r="F117" i="19"/>
  <c r="G1" i="19"/>
  <c r="F19" i="19"/>
  <c r="F18" i="19"/>
  <c r="F15" i="19"/>
  <c r="F5" i="19"/>
  <c r="F4" i="19"/>
  <c r="F8" i="19"/>
  <c r="F12" i="19"/>
  <c r="F10" i="19"/>
  <c r="F13" i="19"/>
  <c r="F17" i="19"/>
  <c r="F3" i="19"/>
  <c r="F6" i="19"/>
  <c r="F7" i="19"/>
  <c r="F16" i="19"/>
  <c r="F11" i="19"/>
  <c r="F21" i="19"/>
  <c r="F30" i="19"/>
  <c r="F36" i="19"/>
  <c r="F40" i="19"/>
  <c r="F20" i="19"/>
  <c r="F9" i="19"/>
  <c r="F41" i="19"/>
  <c r="E40" i="19"/>
  <c r="E61" i="19" s="1"/>
  <c r="E103" i="19" s="1"/>
  <c r="E33" i="19"/>
  <c r="E54" i="19" s="1"/>
  <c r="E96" i="19" s="1"/>
  <c r="F26" i="19"/>
  <c r="F35" i="19"/>
  <c r="F56" i="19" s="1"/>
  <c r="F98" i="19" s="1"/>
  <c r="F37" i="19"/>
  <c r="F42" i="19"/>
  <c r="E41" i="19"/>
  <c r="E62" i="19" s="1"/>
  <c r="E104" i="19" s="1"/>
  <c r="E119" i="19" s="1"/>
  <c r="G39" i="19"/>
  <c r="G35" i="19"/>
  <c r="E24" i="19"/>
  <c r="E45" i="19" s="1"/>
  <c r="E87" i="19" s="1"/>
  <c r="F24" i="19"/>
  <c r="G24" i="19"/>
  <c r="G26" i="19"/>
  <c r="E26" i="19"/>
  <c r="E47" i="19" s="1"/>
  <c r="E89" i="19" s="1"/>
  <c r="E28" i="19"/>
  <c r="E49" i="19" s="1"/>
  <c r="E91" i="19" s="1"/>
  <c r="E113" i="19" s="1"/>
  <c r="F28" i="19"/>
  <c r="G28" i="19"/>
  <c r="G30" i="19"/>
  <c r="E30" i="19"/>
  <c r="E51" i="19" s="1"/>
  <c r="E93" i="19" s="1"/>
  <c r="E115" i="19" s="1"/>
  <c r="E32" i="19"/>
  <c r="E53" i="19" s="1"/>
  <c r="E95" i="19" s="1"/>
  <c r="F32" i="19"/>
  <c r="G32" i="19"/>
  <c r="G34" i="19"/>
  <c r="E34" i="19"/>
  <c r="E55" i="19" s="1"/>
  <c r="E97" i="19" s="1"/>
  <c r="E42" i="19"/>
  <c r="E63" i="19" s="1"/>
  <c r="E105" i="19" s="1"/>
  <c r="E120" i="19" s="1"/>
  <c r="G40" i="19"/>
  <c r="F39" i="19"/>
  <c r="G37" i="19"/>
  <c r="E35" i="19"/>
  <c r="E56" i="19" s="1"/>
  <c r="E98" i="19" s="1"/>
  <c r="F34" i="19"/>
  <c r="F25" i="19"/>
  <c r="G25" i="19"/>
  <c r="E27" i="19"/>
  <c r="E48" i="19" s="1"/>
  <c r="E90" i="19" s="1"/>
  <c r="E112" i="19" s="1"/>
  <c r="F27" i="19"/>
  <c r="F29" i="19"/>
  <c r="G29" i="19"/>
  <c r="E31" i="19"/>
  <c r="E52" i="19" s="1"/>
  <c r="E94" i="19" s="1"/>
  <c r="E116" i="19" s="1"/>
  <c r="F31" i="19"/>
  <c r="F33" i="19"/>
  <c r="G33" i="19"/>
  <c r="E36" i="19"/>
  <c r="E57" i="19" s="1"/>
  <c r="E99" i="19" s="1"/>
  <c r="G36" i="19"/>
  <c r="G38" i="19"/>
  <c r="E38" i="19"/>
  <c r="E59" i="19" s="1"/>
  <c r="E101" i="19" s="1"/>
  <c r="F38" i="19"/>
  <c r="E37" i="19"/>
  <c r="E58" i="19" s="1"/>
  <c r="E100" i="19" s="1"/>
  <c r="G31" i="19"/>
  <c r="E29" i="19"/>
  <c r="E50" i="19" s="1"/>
  <c r="E92" i="19" s="1"/>
  <c r="E114" i="19" s="1"/>
  <c r="E60" i="19"/>
  <c r="E102" i="19" s="1"/>
  <c r="H1" i="19"/>
  <c r="H40" i="19" s="1"/>
  <c r="E46" i="19"/>
  <c r="E88" i="19" s="1"/>
  <c r="E126" i="19" s="1"/>
  <c r="G163" i="19" l="1"/>
  <c r="G162" i="19"/>
  <c r="G164" i="19"/>
  <c r="G136" i="19"/>
  <c r="G111" i="19"/>
  <c r="F48" i="19"/>
  <c r="F90" i="19" s="1"/>
  <c r="F112" i="19" s="1"/>
  <c r="G128" i="19"/>
  <c r="G129" i="19"/>
  <c r="G132" i="19"/>
  <c r="G134" i="19"/>
  <c r="G133" i="19"/>
  <c r="F52" i="19"/>
  <c r="F94" i="19" s="1"/>
  <c r="F116" i="19" s="1"/>
  <c r="G117" i="19"/>
  <c r="H108" i="19"/>
  <c r="G110" i="19"/>
  <c r="F60" i="19"/>
  <c r="F102" i="19" s="1"/>
  <c r="F47" i="19"/>
  <c r="F89" i="19" s="1"/>
  <c r="G42" i="19"/>
  <c r="F63" i="19"/>
  <c r="F105" i="19" s="1"/>
  <c r="F120" i="19" s="1"/>
  <c r="F54" i="19"/>
  <c r="F96" i="19" s="1"/>
  <c r="G27" i="19"/>
  <c r="G125" i="19"/>
  <c r="G143" i="19"/>
  <c r="G147" i="19"/>
  <c r="F61" i="19"/>
  <c r="F103" i="19" s="1"/>
  <c r="G121" i="19"/>
  <c r="H139" i="19"/>
  <c r="H147" i="19"/>
  <c r="G154" i="19"/>
  <c r="G144" i="19"/>
  <c r="G41" i="19"/>
  <c r="H153" i="19"/>
  <c r="G145" i="19"/>
  <c r="G127" i="19"/>
  <c r="G123" i="19"/>
  <c r="G109" i="19"/>
  <c r="G161" i="19"/>
  <c r="H161" i="19"/>
  <c r="G157" i="19"/>
  <c r="G149" i="19"/>
  <c r="H141" i="19"/>
  <c r="G131" i="19"/>
  <c r="G160" i="19"/>
  <c r="G156" i="19"/>
  <c r="G153" i="19"/>
  <c r="H145" i="19"/>
  <c r="G137" i="19"/>
  <c r="H127" i="19"/>
  <c r="H123" i="19"/>
  <c r="G148" i="19"/>
  <c r="G152" i="19"/>
  <c r="H152" i="19"/>
  <c r="H148" i="19"/>
  <c r="G140" i="19"/>
  <c r="H140" i="19"/>
  <c r="G118" i="19"/>
  <c r="G158" i="19"/>
  <c r="H150" i="19"/>
  <c r="H142" i="19"/>
  <c r="G138" i="19"/>
  <c r="G155" i="19"/>
  <c r="G122" i="19"/>
  <c r="H146" i="19"/>
  <c r="G159" i="19"/>
  <c r="H157" i="19"/>
  <c r="H149" i="19"/>
  <c r="H130" i="19"/>
  <c r="H118" i="19"/>
  <c r="G150" i="19"/>
  <c r="G146" i="19"/>
  <c r="G142" i="19"/>
  <c r="G124" i="19"/>
  <c r="G151" i="19"/>
  <c r="H143" i="19"/>
  <c r="G139" i="19"/>
  <c r="H121" i="19"/>
  <c r="G135" i="19"/>
  <c r="H138" i="19"/>
  <c r="G130" i="19"/>
  <c r="G141" i="19"/>
  <c r="F51" i="19"/>
  <c r="F93" i="19" s="1"/>
  <c r="F115" i="19" s="1"/>
  <c r="F58" i="19"/>
  <c r="F100" i="19" s="1"/>
  <c r="F46" i="19"/>
  <c r="F88" i="19" s="1"/>
  <c r="F126" i="19" s="1"/>
  <c r="F57" i="19"/>
  <c r="F99" i="19" s="1"/>
  <c r="F55" i="19"/>
  <c r="F97" i="19" s="1"/>
  <c r="F49" i="19"/>
  <c r="F91" i="19" s="1"/>
  <c r="F113" i="19" s="1"/>
  <c r="E167" i="19"/>
  <c r="F59" i="19"/>
  <c r="F101" i="19" s="1"/>
  <c r="F50" i="19"/>
  <c r="F92" i="19" s="1"/>
  <c r="F114" i="19" s="1"/>
  <c r="F53" i="19"/>
  <c r="F95" i="19" s="1"/>
  <c r="F45" i="19"/>
  <c r="F87" i="19" s="1"/>
  <c r="H29" i="19"/>
  <c r="H36" i="19"/>
  <c r="H24" i="19"/>
  <c r="H34" i="19"/>
  <c r="H30" i="19"/>
  <c r="H3" i="19"/>
  <c r="H7" i="19"/>
  <c r="H6" i="19"/>
  <c r="H10" i="19"/>
  <c r="H9" i="19"/>
  <c r="H11" i="19"/>
  <c r="H15" i="19"/>
  <c r="H19" i="19"/>
  <c r="H12" i="19"/>
  <c r="H14" i="19"/>
  <c r="H18" i="19"/>
  <c r="H5" i="19"/>
  <c r="H13" i="19"/>
  <c r="H16" i="19"/>
  <c r="H21" i="19"/>
  <c r="H20" i="19"/>
  <c r="H4" i="19"/>
  <c r="H17" i="19"/>
  <c r="H8" i="19"/>
  <c r="H38" i="19"/>
  <c r="H32" i="19"/>
  <c r="H39" i="19"/>
  <c r="H35" i="19"/>
  <c r="H26" i="19"/>
  <c r="H25" i="19"/>
  <c r="H33" i="19"/>
  <c r="H42" i="19"/>
  <c r="H37" i="19"/>
  <c r="H41" i="19"/>
  <c r="H27" i="19"/>
  <c r="H31" i="19"/>
  <c r="H28" i="19"/>
  <c r="G6" i="19"/>
  <c r="G5" i="19"/>
  <c r="G47" i="19" s="1"/>
  <c r="G89" i="19" s="1"/>
  <c r="G9" i="19"/>
  <c r="G51" i="19" s="1"/>
  <c r="G93" i="19" s="1"/>
  <c r="G115" i="19" s="1"/>
  <c r="G12" i="19"/>
  <c r="G54" i="19" s="1"/>
  <c r="G96" i="19" s="1"/>
  <c r="G14" i="19"/>
  <c r="G56" i="19" s="1"/>
  <c r="G98" i="19" s="1"/>
  <c r="G18" i="19"/>
  <c r="G60" i="19" s="1"/>
  <c r="G102" i="19" s="1"/>
  <c r="G10" i="19"/>
  <c r="G52" i="19" s="1"/>
  <c r="G94" i="19" s="1"/>
  <c r="G116" i="19" s="1"/>
  <c r="G13" i="19"/>
  <c r="G55" i="19" s="1"/>
  <c r="G97" i="19" s="1"/>
  <c r="G17" i="19"/>
  <c r="G59" i="19" s="1"/>
  <c r="G101" i="19" s="1"/>
  <c r="G3" i="19"/>
  <c r="G45" i="19" s="1"/>
  <c r="G87" i="19" s="1"/>
  <c r="G4" i="19"/>
  <c r="G46" i="19" s="1"/>
  <c r="G88" i="19" s="1"/>
  <c r="G126" i="19" s="1"/>
  <c r="G7" i="19"/>
  <c r="G49" i="19" s="1"/>
  <c r="G91" i="19" s="1"/>
  <c r="G113" i="19" s="1"/>
  <c r="G8" i="19"/>
  <c r="G50" i="19" s="1"/>
  <c r="G92" i="19" s="1"/>
  <c r="G114" i="19" s="1"/>
  <c r="G21" i="19"/>
  <c r="G20" i="19"/>
  <c r="G15" i="19"/>
  <c r="G57" i="19" s="1"/>
  <c r="G99" i="19" s="1"/>
  <c r="G16" i="19"/>
  <c r="G58" i="19" s="1"/>
  <c r="G100" i="19" s="1"/>
  <c r="G19" i="19"/>
  <c r="G61" i="19" s="1"/>
  <c r="G103" i="19" s="1"/>
  <c r="G11" i="19"/>
  <c r="G53" i="19" s="1"/>
  <c r="G95" i="19" s="1"/>
  <c r="E106" i="19"/>
  <c r="I1" i="19"/>
  <c r="F62" i="19"/>
  <c r="F104" i="19" s="1"/>
  <c r="F119" i="19" s="1"/>
  <c r="H163" i="19" l="1"/>
  <c r="H164" i="19"/>
  <c r="H162" i="19"/>
  <c r="H111" i="19"/>
  <c r="H136" i="19"/>
  <c r="H128" i="19"/>
  <c r="H129" i="19"/>
  <c r="H135" i="19"/>
  <c r="H117" i="19"/>
  <c r="H124" i="19"/>
  <c r="H151" i="19"/>
  <c r="H109" i="19"/>
  <c r="H158" i="19"/>
  <c r="H159" i="19"/>
  <c r="H137" i="19"/>
  <c r="H133" i="19"/>
  <c r="H132" i="19"/>
  <c r="H134" i="19"/>
  <c r="H131" i="19"/>
  <c r="H156" i="19"/>
  <c r="H154" i="19"/>
  <c r="H122" i="19"/>
  <c r="H144" i="19"/>
  <c r="H160" i="19"/>
  <c r="H155" i="19"/>
  <c r="H125" i="19"/>
  <c r="I108" i="19"/>
  <c r="H110" i="19"/>
  <c r="G63" i="19"/>
  <c r="G105" i="19" s="1"/>
  <c r="G120" i="19" s="1"/>
  <c r="G62" i="19"/>
  <c r="G104" i="19" s="1"/>
  <c r="G119" i="19" s="1"/>
  <c r="G48" i="19"/>
  <c r="G90" i="19" s="1"/>
  <c r="G112" i="19" s="1"/>
  <c r="H63" i="19"/>
  <c r="H105" i="19" s="1"/>
  <c r="H120" i="19" s="1"/>
  <c r="H55" i="19"/>
  <c r="H97" i="19" s="1"/>
  <c r="H51" i="19"/>
  <c r="H93" i="19" s="1"/>
  <c r="H115" i="19" s="1"/>
  <c r="I153" i="19"/>
  <c r="F167" i="19"/>
  <c r="H45" i="19"/>
  <c r="H87" i="19" s="1"/>
  <c r="H54" i="19"/>
  <c r="H96" i="19" s="1"/>
  <c r="H53" i="19"/>
  <c r="H95" i="19" s="1"/>
  <c r="H62" i="19"/>
  <c r="H104" i="19" s="1"/>
  <c r="H119" i="19" s="1"/>
  <c r="H47" i="19"/>
  <c r="H89" i="19" s="1"/>
  <c r="H52" i="19"/>
  <c r="H94" i="19" s="1"/>
  <c r="H116" i="19" s="1"/>
  <c r="H59" i="19"/>
  <c r="H101" i="19" s="1"/>
  <c r="H58" i="19"/>
  <c r="H100" i="19" s="1"/>
  <c r="H49" i="19"/>
  <c r="H91" i="19" s="1"/>
  <c r="H113" i="19" s="1"/>
  <c r="F106" i="19"/>
  <c r="I4" i="19"/>
  <c r="I3" i="19"/>
  <c r="I7" i="19"/>
  <c r="I11" i="19"/>
  <c r="I8" i="19"/>
  <c r="I16" i="19"/>
  <c r="I9" i="19"/>
  <c r="I15" i="19"/>
  <c r="I6" i="19"/>
  <c r="I10" i="19"/>
  <c r="I12" i="19"/>
  <c r="I13" i="19"/>
  <c r="I17" i="19"/>
  <c r="I19" i="19"/>
  <c r="I5" i="19"/>
  <c r="I14" i="19"/>
  <c r="I18" i="19"/>
  <c r="I20" i="19"/>
  <c r="I21" i="19"/>
  <c r="I35" i="19"/>
  <c r="I41" i="19"/>
  <c r="I28" i="19"/>
  <c r="I29" i="19"/>
  <c r="I24" i="19"/>
  <c r="I30" i="19"/>
  <c r="I31" i="19"/>
  <c r="I32" i="19"/>
  <c r="I34" i="19"/>
  <c r="I40" i="19"/>
  <c r="I26" i="19"/>
  <c r="I25" i="19"/>
  <c r="I36" i="19"/>
  <c r="I38" i="19"/>
  <c r="I37" i="19"/>
  <c r="I42" i="19"/>
  <c r="I27" i="19"/>
  <c r="I39" i="19"/>
  <c r="I33" i="19"/>
  <c r="H50" i="19"/>
  <c r="H92" i="19" s="1"/>
  <c r="H114" i="19" s="1"/>
  <c r="H61" i="19"/>
  <c r="H103" i="19" s="1"/>
  <c r="J1" i="19"/>
  <c r="H57" i="19"/>
  <c r="H99" i="19" s="1"/>
  <c r="H56" i="19"/>
  <c r="H98" i="19" s="1"/>
  <c r="H48" i="19"/>
  <c r="H90" i="19" s="1"/>
  <c r="H112" i="19" s="1"/>
  <c r="H46" i="19"/>
  <c r="H88" i="19" s="1"/>
  <c r="H126" i="19" s="1"/>
  <c r="H60" i="19"/>
  <c r="H102" i="19" s="1"/>
  <c r="I163" i="19" l="1"/>
  <c r="I164" i="19"/>
  <c r="I162" i="19"/>
  <c r="I111" i="19"/>
  <c r="I136" i="19"/>
  <c r="I160" i="19"/>
  <c r="I131" i="19"/>
  <c r="I128" i="19"/>
  <c r="I129" i="19"/>
  <c r="I109" i="19"/>
  <c r="I127" i="19"/>
  <c r="I161" i="19"/>
  <c r="I150" i="19"/>
  <c r="I133" i="19"/>
  <c r="I132" i="19"/>
  <c r="I134" i="19"/>
  <c r="I146" i="19"/>
  <c r="I151" i="19"/>
  <c r="I117" i="19"/>
  <c r="I148" i="19"/>
  <c r="I137" i="19"/>
  <c r="I156" i="19"/>
  <c r="I155" i="19"/>
  <c r="I145" i="19"/>
  <c r="I142" i="19"/>
  <c r="I123" i="19"/>
  <c r="I124" i="19"/>
  <c r="I147" i="19"/>
  <c r="I157" i="19"/>
  <c r="I135" i="19"/>
  <c r="I144" i="19"/>
  <c r="I118" i="19"/>
  <c r="I149" i="19"/>
  <c r="I143" i="19"/>
  <c r="I122" i="19"/>
  <c r="I152" i="19"/>
  <c r="I141" i="19"/>
  <c r="I159" i="19"/>
  <c r="I125" i="19"/>
  <c r="I158" i="19"/>
  <c r="I130" i="19"/>
  <c r="I154" i="19"/>
  <c r="I138" i="19"/>
  <c r="I139" i="19"/>
  <c r="I140" i="19"/>
  <c r="I121" i="19"/>
  <c r="I110" i="19"/>
  <c r="J108" i="19"/>
  <c r="J150" i="19" s="1"/>
  <c r="G106" i="19"/>
  <c r="G167" i="19"/>
  <c r="H167" i="19"/>
  <c r="J121" i="19"/>
  <c r="J118" i="19"/>
  <c r="I49" i="19"/>
  <c r="I91" i="19" s="1"/>
  <c r="I113" i="19" s="1"/>
  <c r="I59" i="19"/>
  <c r="I101" i="19" s="1"/>
  <c r="I48" i="19"/>
  <c r="I90" i="19" s="1"/>
  <c r="I112" i="19" s="1"/>
  <c r="I56" i="19"/>
  <c r="I98" i="19" s="1"/>
  <c r="J5" i="19"/>
  <c r="J4" i="19"/>
  <c r="J8" i="19"/>
  <c r="J12" i="19"/>
  <c r="J13" i="19"/>
  <c r="J17" i="19"/>
  <c r="J11" i="19"/>
  <c r="J16" i="19"/>
  <c r="J9" i="19"/>
  <c r="J14" i="19"/>
  <c r="J15" i="19"/>
  <c r="J18" i="19"/>
  <c r="J20" i="19"/>
  <c r="J19" i="19"/>
  <c r="J10" i="19"/>
  <c r="J7" i="19"/>
  <c r="J21" i="19"/>
  <c r="J3" i="19"/>
  <c r="J6" i="19"/>
  <c r="J41" i="19"/>
  <c r="J37" i="19"/>
  <c r="J38" i="19"/>
  <c r="J39" i="19"/>
  <c r="J34" i="19"/>
  <c r="J36" i="19"/>
  <c r="J32" i="19"/>
  <c r="J25" i="19"/>
  <c r="J27" i="19"/>
  <c r="J30" i="19"/>
  <c r="J24" i="19"/>
  <c r="J28" i="19"/>
  <c r="J35" i="19"/>
  <c r="J31" i="19"/>
  <c r="J26" i="19"/>
  <c r="J29" i="19"/>
  <c r="J33" i="19"/>
  <c r="J40" i="19"/>
  <c r="J42" i="19"/>
  <c r="I50" i="19"/>
  <c r="I92" i="19" s="1"/>
  <c r="I114" i="19" s="1"/>
  <c r="I63" i="19"/>
  <c r="I105" i="19" s="1"/>
  <c r="I120" i="19" s="1"/>
  <c r="I58" i="19"/>
  <c r="I100" i="19" s="1"/>
  <c r="H106" i="19"/>
  <c r="I61" i="19"/>
  <c r="I103" i="19" s="1"/>
  <c r="I46" i="19"/>
  <c r="I88" i="19" s="1"/>
  <c r="I126" i="19" s="1"/>
  <c r="I60" i="19"/>
  <c r="I102" i="19" s="1"/>
  <c r="I47" i="19"/>
  <c r="I89" i="19" s="1"/>
  <c r="I54" i="19"/>
  <c r="I96" i="19" s="1"/>
  <c r="K1" i="19"/>
  <c r="I62" i="19"/>
  <c r="I104" i="19" s="1"/>
  <c r="I119" i="19" s="1"/>
  <c r="I51" i="19"/>
  <c r="I93" i="19" s="1"/>
  <c r="I115" i="19" s="1"/>
  <c r="I53" i="19"/>
  <c r="I95" i="19" s="1"/>
  <c r="I45" i="19"/>
  <c r="I87" i="19" s="1"/>
  <c r="I52" i="19"/>
  <c r="I94" i="19" s="1"/>
  <c r="I116" i="19" s="1"/>
  <c r="I55" i="19"/>
  <c r="I97" i="19" s="1"/>
  <c r="I57" i="19"/>
  <c r="I99" i="19" s="1"/>
  <c r="J123" i="19" l="1"/>
  <c r="J145" i="19"/>
  <c r="J109" i="19"/>
  <c r="J156" i="19"/>
  <c r="J160" i="19"/>
  <c r="J125" i="19"/>
  <c r="J161" i="19"/>
  <c r="J147" i="19"/>
  <c r="J127" i="19"/>
  <c r="J117" i="19"/>
  <c r="J153" i="19"/>
  <c r="J122" i="19"/>
  <c r="J124" i="19"/>
  <c r="J154" i="19"/>
  <c r="J142" i="19"/>
  <c r="J140" i="19"/>
  <c r="J146" i="19"/>
  <c r="J159" i="19"/>
  <c r="J162" i="19"/>
  <c r="J164" i="19"/>
  <c r="J163" i="19"/>
  <c r="J111" i="19"/>
  <c r="J136" i="19"/>
  <c r="J149" i="19"/>
  <c r="J158" i="19"/>
  <c r="J128" i="19"/>
  <c r="J129" i="19"/>
  <c r="J141" i="19"/>
  <c r="J148" i="19"/>
  <c r="J137" i="19"/>
  <c r="J143" i="19"/>
  <c r="J157" i="19"/>
  <c r="J131" i="19"/>
  <c r="J130" i="19"/>
  <c r="J138" i="19"/>
  <c r="J152" i="19"/>
  <c r="J155" i="19"/>
  <c r="J135" i="19"/>
  <c r="J139" i="19"/>
  <c r="J133" i="19"/>
  <c r="J134" i="19"/>
  <c r="J132" i="19"/>
  <c r="J51" i="19"/>
  <c r="J93" i="19" s="1"/>
  <c r="J115" i="19" s="1"/>
  <c r="J110" i="19"/>
  <c r="K108" i="19"/>
  <c r="K152" i="19" s="1"/>
  <c r="J144" i="19"/>
  <c r="J151" i="19"/>
  <c r="J47" i="19"/>
  <c r="J89" i="19" s="1"/>
  <c r="J55" i="19"/>
  <c r="J97" i="19" s="1"/>
  <c r="I167" i="19"/>
  <c r="K117" i="19"/>
  <c r="K147" i="19"/>
  <c r="K140" i="19"/>
  <c r="J52" i="19"/>
  <c r="J94" i="19" s="1"/>
  <c r="J116" i="19" s="1"/>
  <c r="J53" i="19"/>
  <c r="J95" i="19" s="1"/>
  <c r="J49" i="19"/>
  <c r="J91" i="19" s="1"/>
  <c r="J113" i="19" s="1"/>
  <c r="K6" i="19"/>
  <c r="K5" i="19"/>
  <c r="K9" i="19"/>
  <c r="K3" i="19"/>
  <c r="K4" i="19"/>
  <c r="K7" i="19"/>
  <c r="K10" i="19"/>
  <c r="K14" i="19"/>
  <c r="K18" i="19"/>
  <c r="K8" i="19"/>
  <c r="K13" i="19"/>
  <c r="K17" i="19"/>
  <c r="K11" i="19"/>
  <c r="K21" i="19"/>
  <c r="K20" i="19"/>
  <c r="K15" i="19"/>
  <c r="K16" i="19"/>
  <c r="K12" i="19"/>
  <c r="K19" i="19"/>
  <c r="K28" i="19"/>
  <c r="K36" i="19"/>
  <c r="K41" i="19"/>
  <c r="K37" i="19"/>
  <c r="K27" i="19"/>
  <c r="K24" i="19"/>
  <c r="K34" i="19"/>
  <c r="K29" i="19"/>
  <c r="K42" i="19"/>
  <c r="K32" i="19"/>
  <c r="K40" i="19"/>
  <c r="K38" i="19"/>
  <c r="K39" i="19"/>
  <c r="K26" i="19"/>
  <c r="K30" i="19"/>
  <c r="K31" i="19"/>
  <c r="K25" i="19"/>
  <c r="K33" i="19"/>
  <c r="K35" i="19"/>
  <c r="I106" i="19"/>
  <c r="J54" i="19"/>
  <c r="J96" i="19" s="1"/>
  <c r="J50" i="19"/>
  <c r="J92" i="19" s="1"/>
  <c r="J114" i="19" s="1"/>
  <c r="L1" i="19"/>
  <c r="J56" i="19"/>
  <c r="J98" i="19" s="1"/>
  <c r="J59" i="19"/>
  <c r="J101" i="19" s="1"/>
  <c r="J57" i="19"/>
  <c r="J99" i="19" s="1"/>
  <c r="J58" i="19"/>
  <c r="J100" i="19" s="1"/>
  <c r="J63" i="19"/>
  <c r="J105" i="19" s="1"/>
  <c r="J120" i="19" s="1"/>
  <c r="J46" i="19"/>
  <c r="J88" i="19" s="1"/>
  <c r="J126" i="19" s="1"/>
  <c r="J61" i="19"/>
  <c r="J103" i="19" s="1"/>
  <c r="J60" i="19"/>
  <c r="J102" i="19" s="1"/>
  <c r="J62" i="19"/>
  <c r="J104" i="19" s="1"/>
  <c r="J119" i="19" s="1"/>
  <c r="J45" i="19"/>
  <c r="J87" i="19" s="1"/>
  <c r="J48" i="19"/>
  <c r="J90" i="19" s="1"/>
  <c r="J112" i="19" s="1"/>
  <c r="K162" i="19" l="1"/>
  <c r="K163" i="19"/>
  <c r="K164" i="19"/>
  <c r="K111" i="19"/>
  <c r="K136" i="19"/>
  <c r="K146" i="19"/>
  <c r="K149" i="19"/>
  <c r="K145" i="19"/>
  <c r="K123" i="19"/>
  <c r="K121" i="19"/>
  <c r="K142" i="19"/>
  <c r="K154" i="19"/>
  <c r="K150" i="19"/>
  <c r="K153" i="19"/>
  <c r="K128" i="19"/>
  <c r="K129" i="19"/>
  <c r="K118" i="19"/>
  <c r="K158" i="19"/>
  <c r="K155" i="19"/>
  <c r="K109" i="19"/>
  <c r="K160" i="19"/>
  <c r="K125" i="19"/>
  <c r="K131" i="19"/>
  <c r="K127" i="19"/>
  <c r="K141" i="19"/>
  <c r="K157" i="19"/>
  <c r="K156" i="19"/>
  <c r="K132" i="19"/>
  <c r="K134" i="19"/>
  <c r="K133" i="19"/>
  <c r="K144" i="19"/>
  <c r="K130" i="19"/>
  <c r="K137" i="19"/>
  <c r="K135" i="19"/>
  <c r="K161" i="19"/>
  <c r="K122" i="19"/>
  <c r="K151" i="19"/>
  <c r="K143" i="19"/>
  <c r="K159" i="19"/>
  <c r="K110" i="19"/>
  <c r="L108" i="19"/>
  <c r="K138" i="19"/>
  <c r="K124" i="19"/>
  <c r="K139" i="19"/>
  <c r="K148" i="19"/>
  <c r="K48" i="19"/>
  <c r="K90" i="19" s="1"/>
  <c r="K112" i="19" s="1"/>
  <c r="J167" i="19"/>
  <c r="L153" i="19"/>
  <c r="L156" i="19"/>
  <c r="L137" i="19"/>
  <c r="L145" i="19"/>
  <c r="L148" i="19"/>
  <c r="L152" i="19"/>
  <c r="L131" i="19"/>
  <c r="L160" i="19"/>
  <c r="L138" i="19"/>
  <c r="L142" i="19"/>
  <c r="L127" i="19"/>
  <c r="L158" i="19"/>
  <c r="L139" i="19"/>
  <c r="L124" i="19"/>
  <c r="L157" i="19"/>
  <c r="L151" i="19"/>
  <c r="L109" i="19"/>
  <c r="L130" i="19"/>
  <c r="L161" i="19"/>
  <c r="L140" i="19"/>
  <c r="L150" i="19"/>
  <c r="L123" i="19"/>
  <c r="L135" i="19"/>
  <c r="L154" i="19"/>
  <c r="L141" i="19"/>
  <c r="L159" i="19"/>
  <c r="L143" i="19"/>
  <c r="L122" i="19"/>
  <c r="L147" i="19"/>
  <c r="K47" i="19"/>
  <c r="K89" i="19" s="1"/>
  <c r="L3" i="19"/>
  <c r="L7" i="19"/>
  <c r="L6" i="19"/>
  <c r="L10" i="19"/>
  <c r="L5" i="19"/>
  <c r="L12" i="19"/>
  <c r="L15" i="19"/>
  <c r="L19" i="19"/>
  <c r="L4" i="19"/>
  <c r="L14" i="19"/>
  <c r="L18" i="19"/>
  <c r="L8" i="19"/>
  <c r="L21" i="19"/>
  <c r="L9" i="19"/>
  <c r="L13" i="19"/>
  <c r="L17" i="19"/>
  <c r="L16" i="19"/>
  <c r="L20" i="19"/>
  <c r="L11" i="19"/>
  <c r="L38" i="19"/>
  <c r="L32" i="19"/>
  <c r="L30" i="19"/>
  <c r="L41" i="19"/>
  <c r="L31" i="19"/>
  <c r="L35" i="19"/>
  <c r="L40" i="19"/>
  <c r="L26" i="19"/>
  <c r="L25" i="19"/>
  <c r="L29" i="19"/>
  <c r="L28" i="19"/>
  <c r="L36" i="19"/>
  <c r="L27" i="19"/>
  <c r="L33" i="19"/>
  <c r="L24" i="19"/>
  <c r="L37" i="19"/>
  <c r="L42" i="19"/>
  <c r="L39" i="19"/>
  <c r="L34" i="19"/>
  <c r="K57" i="19"/>
  <c r="K99" i="19" s="1"/>
  <c r="K56" i="19"/>
  <c r="K98" i="19" s="1"/>
  <c r="K45" i="19"/>
  <c r="K87" i="19" s="1"/>
  <c r="M1" i="19"/>
  <c r="K60" i="19"/>
  <c r="K102" i="19" s="1"/>
  <c r="K46" i="19"/>
  <c r="K88" i="19" s="1"/>
  <c r="K126" i="19" s="1"/>
  <c r="K61" i="19"/>
  <c r="K103" i="19" s="1"/>
  <c r="K49" i="19"/>
  <c r="K91" i="19" s="1"/>
  <c r="K113" i="19" s="1"/>
  <c r="K55" i="19"/>
  <c r="K97" i="19" s="1"/>
  <c r="K51" i="19"/>
  <c r="K93" i="19" s="1"/>
  <c r="K115" i="19" s="1"/>
  <c r="K58" i="19"/>
  <c r="K100" i="19" s="1"/>
  <c r="K50" i="19"/>
  <c r="K92" i="19" s="1"/>
  <c r="K114" i="19" s="1"/>
  <c r="K54" i="19"/>
  <c r="K96" i="19" s="1"/>
  <c r="K59" i="19"/>
  <c r="K101" i="19" s="1"/>
  <c r="J106" i="19"/>
  <c r="K52" i="19"/>
  <c r="K94" i="19" s="1"/>
  <c r="K116" i="19" s="1"/>
  <c r="K53" i="19"/>
  <c r="K95" i="19" s="1"/>
  <c r="K62" i="19"/>
  <c r="K104" i="19" s="1"/>
  <c r="K119" i="19" s="1"/>
  <c r="K63" i="19"/>
  <c r="K105" i="19" s="1"/>
  <c r="K120" i="19" s="1"/>
  <c r="L163" i="19" l="1"/>
  <c r="L162" i="19"/>
  <c r="L164" i="19"/>
  <c r="L111" i="19"/>
  <c r="L136" i="19"/>
  <c r="L144" i="19"/>
  <c r="L117" i="19"/>
  <c r="L128" i="19"/>
  <c r="L129" i="19"/>
  <c r="L149" i="19"/>
  <c r="L121" i="19"/>
  <c r="L118" i="19"/>
  <c r="L132" i="19"/>
  <c r="L134" i="19"/>
  <c r="L133" i="19"/>
  <c r="L155" i="19"/>
  <c r="L125" i="19"/>
  <c r="L146" i="19"/>
  <c r="L110" i="19"/>
  <c r="M108" i="19"/>
  <c r="L45" i="19"/>
  <c r="L87" i="19" s="1"/>
  <c r="K167" i="19"/>
  <c r="M131" i="19"/>
  <c r="M148" i="19"/>
  <c r="M145" i="19"/>
  <c r="M140" i="19"/>
  <c r="M124" i="19"/>
  <c r="M149" i="19"/>
  <c r="M143" i="19"/>
  <c r="M137" i="19"/>
  <c r="M151" i="19"/>
  <c r="L49" i="19"/>
  <c r="L91" i="19" s="1"/>
  <c r="L113" i="19" s="1"/>
  <c r="M4" i="19"/>
  <c r="M3" i="19"/>
  <c r="M7" i="19"/>
  <c r="M11" i="19"/>
  <c r="M6" i="19"/>
  <c r="M9" i="19"/>
  <c r="M16" i="19"/>
  <c r="M5" i="19"/>
  <c r="M10" i="19"/>
  <c r="M12" i="19"/>
  <c r="M15" i="19"/>
  <c r="M8" i="19"/>
  <c r="M18" i="19"/>
  <c r="M14" i="19"/>
  <c r="M19" i="19"/>
  <c r="M20" i="19"/>
  <c r="M13" i="19"/>
  <c r="M17" i="19"/>
  <c r="M21" i="19"/>
  <c r="M33" i="19"/>
  <c r="M32" i="19"/>
  <c r="M27" i="19"/>
  <c r="M37" i="19"/>
  <c r="M40" i="19"/>
  <c r="M28" i="19"/>
  <c r="M25" i="19"/>
  <c r="M36" i="19"/>
  <c r="M38" i="19"/>
  <c r="M29" i="19"/>
  <c r="M24" i="19"/>
  <c r="M39" i="19"/>
  <c r="M42" i="19"/>
  <c r="M31" i="19"/>
  <c r="M41" i="19"/>
  <c r="M26" i="19"/>
  <c r="M30" i="19"/>
  <c r="M34" i="19"/>
  <c r="M35" i="19"/>
  <c r="L62" i="19"/>
  <c r="L104" i="19" s="1"/>
  <c r="L119" i="19" s="1"/>
  <c r="L63" i="19"/>
  <c r="L105" i="19" s="1"/>
  <c r="L120" i="19" s="1"/>
  <c r="L46" i="19"/>
  <c r="L88" i="19" s="1"/>
  <c r="L126" i="19" s="1"/>
  <c r="L61" i="19"/>
  <c r="L103" i="19" s="1"/>
  <c r="K106" i="19"/>
  <c r="N1" i="19"/>
  <c r="L47" i="19"/>
  <c r="L89" i="19" s="1"/>
  <c r="L50" i="19"/>
  <c r="L92" i="19" s="1"/>
  <c r="L114" i="19" s="1"/>
  <c r="L52" i="19"/>
  <c r="L94" i="19" s="1"/>
  <c r="L116" i="19" s="1"/>
  <c r="L48" i="19"/>
  <c r="L90" i="19" s="1"/>
  <c r="L112" i="19" s="1"/>
  <c r="L55" i="19"/>
  <c r="L97" i="19" s="1"/>
  <c r="L51" i="19"/>
  <c r="L93" i="19" s="1"/>
  <c r="L53" i="19"/>
  <c r="L95" i="19" s="1"/>
  <c r="L56" i="19"/>
  <c r="L98" i="19" s="1"/>
  <c r="L54" i="19"/>
  <c r="L96" i="19" s="1"/>
  <c r="L57" i="19"/>
  <c r="L99" i="19" s="1"/>
  <c r="L58" i="19"/>
  <c r="L100" i="19" s="1"/>
  <c r="L59" i="19"/>
  <c r="L101" i="19" s="1"/>
  <c r="L60" i="19"/>
  <c r="L102" i="19" s="1"/>
  <c r="M162" i="19" l="1"/>
  <c r="M163" i="19"/>
  <c r="M164" i="19"/>
  <c r="M136" i="19"/>
  <c r="M111" i="19"/>
  <c r="M122" i="19"/>
  <c r="M144" i="19"/>
  <c r="M130" i="19"/>
  <c r="M158" i="19"/>
  <c r="M156" i="19"/>
  <c r="M123" i="19"/>
  <c r="M146" i="19"/>
  <c r="M139" i="19"/>
  <c r="M159" i="19"/>
  <c r="M138" i="19"/>
  <c r="M59" i="19"/>
  <c r="M101" i="19" s="1"/>
  <c r="M49" i="19"/>
  <c r="M91" i="19" s="1"/>
  <c r="M113" i="19" s="1"/>
  <c r="M128" i="19"/>
  <c r="M129" i="19"/>
  <c r="M132" i="19"/>
  <c r="M133" i="19"/>
  <c r="M134" i="19"/>
  <c r="M147" i="19"/>
  <c r="M141" i="19"/>
  <c r="M125" i="19"/>
  <c r="M155" i="19"/>
  <c r="M121" i="19"/>
  <c r="M118" i="19"/>
  <c r="M161" i="19"/>
  <c r="M135" i="19"/>
  <c r="M153" i="19"/>
  <c r="M117" i="19"/>
  <c r="M127" i="19"/>
  <c r="M150" i="19"/>
  <c r="M154" i="19"/>
  <c r="M142" i="19"/>
  <c r="M110" i="19"/>
  <c r="N108" i="19"/>
  <c r="N124" i="19" s="1"/>
  <c r="M160" i="19"/>
  <c r="M152" i="19"/>
  <c r="M109" i="19"/>
  <c r="M157" i="19"/>
  <c r="M60" i="19"/>
  <c r="M102" i="19" s="1"/>
  <c r="N150" i="19"/>
  <c r="N141" i="19"/>
  <c r="N131" i="19"/>
  <c r="N145" i="19"/>
  <c r="N140" i="19"/>
  <c r="N135" i="19"/>
  <c r="N137" i="19"/>
  <c r="N158" i="19"/>
  <c r="M55" i="19"/>
  <c r="M97" i="19" s="1"/>
  <c r="M47" i="19"/>
  <c r="M89" i="19" s="1"/>
  <c r="N5" i="19"/>
  <c r="N4" i="19"/>
  <c r="N8" i="19"/>
  <c r="N12" i="19"/>
  <c r="N11" i="19"/>
  <c r="N13" i="19"/>
  <c r="N17" i="19"/>
  <c r="N3" i="19"/>
  <c r="N6" i="19"/>
  <c r="N7" i="19"/>
  <c r="N9" i="19"/>
  <c r="N16" i="19"/>
  <c r="N10" i="19"/>
  <c r="N19" i="19"/>
  <c r="N20" i="19"/>
  <c r="N21" i="19"/>
  <c r="N14" i="19"/>
  <c r="N15" i="19"/>
  <c r="N18" i="19"/>
  <c r="N24" i="19"/>
  <c r="N29" i="19"/>
  <c r="N31" i="19"/>
  <c r="N40" i="19"/>
  <c r="N34" i="19"/>
  <c r="N37" i="19"/>
  <c r="N42" i="19"/>
  <c r="N36" i="19"/>
  <c r="N26" i="19"/>
  <c r="N38" i="19"/>
  <c r="N30" i="19"/>
  <c r="N39" i="19"/>
  <c r="N25" i="19"/>
  <c r="N33" i="19"/>
  <c r="N28" i="19"/>
  <c r="N32" i="19"/>
  <c r="N41" i="19"/>
  <c r="N35" i="19"/>
  <c r="N27" i="19"/>
  <c r="L106" i="19"/>
  <c r="M45" i="19"/>
  <c r="M87" i="19" s="1"/>
  <c r="M50" i="19"/>
  <c r="M92" i="19" s="1"/>
  <c r="M114" i="19" s="1"/>
  <c r="M54" i="19"/>
  <c r="M96" i="19" s="1"/>
  <c r="M48" i="19"/>
  <c r="M90" i="19" s="1"/>
  <c r="M112" i="19" s="1"/>
  <c r="M51" i="19"/>
  <c r="M93" i="19" s="1"/>
  <c r="M115" i="19" s="1"/>
  <c r="M46" i="19"/>
  <c r="M88" i="19" s="1"/>
  <c r="M126" i="19" s="1"/>
  <c r="M56" i="19"/>
  <c r="M98" i="19" s="1"/>
  <c r="M53" i="19"/>
  <c r="M95" i="19" s="1"/>
  <c r="M63" i="19"/>
  <c r="M105" i="19" s="1"/>
  <c r="M120" i="19" s="1"/>
  <c r="O1" i="19"/>
  <c r="M58" i="19"/>
  <c r="M100" i="19" s="1"/>
  <c r="M57" i="19"/>
  <c r="M99" i="19" s="1"/>
  <c r="M62" i="19"/>
  <c r="M104" i="19" s="1"/>
  <c r="M119" i="19" s="1"/>
  <c r="M52" i="19"/>
  <c r="M94" i="19" s="1"/>
  <c r="M116" i="19" s="1"/>
  <c r="M61" i="19"/>
  <c r="M103" i="19" s="1"/>
  <c r="N153" i="19" l="1"/>
  <c r="N161" i="19"/>
  <c r="N162" i="19"/>
  <c r="N164" i="19"/>
  <c r="N163" i="19"/>
  <c r="N136" i="19"/>
  <c r="N111" i="19"/>
  <c r="N122" i="19"/>
  <c r="N128" i="19"/>
  <c r="N129" i="19"/>
  <c r="N147" i="19"/>
  <c r="N130" i="19"/>
  <c r="N109" i="19"/>
  <c r="N144" i="19"/>
  <c r="N151" i="19"/>
  <c r="N138" i="19"/>
  <c r="N149" i="19"/>
  <c r="N160" i="19"/>
  <c r="N159" i="19"/>
  <c r="N132" i="19"/>
  <c r="N133" i="19"/>
  <c r="N134" i="19"/>
  <c r="N157" i="19"/>
  <c r="N148" i="19"/>
  <c r="N117" i="19"/>
  <c r="N139" i="19"/>
  <c r="N142" i="19"/>
  <c r="N121" i="19"/>
  <c r="N155" i="19"/>
  <c r="N127" i="19"/>
  <c r="N156" i="19"/>
  <c r="N152" i="19"/>
  <c r="N123" i="19"/>
  <c r="N146" i="19"/>
  <c r="N125" i="19"/>
  <c r="N143" i="19"/>
  <c r="N118" i="19"/>
  <c r="N154" i="19"/>
  <c r="N110" i="19"/>
  <c r="O108" i="19"/>
  <c r="O144" i="19" s="1"/>
  <c r="O131" i="19"/>
  <c r="M167" i="19"/>
  <c r="O118" i="19"/>
  <c r="O140" i="19"/>
  <c r="O155" i="19"/>
  <c r="N56" i="19"/>
  <c r="N98" i="19" s="1"/>
  <c r="N50" i="19"/>
  <c r="N92" i="19" s="1"/>
  <c r="N114" i="19" s="1"/>
  <c r="N63" i="19"/>
  <c r="N105" i="19" s="1"/>
  <c r="N120" i="19" s="1"/>
  <c r="N46" i="19"/>
  <c r="N88" i="19" s="1"/>
  <c r="N126" i="19" s="1"/>
  <c r="O6" i="19"/>
  <c r="O5" i="19"/>
  <c r="O9" i="19"/>
  <c r="O8" i="19"/>
  <c r="O14" i="19"/>
  <c r="O18" i="19"/>
  <c r="O11" i="19"/>
  <c r="O13" i="19"/>
  <c r="O17" i="19"/>
  <c r="O3" i="19"/>
  <c r="O4" i="19"/>
  <c r="O7" i="19"/>
  <c r="O12" i="19"/>
  <c r="O21" i="19"/>
  <c r="O19" i="19"/>
  <c r="O20" i="19"/>
  <c r="O15" i="19"/>
  <c r="O16" i="19"/>
  <c r="O10" i="19"/>
  <c r="O35" i="19"/>
  <c r="O56" i="19" s="1"/>
  <c r="O98" i="19" s="1"/>
  <c r="O26" i="19"/>
  <c r="O32" i="19"/>
  <c r="O25" i="19"/>
  <c r="O33" i="19"/>
  <c r="O42" i="19"/>
  <c r="O31" i="19"/>
  <c r="O28" i="19"/>
  <c r="O40" i="19"/>
  <c r="O39" i="19"/>
  <c r="O24" i="19"/>
  <c r="O30" i="19"/>
  <c r="O34" i="19"/>
  <c r="O36" i="19"/>
  <c r="O38" i="19"/>
  <c r="O29" i="19"/>
  <c r="O27" i="19"/>
  <c r="O41" i="19"/>
  <c r="O37" i="19"/>
  <c r="N47" i="19"/>
  <c r="N89" i="19" s="1"/>
  <c r="N49" i="19"/>
  <c r="N91" i="19" s="1"/>
  <c r="N113" i="19" s="1"/>
  <c r="M106" i="19"/>
  <c r="N51" i="19"/>
  <c r="N93" i="19" s="1"/>
  <c r="N115" i="19" s="1"/>
  <c r="N53" i="19"/>
  <c r="N95" i="19" s="1"/>
  <c r="N57" i="19"/>
  <c r="N99" i="19" s="1"/>
  <c r="N48" i="19"/>
  <c r="N90" i="19" s="1"/>
  <c r="N112" i="19" s="1"/>
  <c r="N54" i="19"/>
  <c r="N96" i="19" s="1"/>
  <c r="P1" i="19"/>
  <c r="N52" i="19"/>
  <c r="N94" i="19" s="1"/>
  <c r="N116" i="19" s="1"/>
  <c r="N61" i="19"/>
  <c r="N103" i="19" s="1"/>
  <c r="N59" i="19"/>
  <c r="N101" i="19" s="1"/>
  <c r="N45" i="19"/>
  <c r="N87" i="19" s="1"/>
  <c r="N60" i="19"/>
  <c r="N102" i="19" s="1"/>
  <c r="N55" i="19"/>
  <c r="N97" i="19" s="1"/>
  <c r="N58" i="19"/>
  <c r="N100" i="19" s="1"/>
  <c r="N62" i="19"/>
  <c r="N104" i="19" s="1"/>
  <c r="N119" i="19" s="1"/>
  <c r="O109" i="19" l="1"/>
  <c r="O130" i="19"/>
  <c r="O143" i="19"/>
  <c r="O124" i="19"/>
  <c r="O164" i="19"/>
  <c r="O163" i="19"/>
  <c r="O162" i="19"/>
  <c r="O136" i="19"/>
  <c r="O111" i="19"/>
  <c r="O47" i="19"/>
  <c r="O89" i="19" s="1"/>
  <c r="O128" i="19"/>
  <c r="O129" i="19"/>
  <c r="O157" i="19"/>
  <c r="O151" i="19"/>
  <c r="O156" i="19"/>
  <c r="O123" i="19"/>
  <c r="O142" i="19"/>
  <c r="O153" i="19"/>
  <c r="O146" i="19"/>
  <c r="O132" i="19"/>
  <c r="O133" i="19"/>
  <c r="O134" i="19"/>
  <c r="O117" i="19"/>
  <c r="O127" i="19"/>
  <c r="O137" i="19"/>
  <c r="O145" i="19"/>
  <c r="O141" i="19"/>
  <c r="O158" i="19"/>
  <c r="O139" i="19"/>
  <c r="O160" i="19"/>
  <c r="O138" i="19"/>
  <c r="O161" i="19"/>
  <c r="O125" i="19"/>
  <c r="O121" i="19"/>
  <c r="O149" i="19"/>
  <c r="O159" i="19"/>
  <c r="O154" i="19"/>
  <c r="O152" i="19"/>
  <c r="O135" i="19"/>
  <c r="O110" i="19"/>
  <c r="P108" i="19"/>
  <c r="O148" i="19"/>
  <c r="O122" i="19"/>
  <c r="O150" i="19"/>
  <c r="O147" i="19"/>
  <c r="N167" i="19"/>
  <c r="P135" i="19"/>
  <c r="P121" i="19"/>
  <c r="P152" i="19"/>
  <c r="P122" i="19"/>
  <c r="P127" i="19"/>
  <c r="P125" i="19"/>
  <c r="O51" i="19"/>
  <c r="O93" i="19" s="1"/>
  <c r="O115" i="19" s="1"/>
  <c r="P3" i="19"/>
  <c r="P7" i="19"/>
  <c r="P6" i="19"/>
  <c r="P10" i="19"/>
  <c r="P15" i="19"/>
  <c r="P19" i="19"/>
  <c r="P8" i="19"/>
  <c r="P14" i="19"/>
  <c r="P18" i="19"/>
  <c r="P5" i="19"/>
  <c r="P9" i="19"/>
  <c r="P11" i="19"/>
  <c r="P4" i="19"/>
  <c r="P12" i="19"/>
  <c r="P16" i="19"/>
  <c r="P21" i="19"/>
  <c r="P20" i="19"/>
  <c r="P13" i="19"/>
  <c r="P17" i="19"/>
  <c r="P24" i="19"/>
  <c r="P40" i="19"/>
  <c r="P34" i="19"/>
  <c r="P38" i="19"/>
  <c r="P29" i="19"/>
  <c r="P36" i="19"/>
  <c r="P30" i="19"/>
  <c r="P37" i="19"/>
  <c r="P27" i="19"/>
  <c r="P31" i="19"/>
  <c r="P33" i="19"/>
  <c r="P39" i="19"/>
  <c r="P25" i="19"/>
  <c r="P32" i="19"/>
  <c r="P41" i="19"/>
  <c r="P35" i="19"/>
  <c r="P26" i="19"/>
  <c r="P42" i="19"/>
  <c r="P28" i="19"/>
  <c r="O62" i="19"/>
  <c r="O104" i="19" s="1"/>
  <c r="O119" i="19" s="1"/>
  <c r="O52" i="19"/>
  <c r="O94" i="19" s="1"/>
  <c r="O116" i="19" s="1"/>
  <c r="O55" i="19"/>
  <c r="O97" i="19" s="1"/>
  <c r="O48" i="19"/>
  <c r="O90" i="19" s="1"/>
  <c r="O112" i="19" s="1"/>
  <c r="O61" i="19"/>
  <c r="O103" i="19" s="1"/>
  <c r="O46" i="19"/>
  <c r="O88" i="19" s="1"/>
  <c r="O126" i="19" s="1"/>
  <c r="O57" i="19"/>
  <c r="O99" i="19" s="1"/>
  <c r="O59" i="19"/>
  <c r="O101" i="19" s="1"/>
  <c r="O50" i="19"/>
  <c r="O92" i="19" s="1"/>
  <c r="O114" i="19" s="1"/>
  <c r="O45" i="19"/>
  <c r="O87" i="19" s="1"/>
  <c r="O60" i="19"/>
  <c r="O102" i="19" s="1"/>
  <c r="O63" i="19"/>
  <c r="O105" i="19" s="1"/>
  <c r="O120" i="19" s="1"/>
  <c r="N106" i="19"/>
  <c r="O53" i="19"/>
  <c r="O95" i="19" s="1"/>
  <c r="Q1" i="19"/>
  <c r="O58" i="19"/>
  <c r="O100" i="19" s="1"/>
  <c r="O54" i="19"/>
  <c r="O96" i="19" s="1"/>
  <c r="O49" i="19"/>
  <c r="O91" i="19" s="1"/>
  <c r="O113" i="19" s="1"/>
  <c r="P162" i="19" l="1"/>
  <c r="P164" i="19"/>
  <c r="P163" i="19"/>
  <c r="P111" i="19"/>
  <c r="P136" i="19"/>
  <c r="P128" i="19"/>
  <c r="P129" i="19"/>
  <c r="P158" i="19"/>
  <c r="P118" i="19"/>
  <c r="P147" i="19"/>
  <c r="P141" i="19"/>
  <c r="P146" i="19"/>
  <c r="P145" i="19"/>
  <c r="P156" i="19"/>
  <c r="P132" i="19"/>
  <c r="P133" i="19"/>
  <c r="P134" i="19"/>
  <c r="P140" i="19"/>
  <c r="P148" i="19"/>
  <c r="P154" i="19"/>
  <c r="P142" i="19"/>
  <c r="P160" i="19"/>
  <c r="P149" i="19"/>
  <c r="P124" i="19"/>
  <c r="P143" i="19"/>
  <c r="P130" i="19"/>
  <c r="P131" i="19"/>
  <c r="P155" i="19"/>
  <c r="P153" i="19"/>
  <c r="P123" i="19"/>
  <c r="P117" i="19"/>
  <c r="P151" i="19"/>
  <c r="P144" i="19"/>
  <c r="P110" i="19"/>
  <c r="Q108" i="19"/>
  <c r="P139" i="19"/>
  <c r="P157" i="19"/>
  <c r="P137" i="19"/>
  <c r="P109" i="19"/>
  <c r="P138" i="19"/>
  <c r="P150" i="19"/>
  <c r="P159" i="19"/>
  <c r="P161" i="19"/>
  <c r="P48" i="19"/>
  <c r="P90" i="19" s="1"/>
  <c r="P112" i="19" s="1"/>
  <c r="O167" i="19"/>
  <c r="Q139" i="19"/>
  <c r="Q109" i="19"/>
  <c r="Q4" i="19"/>
  <c r="Q3" i="19"/>
  <c r="Q7" i="19"/>
  <c r="Q11" i="19"/>
  <c r="Q10" i="19"/>
  <c r="Q12" i="19"/>
  <c r="Q16" i="19"/>
  <c r="Q15" i="19"/>
  <c r="Q6" i="19"/>
  <c r="Q8" i="19"/>
  <c r="Q5" i="19"/>
  <c r="Q13" i="19"/>
  <c r="Q17" i="19"/>
  <c r="Q19" i="19"/>
  <c r="Q14" i="19"/>
  <c r="Q18" i="19"/>
  <c r="Q20" i="19"/>
  <c r="Q9" i="19"/>
  <c r="Q21" i="19"/>
  <c r="Q40" i="19"/>
  <c r="Q29" i="19"/>
  <c r="Q26" i="19"/>
  <c r="Q34" i="19"/>
  <c r="Q36" i="19"/>
  <c r="Q39" i="19"/>
  <c r="Q32" i="19"/>
  <c r="Q42" i="19"/>
  <c r="Q27" i="19"/>
  <c r="Q35" i="19"/>
  <c r="Q38" i="19"/>
  <c r="Q25" i="19"/>
  <c r="Q41" i="19"/>
  <c r="Q37" i="19"/>
  <c r="Q28" i="19"/>
  <c r="Q33" i="19"/>
  <c r="Q30" i="19"/>
  <c r="Q24" i="19"/>
  <c r="Q31" i="19"/>
  <c r="P49" i="19"/>
  <c r="P91" i="19" s="1"/>
  <c r="P113" i="19" s="1"/>
  <c r="P59" i="19"/>
  <c r="P101" i="19" s="1"/>
  <c r="P58" i="19"/>
  <c r="P100" i="19" s="1"/>
  <c r="P57" i="19"/>
  <c r="P99" i="19" s="1"/>
  <c r="P51" i="19"/>
  <c r="P93" i="19" s="1"/>
  <c r="P115" i="19" s="1"/>
  <c r="P46" i="19"/>
  <c r="P88" i="19" s="1"/>
  <c r="P126" i="19" s="1"/>
  <c r="P63" i="19"/>
  <c r="P105" i="19" s="1"/>
  <c r="P120" i="19" s="1"/>
  <c r="P53" i="19"/>
  <c r="P95" i="19" s="1"/>
  <c r="P50" i="19"/>
  <c r="P92" i="19" s="1"/>
  <c r="P114" i="19" s="1"/>
  <c r="P56" i="19"/>
  <c r="P98" i="19" s="1"/>
  <c r="R1" i="19"/>
  <c r="P54" i="19"/>
  <c r="P96" i="19" s="1"/>
  <c r="P60" i="19"/>
  <c r="P102" i="19" s="1"/>
  <c r="P52" i="19"/>
  <c r="P94" i="19" s="1"/>
  <c r="P116" i="19" s="1"/>
  <c r="P45" i="19"/>
  <c r="P87" i="19" s="1"/>
  <c r="P55" i="19"/>
  <c r="P97" i="19" s="1"/>
  <c r="P47" i="19"/>
  <c r="P89" i="19" s="1"/>
  <c r="P61" i="19"/>
  <c r="P103" i="19" s="1"/>
  <c r="P62" i="19"/>
  <c r="P104" i="19" s="1"/>
  <c r="P119" i="19" s="1"/>
  <c r="O106" i="19"/>
  <c r="Q164" i="19" l="1"/>
  <c r="Q163" i="19"/>
  <c r="Q162" i="19"/>
  <c r="Q136" i="19"/>
  <c r="Q111" i="19"/>
  <c r="Q138" i="19"/>
  <c r="Q146" i="19"/>
  <c r="Q140" i="19"/>
  <c r="Q142" i="19"/>
  <c r="Q157" i="19"/>
  <c r="Q148" i="19"/>
  <c r="Q152" i="19"/>
  <c r="Q124" i="19"/>
  <c r="Q144" i="19"/>
  <c r="Q158" i="19"/>
  <c r="Q147" i="19"/>
  <c r="Q128" i="19"/>
  <c r="Q129" i="19"/>
  <c r="Q161" i="19"/>
  <c r="Q127" i="19"/>
  <c r="Q125" i="19"/>
  <c r="Q150" i="19"/>
  <c r="Q117" i="19"/>
  <c r="Q133" i="19"/>
  <c r="Q134" i="19"/>
  <c r="Q132" i="19"/>
  <c r="Q149" i="19"/>
  <c r="Q156" i="19"/>
  <c r="Q130" i="19"/>
  <c r="Q155" i="19"/>
  <c r="Q141" i="19"/>
  <c r="Q160" i="19"/>
  <c r="Q131" i="19"/>
  <c r="Q143" i="19"/>
  <c r="Q122" i="19"/>
  <c r="Q135" i="19"/>
  <c r="Q137" i="19"/>
  <c r="Q151" i="19"/>
  <c r="Q118" i="19"/>
  <c r="Q159" i="19"/>
  <c r="Q123" i="19"/>
  <c r="Q153" i="19"/>
  <c r="Q145" i="19"/>
  <c r="Q121" i="19"/>
  <c r="Q110" i="19"/>
  <c r="R108" i="19"/>
  <c r="R147" i="19"/>
  <c r="Q154" i="19"/>
  <c r="P167" i="19"/>
  <c r="Q63" i="19"/>
  <c r="Q105" i="19" s="1"/>
  <c r="Q120" i="19" s="1"/>
  <c r="Q55" i="19"/>
  <c r="Q97" i="19" s="1"/>
  <c r="Q49" i="19"/>
  <c r="Q91" i="19" s="1"/>
  <c r="Q113" i="19" s="1"/>
  <c r="R5" i="19"/>
  <c r="R4" i="19"/>
  <c r="R8" i="19"/>
  <c r="R9" i="19"/>
  <c r="R13" i="19"/>
  <c r="R17" i="19"/>
  <c r="R10" i="19"/>
  <c r="R12" i="19"/>
  <c r="R16" i="19"/>
  <c r="R3" i="19"/>
  <c r="R6" i="19"/>
  <c r="R7" i="19"/>
  <c r="R11" i="19"/>
  <c r="R14" i="19"/>
  <c r="R15" i="19"/>
  <c r="R18" i="19"/>
  <c r="R20" i="19"/>
  <c r="R19" i="19"/>
  <c r="R21" i="19"/>
  <c r="R36" i="19"/>
  <c r="R35" i="19"/>
  <c r="R42" i="19"/>
  <c r="R28" i="19"/>
  <c r="R34" i="19"/>
  <c r="R26" i="19"/>
  <c r="R24" i="19"/>
  <c r="R30" i="19"/>
  <c r="R29" i="19"/>
  <c r="R38" i="19"/>
  <c r="R25" i="19"/>
  <c r="R33" i="19"/>
  <c r="R37" i="19"/>
  <c r="R27" i="19"/>
  <c r="R40" i="19"/>
  <c r="R41" i="19"/>
  <c r="R32" i="19"/>
  <c r="R39" i="19"/>
  <c r="R31" i="19"/>
  <c r="Q54" i="19"/>
  <c r="Q96" i="19" s="1"/>
  <c r="Q48" i="19"/>
  <c r="Q90" i="19" s="1"/>
  <c r="Q112" i="19" s="1"/>
  <c r="Q46" i="19"/>
  <c r="Q88" i="19" s="1"/>
  <c r="Q126" i="19" s="1"/>
  <c r="Q45" i="19"/>
  <c r="Q87" i="19" s="1"/>
  <c r="Q60" i="19"/>
  <c r="Q102" i="19" s="1"/>
  <c r="Q56" i="19"/>
  <c r="Q98" i="19" s="1"/>
  <c r="S1" i="19"/>
  <c r="Q50" i="19"/>
  <c r="Q92" i="19" s="1"/>
  <c r="Q114" i="19" s="1"/>
  <c r="Q62" i="19"/>
  <c r="Q104" i="19" s="1"/>
  <c r="Q119" i="19" s="1"/>
  <c r="Q58" i="19"/>
  <c r="Q100" i="19" s="1"/>
  <c r="Q47" i="19"/>
  <c r="Q89" i="19" s="1"/>
  <c r="Q53" i="19"/>
  <c r="Q95" i="19" s="1"/>
  <c r="P106" i="19"/>
  <c r="Q52" i="19"/>
  <c r="Q94" i="19" s="1"/>
  <c r="Q116" i="19" s="1"/>
  <c r="Q51" i="19"/>
  <c r="Q93" i="19" s="1"/>
  <c r="Q115" i="19" s="1"/>
  <c r="Q57" i="19"/>
  <c r="Q99" i="19" s="1"/>
  <c r="Q59" i="19"/>
  <c r="Q101" i="19" s="1"/>
  <c r="Q61" i="19"/>
  <c r="Q103" i="19" s="1"/>
  <c r="R162" i="19" l="1"/>
  <c r="R163" i="19"/>
  <c r="R164" i="19"/>
  <c r="R136" i="19"/>
  <c r="R111" i="19"/>
  <c r="R146" i="19"/>
  <c r="R121" i="19"/>
  <c r="R155" i="19"/>
  <c r="R47" i="19"/>
  <c r="R89" i="19" s="1"/>
  <c r="R55" i="19"/>
  <c r="R97" i="19" s="1"/>
  <c r="R129" i="19"/>
  <c r="R128" i="19"/>
  <c r="R144" i="19"/>
  <c r="R138" i="19"/>
  <c r="R142" i="19"/>
  <c r="R151" i="19"/>
  <c r="R122" i="19"/>
  <c r="R143" i="19"/>
  <c r="R132" i="19"/>
  <c r="R133" i="19"/>
  <c r="R134" i="19"/>
  <c r="R149" i="19"/>
  <c r="R135" i="19"/>
  <c r="R153" i="19"/>
  <c r="R150" i="19"/>
  <c r="R123" i="19"/>
  <c r="R125" i="19"/>
  <c r="R152" i="19"/>
  <c r="R145" i="19"/>
  <c r="R130" i="19"/>
  <c r="R154" i="19"/>
  <c r="R117" i="19"/>
  <c r="R109" i="19"/>
  <c r="R159" i="19"/>
  <c r="R148" i="19"/>
  <c r="R131" i="19"/>
  <c r="R137" i="19"/>
  <c r="R160" i="19"/>
  <c r="R139" i="19"/>
  <c r="R156" i="19"/>
  <c r="R118" i="19"/>
  <c r="R127" i="19"/>
  <c r="R140" i="19"/>
  <c r="R141" i="19"/>
  <c r="R110" i="19"/>
  <c r="S108" i="19"/>
  <c r="R161" i="19"/>
  <c r="R124" i="19"/>
  <c r="R157" i="19"/>
  <c r="R158" i="19"/>
  <c r="R59" i="19"/>
  <c r="R101" i="19" s="1"/>
  <c r="R50" i="19"/>
  <c r="R92" i="19" s="1"/>
  <c r="R114" i="19" s="1"/>
  <c r="Q167" i="19"/>
  <c r="S140" i="19"/>
  <c r="S124" i="19"/>
  <c r="S159" i="19"/>
  <c r="R63" i="19"/>
  <c r="R105" i="19" s="1"/>
  <c r="R120" i="19" s="1"/>
  <c r="R60" i="19"/>
  <c r="R102" i="19" s="1"/>
  <c r="S6" i="19"/>
  <c r="S5" i="19"/>
  <c r="S9" i="19"/>
  <c r="S3" i="19"/>
  <c r="S4" i="19"/>
  <c r="S7" i="19"/>
  <c r="S11" i="19"/>
  <c r="S14" i="19"/>
  <c r="S18" i="19"/>
  <c r="S13" i="19"/>
  <c r="S17" i="19"/>
  <c r="S10" i="19"/>
  <c r="S12" i="19"/>
  <c r="S19" i="19"/>
  <c r="S21" i="19"/>
  <c r="S20" i="19"/>
  <c r="S8" i="19"/>
  <c r="S15" i="19"/>
  <c r="S16" i="19"/>
  <c r="S42" i="19"/>
  <c r="S30" i="19"/>
  <c r="S40" i="19"/>
  <c r="S38" i="19"/>
  <c r="S31" i="19"/>
  <c r="S39" i="19"/>
  <c r="S26" i="19"/>
  <c r="S32" i="19"/>
  <c r="S25" i="19"/>
  <c r="S28" i="19"/>
  <c r="S33" i="19"/>
  <c r="S37" i="19"/>
  <c r="S24" i="19"/>
  <c r="S41" i="19"/>
  <c r="S27" i="19"/>
  <c r="S34" i="19"/>
  <c r="S36" i="19"/>
  <c r="S29" i="19"/>
  <c r="S35" i="19"/>
  <c r="Q106" i="19"/>
  <c r="R52" i="19"/>
  <c r="R94" i="19" s="1"/>
  <c r="R116" i="19" s="1"/>
  <c r="R45" i="19"/>
  <c r="R87" i="19" s="1"/>
  <c r="R56" i="19"/>
  <c r="R98" i="19" s="1"/>
  <c r="R54" i="19"/>
  <c r="R96" i="19" s="1"/>
  <c r="R49" i="19"/>
  <c r="R91" i="19" s="1"/>
  <c r="R113" i="19" s="1"/>
  <c r="R61" i="19"/>
  <c r="R103" i="19" s="1"/>
  <c r="R58" i="19"/>
  <c r="R100" i="19" s="1"/>
  <c r="T1" i="19"/>
  <c r="R48" i="19"/>
  <c r="R90" i="19" s="1"/>
  <c r="R112" i="19" s="1"/>
  <c r="R62" i="19"/>
  <c r="R104" i="19" s="1"/>
  <c r="R119" i="19" s="1"/>
  <c r="R57" i="19"/>
  <c r="R99" i="19" s="1"/>
  <c r="R51" i="19"/>
  <c r="R93" i="19" s="1"/>
  <c r="R115" i="19" s="1"/>
  <c r="R46" i="19"/>
  <c r="R88" i="19" s="1"/>
  <c r="R126" i="19" s="1"/>
  <c r="R53" i="19"/>
  <c r="R95" i="19" s="1"/>
  <c r="S162" i="19" l="1"/>
  <c r="S164" i="19"/>
  <c r="S163" i="19"/>
  <c r="S111" i="19"/>
  <c r="S136" i="19"/>
  <c r="S125" i="19"/>
  <c r="S144" i="19"/>
  <c r="S149" i="19"/>
  <c r="S121" i="19"/>
  <c r="S151" i="19"/>
  <c r="S135" i="19"/>
  <c r="S157" i="19"/>
  <c r="S47" i="19"/>
  <c r="S89" i="19" s="1"/>
  <c r="S128" i="19"/>
  <c r="S129" i="19"/>
  <c r="S118" i="19"/>
  <c r="S145" i="19"/>
  <c r="S123" i="19"/>
  <c r="S160" i="19"/>
  <c r="S146" i="19"/>
  <c r="S143" i="19"/>
  <c r="S139" i="19"/>
  <c r="S147" i="19"/>
  <c r="S127" i="19"/>
  <c r="S156" i="19"/>
  <c r="S109" i="19"/>
  <c r="S153" i="19"/>
  <c r="S122" i="19"/>
  <c r="S134" i="19"/>
  <c r="S132" i="19"/>
  <c r="S133" i="19"/>
  <c r="S158" i="19"/>
  <c r="S141" i="19"/>
  <c r="S138" i="19"/>
  <c r="S161" i="19"/>
  <c r="S152" i="19"/>
  <c r="S155" i="19"/>
  <c r="S142" i="19"/>
  <c r="S137" i="19"/>
  <c r="S131" i="19"/>
  <c r="S148" i="19"/>
  <c r="S117" i="19"/>
  <c r="S150" i="19"/>
  <c r="S130" i="19"/>
  <c r="S154" i="19"/>
  <c r="S110" i="19"/>
  <c r="T108" i="19"/>
  <c r="T123" i="19" s="1"/>
  <c r="T159" i="19"/>
  <c r="R167" i="19"/>
  <c r="T131" i="19"/>
  <c r="S54" i="19"/>
  <c r="S96" i="19" s="1"/>
  <c r="T3" i="19"/>
  <c r="T7" i="19"/>
  <c r="T6" i="19"/>
  <c r="T10" i="19"/>
  <c r="T5" i="19"/>
  <c r="T8" i="19"/>
  <c r="T15" i="19"/>
  <c r="T19" i="19"/>
  <c r="T4" i="19"/>
  <c r="T9" i="19"/>
  <c r="T11" i="19"/>
  <c r="T14" i="19"/>
  <c r="T18" i="19"/>
  <c r="T21" i="19"/>
  <c r="T12" i="19"/>
  <c r="T13" i="19"/>
  <c r="T17" i="19"/>
  <c r="T16" i="19"/>
  <c r="T20" i="19"/>
  <c r="T37" i="19"/>
  <c r="T27" i="19"/>
  <c r="T38" i="19"/>
  <c r="T39" i="19"/>
  <c r="T34" i="19"/>
  <c r="T41" i="19"/>
  <c r="T36" i="19"/>
  <c r="T24" i="19"/>
  <c r="T40" i="19"/>
  <c r="T31" i="19"/>
  <c r="T26" i="19"/>
  <c r="T28" i="19"/>
  <c r="T32" i="19"/>
  <c r="T29" i="19"/>
  <c r="T33" i="19"/>
  <c r="T42" i="19"/>
  <c r="T30" i="19"/>
  <c r="T25" i="19"/>
  <c r="T35" i="19"/>
  <c r="S62" i="19"/>
  <c r="S104" i="19" s="1"/>
  <c r="S119" i="19" s="1"/>
  <c r="S53" i="19"/>
  <c r="S95" i="19" s="1"/>
  <c r="S60" i="19"/>
  <c r="S102" i="19" s="1"/>
  <c r="S45" i="19"/>
  <c r="S87" i="19" s="1"/>
  <c r="S55" i="19"/>
  <c r="S97" i="19" s="1"/>
  <c r="S56" i="19"/>
  <c r="S98" i="19" s="1"/>
  <c r="S50" i="19"/>
  <c r="S92" i="19" s="1"/>
  <c r="S114" i="19" s="1"/>
  <c r="S59" i="19"/>
  <c r="S101" i="19" s="1"/>
  <c r="S61" i="19"/>
  <c r="S103" i="19" s="1"/>
  <c r="S51" i="19"/>
  <c r="S93" i="19" s="1"/>
  <c r="S115" i="19" s="1"/>
  <c r="S52" i="19"/>
  <c r="S94" i="19" s="1"/>
  <c r="S116" i="19" s="1"/>
  <c r="S58" i="19"/>
  <c r="S100" i="19" s="1"/>
  <c r="S63" i="19"/>
  <c r="S105" i="19" s="1"/>
  <c r="S120" i="19" s="1"/>
  <c r="S48" i="19"/>
  <c r="S90" i="19" s="1"/>
  <c r="S112" i="19" s="1"/>
  <c r="S57" i="19"/>
  <c r="S99" i="19" s="1"/>
  <c r="U1" i="19"/>
  <c r="S46" i="19"/>
  <c r="S88" i="19" s="1"/>
  <c r="S126" i="19" s="1"/>
  <c r="R106" i="19"/>
  <c r="S49" i="19"/>
  <c r="S91" i="19" s="1"/>
  <c r="S113" i="19" s="1"/>
  <c r="T124" i="19" l="1"/>
  <c r="T164" i="19"/>
  <c r="T163" i="19"/>
  <c r="T162" i="19"/>
  <c r="T136" i="19"/>
  <c r="T111" i="19"/>
  <c r="T117" i="19"/>
  <c r="T147" i="19"/>
  <c r="T158" i="19"/>
  <c r="T130" i="19"/>
  <c r="T156" i="19"/>
  <c r="T125" i="19"/>
  <c r="T128" i="19"/>
  <c r="T129" i="19"/>
  <c r="T137" i="19"/>
  <c r="T149" i="19"/>
  <c r="T157" i="19"/>
  <c r="T161" i="19"/>
  <c r="T139" i="19"/>
  <c r="T109" i="19"/>
  <c r="T160" i="19"/>
  <c r="T142" i="19"/>
  <c r="T127" i="19"/>
  <c r="T145" i="19"/>
  <c r="T133" i="19"/>
  <c r="T132" i="19"/>
  <c r="T134" i="19"/>
  <c r="T121" i="19"/>
  <c r="T138" i="19"/>
  <c r="T143" i="19"/>
  <c r="T122" i="19"/>
  <c r="T151" i="19"/>
  <c r="T154" i="19"/>
  <c r="T146" i="19"/>
  <c r="T150" i="19"/>
  <c r="T144" i="19"/>
  <c r="T118" i="19"/>
  <c r="T155" i="19"/>
  <c r="T152" i="19"/>
  <c r="T153" i="19"/>
  <c r="T135" i="19"/>
  <c r="T140" i="19"/>
  <c r="T141" i="19"/>
  <c r="T110" i="19"/>
  <c r="U108" i="19"/>
  <c r="T148" i="19"/>
  <c r="T48" i="19"/>
  <c r="T90" i="19" s="1"/>
  <c r="T112" i="19" s="1"/>
  <c r="S167" i="19"/>
  <c r="T59" i="19"/>
  <c r="T101" i="19" s="1"/>
  <c r="T45" i="19"/>
  <c r="T87" i="19" s="1"/>
  <c r="U4" i="19"/>
  <c r="U3" i="19"/>
  <c r="U7" i="19"/>
  <c r="U11" i="19"/>
  <c r="U6" i="19"/>
  <c r="U12" i="19"/>
  <c r="U16" i="19"/>
  <c r="U5" i="19"/>
  <c r="U8" i="19"/>
  <c r="U15" i="19"/>
  <c r="U9" i="19"/>
  <c r="U18" i="19"/>
  <c r="U19" i="19"/>
  <c r="U14" i="19"/>
  <c r="U10" i="19"/>
  <c r="U20" i="19"/>
  <c r="U13" i="19"/>
  <c r="U17" i="19"/>
  <c r="U21" i="19"/>
  <c r="U24" i="19"/>
  <c r="U30" i="19"/>
  <c r="U42" i="19"/>
  <c r="U31" i="19"/>
  <c r="U41" i="19"/>
  <c r="U26" i="19"/>
  <c r="U34" i="19"/>
  <c r="U25" i="19"/>
  <c r="U39" i="19"/>
  <c r="U33" i="19"/>
  <c r="U36" i="19"/>
  <c r="U35" i="19"/>
  <c r="U40" i="19"/>
  <c r="U28" i="19"/>
  <c r="U32" i="19"/>
  <c r="U38" i="19"/>
  <c r="U37" i="19"/>
  <c r="U29" i="19"/>
  <c r="U27" i="19"/>
  <c r="S106" i="19"/>
  <c r="T49" i="19"/>
  <c r="T91" i="19" s="1"/>
  <c r="T113" i="19" s="1"/>
  <c r="T58" i="19"/>
  <c r="T100" i="19" s="1"/>
  <c r="T61" i="19"/>
  <c r="T103" i="19" s="1"/>
  <c r="T56" i="19"/>
  <c r="T98" i="19" s="1"/>
  <c r="T62" i="19"/>
  <c r="T104" i="19" s="1"/>
  <c r="T119" i="19" s="1"/>
  <c r="T57" i="19"/>
  <c r="T99" i="19" s="1"/>
  <c r="T60" i="19"/>
  <c r="T102" i="19" s="1"/>
  <c r="T54" i="19"/>
  <c r="T96" i="19" s="1"/>
  <c r="T55" i="19"/>
  <c r="T97" i="19" s="1"/>
  <c r="T53" i="19"/>
  <c r="T95" i="19" s="1"/>
  <c r="T47" i="19"/>
  <c r="T89" i="19" s="1"/>
  <c r="T46" i="19"/>
  <c r="T88" i="19" s="1"/>
  <c r="T126" i="19" s="1"/>
  <c r="T63" i="19"/>
  <c r="T105" i="19" s="1"/>
  <c r="T120" i="19" s="1"/>
  <c r="T51" i="19"/>
  <c r="T93" i="19" s="1"/>
  <c r="T115" i="19" s="1"/>
  <c r="T50" i="19"/>
  <c r="T92" i="19" s="1"/>
  <c r="T114" i="19" s="1"/>
  <c r="T52" i="19"/>
  <c r="T94" i="19" s="1"/>
  <c r="T116" i="19" s="1"/>
  <c r="U164" i="19" l="1"/>
  <c r="U163" i="19"/>
  <c r="U162" i="19"/>
  <c r="U136" i="19"/>
  <c r="U111" i="19"/>
  <c r="U128" i="19"/>
  <c r="U129" i="19"/>
  <c r="U152" i="19"/>
  <c r="U138" i="19"/>
  <c r="U147" i="19"/>
  <c r="U127" i="19"/>
  <c r="U110" i="19"/>
  <c r="U133" i="19"/>
  <c r="U134" i="19"/>
  <c r="U132" i="19"/>
  <c r="U139" i="19"/>
  <c r="U150" i="19"/>
  <c r="U151" i="19"/>
  <c r="U142" i="19"/>
  <c r="U131" i="19"/>
  <c r="U149" i="19"/>
  <c r="U143" i="19"/>
  <c r="U146" i="19"/>
  <c r="U155" i="19"/>
  <c r="U124" i="19"/>
  <c r="U121" i="19"/>
  <c r="U130" i="19"/>
  <c r="U148" i="19"/>
  <c r="U135" i="19"/>
  <c r="U145" i="19"/>
  <c r="U109" i="19"/>
  <c r="U137" i="19"/>
  <c r="U160" i="19"/>
  <c r="U117" i="19"/>
  <c r="U156" i="19"/>
  <c r="U154" i="19"/>
  <c r="U125" i="19"/>
  <c r="U141" i="19"/>
  <c r="U122" i="19"/>
  <c r="U158" i="19"/>
  <c r="U153" i="19"/>
  <c r="U144" i="19"/>
  <c r="U123" i="19"/>
  <c r="U161" i="19"/>
  <c r="U140" i="19"/>
  <c r="U159" i="19"/>
  <c r="U118" i="19"/>
  <c r="U157" i="19"/>
  <c r="T167" i="19"/>
  <c r="U55" i="19"/>
  <c r="U97" i="19" s="1"/>
  <c r="U46" i="19"/>
  <c r="U88" i="19" s="1"/>
  <c r="U126" i="19" s="1"/>
  <c r="T106" i="19"/>
  <c r="U50" i="19"/>
  <c r="U92" i="19" s="1"/>
  <c r="U114" i="19" s="1"/>
  <c r="U63" i="19"/>
  <c r="U105" i="19" s="1"/>
  <c r="U120" i="19" s="1"/>
  <c r="U54" i="19"/>
  <c r="U96" i="19" s="1"/>
  <c r="U53" i="19"/>
  <c r="U95" i="19" s="1"/>
  <c r="U51" i="19"/>
  <c r="U93" i="19" s="1"/>
  <c r="U115" i="19" s="1"/>
  <c r="U48" i="19"/>
  <c r="U90" i="19" s="1"/>
  <c r="U112" i="19" s="1"/>
  <c r="U47" i="19"/>
  <c r="U89" i="19" s="1"/>
  <c r="U60" i="19"/>
  <c r="U102" i="19" s="1"/>
  <c r="U57" i="19"/>
  <c r="U99" i="19" s="1"/>
  <c r="U49" i="19"/>
  <c r="U91" i="19" s="1"/>
  <c r="U113" i="19" s="1"/>
  <c r="U59" i="19"/>
  <c r="U101" i="19" s="1"/>
  <c r="U62" i="19"/>
  <c r="U104" i="19" s="1"/>
  <c r="U119" i="19" s="1"/>
  <c r="U61" i="19"/>
  <c r="U103" i="19" s="1"/>
  <c r="U45" i="19"/>
  <c r="U87" i="19" s="1"/>
  <c r="U58" i="19"/>
  <c r="U100" i="19" s="1"/>
  <c r="U56" i="19"/>
  <c r="U98" i="19" s="1"/>
  <c r="U52" i="19"/>
  <c r="U94" i="19" s="1"/>
  <c r="U116" i="19" s="1"/>
  <c r="U167" i="19" l="1"/>
  <c r="U106" i="19"/>
  <c r="L115" i="19" l="1"/>
  <c r="L167" i="19" s="1"/>
  <c r="G5" i="14" l="1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C6" i="14"/>
  <c r="B6" i="14"/>
  <c r="D6" i="14"/>
  <c r="E6" i="14"/>
  <c r="F6" i="14"/>
  <c r="H6" i="14"/>
  <c r="C7" i="14"/>
  <c r="B7" i="14"/>
  <c r="D7" i="14"/>
  <c r="E7" i="14"/>
  <c r="F7" i="14"/>
  <c r="H7" i="14"/>
  <c r="C8" i="14"/>
  <c r="B8" i="14"/>
  <c r="D8" i="14"/>
  <c r="E8" i="14"/>
  <c r="F8" i="14"/>
  <c r="H8" i="14"/>
  <c r="C9" i="14"/>
  <c r="B9" i="14"/>
  <c r="D9" i="14"/>
  <c r="E9" i="14"/>
  <c r="F9" i="14"/>
  <c r="H9" i="14"/>
  <c r="C10" i="14"/>
  <c r="B10" i="14"/>
  <c r="D10" i="14"/>
  <c r="E10" i="14"/>
  <c r="F10" i="14"/>
  <c r="H10" i="14"/>
  <c r="C11" i="14"/>
  <c r="B11" i="14"/>
  <c r="D11" i="14"/>
  <c r="E11" i="14"/>
  <c r="F11" i="14"/>
  <c r="H11" i="14"/>
  <c r="C12" i="14"/>
  <c r="B12" i="14"/>
  <c r="D12" i="14"/>
  <c r="E12" i="14"/>
  <c r="F12" i="14"/>
  <c r="H12" i="14"/>
  <c r="C13" i="14"/>
  <c r="B13" i="14"/>
  <c r="D13" i="14"/>
  <c r="E13" i="14"/>
  <c r="F13" i="14"/>
  <c r="H13" i="14"/>
  <c r="C14" i="14"/>
  <c r="B14" i="14"/>
  <c r="D14" i="14"/>
  <c r="E14" i="14"/>
  <c r="F14" i="14"/>
  <c r="H14" i="14"/>
  <c r="C15" i="14"/>
  <c r="B15" i="14"/>
  <c r="D15" i="14"/>
  <c r="E15" i="14"/>
  <c r="F15" i="14"/>
  <c r="H15" i="14"/>
  <c r="C16" i="14"/>
  <c r="B16" i="14"/>
  <c r="D16" i="14"/>
  <c r="E16" i="14"/>
  <c r="F16" i="14"/>
  <c r="H16" i="14"/>
  <c r="C17" i="14"/>
  <c r="B17" i="14"/>
  <c r="D17" i="14"/>
  <c r="E17" i="14"/>
  <c r="F17" i="14"/>
  <c r="H17" i="14"/>
  <c r="C18" i="14"/>
  <c r="B18" i="14"/>
  <c r="D18" i="14"/>
  <c r="E18" i="14"/>
  <c r="F18" i="14"/>
  <c r="H18" i="14"/>
  <c r="C19" i="14"/>
  <c r="B19" i="14"/>
  <c r="D19" i="14"/>
  <c r="E19" i="14"/>
  <c r="F19" i="14"/>
  <c r="H19" i="14"/>
  <c r="C20" i="14"/>
  <c r="B20" i="14"/>
  <c r="D20" i="14"/>
  <c r="E20" i="14"/>
  <c r="F20" i="14"/>
  <c r="H20" i="14"/>
  <c r="C21" i="14"/>
  <c r="B21" i="14"/>
  <c r="D21" i="14"/>
  <c r="E21" i="14"/>
  <c r="F21" i="14"/>
  <c r="H21" i="14"/>
  <c r="C22" i="14"/>
  <c r="B22" i="14"/>
  <c r="D22" i="14"/>
  <c r="E22" i="14"/>
  <c r="F22" i="14"/>
  <c r="H22" i="14"/>
  <c r="C23" i="14"/>
  <c r="B23" i="14"/>
  <c r="D23" i="14"/>
  <c r="E23" i="14"/>
  <c r="F23" i="14"/>
  <c r="H23" i="14"/>
  <c r="C24" i="14"/>
  <c r="B24" i="14"/>
  <c r="D24" i="14"/>
  <c r="E24" i="14"/>
  <c r="F24" i="14"/>
  <c r="H24" i="14"/>
  <c r="C25" i="14"/>
  <c r="B25" i="14"/>
  <c r="D25" i="14"/>
  <c r="E25" i="14"/>
  <c r="F25" i="14"/>
  <c r="H25" i="14"/>
  <c r="C26" i="14"/>
  <c r="B26" i="14"/>
  <c r="D26" i="14"/>
  <c r="E26" i="14"/>
  <c r="F26" i="14"/>
  <c r="H26" i="14"/>
  <c r="C27" i="14"/>
  <c r="B27" i="14"/>
  <c r="D27" i="14"/>
  <c r="E27" i="14"/>
  <c r="F27" i="14"/>
  <c r="H27" i="14"/>
  <c r="C28" i="14"/>
  <c r="B28" i="14"/>
  <c r="D28" i="14"/>
  <c r="E28" i="14"/>
  <c r="F28" i="14"/>
  <c r="H28" i="14"/>
  <c r="C29" i="14"/>
  <c r="B29" i="14"/>
  <c r="D29" i="14"/>
  <c r="E29" i="14"/>
  <c r="F29" i="14"/>
  <c r="H29" i="14"/>
  <c r="C30" i="14"/>
  <c r="B30" i="14"/>
  <c r="D30" i="14"/>
  <c r="E30" i="14"/>
  <c r="F30" i="14"/>
  <c r="H30" i="14"/>
  <c r="C31" i="14"/>
  <c r="B31" i="14"/>
  <c r="D31" i="14"/>
  <c r="E31" i="14"/>
  <c r="F31" i="14"/>
  <c r="H31" i="14"/>
  <c r="C32" i="14"/>
  <c r="B32" i="14"/>
  <c r="D32" i="14"/>
  <c r="E32" i="14"/>
  <c r="F32" i="14"/>
  <c r="H32" i="14"/>
  <c r="C33" i="14"/>
  <c r="B33" i="14"/>
  <c r="D33" i="14"/>
  <c r="E33" i="14"/>
  <c r="F33" i="14"/>
  <c r="H33" i="14"/>
  <c r="C34" i="14"/>
  <c r="B34" i="14"/>
  <c r="D34" i="14"/>
  <c r="E34" i="14"/>
  <c r="F34" i="14"/>
  <c r="H34" i="14"/>
  <c r="C35" i="14"/>
  <c r="B35" i="14"/>
  <c r="D35" i="14"/>
  <c r="E35" i="14"/>
  <c r="F35" i="14"/>
  <c r="H35" i="14"/>
  <c r="C36" i="14"/>
  <c r="B36" i="14"/>
  <c r="D36" i="14"/>
  <c r="E36" i="14"/>
  <c r="F36" i="14"/>
  <c r="H36" i="14"/>
  <c r="C37" i="14"/>
  <c r="B37" i="14"/>
  <c r="D37" i="14"/>
  <c r="E37" i="14"/>
  <c r="F37" i="14"/>
  <c r="H37" i="14"/>
  <c r="C38" i="14"/>
  <c r="B38" i="14"/>
  <c r="D38" i="14"/>
  <c r="E38" i="14"/>
  <c r="F38" i="14"/>
  <c r="H38" i="14"/>
  <c r="C39" i="14"/>
  <c r="B39" i="14"/>
  <c r="D39" i="14"/>
  <c r="E39" i="14"/>
  <c r="F39" i="14"/>
  <c r="H39" i="14"/>
  <c r="C40" i="14"/>
  <c r="B40" i="14"/>
  <c r="D40" i="14"/>
  <c r="E40" i="14"/>
  <c r="F40" i="14"/>
  <c r="H40" i="14"/>
  <c r="C41" i="14"/>
  <c r="B41" i="14"/>
  <c r="D41" i="14"/>
  <c r="E41" i="14"/>
  <c r="F41" i="14"/>
  <c r="H41" i="14"/>
  <c r="C42" i="14"/>
  <c r="B42" i="14"/>
  <c r="D42" i="14"/>
  <c r="E42" i="14"/>
  <c r="F42" i="14"/>
  <c r="H42" i="14"/>
  <c r="C43" i="14"/>
  <c r="B43" i="14"/>
  <c r="D43" i="14"/>
  <c r="E43" i="14"/>
  <c r="F43" i="14"/>
  <c r="H43" i="14"/>
  <c r="C44" i="14"/>
  <c r="B44" i="14"/>
  <c r="D44" i="14"/>
  <c r="E44" i="14"/>
  <c r="F44" i="14"/>
  <c r="H44" i="14"/>
  <c r="C45" i="14"/>
  <c r="B45" i="14"/>
  <c r="D45" i="14"/>
  <c r="E45" i="14"/>
  <c r="F45" i="14"/>
  <c r="H45" i="14"/>
  <c r="C46" i="14"/>
  <c r="B46" i="14"/>
  <c r="D46" i="14"/>
  <c r="E46" i="14"/>
  <c r="F46" i="14"/>
  <c r="H46" i="14"/>
  <c r="C47" i="14"/>
  <c r="B47" i="14"/>
  <c r="D47" i="14"/>
  <c r="E47" i="14"/>
  <c r="F47" i="14"/>
  <c r="H47" i="14"/>
  <c r="C48" i="14"/>
  <c r="B48" i="14"/>
  <c r="D48" i="14"/>
  <c r="E48" i="14"/>
  <c r="F48" i="14"/>
  <c r="H48" i="14"/>
  <c r="C49" i="14"/>
  <c r="B49" i="14"/>
  <c r="D49" i="14"/>
  <c r="E49" i="14"/>
  <c r="F49" i="14"/>
  <c r="H49" i="14"/>
  <c r="H5" i="14"/>
  <c r="F5" i="14"/>
  <c r="D5" i="14"/>
  <c r="E5" i="14"/>
  <c r="C5" i="14"/>
  <c r="B5" i="14"/>
  <c r="H1715" i="14"/>
  <c r="H1709" i="14"/>
  <c r="G1709" i="14" s="1"/>
  <c r="F1709" i="14" s="1"/>
  <c r="E1709" i="14" s="1"/>
  <c r="D1709" i="14" s="1"/>
  <c r="H1704" i="14"/>
  <c r="G1704" i="14" s="1"/>
  <c r="F1704" i="14" s="1"/>
  <c r="E1704" i="14" s="1"/>
  <c r="D1704" i="14" s="1"/>
  <c r="H1698" i="14"/>
  <c r="H1677" i="14"/>
  <c r="H1671" i="14"/>
  <c r="G1671" i="14" s="1"/>
  <c r="H1666" i="14"/>
  <c r="G1666" i="14" s="1"/>
  <c r="H1660" i="14"/>
  <c r="H1639" i="14"/>
  <c r="H1633" i="14"/>
  <c r="G1633" i="14" s="1"/>
  <c r="H1628" i="14"/>
  <c r="G1628" i="14" s="1"/>
  <c r="H1622" i="14"/>
  <c r="H1601" i="14"/>
  <c r="H1595" i="14"/>
  <c r="G1595" i="14" s="1"/>
  <c r="H1590" i="14"/>
  <c r="G1590" i="14" s="1"/>
  <c r="H1584" i="14"/>
  <c r="H1563" i="14"/>
  <c r="H1557" i="14"/>
  <c r="G1557" i="14" s="1"/>
  <c r="H1552" i="14"/>
  <c r="G1552" i="14" s="1"/>
  <c r="H1546" i="14"/>
  <c r="H1525" i="14"/>
  <c r="H1519" i="14"/>
  <c r="G1519" i="14" s="1"/>
  <c r="F1519" i="14" s="1"/>
  <c r="E1519" i="14" s="1"/>
  <c r="D1519" i="14" s="1"/>
  <c r="H1514" i="14"/>
  <c r="G1514" i="14" s="1"/>
  <c r="F1514" i="14" s="1"/>
  <c r="E1514" i="14" s="1"/>
  <c r="D1514" i="14" s="1"/>
  <c r="H1508" i="14"/>
  <c r="H1487" i="14"/>
  <c r="H1481" i="14"/>
  <c r="G1481" i="14" s="1"/>
  <c r="H1476" i="14"/>
  <c r="G1476" i="14" s="1"/>
  <c r="H1470" i="14"/>
  <c r="H1449" i="14"/>
  <c r="H1443" i="14"/>
  <c r="G1443" i="14" s="1"/>
  <c r="H1438" i="14"/>
  <c r="G1438" i="14" s="1"/>
  <c r="H1432" i="14"/>
  <c r="H1411" i="14"/>
  <c r="H1405" i="14"/>
  <c r="G1405" i="14" s="1"/>
  <c r="H1400" i="14"/>
  <c r="G1400" i="14" s="1"/>
  <c r="H1394" i="14"/>
  <c r="H1373" i="14"/>
  <c r="H1367" i="14"/>
  <c r="G1367" i="14" s="1"/>
  <c r="H1362" i="14"/>
  <c r="G1362" i="14" s="1"/>
  <c r="H1356" i="14"/>
  <c r="H1335" i="14"/>
  <c r="H1329" i="14"/>
  <c r="G1329" i="14" s="1"/>
  <c r="H1324" i="14"/>
  <c r="G1324" i="14" s="1"/>
  <c r="H1318" i="14"/>
  <c r="H1297" i="14"/>
  <c r="H1291" i="14"/>
  <c r="G1291" i="14" s="1"/>
  <c r="H1286" i="14"/>
  <c r="G1286" i="14" s="1"/>
  <c r="H1280" i="14"/>
  <c r="H1259" i="14"/>
  <c r="H1253" i="14"/>
  <c r="G1253" i="14" s="1"/>
  <c r="H1248" i="14"/>
  <c r="G1248" i="14" s="1"/>
  <c r="H1242" i="14"/>
  <c r="H1221" i="14"/>
  <c r="H1215" i="14"/>
  <c r="G1215" i="14" s="1"/>
  <c r="H1210" i="14"/>
  <c r="G1210" i="14" s="1"/>
  <c r="H1204" i="14"/>
  <c r="H1183" i="14"/>
  <c r="H1177" i="14"/>
  <c r="G1177" i="14" s="1"/>
  <c r="H1172" i="14"/>
  <c r="G1172" i="14" s="1"/>
  <c r="H1166" i="14"/>
  <c r="H1145" i="14"/>
  <c r="H1139" i="14"/>
  <c r="G1139" i="14" s="1"/>
  <c r="H1134" i="14"/>
  <c r="G1134" i="14" s="1"/>
  <c r="H1128" i="14"/>
  <c r="H1107" i="14"/>
  <c r="H1101" i="14"/>
  <c r="G1101" i="14" s="1"/>
  <c r="H1096" i="14"/>
  <c r="G1096" i="14" s="1"/>
  <c r="H1090" i="14"/>
  <c r="H1069" i="14"/>
  <c r="H1063" i="14"/>
  <c r="G1063" i="14" s="1"/>
  <c r="H1058" i="14"/>
  <c r="G1058" i="14" s="1"/>
  <c r="H1052" i="14"/>
  <c r="H1031" i="14"/>
  <c r="H1025" i="14"/>
  <c r="G1025" i="14" s="1"/>
  <c r="H1020" i="14"/>
  <c r="G1020" i="14" s="1"/>
  <c r="H1014" i="14"/>
  <c r="H993" i="14"/>
  <c r="H987" i="14"/>
  <c r="G987" i="14" s="1"/>
  <c r="H982" i="14"/>
  <c r="G982" i="14" s="1"/>
  <c r="H976" i="14"/>
  <c r="H955" i="14"/>
  <c r="H949" i="14"/>
  <c r="G949" i="14" s="1"/>
  <c r="H944" i="14"/>
  <c r="G944" i="14" s="1"/>
  <c r="H938" i="14"/>
  <c r="H917" i="14"/>
  <c r="H911" i="14"/>
  <c r="G911" i="14" s="1"/>
  <c r="H906" i="14"/>
  <c r="G906" i="14" s="1"/>
  <c r="H900" i="14"/>
  <c r="H879" i="14"/>
  <c r="H873" i="14"/>
  <c r="G873" i="14" s="1"/>
  <c r="H868" i="14"/>
  <c r="G868" i="14" s="1"/>
  <c r="H862" i="14"/>
  <c r="H841" i="14"/>
  <c r="H835" i="14"/>
  <c r="G835" i="14" s="1"/>
  <c r="F835" i="14" s="1"/>
  <c r="E835" i="14" s="1"/>
  <c r="D835" i="14" s="1"/>
  <c r="H830" i="14"/>
  <c r="G830" i="14" s="1"/>
  <c r="F830" i="14" s="1"/>
  <c r="E830" i="14" s="1"/>
  <c r="D830" i="14" s="1"/>
  <c r="H824" i="14"/>
  <c r="H803" i="14"/>
  <c r="H797" i="14"/>
  <c r="G797" i="14" s="1"/>
  <c r="H792" i="14"/>
  <c r="G792" i="14" s="1"/>
  <c r="H786" i="14"/>
  <c r="H765" i="14"/>
  <c r="H759" i="14"/>
  <c r="G759" i="14" s="1"/>
  <c r="H754" i="14"/>
  <c r="G754" i="14" s="1"/>
  <c r="H748" i="14"/>
  <c r="H727" i="14"/>
  <c r="H721" i="14"/>
  <c r="G721" i="14" s="1"/>
  <c r="H716" i="14"/>
  <c r="G716" i="14" s="1"/>
  <c r="H710" i="14"/>
  <c r="H689" i="14"/>
  <c r="H683" i="14"/>
  <c r="G683" i="14" s="1"/>
  <c r="H678" i="14"/>
  <c r="G678" i="14" s="1"/>
  <c r="H672" i="14"/>
  <c r="H651" i="14"/>
  <c r="H645" i="14"/>
  <c r="G645" i="14" s="1"/>
  <c r="H640" i="14"/>
  <c r="G640" i="14" s="1"/>
  <c r="H634" i="14"/>
  <c r="H613" i="14"/>
  <c r="H607" i="14"/>
  <c r="G607" i="14" s="1"/>
  <c r="F607" i="14" s="1"/>
  <c r="E607" i="14" s="1"/>
  <c r="D607" i="14" s="1"/>
  <c r="H602" i="14"/>
  <c r="G602" i="14" s="1"/>
  <c r="F602" i="14" s="1"/>
  <c r="E602" i="14" s="1"/>
  <c r="D602" i="14" s="1"/>
  <c r="H596" i="14"/>
  <c r="H575" i="14"/>
  <c r="H569" i="14"/>
  <c r="G569" i="14" s="1"/>
  <c r="H564" i="14"/>
  <c r="G564" i="14" s="1"/>
  <c r="H558" i="14"/>
  <c r="H537" i="14"/>
  <c r="H531" i="14"/>
  <c r="G531" i="14" s="1"/>
  <c r="H526" i="14"/>
  <c r="G526" i="14" s="1"/>
  <c r="H520" i="14"/>
  <c r="H499" i="14"/>
  <c r="H493" i="14"/>
  <c r="G493" i="14" s="1"/>
  <c r="H488" i="14"/>
  <c r="G488" i="14" s="1"/>
  <c r="H482" i="14"/>
  <c r="H461" i="14"/>
  <c r="H455" i="14"/>
  <c r="G455" i="14" s="1"/>
  <c r="H450" i="14"/>
  <c r="G450" i="14" s="1"/>
  <c r="H444" i="14"/>
  <c r="H423" i="14"/>
  <c r="H417" i="14"/>
  <c r="G417" i="14" s="1"/>
  <c r="H412" i="14"/>
  <c r="G412" i="14" s="1"/>
  <c r="H406" i="14"/>
  <c r="H385" i="14"/>
  <c r="H379" i="14"/>
  <c r="G379" i="14" s="1"/>
  <c r="H374" i="14"/>
  <c r="G374" i="14" s="1"/>
  <c r="H368" i="14"/>
  <c r="H347" i="14"/>
  <c r="H341" i="14"/>
  <c r="G341" i="14" s="1"/>
  <c r="H336" i="14"/>
  <c r="G336" i="14" s="1"/>
  <c r="H330" i="14"/>
  <c r="H309" i="14"/>
  <c r="H303" i="14"/>
  <c r="G303" i="14" s="1"/>
  <c r="F303" i="14" s="1"/>
  <c r="E303" i="14" s="1"/>
  <c r="D303" i="14" s="1"/>
  <c r="H298" i="14"/>
  <c r="G298" i="14" s="1"/>
  <c r="F298" i="14" s="1"/>
  <c r="E298" i="14" s="1"/>
  <c r="D298" i="14" s="1"/>
  <c r="H292" i="14"/>
  <c r="H271" i="14"/>
  <c r="H265" i="14"/>
  <c r="G265" i="14" s="1"/>
  <c r="H260" i="14"/>
  <c r="G260" i="14" s="1"/>
  <c r="H254" i="14"/>
  <c r="H233" i="14"/>
  <c r="H227" i="14"/>
  <c r="G227" i="14" s="1"/>
  <c r="H222" i="14"/>
  <c r="G222" i="14" s="1"/>
  <c r="H216" i="14"/>
  <c r="H195" i="14"/>
  <c r="H189" i="14"/>
  <c r="G189" i="14" s="1"/>
  <c r="F189" i="14" s="1"/>
  <c r="E189" i="14" s="1"/>
  <c r="D189" i="14" s="1"/>
  <c r="H184" i="14"/>
  <c r="G184" i="14" s="1"/>
  <c r="F184" i="14" s="1"/>
  <c r="E184" i="14" s="1"/>
  <c r="D184" i="14" s="1"/>
  <c r="H178" i="14"/>
  <c r="A100" i="14"/>
  <c r="H157" i="14"/>
  <c r="H151" i="14"/>
  <c r="G151" i="14" s="1"/>
  <c r="H146" i="14"/>
  <c r="G146" i="14" s="1"/>
  <c r="H140" i="14"/>
  <c r="A98" i="14"/>
  <c r="H119" i="14"/>
  <c r="H113" i="14"/>
  <c r="G113" i="14" s="1"/>
  <c r="H108" i="14"/>
  <c r="G108" i="14" s="1"/>
  <c r="H102" i="14"/>
  <c r="C63" i="14"/>
  <c r="C62" i="14"/>
  <c r="H81" i="14"/>
  <c r="H75" i="14"/>
  <c r="H70" i="14"/>
  <c r="G70" i="14" s="1"/>
  <c r="H64" i="14"/>
  <c r="D67" i="14"/>
  <c r="E67" i="14"/>
  <c r="F67" i="14"/>
  <c r="G67" i="14"/>
  <c r="H67" i="14"/>
  <c r="D66" i="14"/>
  <c r="E66" i="14"/>
  <c r="F66" i="14"/>
  <c r="G66" i="14"/>
  <c r="H66" i="14"/>
  <c r="E2" i="13"/>
  <c r="F2" i="13" s="1"/>
  <c r="G2" i="13" s="1"/>
  <c r="H2" i="13" s="1"/>
  <c r="I2" i="13" s="1"/>
  <c r="J2" i="13" s="1"/>
  <c r="K2" i="13" s="1"/>
  <c r="L2" i="13" s="1"/>
  <c r="M2" i="13" s="1"/>
  <c r="N2" i="13" s="1"/>
  <c r="O2" i="13" s="1"/>
  <c r="P2" i="13" s="1"/>
  <c r="Q2" i="13" s="1"/>
  <c r="R2" i="13" s="1"/>
  <c r="B65" i="14" l="1"/>
  <c r="N65" i="14" s="1"/>
  <c r="M62" i="14"/>
  <c r="H116" i="14"/>
  <c r="F105" i="14"/>
  <c r="G116" i="14"/>
  <c r="E105" i="14"/>
  <c r="F116" i="14"/>
  <c r="D105" i="14"/>
  <c r="E116" i="14"/>
  <c r="H104" i="14"/>
  <c r="D116" i="14"/>
  <c r="G104" i="14"/>
  <c r="F104" i="14"/>
  <c r="E104" i="14"/>
  <c r="D104" i="14"/>
  <c r="G105" i="14"/>
  <c r="H105" i="14"/>
  <c r="G689" i="14"/>
  <c r="F689" i="14" s="1"/>
  <c r="G672" i="14"/>
  <c r="F672" i="14" s="1"/>
  <c r="G938" i="14"/>
  <c r="G976" i="14"/>
  <c r="G1014" i="14"/>
  <c r="G1052" i="14"/>
  <c r="G1090" i="14"/>
  <c r="G1242" i="14"/>
  <c r="G1280" i="14"/>
  <c r="G1356" i="14"/>
  <c r="G1432" i="14"/>
  <c r="G1470" i="14"/>
  <c r="G1508" i="14"/>
  <c r="G1546" i="14"/>
  <c r="G1660" i="14"/>
  <c r="G1698" i="14"/>
  <c r="G710" i="14"/>
  <c r="G140" i="14"/>
  <c r="F140" i="14" s="1"/>
  <c r="G64" i="14"/>
  <c r="G178" i="14"/>
  <c r="G216" i="14"/>
  <c r="G254" i="14"/>
  <c r="G330" i="14"/>
  <c r="G368" i="14"/>
  <c r="G406" i="14"/>
  <c r="G444" i="14"/>
  <c r="G482" i="14"/>
  <c r="G520" i="14"/>
  <c r="G558" i="14"/>
  <c r="G596" i="14"/>
  <c r="G634" i="14"/>
  <c r="G102" i="14"/>
  <c r="G748" i="14"/>
  <c r="A138" i="14"/>
  <c r="B242" i="14"/>
  <c r="N242" i="14" s="1"/>
  <c r="B318" i="14"/>
  <c r="N318" i="14" s="1"/>
  <c r="B470" i="14"/>
  <c r="N470" i="14" s="1"/>
  <c r="B546" i="14"/>
  <c r="N546" i="14" s="1"/>
  <c r="B584" i="14"/>
  <c r="N584" i="14" s="1"/>
  <c r="B699" i="14"/>
  <c r="N699" i="14" s="1"/>
  <c r="B737" i="14"/>
  <c r="N737" i="14" s="1"/>
  <c r="B813" i="14"/>
  <c r="N813" i="14" s="1"/>
  <c r="B850" i="14"/>
  <c r="N850" i="14" s="1"/>
  <c r="B888" i="14"/>
  <c r="N888" i="14" s="1"/>
  <c r="B926" i="14"/>
  <c r="N926" i="14" s="1"/>
  <c r="B964" i="14"/>
  <c r="N964" i="14" s="1"/>
  <c r="B1002" i="14"/>
  <c r="N1002" i="14" s="1"/>
  <c r="B1040" i="14"/>
  <c r="N1040" i="14" s="1"/>
  <c r="B1079" i="14"/>
  <c r="N1079" i="14" s="1"/>
  <c r="B1116" i="14"/>
  <c r="N1116" i="14" s="1"/>
  <c r="B1154" i="14"/>
  <c r="N1154" i="14" s="1"/>
  <c r="B1192" i="14"/>
  <c r="N1192" i="14" s="1"/>
  <c r="B1230" i="14"/>
  <c r="N1230" i="14" s="1"/>
  <c r="B1268" i="14"/>
  <c r="N1268" i="14" s="1"/>
  <c r="B91" i="14"/>
  <c r="N91" i="14" s="1"/>
  <c r="B204" i="14"/>
  <c r="N204" i="14" s="1"/>
  <c r="B280" i="14"/>
  <c r="N280" i="14" s="1"/>
  <c r="B356" i="14"/>
  <c r="N356" i="14" s="1"/>
  <c r="B622" i="14"/>
  <c r="N622" i="14" s="1"/>
  <c r="B661" i="14"/>
  <c r="N661" i="14" s="1"/>
  <c r="B1269" i="14"/>
  <c r="N1269" i="14" s="1"/>
  <c r="B1345" i="14"/>
  <c r="N1345" i="14" s="1"/>
  <c r="B1421" i="14"/>
  <c r="N1421" i="14" s="1"/>
  <c r="B1496" i="14"/>
  <c r="N1496" i="14" s="1"/>
  <c r="B1534" i="14"/>
  <c r="N1534" i="14" s="1"/>
  <c r="B1572" i="14"/>
  <c r="N1572" i="14" s="1"/>
  <c r="B1611" i="14"/>
  <c r="N1611" i="14" s="1"/>
  <c r="B1648" i="14"/>
  <c r="N1648" i="14" s="1"/>
  <c r="B1686" i="14"/>
  <c r="N1686" i="14" s="1"/>
  <c r="B1724" i="14"/>
  <c r="N1724" i="14" s="1"/>
  <c r="B1078" i="14"/>
  <c r="N1078" i="14" s="1"/>
  <c r="C101" i="14"/>
  <c r="G613" i="14"/>
  <c r="B1610" i="14"/>
  <c r="N1610" i="14" s="1"/>
  <c r="A136" i="14"/>
  <c r="B243" i="14"/>
  <c r="N243" i="14" s="1"/>
  <c r="B1687" i="14"/>
  <c r="N1687" i="14" s="1"/>
  <c r="B812" i="14"/>
  <c r="N812" i="14" s="1"/>
  <c r="B1420" i="14"/>
  <c r="N1420" i="14" s="1"/>
  <c r="B660" i="14"/>
  <c r="N660" i="14" s="1"/>
  <c r="B736" i="14"/>
  <c r="N736" i="14" s="1"/>
  <c r="B1344" i="14"/>
  <c r="N1344" i="14" s="1"/>
  <c r="C100" i="14"/>
  <c r="G233" i="14"/>
  <c r="A174" i="14"/>
  <c r="C138" i="14"/>
  <c r="B585" i="14"/>
  <c r="N585" i="14" s="1"/>
  <c r="G575" i="14"/>
  <c r="B1307" i="14"/>
  <c r="N1307" i="14" s="1"/>
  <c r="G1297" i="14"/>
  <c r="B1306" i="14"/>
  <c r="N1306" i="14" s="1"/>
  <c r="G651" i="14"/>
  <c r="B927" i="14"/>
  <c r="N927" i="14" s="1"/>
  <c r="B965" i="14"/>
  <c r="N965" i="14" s="1"/>
  <c r="B394" i="14"/>
  <c r="N394" i="14" s="1"/>
  <c r="G1204" i="14"/>
  <c r="B1458" i="14"/>
  <c r="N1458" i="14" s="1"/>
  <c r="B1459" i="14"/>
  <c r="N1459" i="14" s="1"/>
  <c r="B508" i="14"/>
  <c r="N508" i="14" s="1"/>
  <c r="B509" i="14"/>
  <c r="N509" i="14" s="1"/>
  <c r="G824" i="14"/>
  <c r="G900" i="14"/>
  <c r="G1318" i="14"/>
  <c r="B1382" i="14"/>
  <c r="N1382" i="14" s="1"/>
  <c r="B1383" i="14"/>
  <c r="N1383" i="14" s="1"/>
  <c r="G1394" i="14"/>
  <c r="G1622" i="14"/>
  <c r="B357" i="14"/>
  <c r="N357" i="14" s="1"/>
  <c r="G347" i="14"/>
  <c r="B432" i="14"/>
  <c r="N432" i="14" s="1"/>
  <c r="B433" i="14"/>
  <c r="N433" i="14" s="1"/>
  <c r="B698" i="14"/>
  <c r="N698" i="14" s="1"/>
  <c r="G271" i="14"/>
  <c r="B281" i="14"/>
  <c r="N281" i="14" s="1"/>
  <c r="B471" i="14"/>
  <c r="N471" i="14" s="1"/>
  <c r="G461" i="14"/>
  <c r="B774" i="14"/>
  <c r="N774" i="14" s="1"/>
  <c r="B775" i="14"/>
  <c r="N775" i="14" s="1"/>
  <c r="G786" i="14"/>
  <c r="G1128" i="14"/>
  <c r="G1584" i="14"/>
  <c r="G75" i="14"/>
  <c r="G292" i="14"/>
  <c r="G862" i="14"/>
  <c r="G1166" i="14"/>
  <c r="G993" i="14"/>
  <c r="B1041" i="14"/>
  <c r="N1041" i="14" s="1"/>
  <c r="G1069" i="14"/>
  <c r="B1117" i="14"/>
  <c r="N1117" i="14" s="1"/>
  <c r="G727" i="14"/>
  <c r="G803" i="14"/>
  <c r="G1335" i="14"/>
  <c r="G1411" i="14"/>
  <c r="G1601" i="14"/>
  <c r="B1725" i="14"/>
  <c r="N1725" i="14" s="1"/>
  <c r="G1715" i="14"/>
  <c r="F1671" i="14"/>
  <c r="E1671" i="14" s="1"/>
  <c r="D1671" i="14" s="1"/>
  <c r="F1666" i="14"/>
  <c r="G1677" i="14"/>
  <c r="F1628" i="14"/>
  <c r="F1633" i="14"/>
  <c r="E1633" i="14" s="1"/>
  <c r="D1633" i="14" s="1"/>
  <c r="B1649" i="14"/>
  <c r="N1649" i="14" s="1"/>
  <c r="G1639" i="14"/>
  <c r="F1590" i="14"/>
  <c r="F1595" i="14"/>
  <c r="E1595" i="14" s="1"/>
  <c r="F1552" i="14"/>
  <c r="F1557" i="14"/>
  <c r="E1557" i="14" s="1"/>
  <c r="D1557" i="14" s="1"/>
  <c r="B1573" i="14"/>
  <c r="N1573" i="14" s="1"/>
  <c r="G1563" i="14"/>
  <c r="B1535" i="14"/>
  <c r="N1535" i="14" s="1"/>
  <c r="G1525" i="14"/>
  <c r="F1481" i="14"/>
  <c r="F1476" i="14"/>
  <c r="B1497" i="14"/>
  <c r="N1497" i="14" s="1"/>
  <c r="G1487" i="14"/>
  <c r="F1443" i="14"/>
  <c r="E1443" i="14" s="1"/>
  <c r="F1438" i="14"/>
  <c r="G1449" i="14"/>
  <c r="F1400" i="14"/>
  <c r="F1405" i="14"/>
  <c r="E1405" i="14" s="1"/>
  <c r="F1367" i="14"/>
  <c r="E1367" i="14" s="1"/>
  <c r="D1367" i="14" s="1"/>
  <c r="F1362" i="14"/>
  <c r="G1373" i="14"/>
  <c r="F1324" i="14"/>
  <c r="F1329" i="14"/>
  <c r="E1329" i="14" s="1"/>
  <c r="F1286" i="14"/>
  <c r="F1291" i="14"/>
  <c r="E1291" i="14" s="1"/>
  <c r="F1253" i="14"/>
  <c r="F1248" i="14"/>
  <c r="G1259" i="14"/>
  <c r="F1210" i="14"/>
  <c r="F1215" i="14"/>
  <c r="B1231" i="14"/>
  <c r="N1231" i="14" s="1"/>
  <c r="G1221" i="14"/>
  <c r="F1172" i="14"/>
  <c r="F1177" i="14"/>
  <c r="E1177" i="14" s="1"/>
  <c r="D1177" i="14" s="1"/>
  <c r="B1193" i="14"/>
  <c r="N1193" i="14" s="1"/>
  <c r="G1183" i="14"/>
  <c r="F1134" i="14"/>
  <c r="F1139" i="14"/>
  <c r="E1139" i="14" s="1"/>
  <c r="D1139" i="14" s="1"/>
  <c r="B1155" i="14"/>
  <c r="N1155" i="14" s="1"/>
  <c r="G1145" i="14"/>
  <c r="F1101" i="14"/>
  <c r="E1101" i="14" s="1"/>
  <c r="D1101" i="14" s="1"/>
  <c r="F1096" i="14"/>
  <c r="G1107" i="14"/>
  <c r="F1058" i="14"/>
  <c r="F1063" i="14"/>
  <c r="E1063" i="14" s="1"/>
  <c r="F1025" i="14"/>
  <c r="E1025" i="14" s="1"/>
  <c r="D1025" i="14" s="1"/>
  <c r="F1020" i="14"/>
  <c r="G1031" i="14"/>
  <c r="F982" i="14"/>
  <c r="F987" i="14"/>
  <c r="E987" i="14" s="1"/>
  <c r="B1003" i="14"/>
  <c r="N1003" i="14" s="1"/>
  <c r="F949" i="14"/>
  <c r="E949" i="14" s="1"/>
  <c r="D949" i="14" s="1"/>
  <c r="F944" i="14"/>
  <c r="G955" i="14"/>
  <c r="F911" i="14"/>
  <c r="E911" i="14" s="1"/>
  <c r="D911" i="14" s="1"/>
  <c r="F906" i="14"/>
  <c r="G917" i="14"/>
  <c r="F868" i="14"/>
  <c r="F873" i="14"/>
  <c r="B889" i="14"/>
  <c r="N889" i="14" s="1"/>
  <c r="G879" i="14"/>
  <c r="B851" i="14"/>
  <c r="N851" i="14" s="1"/>
  <c r="G841" i="14"/>
  <c r="F797" i="14"/>
  <c r="E797" i="14" s="1"/>
  <c r="F792" i="14"/>
  <c r="F759" i="14"/>
  <c r="E759" i="14" s="1"/>
  <c r="D759" i="14" s="1"/>
  <c r="F754" i="14"/>
  <c r="G765" i="14"/>
  <c r="F716" i="14"/>
  <c r="F721" i="14"/>
  <c r="E721" i="14" s="1"/>
  <c r="F678" i="14"/>
  <c r="F683" i="14"/>
  <c r="E683" i="14" s="1"/>
  <c r="F645" i="14"/>
  <c r="F640" i="14"/>
  <c r="B623" i="14"/>
  <c r="N623" i="14" s="1"/>
  <c r="F564" i="14"/>
  <c r="F569" i="14"/>
  <c r="E569" i="14" s="1"/>
  <c r="F531" i="14"/>
  <c r="E531" i="14" s="1"/>
  <c r="D531" i="14" s="1"/>
  <c r="F526" i="14"/>
  <c r="B547" i="14"/>
  <c r="N547" i="14" s="1"/>
  <c r="G537" i="14"/>
  <c r="F493" i="14"/>
  <c r="E493" i="14" s="1"/>
  <c r="D493" i="14" s="1"/>
  <c r="F488" i="14"/>
  <c r="G499" i="14"/>
  <c r="F455" i="14"/>
  <c r="E455" i="14" s="1"/>
  <c r="F450" i="14"/>
  <c r="F417" i="14"/>
  <c r="E417" i="14" s="1"/>
  <c r="D417" i="14" s="1"/>
  <c r="F412" i="14"/>
  <c r="G423" i="14"/>
  <c r="F374" i="14"/>
  <c r="F379" i="14"/>
  <c r="E379" i="14" s="1"/>
  <c r="D379" i="14" s="1"/>
  <c r="B395" i="14"/>
  <c r="N395" i="14" s="1"/>
  <c r="G385" i="14"/>
  <c r="F336" i="14"/>
  <c r="F341" i="14"/>
  <c r="E341" i="14" s="1"/>
  <c r="B319" i="14"/>
  <c r="N319" i="14" s="1"/>
  <c r="G309" i="14"/>
  <c r="F260" i="14"/>
  <c r="F265" i="14"/>
  <c r="E265" i="14" s="1"/>
  <c r="F222" i="14"/>
  <c r="F227" i="14"/>
  <c r="E227" i="14" s="1"/>
  <c r="D227" i="14" s="1"/>
  <c r="B205" i="14"/>
  <c r="N205" i="14" s="1"/>
  <c r="G195" i="14"/>
  <c r="F151" i="14"/>
  <c r="F146" i="14"/>
  <c r="B167" i="14"/>
  <c r="N167" i="14" s="1"/>
  <c r="G157" i="14"/>
  <c r="B166" i="14"/>
  <c r="N166" i="14" s="1"/>
  <c r="F113" i="14"/>
  <c r="F108" i="14"/>
  <c r="B129" i="14"/>
  <c r="N129" i="14" s="1"/>
  <c r="G119" i="14"/>
  <c r="B128" i="14"/>
  <c r="N128" i="14" s="1"/>
  <c r="B90" i="14"/>
  <c r="N90" i="14" s="1"/>
  <c r="G81" i="14"/>
  <c r="F70" i="1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E60" i="4"/>
  <c r="F37" i="11"/>
  <c r="E37" i="11" s="1"/>
  <c r="F22" i="11"/>
  <c r="F16" i="11"/>
  <c r="E16" i="11" s="1"/>
  <c r="F11" i="11"/>
  <c r="E11" i="11" s="1"/>
  <c r="D11" i="11" s="1"/>
  <c r="C11" i="11" s="1"/>
  <c r="B11" i="11" s="1"/>
  <c r="F6" i="11"/>
  <c r="F2" i="4"/>
  <c r="M63" i="14" l="1"/>
  <c r="L62" i="14"/>
  <c r="B141" i="14"/>
  <c r="N141" i="14" s="1"/>
  <c r="M138" i="14"/>
  <c r="B103" i="14"/>
  <c r="N103" i="14" s="1"/>
  <c r="M100" i="14"/>
  <c r="C139" i="14"/>
  <c r="F126" i="14"/>
  <c r="A176" i="14"/>
  <c r="H192" i="14" s="1"/>
  <c r="B696" i="14"/>
  <c r="N696" i="14" s="1"/>
  <c r="H143" i="14"/>
  <c r="E154" i="14"/>
  <c r="G143" i="14"/>
  <c r="F143" i="14"/>
  <c r="E143" i="14"/>
  <c r="D143" i="14"/>
  <c r="H142" i="14"/>
  <c r="G142" i="14"/>
  <c r="H154" i="14"/>
  <c r="F142" i="14"/>
  <c r="G154" i="14"/>
  <c r="E142" i="14"/>
  <c r="F154" i="14"/>
  <c r="D142" i="14"/>
  <c r="D154" i="14"/>
  <c r="B697" i="14"/>
  <c r="N697" i="14" s="1"/>
  <c r="G2" i="4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G141" i="14"/>
  <c r="F993" i="14"/>
  <c r="E993" i="14" s="1"/>
  <c r="F64" i="14"/>
  <c r="E64" i="14" s="1"/>
  <c r="E65" i="14" s="1"/>
  <c r="E68" i="14" s="1"/>
  <c r="F102" i="14"/>
  <c r="F1622" i="14"/>
  <c r="F1318" i="14"/>
  <c r="F1166" i="14"/>
  <c r="F1584" i="14"/>
  <c r="F1394" i="14"/>
  <c r="F900" i="14"/>
  <c r="F634" i="14"/>
  <c r="F558" i="14"/>
  <c r="F482" i="14"/>
  <c r="F406" i="14"/>
  <c r="F330" i="14"/>
  <c r="F216" i="14"/>
  <c r="F710" i="14"/>
  <c r="F1698" i="14"/>
  <c r="F1546" i="14"/>
  <c r="F1470" i="14"/>
  <c r="F1356" i="14"/>
  <c r="F1242" i="14"/>
  <c r="F1052" i="14"/>
  <c r="F976" i="14"/>
  <c r="F862" i="14"/>
  <c r="F1128" i="14"/>
  <c r="F824" i="14"/>
  <c r="F1204" i="14"/>
  <c r="F292" i="14"/>
  <c r="F786" i="14"/>
  <c r="F748" i="14"/>
  <c r="E672" i="14"/>
  <c r="F596" i="14"/>
  <c r="F520" i="14"/>
  <c r="F444" i="14"/>
  <c r="F368" i="14"/>
  <c r="F254" i="14"/>
  <c r="F178" i="14"/>
  <c r="F1660" i="14"/>
  <c r="F1508" i="14"/>
  <c r="F1432" i="14"/>
  <c r="F1280" i="14"/>
  <c r="F1090" i="14"/>
  <c r="F1014" i="14"/>
  <c r="F938" i="14"/>
  <c r="F75" i="14"/>
  <c r="E75" i="14" s="1"/>
  <c r="B621" i="14"/>
  <c r="N621" i="14" s="1"/>
  <c r="B659" i="14"/>
  <c r="N659" i="14" s="1"/>
  <c r="B583" i="14"/>
  <c r="N583" i="14" s="1"/>
  <c r="B241" i="14"/>
  <c r="N241" i="14" s="1"/>
  <c r="F81" i="14"/>
  <c r="F613" i="14"/>
  <c r="B240" i="14"/>
  <c r="N240" i="14" s="1"/>
  <c r="E22" i="11"/>
  <c r="A32" i="11"/>
  <c r="A31" i="11"/>
  <c r="B620" i="14"/>
  <c r="N620" i="14" s="1"/>
  <c r="F575" i="14"/>
  <c r="B582" i="14"/>
  <c r="N582" i="14" s="1"/>
  <c r="F233" i="14"/>
  <c r="B1304" i="14"/>
  <c r="N1304" i="14" s="1"/>
  <c r="F1297" i="14"/>
  <c r="B1305" i="14"/>
  <c r="N1305" i="14" s="1"/>
  <c r="F651" i="14"/>
  <c r="B658" i="14"/>
  <c r="N658" i="14" s="1"/>
  <c r="A212" i="14"/>
  <c r="D987" i="14"/>
  <c r="E645" i="14"/>
  <c r="D645" i="14" s="1"/>
  <c r="E1253" i="14"/>
  <c r="E1215" i="14"/>
  <c r="D1443" i="14"/>
  <c r="E873" i="14"/>
  <c r="E1481" i="14"/>
  <c r="B1419" i="14"/>
  <c r="N1419" i="14" s="1"/>
  <c r="B1418" i="14"/>
  <c r="N1418" i="14" s="1"/>
  <c r="F1411" i="14"/>
  <c r="B694" i="14"/>
  <c r="N694" i="14" s="1"/>
  <c r="E689" i="14"/>
  <c r="B695" i="14"/>
  <c r="N695" i="14" s="1"/>
  <c r="B1343" i="14"/>
  <c r="N1343" i="14" s="1"/>
  <c r="B1342" i="14"/>
  <c r="N1342" i="14" s="1"/>
  <c r="F1335" i="14"/>
  <c r="B1001" i="14"/>
  <c r="N1001" i="14" s="1"/>
  <c r="B1000" i="14"/>
  <c r="N1000" i="14" s="1"/>
  <c r="B279" i="14"/>
  <c r="N279" i="14" s="1"/>
  <c r="B278" i="14"/>
  <c r="N278" i="14" s="1"/>
  <c r="F271" i="14"/>
  <c r="B811" i="14"/>
  <c r="N811" i="14" s="1"/>
  <c r="B810" i="14"/>
  <c r="N810" i="14" s="1"/>
  <c r="F803" i="14"/>
  <c r="B469" i="14"/>
  <c r="N469" i="14" s="1"/>
  <c r="B468" i="14"/>
  <c r="N468" i="14" s="1"/>
  <c r="F461" i="14"/>
  <c r="B355" i="14"/>
  <c r="N355" i="14" s="1"/>
  <c r="B354" i="14"/>
  <c r="N354" i="14" s="1"/>
  <c r="F347" i="14"/>
  <c r="B1609" i="14"/>
  <c r="N1609" i="14" s="1"/>
  <c r="B1608" i="14"/>
  <c r="N1608" i="14" s="1"/>
  <c r="F1601" i="14"/>
  <c r="B735" i="14"/>
  <c r="N735" i="14" s="1"/>
  <c r="B734" i="14"/>
  <c r="N734" i="14" s="1"/>
  <c r="F727" i="14"/>
  <c r="B1077" i="14"/>
  <c r="N1077" i="14" s="1"/>
  <c r="F1069" i="14"/>
  <c r="B1076" i="14"/>
  <c r="N1076" i="14" s="1"/>
  <c r="B1723" i="14"/>
  <c r="N1723" i="14" s="1"/>
  <c r="F1715" i="14"/>
  <c r="B1722" i="14"/>
  <c r="N1722" i="14" s="1"/>
  <c r="B1685" i="14"/>
  <c r="N1685" i="14" s="1"/>
  <c r="B1684" i="14"/>
  <c r="N1684" i="14" s="1"/>
  <c r="F1677" i="14"/>
  <c r="E1666" i="14"/>
  <c r="B1647" i="14"/>
  <c r="N1647" i="14" s="1"/>
  <c r="B1646" i="14"/>
  <c r="N1646" i="14" s="1"/>
  <c r="F1639" i="14"/>
  <c r="E1628" i="14"/>
  <c r="E1590" i="14"/>
  <c r="D1595" i="14"/>
  <c r="B1571" i="14"/>
  <c r="N1571" i="14" s="1"/>
  <c r="B1570" i="14"/>
  <c r="N1570" i="14" s="1"/>
  <c r="F1563" i="14"/>
  <c r="E1552" i="14"/>
  <c r="B1533" i="14"/>
  <c r="N1533" i="14" s="1"/>
  <c r="F1525" i="14"/>
  <c r="B1532" i="14"/>
  <c r="N1532" i="14" s="1"/>
  <c r="B1495" i="14"/>
  <c r="N1495" i="14" s="1"/>
  <c r="B1494" i="14"/>
  <c r="N1494" i="14" s="1"/>
  <c r="F1487" i="14"/>
  <c r="E1476" i="14"/>
  <c r="E1438" i="14"/>
  <c r="B1457" i="14"/>
  <c r="N1457" i="14" s="1"/>
  <c r="B1456" i="14"/>
  <c r="N1456" i="14" s="1"/>
  <c r="F1449" i="14"/>
  <c r="E1400" i="14"/>
  <c r="D1405" i="14"/>
  <c r="B1381" i="14"/>
  <c r="N1381" i="14" s="1"/>
  <c r="F1373" i="14"/>
  <c r="B1380" i="14"/>
  <c r="N1380" i="14" s="1"/>
  <c r="E1362" i="14"/>
  <c r="E1324" i="14"/>
  <c r="D1329" i="14"/>
  <c r="E1286" i="14"/>
  <c r="D1291" i="14"/>
  <c r="B1267" i="14"/>
  <c r="N1267" i="14" s="1"/>
  <c r="F1259" i="14"/>
  <c r="B1266" i="14"/>
  <c r="N1266" i="14" s="1"/>
  <c r="E1248" i="14"/>
  <c r="B1229" i="14"/>
  <c r="N1229" i="14" s="1"/>
  <c r="B1228" i="14"/>
  <c r="N1228" i="14" s="1"/>
  <c r="F1221" i="14"/>
  <c r="E1210" i="14"/>
  <c r="B1191" i="14"/>
  <c r="N1191" i="14" s="1"/>
  <c r="B1190" i="14"/>
  <c r="N1190" i="14" s="1"/>
  <c r="F1183" i="14"/>
  <c r="E1172" i="14"/>
  <c r="B1153" i="14"/>
  <c r="N1153" i="14" s="1"/>
  <c r="F1145" i="14"/>
  <c r="B1152" i="14"/>
  <c r="N1152" i="14" s="1"/>
  <c r="E1134" i="14"/>
  <c r="B1115" i="14"/>
  <c r="N1115" i="14" s="1"/>
  <c r="B1114" i="14"/>
  <c r="N1114" i="14" s="1"/>
  <c r="F1107" i="14"/>
  <c r="E1096" i="14"/>
  <c r="E1058" i="14"/>
  <c r="D1063" i="14"/>
  <c r="B1039" i="14"/>
  <c r="N1039" i="14" s="1"/>
  <c r="F1031" i="14"/>
  <c r="B1038" i="14"/>
  <c r="N1038" i="14" s="1"/>
  <c r="E1020" i="14"/>
  <c r="E982" i="14"/>
  <c r="B963" i="14"/>
  <c r="N963" i="14" s="1"/>
  <c r="B962" i="14"/>
  <c r="N962" i="14" s="1"/>
  <c r="F955" i="14"/>
  <c r="E944" i="14"/>
  <c r="E906" i="14"/>
  <c r="B925" i="14"/>
  <c r="N925" i="14" s="1"/>
  <c r="F917" i="14"/>
  <c r="B924" i="14"/>
  <c r="N924" i="14" s="1"/>
  <c r="B887" i="14"/>
  <c r="N887" i="14" s="1"/>
  <c r="F879" i="14"/>
  <c r="B886" i="14"/>
  <c r="N886" i="14" s="1"/>
  <c r="E868" i="14"/>
  <c r="B849" i="14"/>
  <c r="N849" i="14" s="1"/>
  <c r="F841" i="14"/>
  <c r="B848" i="14"/>
  <c r="N848" i="14" s="1"/>
  <c r="E792" i="14"/>
  <c r="D797" i="14"/>
  <c r="B773" i="14"/>
  <c r="N773" i="14" s="1"/>
  <c r="B772" i="14"/>
  <c r="N772" i="14" s="1"/>
  <c r="F765" i="14"/>
  <c r="E754" i="14"/>
  <c r="E716" i="14"/>
  <c r="D721" i="14"/>
  <c r="E678" i="14"/>
  <c r="D683" i="14"/>
  <c r="E640" i="14"/>
  <c r="E564" i="14"/>
  <c r="D569" i="14"/>
  <c r="B545" i="14"/>
  <c r="N545" i="14" s="1"/>
  <c r="B544" i="14"/>
  <c r="N544" i="14" s="1"/>
  <c r="F537" i="14"/>
  <c r="E526" i="14"/>
  <c r="B507" i="14"/>
  <c r="N507" i="14" s="1"/>
  <c r="B506" i="14"/>
  <c r="N506" i="14" s="1"/>
  <c r="F499" i="14"/>
  <c r="E488" i="14"/>
  <c r="E450" i="14"/>
  <c r="D455" i="14"/>
  <c r="E412" i="14"/>
  <c r="B431" i="14"/>
  <c r="N431" i="14" s="1"/>
  <c r="F423" i="14"/>
  <c r="B430" i="14"/>
  <c r="N430" i="14" s="1"/>
  <c r="B393" i="14"/>
  <c r="N393" i="14" s="1"/>
  <c r="B392" i="14"/>
  <c r="N392" i="14" s="1"/>
  <c r="F385" i="14"/>
  <c r="E374" i="14"/>
  <c r="E336" i="14"/>
  <c r="D341" i="14"/>
  <c r="B317" i="14"/>
  <c r="N317" i="14" s="1"/>
  <c r="F309" i="14"/>
  <c r="B316" i="14"/>
  <c r="N316" i="14" s="1"/>
  <c r="D265" i="14"/>
  <c r="E260" i="14"/>
  <c r="E222" i="14"/>
  <c r="B203" i="14"/>
  <c r="N203" i="14" s="1"/>
  <c r="F195" i="14"/>
  <c r="B202" i="14"/>
  <c r="N202" i="14" s="1"/>
  <c r="E146" i="14"/>
  <c r="E140" i="14"/>
  <c r="E141" i="14" s="1"/>
  <c r="B165" i="14"/>
  <c r="N165" i="14" s="1"/>
  <c r="F157" i="14"/>
  <c r="E163" i="14" s="1"/>
  <c r="B164" i="14"/>
  <c r="N164" i="14" s="1"/>
  <c r="E151" i="14"/>
  <c r="B127" i="14"/>
  <c r="N127" i="14" s="1"/>
  <c r="B126" i="14"/>
  <c r="N126" i="14" s="1"/>
  <c r="F119" i="14"/>
  <c r="E108" i="14"/>
  <c r="E113" i="14"/>
  <c r="B88" i="14"/>
  <c r="N88" i="14" s="1"/>
  <c r="D37" i="11"/>
  <c r="B89" i="14"/>
  <c r="N89" i="14" s="1"/>
  <c r="E6" i="11"/>
  <c r="F7" i="11"/>
  <c r="F9" i="11"/>
  <c r="F8" i="11"/>
  <c r="E70" i="14"/>
  <c r="D16" i="11"/>
  <c r="H141" i="14" l="1"/>
  <c r="C176" i="14"/>
  <c r="F181" i="14"/>
  <c r="E180" i="14"/>
  <c r="E181" i="14"/>
  <c r="E192" i="14"/>
  <c r="L100" i="14"/>
  <c r="M101" i="14"/>
  <c r="L138" i="14"/>
  <c r="M139" i="14"/>
  <c r="L63" i="14"/>
  <c r="M64" i="14"/>
  <c r="B179" i="14"/>
  <c r="N179" i="14" s="1"/>
  <c r="M176" i="14"/>
  <c r="D180" i="14"/>
  <c r="F180" i="14"/>
  <c r="F192" i="14"/>
  <c r="H180" i="14"/>
  <c r="G192" i="14"/>
  <c r="G181" i="14"/>
  <c r="F179" i="14"/>
  <c r="H179" i="14"/>
  <c r="D181" i="14"/>
  <c r="H181" i="14"/>
  <c r="G180" i="14"/>
  <c r="A214" i="14"/>
  <c r="F240" i="14" s="1"/>
  <c r="D192" i="14"/>
  <c r="F164" i="14"/>
  <c r="G166" i="14"/>
  <c r="G128" i="14"/>
  <c r="F165" i="14"/>
  <c r="G167" i="14"/>
  <c r="E87" i="14"/>
  <c r="G129" i="14"/>
  <c r="F89" i="14"/>
  <c r="F127" i="14"/>
  <c r="G91" i="14"/>
  <c r="G65" i="14"/>
  <c r="G68" i="14" s="1"/>
  <c r="F103" i="14"/>
  <c r="F106" i="14" s="1"/>
  <c r="F65" i="14"/>
  <c r="F68" i="14" s="1"/>
  <c r="E162" i="14"/>
  <c r="E125" i="14"/>
  <c r="E124" i="14"/>
  <c r="C177" i="14"/>
  <c r="E200" i="14"/>
  <c r="G205" i="14"/>
  <c r="G204" i="14"/>
  <c r="F203" i="14"/>
  <c r="F202" i="14"/>
  <c r="E201" i="14"/>
  <c r="E144" i="14"/>
  <c r="H144" i="14"/>
  <c r="F88" i="14"/>
  <c r="G90" i="14"/>
  <c r="E102" i="14"/>
  <c r="E103" i="14" s="1"/>
  <c r="E106" i="14" s="1"/>
  <c r="G144" i="14"/>
  <c r="B999" i="14"/>
  <c r="N999" i="14" s="1"/>
  <c r="E86" i="14"/>
  <c r="B998" i="14"/>
  <c r="N998" i="14" s="1"/>
  <c r="F141" i="14"/>
  <c r="F144" i="14" s="1"/>
  <c r="H103" i="14"/>
  <c r="H106" i="14" s="1"/>
  <c r="H65" i="14"/>
  <c r="H68" i="14" s="1"/>
  <c r="G103" i="14"/>
  <c r="G106" i="14" s="1"/>
  <c r="G179" i="14"/>
  <c r="B619" i="14"/>
  <c r="N619" i="14" s="1"/>
  <c r="B87" i="14"/>
  <c r="N87" i="14" s="1"/>
  <c r="E938" i="14"/>
  <c r="E1090" i="14"/>
  <c r="E1432" i="14"/>
  <c r="E1660" i="14"/>
  <c r="E178" i="14"/>
  <c r="E179" i="14" s="1"/>
  <c r="E368" i="14"/>
  <c r="E520" i="14"/>
  <c r="D672" i="14"/>
  <c r="E786" i="14"/>
  <c r="E1204" i="14"/>
  <c r="E1128" i="14"/>
  <c r="E976" i="14"/>
  <c r="E1242" i="14"/>
  <c r="E1470" i="14"/>
  <c r="E1698" i="14"/>
  <c r="E216" i="14"/>
  <c r="E406" i="14"/>
  <c r="E558" i="14"/>
  <c r="E900" i="14"/>
  <c r="E1584" i="14"/>
  <c r="E1318" i="14"/>
  <c r="E1014" i="14"/>
  <c r="E1280" i="14"/>
  <c r="E1508" i="14"/>
  <c r="E254" i="14"/>
  <c r="E444" i="14"/>
  <c r="E596" i="14"/>
  <c r="E748" i="14"/>
  <c r="E292" i="14"/>
  <c r="E824" i="14"/>
  <c r="E862" i="14"/>
  <c r="E1052" i="14"/>
  <c r="E1356" i="14"/>
  <c r="E1546" i="14"/>
  <c r="E710" i="14"/>
  <c r="E330" i="14"/>
  <c r="E482" i="14"/>
  <c r="E634" i="14"/>
  <c r="E1394" i="14"/>
  <c r="E1166" i="14"/>
  <c r="E1622" i="14"/>
  <c r="E613" i="14"/>
  <c r="B618" i="14"/>
  <c r="N618" i="14" s="1"/>
  <c r="E81" i="14"/>
  <c r="B86" i="14"/>
  <c r="N86" i="14" s="1"/>
  <c r="B581" i="14"/>
  <c r="N581" i="14" s="1"/>
  <c r="E1297" i="14"/>
  <c r="B1302" i="14"/>
  <c r="N1302" i="14" s="1"/>
  <c r="D22" i="11"/>
  <c r="A29" i="11"/>
  <c r="A30" i="11"/>
  <c r="C37" i="11"/>
  <c r="E575" i="14"/>
  <c r="B580" i="14"/>
  <c r="N580" i="14" s="1"/>
  <c r="B238" i="14"/>
  <c r="N238" i="14" s="1"/>
  <c r="E233" i="14"/>
  <c r="B239" i="14"/>
  <c r="N239" i="14" s="1"/>
  <c r="B1303" i="14"/>
  <c r="N1303" i="14" s="1"/>
  <c r="E651" i="14"/>
  <c r="B657" i="14"/>
  <c r="N657" i="14" s="1"/>
  <c r="B656" i="14"/>
  <c r="N656" i="14" s="1"/>
  <c r="B732" i="14"/>
  <c r="N732" i="14" s="1"/>
  <c r="E727" i="14"/>
  <c r="B733" i="14"/>
  <c r="N733" i="14" s="1"/>
  <c r="D873" i="14"/>
  <c r="D1253" i="14"/>
  <c r="B466" i="14"/>
  <c r="N466" i="14" s="1"/>
  <c r="E461" i="14"/>
  <c r="B467" i="14"/>
  <c r="N467" i="14" s="1"/>
  <c r="B808" i="14"/>
  <c r="N808" i="14" s="1"/>
  <c r="E803" i="14"/>
  <c r="B809" i="14"/>
  <c r="N809" i="14" s="1"/>
  <c r="B276" i="14"/>
  <c r="N276" i="14" s="1"/>
  <c r="E271" i="14"/>
  <c r="B277" i="14"/>
  <c r="N277" i="14" s="1"/>
  <c r="D1215" i="14"/>
  <c r="B1606" i="14"/>
  <c r="N1606" i="14" s="1"/>
  <c r="E1601" i="14"/>
  <c r="B1607" i="14"/>
  <c r="N1607" i="14" s="1"/>
  <c r="B352" i="14"/>
  <c r="N352" i="14" s="1"/>
  <c r="E347" i="14"/>
  <c r="B353" i="14"/>
  <c r="N353" i="14" s="1"/>
  <c r="B1340" i="14"/>
  <c r="N1340" i="14" s="1"/>
  <c r="E1335" i="14"/>
  <c r="B1341" i="14"/>
  <c r="N1341" i="14" s="1"/>
  <c r="B1416" i="14"/>
  <c r="N1416" i="14" s="1"/>
  <c r="E1411" i="14"/>
  <c r="B1417" i="14"/>
  <c r="N1417" i="14" s="1"/>
  <c r="B1074" i="14"/>
  <c r="N1074" i="14" s="1"/>
  <c r="E1069" i="14"/>
  <c r="B1075" i="14"/>
  <c r="N1075" i="14" s="1"/>
  <c r="B693" i="14"/>
  <c r="N693" i="14" s="1"/>
  <c r="B692" i="14"/>
  <c r="N692" i="14" s="1"/>
  <c r="D689" i="14"/>
  <c r="D75" i="14"/>
  <c r="D1481" i="14"/>
  <c r="B1720" i="14"/>
  <c r="N1720" i="14" s="1"/>
  <c r="B1721" i="14"/>
  <c r="N1721" i="14" s="1"/>
  <c r="E1715" i="14"/>
  <c r="D1666" i="14"/>
  <c r="E1677" i="14"/>
  <c r="B1682" i="14"/>
  <c r="N1682" i="14" s="1"/>
  <c r="B1683" i="14"/>
  <c r="N1683" i="14" s="1"/>
  <c r="D1628" i="14"/>
  <c r="E1639" i="14"/>
  <c r="B1644" i="14"/>
  <c r="N1644" i="14" s="1"/>
  <c r="B1645" i="14"/>
  <c r="N1645" i="14" s="1"/>
  <c r="D1590" i="14"/>
  <c r="E1563" i="14"/>
  <c r="B1568" i="14"/>
  <c r="N1568" i="14" s="1"/>
  <c r="B1569" i="14"/>
  <c r="N1569" i="14" s="1"/>
  <c r="D1552" i="14"/>
  <c r="B1530" i="14"/>
  <c r="N1530" i="14" s="1"/>
  <c r="B1531" i="14"/>
  <c r="N1531" i="14" s="1"/>
  <c r="E1525" i="14"/>
  <c r="D1476" i="14"/>
  <c r="B1492" i="14"/>
  <c r="N1492" i="14" s="1"/>
  <c r="B1493" i="14"/>
  <c r="N1493" i="14" s="1"/>
  <c r="E1487" i="14"/>
  <c r="E1449" i="14"/>
  <c r="B1454" i="14"/>
  <c r="N1454" i="14" s="1"/>
  <c r="B1455" i="14"/>
  <c r="N1455" i="14" s="1"/>
  <c r="D1438" i="14"/>
  <c r="D1400" i="14"/>
  <c r="B1379" i="14"/>
  <c r="N1379" i="14" s="1"/>
  <c r="B1378" i="14"/>
  <c r="N1378" i="14" s="1"/>
  <c r="E1373" i="14"/>
  <c r="D1362" i="14"/>
  <c r="D1324" i="14"/>
  <c r="D1286" i="14"/>
  <c r="B1264" i="14"/>
  <c r="N1264" i="14" s="1"/>
  <c r="B1265" i="14"/>
  <c r="N1265" i="14" s="1"/>
  <c r="E1259" i="14"/>
  <c r="D1248" i="14"/>
  <c r="D1210" i="14"/>
  <c r="B1226" i="14"/>
  <c r="N1226" i="14" s="1"/>
  <c r="E1221" i="14"/>
  <c r="B1227" i="14"/>
  <c r="N1227" i="14" s="1"/>
  <c r="D1172" i="14"/>
  <c r="B1188" i="14"/>
  <c r="N1188" i="14" s="1"/>
  <c r="E1183" i="14"/>
  <c r="B1189" i="14"/>
  <c r="N1189" i="14" s="1"/>
  <c r="B1150" i="14"/>
  <c r="N1150" i="14" s="1"/>
  <c r="E1145" i="14"/>
  <c r="B1151" i="14"/>
  <c r="N1151" i="14" s="1"/>
  <c r="D1134" i="14"/>
  <c r="D1096" i="14"/>
  <c r="E1107" i="14"/>
  <c r="B1112" i="14"/>
  <c r="N1112" i="14" s="1"/>
  <c r="B1113" i="14"/>
  <c r="N1113" i="14" s="1"/>
  <c r="D1058" i="14"/>
  <c r="D1020" i="14"/>
  <c r="B1037" i="14"/>
  <c r="N1037" i="14" s="1"/>
  <c r="E1031" i="14"/>
  <c r="B1036" i="14"/>
  <c r="N1036" i="14" s="1"/>
  <c r="B997" i="14"/>
  <c r="N997" i="14" s="1"/>
  <c r="D993" i="14"/>
  <c r="B996" i="14"/>
  <c r="N996" i="14" s="1"/>
  <c r="D982" i="14"/>
  <c r="D944" i="14"/>
  <c r="E955" i="14"/>
  <c r="B960" i="14"/>
  <c r="N960" i="14" s="1"/>
  <c r="B961" i="14"/>
  <c r="N961" i="14" s="1"/>
  <c r="B923" i="14"/>
  <c r="N923" i="14" s="1"/>
  <c r="E917" i="14"/>
  <c r="B922" i="14"/>
  <c r="N922" i="14" s="1"/>
  <c r="D906" i="14"/>
  <c r="B884" i="14"/>
  <c r="N884" i="14" s="1"/>
  <c r="B885" i="14"/>
  <c r="N885" i="14" s="1"/>
  <c r="E879" i="14"/>
  <c r="D868" i="14"/>
  <c r="B846" i="14"/>
  <c r="N846" i="14" s="1"/>
  <c r="B847" i="14"/>
  <c r="N847" i="14" s="1"/>
  <c r="E841" i="14"/>
  <c r="D792" i="14"/>
  <c r="E765" i="14"/>
  <c r="B770" i="14"/>
  <c r="N770" i="14" s="1"/>
  <c r="B771" i="14"/>
  <c r="N771" i="14" s="1"/>
  <c r="D754" i="14"/>
  <c r="D716" i="14"/>
  <c r="D678" i="14"/>
  <c r="D640" i="14"/>
  <c r="D564" i="14"/>
  <c r="D526" i="14"/>
  <c r="E537" i="14"/>
  <c r="B542" i="14"/>
  <c r="N542" i="14" s="1"/>
  <c r="B543" i="14"/>
  <c r="N543" i="14" s="1"/>
  <c r="D488" i="14"/>
  <c r="E499" i="14"/>
  <c r="B504" i="14"/>
  <c r="N504" i="14" s="1"/>
  <c r="B505" i="14"/>
  <c r="N505" i="14" s="1"/>
  <c r="D450" i="14"/>
  <c r="D412" i="14"/>
  <c r="B429" i="14"/>
  <c r="N429" i="14" s="1"/>
  <c r="B428" i="14"/>
  <c r="N428" i="14" s="1"/>
  <c r="E423" i="14"/>
  <c r="D374" i="14"/>
  <c r="E385" i="14"/>
  <c r="B390" i="14"/>
  <c r="N390" i="14" s="1"/>
  <c r="B391" i="14"/>
  <c r="N391" i="14" s="1"/>
  <c r="D336" i="14"/>
  <c r="B314" i="14"/>
  <c r="N314" i="14" s="1"/>
  <c r="B315" i="14"/>
  <c r="N315" i="14" s="1"/>
  <c r="E309" i="14"/>
  <c r="D260" i="14"/>
  <c r="D222" i="14"/>
  <c r="B200" i="14"/>
  <c r="N200" i="14" s="1"/>
  <c r="B201" i="14"/>
  <c r="N201" i="14" s="1"/>
  <c r="E195" i="14"/>
  <c r="D199" i="14" s="1"/>
  <c r="D151" i="14"/>
  <c r="B162" i="14"/>
  <c r="N162" i="14" s="1"/>
  <c r="B163" i="14"/>
  <c r="N163" i="14" s="1"/>
  <c r="E157" i="14"/>
  <c r="D146" i="14"/>
  <c r="D140" i="14"/>
  <c r="D141" i="14" s="1"/>
  <c r="D144" i="14" s="1"/>
  <c r="D108" i="14"/>
  <c r="B124" i="14"/>
  <c r="N124" i="14" s="1"/>
  <c r="E119" i="14"/>
  <c r="B125" i="14"/>
  <c r="N125" i="14" s="1"/>
  <c r="D113" i="14"/>
  <c r="D6" i="11"/>
  <c r="E9" i="11"/>
  <c r="E8" i="11"/>
  <c r="E7" i="11"/>
  <c r="D70" i="14"/>
  <c r="D64" i="14"/>
  <c r="C16" i="11"/>
  <c r="E182" i="14" l="1"/>
  <c r="F218" i="14"/>
  <c r="G182" i="14"/>
  <c r="H218" i="14"/>
  <c r="F182" i="14"/>
  <c r="L176" i="14"/>
  <c r="M177" i="14"/>
  <c r="M65" i="14"/>
  <c r="L64" i="14"/>
  <c r="M140" i="14"/>
  <c r="L139" i="14"/>
  <c r="M102" i="14"/>
  <c r="L101" i="14"/>
  <c r="A250" i="14"/>
  <c r="E217" i="14"/>
  <c r="D218" i="14"/>
  <c r="D219" i="14"/>
  <c r="E218" i="14"/>
  <c r="F241" i="14"/>
  <c r="E219" i="14"/>
  <c r="G242" i="14"/>
  <c r="F219" i="14"/>
  <c r="G243" i="14"/>
  <c r="A252" i="14"/>
  <c r="D275" i="14" s="1"/>
  <c r="G219" i="14"/>
  <c r="E238" i="14"/>
  <c r="H182" i="14"/>
  <c r="C214" i="14"/>
  <c r="D237" i="14"/>
  <c r="G217" i="14"/>
  <c r="H219" i="14"/>
  <c r="E239" i="14"/>
  <c r="C215" i="14"/>
  <c r="H217" i="14"/>
  <c r="F217" i="14"/>
  <c r="G218" i="14"/>
  <c r="G130" i="14"/>
  <c r="D236" i="14"/>
  <c r="D160" i="14"/>
  <c r="D161" i="14"/>
  <c r="D123" i="14"/>
  <c r="D122" i="14"/>
  <c r="D198" i="14"/>
  <c r="G206" i="14"/>
  <c r="D102" i="14"/>
  <c r="D103" i="14" s="1"/>
  <c r="D106" i="14" s="1"/>
  <c r="H168" i="14"/>
  <c r="H92" i="14"/>
  <c r="G168" i="14"/>
  <c r="H130" i="14"/>
  <c r="H206" i="14"/>
  <c r="G92" i="14"/>
  <c r="D85" i="14"/>
  <c r="D84" i="14"/>
  <c r="G149" i="14"/>
  <c r="F149" i="14"/>
  <c r="B84" i="14"/>
  <c r="N84" i="14" s="1"/>
  <c r="D575" i="14"/>
  <c r="B576" i="14" s="1"/>
  <c r="N576" i="14" s="1"/>
  <c r="B1301" i="14"/>
  <c r="N1301" i="14" s="1"/>
  <c r="B616" i="14"/>
  <c r="N616" i="14" s="1"/>
  <c r="B617" i="14"/>
  <c r="N617" i="14" s="1"/>
  <c r="D613" i="14"/>
  <c r="D596" i="14"/>
  <c r="D65" i="14"/>
  <c r="D68" i="14" s="1"/>
  <c r="D1622" i="14"/>
  <c r="D1394" i="14"/>
  <c r="D482" i="14"/>
  <c r="D710" i="14"/>
  <c r="D1356" i="14"/>
  <c r="D862" i="14"/>
  <c r="D292" i="14"/>
  <c r="D254" i="14"/>
  <c r="D1508" i="14"/>
  <c r="D1014" i="14"/>
  <c r="D1584" i="14"/>
  <c r="D558" i="14"/>
  <c r="D216" i="14"/>
  <c r="D217" i="14" s="1"/>
  <c r="D1470" i="14"/>
  <c r="D976" i="14"/>
  <c r="D1204" i="14"/>
  <c r="D368" i="14"/>
  <c r="D1660" i="14"/>
  <c r="D1090" i="14"/>
  <c r="D1166" i="14"/>
  <c r="D634" i="14"/>
  <c r="D330" i="14"/>
  <c r="D1546" i="14"/>
  <c r="D1052" i="14"/>
  <c r="D824" i="14"/>
  <c r="D748" i="14"/>
  <c r="D444" i="14"/>
  <c r="D1280" i="14"/>
  <c r="D1318" i="14"/>
  <c r="D900" i="14"/>
  <c r="D406" i="14"/>
  <c r="D1698" i="14"/>
  <c r="D1242" i="14"/>
  <c r="D1128" i="14"/>
  <c r="D786" i="14"/>
  <c r="D520" i="14"/>
  <c r="D178" i="14"/>
  <c r="D179" i="14" s="1"/>
  <c r="D182" i="14" s="1"/>
  <c r="D1432" i="14"/>
  <c r="D938" i="14"/>
  <c r="B37" i="11"/>
  <c r="B85" i="14"/>
  <c r="N85" i="14" s="1"/>
  <c r="D81" i="14"/>
  <c r="B1300" i="14"/>
  <c r="N1300" i="14" s="1"/>
  <c r="D1297" i="14"/>
  <c r="F168" i="14"/>
  <c r="F92" i="14"/>
  <c r="F206" i="14"/>
  <c r="F130" i="14"/>
  <c r="B578" i="14"/>
  <c r="N578" i="14" s="1"/>
  <c r="E149" i="14"/>
  <c r="G111" i="14"/>
  <c r="H111" i="14"/>
  <c r="B579" i="14"/>
  <c r="N579" i="14" s="1"/>
  <c r="C22" i="11"/>
  <c r="A28" i="11"/>
  <c r="A27" i="11"/>
  <c r="B237" i="14"/>
  <c r="N237" i="14" s="1"/>
  <c r="D233" i="14"/>
  <c r="B236" i="14"/>
  <c r="N236" i="14" s="1"/>
  <c r="B655" i="14"/>
  <c r="N655" i="14" s="1"/>
  <c r="B654" i="14"/>
  <c r="N654" i="14" s="1"/>
  <c r="D651" i="14"/>
  <c r="B807" i="14"/>
  <c r="N807" i="14" s="1"/>
  <c r="B806" i="14"/>
  <c r="N806" i="14" s="1"/>
  <c r="D803" i="14"/>
  <c r="B275" i="14"/>
  <c r="N275" i="14" s="1"/>
  <c r="B274" i="14"/>
  <c r="N274" i="14" s="1"/>
  <c r="D271" i="14"/>
  <c r="B1073" i="14"/>
  <c r="N1073" i="14" s="1"/>
  <c r="B1072" i="14"/>
  <c r="N1072" i="14" s="1"/>
  <c r="D1069" i="14"/>
  <c r="B351" i="14"/>
  <c r="N351" i="14" s="1"/>
  <c r="B350" i="14"/>
  <c r="N350" i="14" s="1"/>
  <c r="D347" i="14"/>
  <c r="B1605" i="14"/>
  <c r="N1605" i="14" s="1"/>
  <c r="D1601" i="14"/>
  <c r="B1604" i="14"/>
  <c r="N1604" i="14" s="1"/>
  <c r="B691" i="14"/>
  <c r="N691" i="14" s="1"/>
  <c r="B690" i="14"/>
  <c r="N690" i="14" s="1"/>
  <c r="B1415" i="14"/>
  <c r="N1415" i="14" s="1"/>
  <c r="B1414" i="14"/>
  <c r="N1414" i="14" s="1"/>
  <c r="D1411" i="14"/>
  <c r="B1339" i="14"/>
  <c r="N1339" i="14" s="1"/>
  <c r="D1335" i="14"/>
  <c r="B1338" i="14"/>
  <c r="N1338" i="14" s="1"/>
  <c r="B465" i="14"/>
  <c r="N465" i="14" s="1"/>
  <c r="D461" i="14"/>
  <c r="B464" i="14"/>
  <c r="N464" i="14" s="1"/>
  <c r="B731" i="14"/>
  <c r="N731" i="14" s="1"/>
  <c r="B730" i="14"/>
  <c r="N730" i="14" s="1"/>
  <c r="D727" i="14"/>
  <c r="B1719" i="14"/>
  <c r="N1719" i="14" s="1"/>
  <c r="D1715" i="14"/>
  <c r="B1718" i="14"/>
  <c r="N1718" i="14" s="1"/>
  <c r="B1681" i="14"/>
  <c r="N1681" i="14" s="1"/>
  <c r="D1677" i="14"/>
  <c r="B1680" i="14"/>
  <c r="N1680" i="14" s="1"/>
  <c r="B1643" i="14"/>
  <c r="N1643" i="14" s="1"/>
  <c r="D1639" i="14"/>
  <c r="B1642" i="14"/>
  <c r="N1642" i="14" s="1"/>
  <c r="B1567" i="14"/>
  <c r="N1567" i="14" s="1"/>
  <c r="D1563" i="14"/>
  <c r="B1566" i="14"/>
  <c r="N1566" i="14" s="1"/>
  <c r="B1529" i="14"/>
  <c r="N1529" i="14" s="1"/>
  <c r="D1525" i="14"/>
  <c r="B1528" i="14"/>
  <c r="N1528" i="14" s="1"/>
  <c r="B1491" i="14"/>
  <c r="N1491" i="14" s="1"/>
  <c r="D1487" i="14"/>
  <c r="B1490" i="14"/>
  <c r="N1490" i="14" s="1"/>
  <c r="B1453" i="14"/>
  <c r="N1453" i="14" s="1"/>
  <c r="D1449" i="14"/>
  <c r="B1452" i="14"/>
  <c r="N1452" i="14" s="1"/>
  <c r="B1377" i="14"/>
  <c r="N1377" i="14" s="1"/>
  <c r="D1373" i="14"/>
  <c r="B1376" i="14"/>
  <c r="N1376" i="14" s="1"/>
  <c r="B1263" i="14"/>
  <c r="N1263" i="14" s="1"/>
  <c r="D1259" i="14"/>
  <c r="B1262" i="14"/>
  <c r="N1262" i="14" s="1"/>
  <c r="B1225" i="14"/>
  <c r="N1225" i="14" s="1"/>
  <c r="D1221" i="14"/>
  <c r="B1224" i="14"/>
  <c r="N1224" i="14" s="1"/>
  <c r="B1187" i="14"/>
  <c r="N1187" i="14" s="1"/>
  <c r="D1183" i="14"/>
  <c r="B1186" i="14"/>
  <c r="N1186" i="14" s="1"/>
  <c r="B1149" i="14"/>
  <c r="N1149" i="14" s="1"/>
  <c r="D1145" i="14"/>
  <c r="B1148" i="14"/>
  <c r="N1148" i="14" s="1"/>
  <c r="B1111" i="14"/>
  <c r="N1111" i="14" s="1"/>
  <c r="D1107" i="14"/>
  <c r="B1110" i="14"/>
  <c r="N1110" i="14" s="1"/>
  <c r="B1035" i="14"/>
  <c r="N1035" i="14" s="1"/>
  <c r="D1031" i="14"/>
  <c r="B1034" i="14"/>
  <c r="N1034" i="14" s="1"/>
  <c r="B994" i="14"/>
  <c r="N994" i="14" s="1"/>
  <c r="B995" i="14"/>
  <c r="N995" i="14" s="1"/>
  <c r="B959" i="14"/>
  <c r="N959" i="14" s="1"/>
  <c r="D955" i="14"/>
  <c r="B958" i="14"/>
  <c r="N958" i="14" s="1"/>
  <c r="B921" i="14"/>
  <c r="N921" i="14" s="1"/>
  <c r="D917" i="14"/>
  <c r="B920" i="14"/>
  <c r="N920" i="14" s="1"/>
  <c r="B883" i="14"/>
  <c r="N883" i="14" s="1"/>
  <c r="D879" i="14"/>
  <c r="B882" i="14"/>
  <c r="N882" i="14" s="1"/>
  <c r="B845" i="14"/>
  <c r="N845" i="14" s="1"/>
  <c r="D841" i="14"/>
  <c r="B844" i="14"/>
  <c r="N844" i="14" s="1"/>
  <c r="B769" i="14"/>
  <c r="N769" i="14" s="1"/>
  <c r="D765" i="14"/>
  <c r="B768" i="14"/>
  <c r="N768" i="14" s="1"/>
  <c r="B541" i="14"/>
  <c r="N541" i="14" s="1"/>
  <c r="D537" i="14"/>
  <c r="B540" i="14"/>
  <c r="N540" i="14" s="1"/>
  <c r="B503" i="14"/>
  <c r="N503" i="14" s="1"/>
  <c r="D499" i="14"/>
  <c r="B502" i="14"/>
  <c r="N502" i="14" s="1"/>
  <c r="B427" i="14"/>
  <c r="N427" i="14" s="1"/>
  <c r="D423" i="14"/>
  <c r="B426" i="14"/>
  <c r="N426" i="14" s="1"/>
  <c r="B389" i="14"/>
  <c r="N389" i="14" s="1"/>
  <c r="D385" i="14"/>
  <c r="B388" i="14"/>
  <c r="N388" i="14" s="1"/>
  <c r="B313" i="14"/>
  <c r="N313" i="14" s="1"/>
  <c r="D309" i="14"/>
  <c r="B312" i="14"/>
  <c r="N312" i="14" s="1"/>
  <c r="B199" i="14"/>
  <c r="N199" i="14" s="1"/>
  <c r="D195" i="14"/>
  <c r="B198" i="14"/>
  <c r="N198" i="14" s="1"/>
  <c r="B161" i="14"/>
  <c r="N161" i="14" s="1"/>
  <c r="D157" i="14"/>
  <c r="B160" i="14"/>
  <c r="N160" i="14" s="1"/>
  <c r="B123" i="14"/>
  <c r="N123" i="14" s="1"/>
  <c r="D119" i="14"/>
  <c r="B122" i="14"/>
  <c r="N122" i="14" s="1"/>
  <c r="C6" i="11"/>
  <c r="C9" i="11" s="1"/>
  <c r="D8" i="11"/>
  <c r="D7" i="11"/>
  <c r="D9" i="11"/>
  <c r="B16" i="11"/>
  <c r="D220" i="14" l="1"/>
  <c r="G220" i="14"/>
  <c r="H255" i="14"/>
  <c r="E257" i="14"/>
  <c r="E220" i="14"/>
  <c r="E256" i="14"/>
  <c r="F278" i="14"/>
  <c r="F256" i="14"/>
  <c r="F279" i="14"/>
  <c r="C253" i="14"/>
  <c r="A290" i="14"/>
  <c r="D313" i="14" s="1"/>
  <c r="A288" i="14"/>
  <c r="F257" i="14"/>
  <c r="G256" i="14"/>
  <c r="G280" i="14"/>
  <c r="H256" i="14"/>
  <c r="E255" i="14"/>
  <c r="F255" i="14"/>
  <c r="F220" i="14"/>
  <c r="H263" i="14"/>
  <c r="D257" i="14"/>
  <c r="E276" i="14"/>
  <c r="D255" i="14"/>
  <c r="G257" i="14"/>
  <c r="G281" i="14"/>
  <c r="H257" i="14"/>
  <c r="D274" i="14"/>
  <c r="F263" i="14"/>
  <c r="C252" i="14"/>
  <c r="G255" i="14"/>
  <c r="D256" i="14"/>
  <c r="E277" i="14"/>
  <c r="H220" i="14"/>
  <c r="M103" i="14"/>
  <c r="L102" i="14"/>
  <c r="G244" i="14"/>
  <c r="M141" i="14"/>
  <c r="L140" i="14"/>
  <c r="M66" i="14"/>
  <c r="L65" i="14"/>
  <c r="M178" i="14"/>
  <c r="L177" i="14"/>
  <c r="B217" i="14"/>
  <c r="N217" i="14" s="1"/>
  <c r="M214" i="14"/>
  <c r="F244" i="14"/>
  <c r="H244" i="14"/>
  <c r="H225" i="14"/>
  <c r="E73" i="14"/>
  <c r="F225" i="14"/>
  <c r="E187" i="14"/>
  <c r="F187" i="14"/>
  <c r="B615" i="14"/>
  <c r="N615" i="14" s="1"/>
  <c r="G225" i="14"/>
  <c r="F111" i="14"/>
  <c r="F73" i="14"/>
  <c r="D187" i="14"/>
  <c r="G187" i="14"/>
  <c r="H73" i="14"/>
  <c r="B577" i="14"/>
  <c r="N577" i="14" s="1"/>
  <c r="B1299" i="14"/>
  <c r="N1299" i="14" s="1"/>
  <c r="B614" i="14"/>
  <c r="N614" i="14" s="1"/>
  <c r="D111" i="14"/>
  <c r="E111" i="14"/>
  <c r="H187" i="14"/>
  <c r="E263" i="14"/>
  <c r="E225" i="14"/>
  <c r="D225" i="14"/>
  <c r="G73" i="14"/>
  <c r="D149" i="14"/>
  <c r="D73" i="14"/>
  <c r="H149" i="14"/>
  <c r="B82" i="14"/>
  <c r="N82" i="14" s="1"/>
  <c r="B83" i="14"/>
  <c r="N83" i="14" s="1"/>
  <c r="E92" i="14"/>
  <c r="B1298" i="14"/>
  <c r="N1298" i="14" s="1"/>
  <c r="E168" i="14"/>
  <c r="E206" i="14"/>
  <c r="E244" i="14"/>
  <c r="E130" i="14"/>
  <c r="B22" i="11"/>
  <c r="A25" i="11"/>
  <c r="A26" i="11"/>
  <c r="B235" i="14"/>
  <c r="N235" i="14" s="1"/>
  <c r="B234" i="14"/>
  <c r="N234" i="14" s="1"/>
  <c r="B653" i="14"/>
  <c r="N653" i="14" s="1"/>
  <c r="B652" i="14"/>
  <c r="N652" i="14" s="1"/>
  <c r="B1337" i="14"/>
  <c r="N1337" i="14" s="1"/>
  <c r="B1336" i="14"/>
  <c r="N1336" i="14" s="1"/>
  <c r="B1603" i="14"/>
  <c r="N1603" i="14" s="1"/>
  <c r="B1602" i="14"/>
  <c r="N1602" i="14" s="1"/>
  <c r="B349" i="14"/>
  <c r="N349" i="14" s="1"/>
  <c r="B348" i="14"/>
  <c r="N348" i="14" s="1"/>
  <c r="B272" i="14"/>
  <c r="N272" i="14" s="1"/>
  <c r="B273" i="14"/>
  <c r="N273" i="14" s="1"/>
  <c r="B463" i="14"/>
  <c r="N463" i="14" s="1"/>
  <c r="B462" i="14"/>
  <c r="N462" i="14" s="1"/>
  <c r="B1413" i="14"/>
  <c r="N1413" i="14" s="1"/>
  <c r="B1412" i="14"/>
  <c r="N1412" i="14" s="1"/>
  <c r="B1071" i="14"/>
  <c r="N1071" i="14" s="1"/>
  <c r="B1070" i="14"/>
  <c r="N1070" i="14" s="1"/>
  <c r="B804" i="14"/>
  <c r="N804" i="14" s="1"/>
  <c r="B805" i="14"/>
  <c r="N805" i="14" s="1"/>
  <c r="B729" i="14"/>
  <c r="N729" i="14" s="1"/>
  <c r="B728" i="14"/>
  <c r="N728" i="14" s="1"/>
  <c r="B1717" i="14"/>
  <c r="N1717" i="14" s="1"/>
  <c r="B1716" i="14"/>
  <c r="N1716" i="14" s="1"/>
  <c r="B1678" i="14"/>
  <c r="N1678" i="14" s="1"/>
  <c r="B1679" i="14"/>
  <c r="N1679" i="14" s="1"/>
  <c r="B1641" i="14"/>
  <c r="N1641" i="14" s="1"/>
  <c r="B1640" i="14"/>
  <c r="N1640" i="14" s="1"/>
  <c r="B1565" i="14"/>
  <c r="N1565" i="14" s="1"/>
  <c r="B1564" i="14"/>
  <c r="N1564" i="14" s="1"/>
  <c r="B1527" i="14"/>
  <c r="N1527" i="14" s="1"/>
  <c r="B1526" i="14"/>
  <c r="N1526" i="14" s="1"/>
  <c r="B1489" i="14"/>
  <c r="N1489" i="14" s="1"/>
  <c r="B1488" i="14"/>
  <c r="N1488" i="14" s="1"/>
  <c r="B1450" i="14"/>
  <c r="N1450" i="14" s="1"/>
  <c r="B1451" i="14"/>
  <c r="N1451" i="14" s="1"/>
  <c r="B1375" i="14"/>
  <c r="N1375" i="14" s="1"/>
  <c r="B1374" i="14"/>
  <c r="N1374" i="14" s="1"/>
  <c r="B1261" i="14"/>
  <c r="N1261" i="14" s="1"/>
  <c r="B1260" i="14"/>
  <c r="N1260" i="14" s="1"/>
  <c r="B1222" i="14"/>
  <c r="N1222" i="14" s="1"/>
  <c r="B1223" i="14"/>
  <c r="N1223" i="14" s="1"/>
  <c r="B1185" i="14"/>
  <c r="N1185" i="14" s="1"/>
  <c r="B1184" i="14"/>
  <c r="N1184" i="14" s="1"/>
  <c r="B1147" i="14"/>
  <c r="N1147" i="14" s="1"/>
  <c r="B1146" i="14"/>
  <c r="N1146" i="14" s="1"/>
  <c r="B1108" i="14"/>
  <c r="N1108" i="14" s="1"/>
  <c r="B1109" i="14"/>
  <c r="N1109" i="14" s="1"/>
  <c r="B1032" i="14"/>
  <c r="N1032" i="14" s="1"/>
  <c r="B1033" i="14"/>
  <c r="N1033" i="14" s="1"/>
  <c r="B956" i="14"/>
  <c r="N956" i="14" s="1"/>
  <c r="B957" i="14"/>
  <c r="N957" i="14" s="1"/>
  <c r="B918" i="14"/>
  <c r="N918" i="14" s="1"/>
  <c r="B919" i="14"/>
  <c r="N919" i="14" s="1"/>
  <c r="B881" i="14"/>
  <c r="N881" i="14" s="1"/>
  <c r="B880" i="14"/>
  <c r="N880" i="14" s="1"/>
  <c r="B843" i="14"/>
  <c r="N843" i="14" s="1"/>
  <c r="B842" i="14"/>
  <c r="N842" i="14" s="1"/>
  <c r="B766" i="14"/>
  <c r="N766" i="14" s="1"/>
  <c r="B767" i="14"/>
  <c r="N767" i="14" s="1"/>
  <c r="B539" i="14"/>
  <c r="N539" i="14" s="1"/>
  <c r="B538" i="14"/>
  <c r="N538" i="14" s="1"/>
  <c r="B500" i="14"/>
  <c r="N500" i="14" s="1"/>
  <c r="B501" i="14"/>
  <c r="N501" i="14" s="1"/>
  <c r="B425" i="14"/>
  <c r="N425" i="14" s="1"/>
  <c r="B424" i="14"/>
  <c r="N424" i="14" s="1"/>
  <c r="B387" i="14"/>
  <c r="N387" i="14" s="1"/>
  <c r="B386" i="14"/>
  <c r="N386" i="14" s="1"/>
  <c r="B311" i="14"/>
  <c r="N311" i="14" s="1"/>
  <c r="B310" i="14"/>
  <c r="N310" i="14" s="1"/>
  <c r="B197" i="14"/>
  <c r="N197" i="14" s="1"/>
  <c r="B196" i="14"/>
  <c r="N196" i="14" s="1"/>
  <c r="B159" i="14"/>
  <c r="N159" i="14" s="1"/>
  <c r="B158" i="14"/>
  <c r="N158" i="14" s="1"/>
  <c r="B121" i="14"/>
  <c r="N121" i="14" s="1"/>
  <c r="B120" i="14"/>
  <c r="N120" i="14" s="1"/>
  <c r="B6" i="11"/>
  <c r="C7" i="11"/>
  <c r="C8" i="11"/>
  <c r="H258" i="14" l="1"/>
  <c r="M252" i="14"/>
  <c r="E293" i="14"/>
  <c r="F295" i="14"/>
  <c r="F316" i="14"/>
  <c r="C291" i="14"/>
  <c r="G295" i="14"/>
  <c r="G301" i="14"/>
  <c r="D295" i="14"/>
  <c r="H282" i="14"/>
  <c r="G282" i="14"/>
  <c r="E314" i="14"/>
  <c r="G258" i="14"/>
  <c r="D258" i="14"/>
  <c r="F258" i="14"/>
  <c r="D263" i="14"/>
  <c r="G263" i="14"/>
  <c r="E258" i="14"/>
  <c r="H301" i="14"/>
  <c r="A328" i="14"/>
  <c r="F355" i="14" s="1"/>
  <c r="H295" i="14"/>
  <c r="D293" i="14"/>
  <c r="E315" i="14"/>
  <c r="C290" i="14"/>
  <c r="B293" i="14" s="1"/>
  <c r="N293" i="14" s="1"/>
  <c r="D294" i="14"/>
  <c r="F317" i="14"/>
  <c r="B255" i="14"/>
  <c r="N255" i="14" s="1"/>
  <c r="E282" i="14"/>
  <c r="A326" i="14"/>
  <c r="G293" i="14"/>
  <c r="E294" i="14"/>
  <c r="G318" i="14"/>
  <c r="F301" i="14"/>
  <c r="F293" i="14"/>
  <c r="F294" i="14"/>
  <c r="G319" i="14"/>
  <c r="H293" i="14"/>
  <c r="G294" i="14"/>
  <c r="D312" i="14"/>
  <c r="E295" i="14"/>
  <c r="H294" i="14"/>
  <c r="F282" i="14"/>
  <c r="M179" i="14"/>
  <c r="L178" i="14"/>
  <c r="M67" i="14"/>
  <c r="L66" i="14"/>
  <c r="L214" i="14"/>
  <c r="M215" i="14"/>
  <c r="M142" i="14"/>
  <c r="L141" i="14"/>
  <c r="L252" i="14"/>
  <c r="M253" i="14"/>
  <c r="M104" i="14"/>
  <c r="L103" i="14"/>
  <c r="G357" i="14"/>
  <c r="E353" i="14"/>
  <c r="D350" i="14"/>
  <c r="D331" i="14"/>
  <c r="H333" i="14"/>
  <c r="E333" i="14"/>
  <c r="D333" i="14"/>
  <c r="E332" i="14"/>
  <c r="H331" i="14"/>
  <c r="F331" i="14"/>
  <c r="G331" i="14"/>
  <c r="D92" i="14"/>
  <c r="D304" i="14"/>
  <c r="D152" i="14"/>
  <c r="D155" i="14" s="1"/>
  <c r="D228" i="14"/>
  <c r="D266" i="14"/>
  <c r="D114" i="14"/>
  <c r="D117" i="14" s="1"/>
  <c r="D190" i="14"/>
  <c r="D193" i="14" s="1"/>
  <c r="D342" i="14"/>
  <c r="D344" i="14" s="1"/>
  <c r="D130" i="14"/>
  <c r="D206" i="14"/>
  <c r="D244" i="14"/>
  <c r="D168" i="14"/>
  <c r="A24" i="11"/>
  <c r="A23" i="11"/>
  <c r="C328" i="14"/>
  <c r="C329" i="14"/>
  <c r="D282" i="14"/>
  <c r="B9" i="11"/>
  <c r="B7" i="11"/>
  <c r="B8" i="11"/>
  <c r="F296" i="14" l="1"/>
  <c r="G320" i="14"/>
  <c r="E301" i="14"/>
  <c r="F320" i="14"/>
  <c r="D301" i="14"/>
  <c r="G296" i="14"/>
  <c r="D296" i="14"/>
  <c r="E296" i="14"/>
  <c r="D332" i="14"/>
  <c r="D334" i="14" s="1"/>
  <c r="G356" i="14"/>
  <c r="H296" i="14"/>
  <c r="H332" i="14"/>
  <c r="D351" i="14"/>
  <c r="D358" i="14" s="1"/>
  <c r="D320" i="14"/>
  <c r="G333" i="14"/>
  <c r="F333" i="14"/>
  <c r="E352" i="14"/>
  <c r="E358" i="14" s="1"/>
  <c r="D339" i="14"/>
  <c r="A366" i="14"/>
  <c r="F392" i="14" s="1"/>
  <c r="F332" i="14"/>
  <c r="F354" i="14"/>
  <c r="H339" i="14"/>
  <c r="A364" i="14"/>
  <c r="H320" i="14"/>
  <c r="E331" i="14"/>
  <c r="E334" i="14" s="1"/>
  <c r="G332" i="14"/>
  <c r="E320" i="14"/>
  <c r="M290" i="14"/>
  <c r="L290" i="14" s="1"/>
  <c r="L215" i="14"/>
  <c r="M216" i="14"/>
  <c r="M105" i="14"/>
  <c r="L104" i="14"/>
  <c r="M68" i="14"/>
  <c r="L67" i="14"/>
  <c r="M143" i="14"/>
  <c r="L142" i="14"/>
  <c r="M254" i="14"/>
  <c r="L253" i="14"/>
  <c r="M180" i="14"/>
  <c r="L179" i="14"/>
  <c r="B331" i="14"/>
  <c r="N331" i="14" s="1"/>
  <c r="M328" i="14"/>
  <c r="D388" i="14"/>
  <c r="G395" i="14"/>
  <c r="G394" i="14"/>
  <c r="F393" i="14"/>
  <c r="E391" i="14"/>
  <c r="E390" i="14"/>
  <c r="D389" i="14"/>
  <c r="H334" i="14"/>
  <c r="H371" i="14"/>
  <c r="F382" i="14"/>
  <c r="D382" i="14"/>
  <c r="F371" i="14"/>
  <c r="E371" i="14"/>
  <c r="D371" i="14"/>
  <c r="G370" i="14"/>
  <c r="F370" i="14"/>
  <c r="E370" i="14"/>
  <c r="D370" i="14"/>
  <c r="G382" i="14"/>
  <c r="H369" i="14"/>
  <c r="G369" i="14"/>
  <c r="E369" i="14"/>
  <c r="D369" i="14"/>
  <c r="D306" i="14"/>
  <c r="D307" i="14" s="1"/>
  <c r="E339" i="14"/>
  <c r="F339" i="14"/>
  <c r="G339" i="14"/>
  <c r="D268" i="14"/>
  <c r="D269" i="14" s="1"/>
  <c r="D286" i="14" s="1"/>
  <c r="D24" i="15" s="1"/>
  <c r="D230" i="14"/>
  <c r="D231" i="14" s="1"/>
  <c r="D248" i="14" s="1"/>
  <c r="D23" i="15" s="1"/>
  <c r="D172" i="14"/>
  <c r="D21" i="15" s="1"/>
  <c r="D210" i="14"/>
  <c r="D22" i="15" s="1"/>
  <c r="D134" i="14"/>
  <c r="D20" i="15" s="1"/>
  <c r="D76" i="14"/>
  <c r="D79" i="14" s="1"/>
  <c r="D96" i="14" s="1"/>
  <c r="D19" i="15" s="1"/>
  <c r="E304" i="14"/>
  <c r="E380" i="14"/>
  <c r="E152" i="14"/>
  <c r="E155" i="14" s="1"/>
  <c r="E172" i="14" s="1"/>
  <c r="E21" i="15" s="1"/>
  <c r="E266" i="14"/>
  <c r="E114" i="14"/>
  <c r="E117" i="14" s="1"/>
  <c r="E134" i="14" s="1"/>
  <c r="E20" i="15" s="1"/>
  <c r="E228" i="14"/>
  <c r="E190" i="14"/>
  <c r="E193" i="14" s="1"/>
  <c r="E210" i="14" s="1"/>
  <c r="E22" i="15" s="1"/>
  <c r="E342" i="14"/>
  <c r="D345" i="14"/>
  <c r="D380" i="14"/>
  <c r="A402" i="14"/>
  <c r="C366" i="14"/>
  <c r="C367" i="14"/>
  <c r="G334" i="14" l="1"/>
  <c r="F334" i="14"/>
  <c r="F358" i="14"/>
  <c r="H358" i="14"/>
  <c r="H382" i="14"/>
  <c r="G371" i="14"/>
  <c r="G372" i="14" s="1"/>
  <c r="D396" i="14"/>
  <c r="F377" i="14"/>
  <c r="A404" i="14"/>
  <c r="F431" i="14" s="1"/>
  <c r="F369" i="14"/>
  <c r="F372" i="14" s="1"/>
  <c r="H370" i="14"/>
  <c r="H372" i="14" s="1"/>
  <c r="E382" i="14"/>
  <c r="G358" i="14"/>
  <c r="D324" i="14"/>
  <c r="D25" i="15" s="1"/>
  <c r="M291" i="14"/>
  <c r="L291" i="14" s="1"/>
  <c r="M69" i="14"/>
  <c r="L68" i="14"/>
  <c r="M181" i="14"/>
  <c r="L180" i="14"/>
  <c r="M106" i="14"/>
  <c r="L105" i="14"/>
  <c r="L328" i="14"/>
  <c r="M329" i="14"/>
  <c r="M217" i="14"/>
  <c r="L216" i="14"/>
  <c r="M255" i="14"/>
  <c r="L254" i="14"/>
  <c r="M144" i="14"/>
  <c r="L143" i="14"/>
  <c r="B369" i="14"/>
  <c r="N369" i="14" s="1"/>
  <c r="M366" i="14"/>
  <c r="D426" i="14"/>
  <c r="D372" i="14"/>
  <c r="E372" i="14"/>
  <c r="E306" i="14"/>
  <c r="E307" i="14" s="1"/>
  <c r="E324" i="14" s="1"/>
  <c r="E25" i="15" s="1"/>
  <c r="E344" i="14"/>
  <c r="E345" i="14" s="1"/>
  <c r="E362" i="14" s="1"/>
  <c r="E26" i="15" s="1"/>
  <c r="E377" i="14"/>
  <c r="D377" i="14"/>
  <c r="H377" i="14"/>
  <c r="G377" i="14"/>
  <c r="E268" i="14"/>
  <c r="E269" i="14" s="1"/>
  <c r="E286" i="14" s="1"/>
  <c r="E24" i="15" s="1"/>
  <c r="E230" i="14"/>
  <c r="E231" i="14" s="1"/>
  <c r="E248" i="14" s="1"/>
  <c r="E23" i="15" s="1"/>
  <c r="F304" i="14"/>
  <c r="F342" i="14"/>
  <c r="F114" i="14"/>
  <c r="F117" i="14" s="1"/>
  <c r="F134" i="14" s="1"/>
  <c r="F20" i="15" s="1"/>
  <c r="F228" i="14"/>
  <c r="F266" i="14"/>
  <c r="F152" i="14"/>
  <c r="F155" i="14" s="1"/>
  <c r="F172" i="14" s="1"/>
  <c r="F21" i="15" s="1"/>
  <c r="F380" i="14"/>
  <c r="F383" i="14" s="1"/>
  <c r="F190" i="14"/>
  <c r="F193" i="14" s="1"/>
  <c r="F210" i="14" s="1"/>
  <c r="F22" i="15" s="1"/>
  <c r="E76" i="14"/>
  <c r="E79" i="14" s="1"/>
  <c r="E96" i="14" s="1"/>
  <c r="E19" i="15" s="1"/>
  <c r="D383" i="14"/>
  <c r="E383" i="14"/>
  <c r="D362" i="14"/>
  <c r="D26" i="15" s="1"/>
  <c r="F396" i="14"/>
  <c r="E396" i="14"/>
  <c r="G396" i="14"/>
  <c r="H396" i="14"/>
  <c r="D427" i="14" l="1"/>
  <c r="G407" i="14"/>
  <c r="G408" i="14"/>
  <c r="D409" i="14"/>
  <c r="E429" i="14"/>
  <c r="H408" i="14"/>
  <c r="C404" i="14"/>
  <c r="B407" i="14" s="1"/>
  <c r="N407" i="14" s="1"/>
  <c r="D418" i="14"/>
  <c r="D420" i="14" s="1"/>
  <c r="F409" i="14"/>
  <c r="F430" i="14"/>
  <c r="D415" i="14"/>
  <c r="C405" i="14"/>
  <c r="E418" i="14"/>
  <c r="E420" i="14" s="1"/>
  <c r="D407" i="14"/>
  <c r="G409" i="14"/>
  <c r="G410" i="14" s="1"/>
  <c r="G432" i="14"/>
  <c r="F407" i="14"/>
  <c r="D408" i="14"/>
  <c r="G433" i="14"/>
  <c r="E428" i="14"/>
  <c r="A442" i="14"/>
  <c r="G458" i="14" s="1"/>
  <c r="F415" i="14"/>
  <c r="A440" i="14"/>
  <c r="F418" i="14"/>
  <c r="F420" i="14" s="1"/>
  <c r="H407" i="14"/>
  <c r="H409" i="14"/>
  <c r="D434" i="14"/>
  <c r="E407" i="14"/>
  <c r="E409" i="14"/>
  <c r="M292" i="14"/>
  <c r="L292" i="14" s="1"/>
  <c r="F408" i="14"/>
  <c r="E408" i="14"/>
  <c r="L329" i="14"/>
  <c r="M330" i="14"/>
  <c r="M145" i="14"/>
  <c r="L144" i="14"/>
  <c r="M293" i="14"/>
  <c r="M107" i="14"/>
  <c r="L106" i="14"/>
  <c r="M256" i="14"/>
  <c r="L255" i="14"/>
  <c r="M182" i="14"/>
  <c r="L181" i="14"/>
  <c r="M367" i="14"/>
  <c r="L366" i="14"/>
  <c r="M218" i="14"/>
  <c r="L217" i="14"/>
  <c r="M70" i="14"/>
  <c r="L69" i="14"/>
  <c r="F306" i="14"/>
  <c r="F307" i="14" s="1"/>
  <c r="F324" i="14" s="1"/>
  <c r="F25" i="15" s="1"/>
  <c r="F344" i="14"/>
  <c r="F345" i="14" s="1"/>
  <c r="F362" i="14" s="1"/>
  <c r="F26" i="15" s="1"/>
  <c r="E415" i="14"/>
  <c r="G415" i="14"/>
  <c r="F230" i="14"/>
  <c r="F231" i="14" s="1"/>
  <c r="F248" i="14" s="1"/>
  <c r="F23" i="15" s="1"/>
  <c r="F268" i="14"/>
  <c r="F269" i="14" s="1"/>
  <c r="F286" i="14" s="1"/>
  <c r="F24" i="15" s="1"/>
  <c r="F76" i="14"/>
  <c r="F79" i="14" s="1"/>
  <c r="F96" i="14" s="1"/>
  <c r="F19" i="15" s="1"/>
  <c r="G304" i="14"/>
  <c r="G266" i="14"/>
  <c r="G418" i="14"/>
  <c r="G380" i="14"/>
  <c r="G383" i="14" s="1"/>
  <c r="G400" i="14" s="1"/>
  <c r="G27" i="15" s="1"/>
  <c r="G228" i="14"/>
  <c r="G342" i="14"/>
  <c r="G190" i="14"/>
  <c r="G193" i="14" s="1"/>
  <c r="G210" i="14" s="1"/>
  <c r="G22" i="15" s="1"/>
  <c r="G152" i="14"/>
  <c r="G155" i="14" s="1"/>
  <c r="G172" i="14" s="1"/>
  <c r="G21" i="15" s="1"/>
  <c r="G76" i="14"/>
  <c r="G79" i="14" s="1"/>
  <c r="G96" i="14" s="1"/>
  <c r="G19" i="15" s="1"/>
  <c r="G114" i="14"/>
  <c r="G117" i="14" s="1"/>
  <c r="G134" i="14" s="1"/>
  <c r="G20" i="15" s="1"/>
  <c r="E400" i="14"/>
  <c r="E27" i="15" s="1"/>
  <c r="D400" i="14"/>
  <c r="D27" i="15" s="1"/>
  <c r="F400" i="14"/>
  <c r="F27" i="15" s="1"/>
  <c r="F456" i="14"/>
  <c r="E421" i="14"/>
  <c r="C443" i="14"/>
  <c r="H446" i="14" l="1"/>
  <c r="H410" i="14"/>
  <c r="F410" i="14"/>
  <c r="E410" i="14"/>
  <c r="H415" i="14"/>
  <c r="D410" i="14"/>
  <c r="D445" i="14"/>
  <c r="E445" i="14"/>
  <c r="E447" i="14"/>
  <c r="D446" i="14"/>
  <c r="F469" i="14"/>
  <c r="E467" i="14"/>
  <c r="D447" i="14"/>
  <c r="H447" i="14"/>
  <c r="D465" i="14"/>
  <c r="F445" i="14"/>
  <c r="E458" i="14"/>
  <c r="F446" i="14"/>
  <c r="G470" i="14"/>
  <c r="F468" i="14"/>
  <c r="A478" i="14"/>
  <c r="D458" i="14"/>
  <c r="H458" i="14"/>
  <c r="E466" i="14"/>
  <c r="H453" i="14"/>
  <c r="F421" i="14"/>
  <c r="D456" i="14"/>
  <c r="G445" i="14"/>
  <c r="F447" i="14"/>
  <c r="E446" i="14"/>
  <c r="D464" i="14"/>
  <c r="M404" i="14"/>
  <c r="L404" i="14" s="1"/>
  <c r="D453" i="14"/>
  <c r="D421" i="14"/>
  <c r="D438" i="14" s="1"/>
  <c r="D28" i="15" s="1"/>
  <c r="D7" i="15" s="1"/>
  <c r="H434" i="14"/>
  <c r="C442" i="14"/>
  <c r="M442" i="14" s="1"/>
  <c r="E456" i="14"/>
  <c r="H445" i="14"/>
  <c r="H448" i="14" s="1"/>
  <c r="F458" i="14"/>
  <c r="F459" i="14" s="1"/>
  <c r="G471" i="14"/>
  <c r="F453" i="14"/>
  <c r="A480" i="14"/>
  <c r="E504" i="14" s="1"/>
  <c r="G456" i="14"/>
  <c r="G459" i="14" s="1"/>
  <c r="G446" i="14"/>
  <c r="G447" i="14"/>
  <c r="M219" i="14"/>
  <c r="L218" i="14"/>
  <c r="M108" i="14"/>
  <c r="L107" i="14"/>
  <c r="L293" i="14"/>
  <c r="M294" i="14"/>
  <c r="M368" i="14"/>
  <c r="L367" i="14"/>
  <c r="M183" i="14"/>
  <c r="L182" i="14"/>
  <c r="M146" i="14"/>
  <c r="L145" i="14"/>
  <c r="M331" i="14"/>
  <c r="L330" i="14"/>
  <c r="M71" i="14"/>
  <c r="L70" i="14"/>
  <c r="M257" i="14"/>
  <c r="L256" i="14"/>
  <c r="B445" i="14"/>
  <c r="N445" i="14" s="1"/>
  <c r="G508" i="14"/>
  <c r="D502" i="14"/>
  <c r="G344" i="14"/>
  <c r="G345" i="14" s="1"/>
  <c r="G362" i="14" s="1"/>
  <c r="G26" i="15" s="1"/>
  <c r="G306" i="14"/>
  <c r="G307" i="14" s="1"/>
  <c r="G324" i="14" s="1"/>
  <c r="G25" i="15" s="1"/>
  <c r="G268" i="14"/>
  <c r="G269" i="14" s="1"/>
  <c r="G286" i="14" s="1"/>
  <c r="G24" i="15" s="1"/>
  <c r="G230" i="14"/>
  <c r="G231" i="14" s="1"/>
  <c r="G248" i="14" s="1"/>
  <c r="G23" i="15" s="1"/>
  <c r="G420" i="14"/>
  <c r="G421" i="14" s="1"/>
  <c r="G434" i="14"/>
  <c r="F434" i="14"/>
  <c r="F438" i="14" s="1"/>
  <c r="F28" i="15" s="1"/>
  <c r="F7" i="15" s="1"/>
  <c r="H304" i="14"/>
  <c r="H456" i="14"/>
  <c r="H418" i="14"/>
  <c r="H152" i="14"/>
  <c r="H155" i="14" s="1"/>
  <c r="H172" i="14" s="1"/>
  <c r="H21" i="15" s="1"/>
  <c r="H380" i="14"/>
  <c r="H383" i="14" s="1"/>
  <c r="H400" i="14" s="1"/>
  <c r="H27" i="15" s="1"/>
  <c r="H190" i="14"/>
  <c r="H193" i="14" s="1"/>
  <c r="H210" i="14" s="1"/>
  <c r="H22" i="15" s="1"/>
  <c r="H228" i="14"/>
  <c r="H342" i="14"/>
  <c r="H266" i="14"/>
  <c r="E459" i="14"/>
  <c r="E434" i="14"/>
  <c r="E438" i="14" s="1"/>
  <c r="E28" i="15" s="1"/>
  <c r="E7" i="15" s="1"/>
  <c r="G494" i="14"/>
  <c r="G496" i="14" s="1"/>
  <c r="D459" i="14" l="1"/>
  <c r="H483" i="14"/>
  <c r="E485" i="14"/>
  <c r="C481" i="14"/>
  <c r="E484" i="14"/>
  <c r="F494" i="14"/>
  <c r="F496" i="14" s="1"/>
  <c r="D494" i="14"/>
  <c r="D496" i="14" s="1"/>
  <c r="H484" i="14"/>
  <c r="G484" i="14"/>
  <c r="M405" i="14"/>
  <c r="G448" i="14"/>
  <c r="H459" i="14"/>
  <c r="D472" i="14"/>
  <c r="E448" i="14"/>
  <c r="F448" i="14"/>
  <c r="G453" i="14"/>
  <c r="F484" i="14"/>
  <c r="E453" i="14"/>
  <c r="D448" i="14"/>
  <c r="D503" i="14"/>
  <c r="H494" i="14"/>
  <c r="H496" i="14" s="1"/>
  <c r="D483" i="14"/>
  <c r="E505" i="14"/>
  <c r="C480" i="14"/>
  <c r="B483" i="14" s="1"/>
  <c r="N483" i="14" s="1"/>
  <c r="E494" i="14"/>
  <c r="E496" i="14" s="1"/>
  <c r="F485" i="14"/>
  <c r="A518" i="14"/>
  <c r="G485" i="14"/>
  <c r="D491" i="14"/>
  <c r="F491" i="14"/>
  <c r="A516" i="14"/>
  <c r="G472" i="14"/>
  <c r="E483" i="14"/>
  <c r="E486" i="14" s="1"/>
  <c r="H485" i="14"/>
  <c r="F506" i="14"/>
  <c r="F472" i="14"/>
  <c r="H472" i="14"/>
  <c r="H476" i="14" s="1"/>
  <c r="H29" i="15" s="1"/>
  <c r="G483" i="14"/>
  <c r="G486" i="14" s="1"/>
  <c r="D485" i="14"/>
  <c r="F507" i="14"/>
  <c r="E472" i="14"/>
  <c r="F483" i="14"/>
  <c r="D484" i="14"/>
  <c r="G509" i="14"/>
  <c r="G510" i="14" s="1"/>
  <c r="L442" i="14"/>
  <c r="M443" i="14"/>
  <c r="M295" i="14"/>
  <c r="L294" i="14"/>
  <c r="M369" i="14"/>
  <c r="L368" i="14"/>
  <c r="M147" i="14"/>
  <c r="L146" i="14"/>
  <c r="M258" i="14"/>
  <c r="L257" i="14"/>
  <c r="M184" i="14"/>
  <c r="L183" i="14"/>
  <c r="M109" i="14"/>
  <c r="L108" i="14"/>
  <c r="M332" i="14"/>
  <c r="L331" i="14"/>
  <c r="M72" i="14"/>
  <c r="L71" i="14"/>
  <c r="M406" i="14"/>
  <c r="L405" i="14"/>
  <c r="M220" i="14"/>
  <c r="L219" i="14"/>
  <c r="G547" i="14"/>
  <c r="G546" i="14"/>
  <c r="F545" i="14"/>
  <c r="E543" i="14"/>
  <c r="E542" i="14"/>
  <c r="D541" i="14"/>
  <c r="F544" i="14"/>
  <c r="D540" i="14"/>
  <c r="G534" i="14"/>
  <c r="D523" i="14"/>
  <c r="F534" i="14"/>
  <c r="H522" i="14"/>
  <c r="E534" i="14"/>
  <c r="G522" i="14"/>
  <c r="D534" i="14"/>
  <c r="F522" i="14"/>
  <c r="E522" i="14"/>
  <c r="E523" i="14"/>
  <c r="D522" i="14"/>
  <c r="H523" i="14"/>
  <c r="F523" i="14"/>
  <c r="G523" i="14"/>
  <c r="H534" i="14"/>
  <c r="H521" i="14"/>
  <c r="G521" i="14"/>
  <c r="F521" i="14"/>
  <c r="E521" i="14"/>
  <c r="D521" i="14"/>
  <c r="H486" i="14"/>
  <c r="H344" i="14"/>
  <c r="H345" i="14" s="1"/>
  <c r="H362" i="14" s="1"/>
  <c r="H26" i="15" s="1"/>
  <c r="H306" i="14"/>
  <c r="H307" i="14" s="1"/>
  <c r="H324" i="14" s="1"/>
  <c r="H25" i="15" s="1"/>
  <c r="H491" i="14"/>
  <c r="E491" i="14"/>
  <c r="G491" i="14"/>
  <c r="H230" i="14"/>
  <c r="H231" i="14" s="1"/>
  <c r="H248" i="14" s="1"/>
  <c r="H23" i="15" s="1"/>
  <c r="H420" i="14"/>
  <c r="H421" i="14" s="1"/>
  <c r="H438" i="14" s="1"/>
  <c r="H28" i="15" s="1"/>
  <c r="H268" i="14"/>
  <c r="H269" i="14" s="1"/>
  <c r="H286" i="14" s="1"/>
  <c r="H24" i="15" s="1"/>
  <c r="G438" i="14"/>
  <c r="G28" i="15" s="1"/>
  <c r="G7" i="15" s="1"/>
  <c r="F497" i="14"/>
  <c r="G497" i="14"/>
  <c r="D497" i="14"/>
  <c r="H497" i="14"/>
  <c r="H532" i="14"/>
  <c r="D532" i="14"/>
  <c r="G532" i="14"/>
  <c r="E532" i="14"/>
  <c r="F532" i="14"/>
  <c r="A554" i="14"/>
  <c r="C518" i="14"/>
  <c r="A556" i="14"/>
  <c r="C519" i="14"/>
  <c r="G476" i="14" l="1"/>
  <c r="G29" i="15" s="1"/>
  <c r="F510" i="14"/>
  <c r="F486" i="14"/>
  <c r="F476" i="14"/>
  <c r="F29" i="15" s="1"/>
  <c r="D486" i="14"/>
  <c r="D476" i="14"/>
  <c r="D29" i="15" s="1"/>
  <c r="E476" i="14"/>
  <c r="E29" i="15" s="1"/>
  <c r="E497" i="14"/>
  <c r="M480" i="14"/>
  <c r="L480" i="14" s="1"/>
  <c r="H510" i="14"/>
  <c r="H514" i="14" s="1"/>
  <c r="H30" i="15" s="1"/>
  <c r="M221" i="14"/>
  <c r="L220" i="14"/>
  <c r="M110" i="14"/>
  <c r="L109" i="14"/>
  <c r="M370" i="14"/>
  <c r="L369" i="14"/>
  <c r="M148" i="14"/>
  <c r="L147" i="14"/>
  <c r="M333" i="14"/>
  <c r="L332" i="14"/>
  <c r="M407" i="14"/>
  <c r="L406" i="14"/>
  <c r="M185" i="14"/>
  <c r="L184" i="14"/>
  <c r="M296" i="14"/>
  <c r="L295" i="14"/>
  <c r="L443" i="14"/>
  <c r="M444" i="14"/>
  <c r="M73" i="14"/>
  <c r="L72" i="14"/>
  <c r="M259" i="14"/>
  <c r="L258" i="14"/>
  <c r="B521" i="14"/>
  <c r="N521" i="14" s="1"/>
  <c r="M518" i="14"/>
  <c r="G585" i="14"/>
  <c r="F583" i="14"/>
  <c r="F582" i="14"/>
  <c r="E581" i="14"/>
  <c r="E580" i="14"/>
  <c r="D579" i="14"/>
  <c r="D578" i="14"/>
  <c r="G584" i="14"/>
  <c r="G524" i="14"/>
  <c r="F524" i="14"/>
  <c r="H524" i="14"/>
  <c r="D524" i="14"/>
  <c r="E524" i="14"/>
  <c r="F561" i="14"/>
  <c r="D572" i="14"/>
  <c r="E561" i="14"/>
  <c r="D561" i="14"/>
  <c r="H560" i="14"/>
  <c r="G560" i="14"/>
  <c r="F560" i="14"/>
  <c r="G561" i="14"/>
  <c r="H572" i="14"/>
  <c r="E560" i="14"/>
  <c r="G572" i="14"/>
  <c r="D560" i="14"/>
  <c r="F572" i="14"/>
  <c r="E572" i="14"/>
  <c r="H561" i="14"/>
  <c r="G559" i="14"/>
  <c r="F559" i="14"/>
  <c r="H559" i="14"/>
  <c r="E559" i="14"/>
  <c r="D559" i="14"/>
  <c r="H529" i="14"/>
  <c r="D529" i="14"/>
  <c r="G529" i="14"/>
  <c r="E529" i="14"/>
  <c r="F529" i="14"/>
  <c r="D510" i="14"/>
  <c r="D514" i="14" s="1"/>
  <c r="D30" i="15" s="1"/>
  <c r="G535" i="14"/>
  <c r="F535" i="14"/>
  <c r="H535" i="14"/>
  <c r="D535" i="14"/>
  <c r="E535" i="14"/>
  <c r="E510" i="14"/>
  <c r="E514" i="14" s="1"/>
  <c r="E30" i="15" s="1"/>
  <c r="G514" i="14"/>
  <c r="G30" i="15" s="1"/>
  <c r="F514" i="14"/>
  <c r="F30" i="15" s="1"/>
  <c r="E548" i="14"/>
  <c r="H548" i="14"/>
  <c r="G548" i="14"/>
  <c r="G570" i="14"/>
  <c r="D570" i="14"/>
  <c r="F570" i="14"/>
  <c r="E570" i="14"/>
  <c r="H570" i="14"/>
  <c r="D548" i="14"/>
  <c r="F548" i="14"/>
  <c r="A592" i="14"/>
  <c r="C557" i="14"/>
  <c r="A594" i="14"/>
  <c r="C556" i="14"/>
  <c r="M481" i="14" l="1"/>
  <c r="E562" i="14"/>
  <c r="M519" i="14"/>
  <c r="L518" i="14"/>
  <c r="M260" i="14"/>
  <c r="L259" i="14"/>
  <c r="M186" i="14"/>
  <c r="L185" i="14"/>
  <c r="L370" i="14"/>
  <c r="M371" i="14"/>
  <c r="M74" i="14"/>
  <c r="L73" i="14"/>
  <c r="L407" i="14"/>
  <c r="M408" i="14"/>
  <c r="M111" i="14"/>
  <c r="L110" i="14"/>
  <c r="L444" i="14"/>
  <c r="M445" i="14"/>
  <c r="M334" i="14"/>
  <c r="L333" i="14"/>
  <c r="M222" i="14"/>
  <c r="L221" i="14"/>
  <c r="M297" i="14"/>
  <c r="L296" i="14"/>
  <c r="M149" i="14"/>
  <c r="L148" i="14"/>
  <c r="M482" i="14"/>
  <c r="L481" i="14"/>
  <c r="B559" i="14"/>
  <c r="N559" i="14" s="1"/>
  <c r="M556" i="14"/>
  <c r="D616" i="14"/>
  <c r="G623" i="14"/>
  <c r="G622" i="14"/>
  <c r="F621" i="14"/>
  <c r="F620" i="14"/>
  <c r="E619" i="14"/>
  <c r="E618" i="14"/>
  <c r="D617" i="14"/>
  <c r="D562" i="14"/>
  <c r="F562" i="14"/>
  <c r="H562" i="14"/>
  <c r="G562" i="14"/>
  <c r="H599" i="14"/>
  <c r="H610" i="14"/>
  <c r="G599" i="14"/>
  <c r="G610" i="14"/>
  <c r="F599" i="14"/>
  <c r="F610" i="14"/>
  <c r="E599" i="14"/>
  <c r="E610" i="14"/>
  <c r="D599" i="14"/>
  <c r="D610" i="14"/>
  <c r="H598" i="14"/>
  <c r="G598" i="14"/>
  <c r="F598" i="14"/>
  <c r="E598" i="14"/>
  <c r="D598" i="14"/>
  <c r="G597" i="14"/>
  <c r="H597" i="14"/>
  <c r="F597" i="14"/>
  <c r="E597" i="14"/>
  <c r="D597" i="14"/>
  <c r="F567" i="14"/>
  <c r="H567" i="14"/>
  <c r="D567" i="14"/>
  <c r="E567" i="14"/>
  <c r="G567" i="14"/>
  <c r="F573" i="14"/>
  <c r="E573" i="14"/>
  <c r="H573" i="14"/>
  <c r="G573" i="14"/>
  <c r="D573" i="14"/>
  <c r="D552" i="14"/>
  <c r="D31" i="15" s="1"/>
  <c r="G552" i="14"/>
  <c r="G31" i="15" s="1"/>
  <c r="F552" i="14"/>
  <c r="F31" i="15" s="1"/>
  <c r="H552" i="14"/>
  <c r="H31" i="15" s="1"/>
  <c r="E552" i="14"/>
  <c r="E31" i="15" s="1"/>
  <c r="F608" i="14"/>
  <c r="E608" i="14"/>
  <c r="G608" i="14"/>
  <c r="H608" i="14"/>
  <c r="D608" i="14"/>
  <c r="F586" i="14"/>
  <c r="D586" i="14"/>
  <c r="E586" i="14"/>
  <c r="H586" i="14"/>
  <c r="G586" i="14"/>
  <c r="A630" i="14"/>
  <c r="A632" i="14"/>
  <c r="C594" i="14"/>
  <c r="C595" i="14"/>
  <c r="M557" i="14" l="1"/>
  <c r="L556" i="14"/>
  <c r="M520" i="14"/>
  <c r="L519" i="14"/>
  <c r="M483" i="14"/>
  <c r="L482" i="14"/>
  <c r="L445" i="14"/>
  <c r="M446" i="14"/>
  <c r="M372" i="14"/>
  <c r="L371" i="14"/>
  <c r="M335" i="14"/>
  <c r="L334" i="14"/>
  <c r="M75" i="14"/>
  <c r="L74" i="14"/>
  <c r="L149" i="14"/>
  <c r="M150" i="14"/>
  <c r="M298" i="14"/>
  <c r="L297" i="14"/>
  <c r="M112" i="14"/>
  <c r="L111" i="14"/>
  <c r="M187" i="14"/>
  <c r="L186" i="14"/>
  <c r="M409" i="14"/>
  <c r="L408" i="14"/>
  <c r="M223" i="14"/>
  <c r="L222" i="14"/>
  <c r="M261" i="14"/>
  <c r="L260" i="14"/>
  <c r="B597" i="14"/>
  <c r="N597" i="14" s="1"/>
  <c r="M594" i="14"/>
  <c r="G600" i="14"/>
  <c r="E656" i="14"/>
  <c r="D655" i="14"/>
  <c r="D654" i="14"/>
  <c r="G661" i="14"/>
  <c r="G660" i="14"/>
  <c r="F659" i="14"/>
  <c r="F658" i="14"/>
  <c r="E657" i="14"/>
  <c r="F600" i="14"/>
  <c r="H600" i="14"/>
  <c r="D648" i="14"/>
  <c r="E636" i="14"/>
  <c r="E648" i="14"/>
  <c r="D636" i="14"/>
  <c r="H637" i="14"/>
  <c r="G637" i="14"/>
  <c r="F637" i="14"/>
  <c r="E637" i="14"/>
  <c r="D637" i="14"/>
  <c r="H636" i="14"/>
  <c r="H648" i="14"/>
  <c r="G636" i="14"/>
  <c r="G648" i="14"/>
  <c r="F636" i="14"/>
  <c r="F648" i="14"/>
  <c r="F635" i="14"/>
  <c r="G635" i="14"/>
  <c r="H635" i="14"/>
  <c r="E635" i="14"/>
  <c r="D635" i="14"/>
  <c r="D600" i="14"/>
  <c r="E600" i="14"/>
  <c r="D605" i="14"/>
  <c r="H605" i="14"/>
  <c r="E605" i="14"/>
  <c r="G605" i="14"/>
  <c r="F605" i="14"/>
  <c r="H611" i="14"/>
  <c r="D611" i="14"/>
  <c r="F611" i="14"/>
  <c r="E611" i="14"/>
  <c r="E590" i="14"/>
  <c r="E32" i="15" s="1"/>
  <c r="G611" i="14"/>
  <c r="D590" i="14"/>
  <c r="D32" i="15" s="1"/>
  <c r="G590" i="14"/>
  <c r="G32" i="15" s="1"/>
  <c r="F590" i="14"/>
  <c r="F32" i="15" s="1"/>
  <c r="H590" i="14"/>
  <c r="H32" i="15" s="1"/>
  <c r="G624" i="14"/>
  <c r="H624" i="14"/>
  <c r="D624" i="14"/>
  <c r="E646" i="14"/>
  <c r="H646" i="14"/>
  <c r="D646" i="14"/>
  <c r="G646" i="14"/>
  <c r="F646" i="14"/>
  <c r="E624" i="14"/>
  <c r="F624" i="14"/>
  <c r="A668" i="14"/>
  <c r="C632" i="14"/>
  <c r="A670" i="14"/>
  <c r="C633" i="14"/>
  <c r="M595" i="14" l="1"/>
  <c r="L594" i="14"/>
  <c r="M521" i="14"/>
  <c r="L520" i="14"/>
  <c r="M558" i="14"/>
  <c r="L557" i="14"/>
  <c r="M113" i="14"/>
  <c r="L112" i="14"/>
  <c r="M262" i="14"/>
  <c r="L261" i="14"/>
  <c r="M336" i="14"/>
  <c r="L335" i="14"/>
  <c r="M224" i="14"/>
  <c r="L223" i="14"/>
  <c r="M299" i="14"/>
  <c r="L298" i="14"/>
  <c r="M373" i="14"/>
  <c r="L372" i="14"/>
  <c r="M151" i="14"/>
  <c r="L150" i="14"/>
  <c r="M447" i="14"/>
  <c r="L446" i="14"/>
  <c r="M410" i="14"/>
  <c r="L409" i="14"/>
  <c r="M188" i="14"/>
  <c r="L187" i="14"/>
  <c r="M76" i="14"/>
  <c r="L75" i="14"/>
  <c r="M484" i="14"/>
  <c r="L483" i="14"/>
  <c r="B635" i="14"/>
  <c r="N635" i="14" s="1"/>
  <c r="M632" i="14"/>
  <c r="F696" i="14"/>
  <c r="E695" i="14"/>
  <c r="E694" i="14"/>
  <c r="D693" i="14"/>
  <c r="G699" i="14"/>
  <c r="G698" i="14"/>
  <c r="F697" i="14"/>
  <c r="D692" i="14"/>
  <c r="G638" i="14"/>
  <c r="H638" i="14"/>
  <c r="F638" i="14"/>
  <c r="E638" i="14"/>
  <c r="D638" i="14"/>
  <c r="E674" i="14"/>
  <c r="D674" i="14"/>
  <c r="H686" i="14"/>
  <c r="G674" i="14"/>
  <c r="F674" i="14"/>
  <c r="G686" i="14"/>
  <c r="H675" i="14"/>
  <c r="F686" i="14"/>
  <c r="G675" i="14"/>
  <c r="E686" i="14"/>
  <c r="F675" i="14"/>
  <c r="D686" i="14"/>
  <c r="E675" i="14"/>
  <c r="D675" i="14"/>
  <c r="H674" i="14"/>
  <c r="H673" i="14"/>
  <c r="G673" i="14"/>
  <c r="F673" i="14"/>
  <c r="E673" i="14"/>
  <c r="D673" i="14"/>
  <c r="H643" i="14"/>
  <c r="D643" i="14"/>
  <c r="E643" i="14"/>
  <c r="F643" i="14"/>
  <c r="G643" i="14"/>
  <c r="D649" i="14"/>
  <c r="E649" i="14"/>
  <c r="H649" i="14"/>
  <c r="F649" i="14"/>
  <c r="G649" i="14"/>
  <c r="D628" i="14"/>
  <c r="D33" i="15" s="1"/>
  <c r="F628" i="14"/>
  <c r="F33" i="15" s="1"/>
  <c r="H628" i="14"/>
  <c r="H33" i="15" s="1"/>
  <c r="G628" i="14"/>
  <c r="G33" i="15" s="1"/>
  <c r="E628" i="14"/>
  <c r="E33" i="15" s="1"/>
  <c r="D662" i="14"/>
  <c r="F662" i="14"/>
  <c r="E662" i="14"/>
  <c r="H662" i="14"/>
  <c r="G662" i="14"/>
  <c r="H684" i="14"/>
  <c r="D684" i="14"/>
  <c r="E684" i="14"/>
  <c r="G684" i="14"/>
  <c r="F684" i="14"/>
  <c r="A706" i="14"/>
  <c r="A708" i="14"/>
  <c r="C671" i="14"/>
  <c r="C670" i="14"/>
  <c r="M559" i="14" l="1"/>
  <c r="L558" i="14"/>
  <c r="M522" i="14"/>
  <c r="L521" i="14"/>
  <c r="M633" i="14"/>
  <c r="L632" i="14"/>
  <c r="M596" i="14"/>
  <c r="L595" i="14"/>
  <c r="M485" i="14"/>
  <c r="L484" i="14"/>
  <c r="M448" i="14"/>
  <c r="L447" i="14"/>
  <c r="M225" i="14"/>
  <c r="L224" i="14"/>
  <c r="M77" i="14"/>
  <c r="L76" i="14"/>
  <c r="M152" i="14"/>
  <c r="L151" i="14"/>
  <c r="M337" i="14"/>
  <c r="L336" i="14"/>
  <c r="M189" i="14"/>
  <c r="L188" i="14"/>
  <c r="M374" i="14"/>
  <c r="L373" i="14"/>
  <c r="M263" i="14"/>
  <c r="L262" i="14"/>
  <c r="M411" i="14"/>
  <c r="L410" i="14"/>
  <c r="M300" i="14"/>
  <c r="L299" i="14"/>
  <c r="M114" i="14"/>
  <c r="L113" i="14"/>
  <c r="B673" i="14"/>
  <c r="N673" i="14" s="1"/>
  <c r="M670" i="14"/>
  <c r="E676" i="14"/>
  <c r="G736" i="14"/>
  <c r="F735" i="14"/>
  <c r="F734" i="14"/>
  <c r="E733" i="14"/>
  <c r="D731" i="14"/>
  <c r="E732" i="14"/>
  <c r="D730" i="14"/>
  <c r="G737" i="14"/>
  <c r="H676" i="14"/>
  <c r="D676" i="14"/>
  <c r="F724" i="14"/>
  <c r="G712" i="14"/>
  <c r="H712" i="14"/>
  <c r="E724" i="14"/>
  <c r="F712" i="14"/>
  <c r="D724" i="14"/>
  <c r="E712" i="14"/>
  <c r="D712" i="14"/>
  <c r="H713" i="14"/>
  <c r="G713" i="14"/>
  <c r="F713" i="14"/>
  <c r="E713" i="14"/>
  <c r="H724" i="14"/>
  <c r="D713" i="14"/>
  <c r="G724" i="14"/>
  <c r="H711" i="14"/>
  <c r="G711" i="14"/>
  <c r="F711" i="14"/>
  <c r="E711" i="14"/>
  <c r="D711" i="14"/>
  <c r="F676" i="14"/>
  <c r="G676" i="14"/>
  <c r="H681" i="14"/>
  <c r="D681" i="14"/>
  <c r="F681" i="14"/>
  <c r="E681" i="14"/>
  <c r="G681" i="14"/>
  <c r="H687" i="14"/>
  <c r="G687" i="14"/>
  <c r="E687" i="14"/>
  <c r="D687" i="14"/>
  <c r="F687" i="14"/>
  <c r="H666" i="14"/>
  <c r="H34" i="15" s="1"/>
  <c r="E666" i="14"/>
  <c r="E34" i="15" s="1"/>
  <c r="F666" i="14"/>
  <c r="F34" i="15" s="1"/>
  <c r="G666" i="14"/>
  <c r="G34" i="15" s="1"/>
  <c r="D666" i="14"/>
  <c r="D34" i="15" s="1"/>
  <c r="G722" i="14"/>
  <c r="F722" i="14"/>
  <c r="H722" i="14"/>
  <c r="E722" i="14"/>
  <c r="D722" i="14"/>
  <c r="D700" i="14"/>
  <c r="E700" i="14"/>
  <c r="F700" i="14"/>
  <c r="H700" i="14"/>
  <c r="G700" i="14"/>
  <c r="A744" i="14"/>
  <c r="C709" i="14"/>
  <c r="A746" i="14"/>
  <c r="C708" i="14"/>
  <c r="M597" i="14" l="1"/>
  <c r="L596" i="14"/>
  <c r="M634" i="14"/>
  <c r="L633" i="14"/>
  <c r="M523" i="14"/>
  <c r="L522" i="14"/>
  <c r="M671" i="14"/>
  <c r="L670" i="14"/>
  <c r="M560" i="14"/>
  <c r="L559" i="14"/>
  <c r="M115" i="14"/>
  <c r="L114" i="14"/>
  <c r="M375" i="14"/>
  <c r="L374" i="14"/>
  <c r="M78" i="14"/>
  <c r="L77" i="14"/>
  <c r="M301" i="14"/>
  <c r="L300" i="14"/>
  <c r="M190" i="14"/>
  <c r="L189" i="14"/>
  <c r="M226" i="14"/>
  <c r="L225" i="14"/>
  <c r="M412" i="14"/>
  <c r="L411" i="14"/>
  <c r="M338" i="14"/>
  <c r="L337" i="14"/>
  <c r="M449" i="14"/>
  <c r="L448" i="14"/>
  <c r="M264" i="14"/>
  <c r="L263" i="14"/>
  <c r="M153" i="14"/>
  <c r="L152" i="14"/>
  <c r="L485" i="14"/>
  <c r="M486" i="14"/>
  <c r="B711" i="14"/>
  <c r="N711" i="14" s="1"/>
  <c r="M708" i="14"/>
  <c r="G775" i="14"/>
  <c r="G774" i="14"/>
  <c r="F773" i="14"/>
  <c r="E771" i="14"/>
  <c r="E770" i="14"/>
  <c r="F772" i="14"/>
  <c r="D769" i="14"/>
  <c r="D768" i="14"/>
  <c r="F714" i="14"/>
  <c r="G714" i="14"/>
  <c r="D751" i="14"/>
  <c r="F751" i="14"/>
  <c r="H750" i="14"/>
  <c r="G750" i="14"/>
  <c r="F750" i="14"/>
  <c r="E750" i="14"/>
  <c r="H762" i="14"/>
  <c r="D750" i="14"/>
  <c r="G762" i="14"/>
  <c r="E751" i="14"/>
  <c r="F762" i="14"/>
  <c r="E762" i="14"/>
  <c r="H751" i="14"/>
  <c r="D762" i="14"/>
  <c r="G751" i="14"/>
  <c r="H749" i="14"/>
  <c r="G749" i="14"/>
  <c r="F749" i="14"/>
  <c r="E749" i="14"/>
  <c r="D749" i="14"/>
  <c r="H714" i="14"/>
  <c r="D714" i="14"/>
  <c r="E714" i="14"/>
  <c r="F719" i="14"/>
  <c r="D719" i="14"/>
  <c r="G719" i="14"/>
  <c r="E719" i="14"/>
  <c r="H719" i="14"/>
  <c r="H725" i="14"/>
  <c r="F725" i="14"/>
  <c r="E725" i="14"/>
  <c r="D725" i="14"/>
  <c r="G725" i="14"/>
  <c r="H704" i="14"/>
  <c r="H35" i="15" s="1"/>
  <c r="E704" i="14"/>
  <c r="E35" i="15" s="1"/>
  <c r="F704" i="14"/>
  <c r="F35" i="15" s="1"/>
  <c r="G704" i="14"/>
  <c r="G35" i="15" s="1"/>
  <c r="D704" i="14"/>
  <c r="D35" i="15" s="1"/>
  <c r="E738" i="14"/>
  <c r="F760" i="14"/>
  <c r="G760" i="14"/>
  <c r="E760" i="14"/>
  <c r="H760" i="14"/>
  <c r="D760" i="14"/>
  <c r="H738" i="14"/>
  <c r="G738" i="14"/>
  <c r="F738" i="14"/>
  <c r="D738" i="14"/>
  <c r="A782" i="14"/>
  <c r="C747" i="14"/>
  <c r="A784" i="14"/>
  <c r="C746" i="14"/>
  <c r="M672" i="14" l="1"/>
  <c r="L671" i="14"/>
  <c r="M709" i="14"/>
  <c r="L708" i="14"/>
  <c r="M635" i="14"/>
  <c r="L634" i="14"/>
  <c r="M524" i="14"/>
  <c r="L523" i="14"/>
  <c r="M561" i="14"/>
  <c r="L560" i="14"/>
  <c r="M598" i="14"/>
  <c r="L597" i="14"/>
  <c r="M302" i="14"/>
  <c r="L301" i="14"/>
  <c r="M339" i="14"/>
  <c r="L338" i="14"/>
  <c r="M154" i="14"/>
  <c r="L153" i="14"/>
  <c r="M413" i="14"/>
  <c r="L412" i="14"/>
  <c r="M79" i="14"/>
  <c r="L78" i="14"/>
  <c r="M487" i="14"/>
  <c r="L486" i="14"/>
  <c r="M265" i="14"/>
  <c r="L264" i="14"/>
  <c r="M227" i="14"/>
  <c r="L226" i="14"/>
  <c r="M376" i="14"/>
  <c r="L375" i="14"/>
  <c r="M450" i="14"/>
  <c r="L449" i="14"/>
  <c r="L190" i="14"/>
  <c r="M191" i="14"/>
  <c r="M116" i="14"/>
  <c r="L115" i="14"/>
  <c r="B749" i="14"/>
  <c r="N749" i="14" s="1"/>
  <c r="M746" i="14"/>
  <c r="F752" i="14"/>
  <c r="G813" i="14"/>
  <c r="F811" i="14"/>
  <c r="F810" i="14"/>
  <c r="E809" i="14"/>
  <c r="E808" i="14"/>
  <c r="D807" i="14"/>
  <c r="G812" i="14"/>
  <c r="D806" i="14"/>
  <c r="G752" i="14"/>
  <c r="H752" i="14"/>
  <c r="D752" i="14"/>
  <c r="E752" i="14"/>
  <c r="H800" i="14"/>
  <c r="F789" i="14"/>
  <c r="G800" i="14"/>
  <c r="E789" i="14"/>
  <c r="H789" i="14"/>
  <c r="F800" i="14"/>
  <c r="D789" i="14"/>
  <c r="E800" i="14"/>
  <c r="H788" i="14"/>
  <c r="D800" i="14"/>
  <c r="G788" i="14"/>
  <c r="F788" i="14"/>
  <c r="E788" i="14"/>
  <c r="D788" i="14"/>
  <c r="G789" i="14"/>
  <c r="H787" i="14"/>
  <c r="F787" i="14"/>
  <c r="G787" i="14"/>
  <c r="E787" i="14"/>
  <c r="D787" i="14"/>
  <c r="D757" i="14"/>
  <c r="E757" i="14"/>
  <c r="G757" i="14"/>
  <c r="F757" i="14"/>
  <c r="H757" i="14"/>
  <c r="D763" i="14"/>
  <c r="G763" i="14"/>
  <c r="E763" i="14"/>
  <c r="F763" i="14"/>
  <c r="H763" i="14"/>
  <c r="H742" i="14"/>
  <c r="H36" i="15" s="1"/>
  <c r="F742" i="14"/>
  <c r="F36" i="15" s="1"/>
  <c r="G742" i="14"/>
  <c r="G36" i="15" s="1"/>
  <c r="D742" i="14"/>
  <c r="D36" i="15" s="1"/>
  <c r="E742" i="14"/>
  <c r="E36" i="15" s="1"/>
  <c r="D776" i="14"/>
  <c r="F776" i="14"/>
  <c r="E798" i="14"/>
  <c r="H798" i="14"/>
  <c r="D798" i="14"/>
  <c r="G798" i="14"/>
  <c r="F798" i="14"/>
  <c r="E776" i="14"/>
  <c r="G776" i="14"/>
  <c r="H776" i="14"/>
  <c r="A820" i="14"/>
  <c r="C785" i="14"/>
  <c r="C784" i="14"/>
  <c r="A822" i="14"/>
  <c r="M525" i="14" l="1"/>
  <c r="L524" i="14"/>
  <c r="M747" i="14"/>
  <c r="L746" i="14"/>
  <c r="M636" i="14"/>
  <c r="L635" i="14"/>
  <c r="M599" i="14"/>
  <c r="L598" i="14"/>
  <c r="M710" i="14"/>
  <c r="L709" i="14"/>
  <c r="M562" i="14"/>
  <c r="L561" i="14"/>
  <c r="M673" i="14"/>
  <c r="L672" i="14"/>
  <c r="M117" i="14"/>
  <c r="L116" i="14"/>
  <c r="M228" i="14"/>
  <c r="L227" i="14"/>
  <c r="M414" i="14"/>
  <c r="L413" i="14"/>
  <c r="M192" i="14"/>
  <c r="L191" i="14"/>
  <c r="M155" i="14"/>
  <c r="L154" i="14"/>
  <c r="M266" i="14"/>
  <c r="L265" i="14"/>
  <c r="M451" i="14"/>
  <c r="L450" i="14"/>
  <c r="M488" i="14"/>
  <c r="L487" i="14"/>
  <c r="M340" i="14"/>
  <c r="L339" i="14"/>
  <c r="M377" i="14"/>
  <c r="L376" i="14"/>
  <c r="M80" i="14"/>
  <c r="L79" i="14"/>
  <c r="M303" i="14"/>
  <c r="L302" i="14"/>
  <c r="F790" i="14"/>
  <c r="B787" i="14"/>
  <c r="N787" i="14" s="1"/>
  <c r="M784" i="14"/>
  <c r="D844" i="14"/>
  <c r="G851" i="14"/>
  <c r="G850" i="14"/>
  <c r="F849" i="14"/>
  <c r="F848" i="14"/>
  <c r="E847" i="14"/>
  <c r="E846" i="14"/>
  <c r="D845" i="14"/>
  <c r="D790" i="14"/>
  <c r="H790" i="14"/>
  <c r="E790" i="14"/>
  <c r="G790" i="14"/>
  <c r="H827" i="14"/>
  <c r="G827" i="14"/>
  <c r="E838" i="14"/>
  <c r="F827" i="14"/>
  <c r="E827" i="14"/>
  <c r="D827" i="14"/>
  <c r="H826" i="14"/>
  <c r="G826" i="14"/>
  <c r="D838" i="14"/>
  <c r="H838" i="14"/>
  <c r="F826" i="14"/>
  <c r="G838" i="14"/>
  <c r="E826" i="14"/>
  <c r="F838" i="14"/>
  <c r="D826" i="14"/>
  <c r="H825" i="14"/>
  <c r="G825" i="14"/>
  <c r="F825" i="14"/>
  <c r="E825" i="14"/>
  <c r="D825" i="14"/>
  <c r="G795" i="14"/>
  <c r="H795" i="14"/>
  <c r="D795" i="14"/>
  <c r="F795" i="14"/>
  <c r="E795" i="14"/>
  <c r="H114" i="14"/>
  <c r="H117" i="14" s="1"/>
  <c r="H134" i="14" s="1"/>
  <c r="H20" i="15" s="1"/>
  <c r="H76" i="14"/>
  <c r="H79" i="14" s="1"/>
  <c r="H96" i="14" s="1"/>
  <c r="H19" i="15" s="1"/>
  <c r="H801" i="14"/>
  <c r="D801" i="14"/>
  <c r="G801" i="14"/>
  <c r="F780" i="14"/>
  <c r="F37" i="15" s="1"/>
  <c r="F801" i="14"/>
  <c r="E801" i="14"/>
  <c r="E780" i="14"/>
  <c r="E37" i="15" s="1"/>
  <c r="H780" i="14"/>
  <c r="H37" i="15" s="1"/>
  <c r="D780" i="14"/>
  <c r="D37" i="15" s="1"/>
  <c r="G780" i="14"/>
  <c r="G37" i="15" s="1"/>
  <c r="H836" i="14"/>
  <c r="D836" i="14"/>
  <c r="G836" i="14"/>
  <c r="E836" i="14"/>
  <c r="F836" i="14"/>
  <c r="H814" i="14"/>
  <c r="G814" i="14"/>
  <c r="D814" i="14"/>
  <c r="E814" i="14"/>
  <c r="F814" i="14"/>
  <c r="A858" i="14"/>
  <c r="C822" i="14"/>
  <c r="A860" i="14"/>
  <c r="C823" i="14"/>
  <c r="M600" i="14" l="1"/>
  <c r="L599" i="14"/>
  <c r="M674" i="14"/>
  <c r="L673" i="14"/>
  <c r="M637" i="14"/>
  <c r="L636" i="14"/>
  <c r="M563" i="14"/>
  <c r="L562" i="14"/>
  <c r="M748" i="14"/>
  <c r="L747" i="14"/>
  <c r="M785" i="14"/>
  <c r="L784" i="14"/>
  <c r="M711" i="14"/>
  <c r="L710" i="14"/>
  <c r="M526" i="14"/>
  <c r="L525" i="14"/>
  <c r="M304" i="14"/>
  <c r="L303" i="14"/>
  <c r="M489" i="14"/>
  <c r="L488" i="14"/>
  <c r="M193" i="14"/>
  <c r="L192" i="14"/>
  <c r="M81" i="14"/>
  <c r="L80" i="14"/>
  <c r="M452" i="14"/>
  <c r="L451" i="14"/>
  <c r="M415" i="14"/>
  <c r="L414" i="14"/>
  <c r="M378" i="14"/>
  <c r="L377" i="14"/>
  <c r="M267" i="14"/>
  <c r="L266" i="14"/>
  <c r="M229" i="14"/>
  <c r="L228" i="14"/>
  <c r="M341" i="14"/>
  <c r="L340" i="14"/>
  <c r="M156" i="14"/>
  <c r="L155" i="14"/>
  <c r="M118" i="14"/>
  <c r="L117" i="14"/>
  <c r="B825" i="14"/>
  <c r="N825" i="14" s="1"/>
  <c r="M822" i="14"/>
  <c r="E884" i="14"/>
  <c r="D883" i="14"/>
  <c r="D882" i="14"/>
  <c r="G889" i="14"/>
  <c r="G888" i="14"/>
  <c r="F887" i="14"/>
  <c r="F886" i="14"/>
  <c r="E885" i="14"/>
  <c r="D828" i="14"/>
  <c r="H828" i="14"/>
  <c r="E828" i="14"/>
  <c r="F828" i="14"/>
  <c r="H876" i="14"/>
  <c r="H865" i="14"/>
  <c r="G876" i="14"/>
  <c r="G865" i="14"/>
  <c r="F876" i="14"/>
  <c r="F865" i="14"/>
  <c r="E876" i="14"/>
  <c r="E865" i="14"/>
  <c r="D876" i="14"/>
  <c r="D865" i="14"/>
  <c r="E864" i="14"/>
  <c r="H864" i="14"/>
  <c r="G864" i="14"/>
  <c r="D864" i="14"/>
  <c r="F864" i="14"/>
  <c r="H863" i="14"/>
  <c r="G863" i="14"/>
  <c r="F863" i="14"/>
  <c r="E863" i="14"/>
  <c r="D863" i="14"/>
  <c r="G828" i="14"/>
  <c r="D833" i="14"/>
  <c r="H833" i="14"/>
  <c r="F833" i="14"/>
  <c r="G833" i="14"/>
  <c r="E833" i="14"/>
  <c r="H7" i="15"/>
  <c r="H839" i="14"/>
  <c r="G839" i="14"/>
  <c r="E839" i="14"/>
  <c r="D839" i="14"/>
  <c r="F839" i="14"/>
  <c r="E818" i="14"/>
  <c r="E38" i="15" s="1"/>
  <c r="D818" i="14"/>
  <c r="D38" i="15" s="1"/>
  <c r="G818" i="14"/>
  <c r="G38" i="15" s="1"/>
  <c r="F818" i="14"/>
  <c r="F38" i="15" s="1"/>
  <c r="H818" i="14"/>
  <c r="H38" i="15" s="1"/>
  <c r="H852" i="14"/>
  <c r="G852" i="14"/>
  <c r="E852" i="14"/>
  <c r="G874" i="14"/>
  <c r="D874" i="14"/>
  <c r="F874" i="14"/>
  <c r="E874" i="14"/>
  <c r="H874" i="14"/>
  <c r="D852" i="14"/>
  <c r="F852" i="14"/>
  <c r="A896" i="14"/>
  <c r="C860" i="14"/>
  <c r="A898" i="14"/>
  <c r="C861" i="14"/>
  <c r="M527" i="14" l="1"/>
  <c r="L526" i="14"/>
  <c r="M564" i="14"/>
  <c r="L563" i="14"/>
  <c r="M712" i="14"/>
  <c r="L711" i="14"/>
  <c r="M638" i="14"/>
  <c r="L637" i="14"/>
  <c r="M786" i="14"/>
  <c r="L785" i="14"/>
  <c r="M675" i="14"/>
  <c r="L674" i="14"/>
  <c r="M823" i="14"/>
  <c r="L822" i="14"/>
  <c r="M749" i="14"/>
  <c r="L748" i="14"/>
  <c r="M601" i="14"/>
  <c r="L600" i="14"/>
  <c r="M119" i="14"/>
  <c r="L118" i="14"/>
  <c r="M268" i="14"/>
  <c r="L267" i="14"/>
  <c r="M82" i="14"/>
  <c r="L81" i="14"/>
  <c r="M157" i="14"/>
  <c r="L156" i="14"/>
  <c r="M379" i="14"/>
  <c r="L378" i="14"/>
  <c r="M194" i="14"/>
  <c r="L193" i="14"/>
  <c r="M342" i="14"/>
  <c r="L341" i="14"/>
  <c r="M416" i="14"/>
  <c r="L415" i="14"/>
  <c r="M490" i="14"/>
  <c r="L489" i="14"/>
  <c r="M230" i="14"/>
  <c r="L229" i="14"/>
  <c r="M453" i="14"/>
  <c r="L452" i="14"/>
  <c r="M305" i="14"/>
  <c r="L304" i="14"/>
  <c r="B863" i="14"/>
  <c r="N863" i="14" s="1"/>
  <c r="M860" i="14"/>
  <c r="H866" i="14"/>
  <c r="F924" i="14"/>
  <c r="E923" i="14"/>
  <c r="E922" i="14"/>
  <c r="D921" i="14"/>
  <c r="G927" i="14"/>
  <c r="G926" i="14"/>
  <c r="F925" i="14"/>
  <c r="D920" i="14"/>
  <c r="G866" i="14"/>
  <c r="F866" i="14"/>
  <c r="D866" i="14"/>
  <c r="E866" i="14"/>
  <c r="E914" i="14"/>
  <c r="E902" i="14"/>
  <c r="F902" i="14"/>
  <c r="D914" i="14"/>
  <c r="D902" i="14"/>
  <c r="G914" i="14"/>
  <c r="H903" i="14"/>
  <c r="G903" i="14"/>
  <c r="F903" i="14"/>
  <c r="E903" i="14"/>
  <c r="D903" i="14"/>
  <c r="F914" i="14"/>
  <c r="H914" i="14"/>
  <c r="H902" i="14"/>
  <c r="G902" i="14"/>
  <c r="F901" i="14"/>
  <c r="G901" i="14"/>
  <c r="H901" i="14"/>
  <c r="E901" i="14"/>
  <c r="D901" i="14"/>
  <c r="G871" i="14"/>
  <c r="F871" i="14"/>
  <c r="H871" i="14"/>
  <c r="E871" i="14"/>
  <c r="D871" i="14"/>
  <c r="D877" i="14"/>
  <c r="G877" i="14"/>
  <c r="H877" i="14"/>
  <c r="F877" i="14"/>
  <c r="E877" i="14"/>
  <c r="G856" i="14"/>
  <c r="G39" i="15" s="1"/>
  <c r="F856" i="14"/>
  <c r="F39" i="15" s="1"/>
  <c r="D856" i="14"/>
  <c r="D39" i="15" s="1"/>
  <c r="H856" i="14"/>
  <c r="H39" i="15" s="1"/>
  <c r="E856" i="14"/>
  <c r="E39" i="15" s="1"/>
  <c r="E890" i="14"/>
  <c r="F890" i="14"/>
  <c r="F912" i="14"/>
  <c r="E912" i="14"/>
  <c r="G912" i="14"/>
  <c r="H912" i="14"/>
  <c r="D912" i="14"/>
  <c r="D890" i="14"/>
  <c r="H890" i="14"/>
  <c r="G890" i="14"/>
  <c r="A934" i="14"/>
  <c r="A936" i="14"/>
  <c r="C899" i="14"/>
  <c r="C898" i="14"/>
  <c r="M750" i="14" l="1"/>
  <c r="L749" i="14"/>
  <c r="M639" i="14"/>
  <c r="L638" i="14"/>
  <c r="M824" i="14"/>
  <c r="L823" i="14"/>
  <c r="M713" i="14"/>
  <c r="L712" i="14"/>
  <c r="M861" i="14"/>
  <c r="L860" i="14"/>
  <c r="M676" i="14"/>
  <c r="L675" i="14"/>
  <c r="M565" i="14"/>
  <c r="L564" i="14"/>
  <c r="M602" i="14"/>
  <c r="L601" i="14"/>
  <c r="M787" i="14"/>
  <c r="L786" i="14"/>
  <c r="M528" i="14"/>
  <c r="L527" i="14"/>
  <c r="M306" i="14"/>
  <c r="L305" i="14"/>
  <c r="M417" i="14"/>
  <c r="L416" i="14"/>
  <c r="M158" i="14"/>
  <c r="L157" i="14"/>
  <c r="M454" i="14"/>
  <c r="L453" i="14"/>
  <c r="M343" i="14"/>
  <c r="L342" i="14"/>
  <c r="M83" i="14"/>
  <c r="L82" i="14"/>
  <c r="M231" i="14"/>
  <c r="L230" i="14"/>
  <c r="M195" i="14"/>
  <c r="L194" i="14"/>
  <c r="M269" i="14"/>
  <c r="L268" i="14"/>
  <c r="M491" i="14"/>
  <c r="L490" i="14"/>
  <c r="M380" i="14"/>
  <c r="L379" i="14"/>
  <c r="M120" i="14"/>
  <c r="L119" i="14"/>
  <c r="B901" i="14"/>
  <c r="N901" i="14" s="1"/>
  <c r="M898" i="14"/>
  <c r="G964" i="14"/>
  <c r="F963" i="14"/>
  <c r="F962" i="14"/>
  <c r="E961" i="14"/>
  <c r="D959" i="14"/>
  <c r="D958" i="14"/>
  <c r="E960" i="14"/>
  <c r="G965" i="14"/>
  <c r="D904" i="14"/>
  <c r="H904" i="14"/>
  <c r="G904" i="14"/>
  <c r="F904" i="14"/>
  <c r="G940" i="14"/>
  <c r="D941" i="14"/>
  <c r="F940" i="14"/>
  <c r="E940" i="14"/>
  <c r="D940" i="14"/>
  <c r="H952" i="14"/>
  <c r="G952" i="14"/>
  <c r="F952" i="14"/>
  <c r="H941" i="14"/>
  <c r="E952" i="14"/>
  <c r="G941" i="14"/>
  <c r="H940" i="14"/>
  <c r="D952" i="14"/>
  <c r="F941" i="14"/>
  <c r="E941" i="14"/>
  <c r="G939" i="14"/>
  <c r="F939" i="14"/>
  <c r="H939" i="14"/>
  <c r="E939" i="14"/>
  <c r="D939" i="14"/>
  <c r="E904" i="14"/>
  <c r="F909" i="14"/>
  <c r="H909" i="14"/>
  <c r="D909" i="14"/>
  <c r="E909" i="14"/>
  <c r="G909" i="14"/>
  <c r="H915" i="14"/>
  <c r="F915" i="14"/>
  <c r="G915" i="14"/>
  <c r="E915" i="14"/>
  <c r="D915" i="14"/>
  <c r="E894" i="14"/>
  <c r="E40" i="15" s="1"/>
  <c r="E8" i="15" s="1"/>
  <c r="D894" i="14"/>
  <c r="D40" i="15" s="1"/>
  <c r="D8" i="15" s="1"/>
  <c r="G894" i="14"/>
  <c r="G40" i="15" s="1"/>
  <c r="G8" i="15" s="1"/>
  <c r="F894" i="14"/>
  <c r="F40" i="15" s="1"/>
  <c r="F8" i="15" s="1"/>
  <c r="H894" i="14"/>
  <c r="H40" i="15" s="1"/>
  <c r="H8" i="15" s="1"/>
  <c r="E928" i="14"/>
  <c r="H928" i="14"/>
  <c r="G928" i="14"/>
  <c r="D928" i="14"/>
  <c r="F928" i="14"/>
  <c r="E950" i="14"/>
  <c r="F950" i="14"/>
  <c r="H950" i="14"/>
  <c r="D950" i="14"/>
  <c r="G950" i="14"/>
  <c r="A972" i="14"/>
  <c r="C936" i="14"/>
  <c r="A974" i="14"/>
  <c r="C937" i="14"/>
  <c r="M566" i="14" l="1"/>
  <c r="L565" i="14"/>
  <c r="M825" i="14"/>
  <c r="L824" i="14"/>
  <c r="M899" i="14"/>
  <c r="L898" i="14"/>
  <c r="M529" i="14"/>
  <c r="L528" i="14"/>
  <c r="M677" i="14"/>
  <c r="L676" i="14"/>
  <c r="M640" i="14"/>
  <c r="L639" i="14"/>
  <c r="M714" i="14"/>
  <c r="L713" i="14"/>
  <c r="M603" i="14"/>
  <c r="L602" i="14"/>
  <c r="M788" i="14"/>
  <c r="L787" i="14"/>
  <c r="M862" i="14"/>
  <c r="L861" i="14"/>
  <c r="M751" i="14"/>
  <c r="L750" i="14"/>
  <c r="M121" i="14"/>
  <c r="L120" i="14"/>
  <c r="M455" i="14"/>
  <c r="L454" i="14"/>
  <c r="M196" i="14"/>
  <c r="L195" i="14"/>
  <c r="M381" i="14"/>
  <c r="L380" i="14"/>
  <c r="M232" i="14"/>
  <c r="L231" i="14"/>
  <c r="M159" i="14"/>
  <c r="L158" i="14"/>
  <c r="M492" i="14"/>
  <c r="L491" i="14"/>
  <c r="M84" i="14"/>
  <c r="L83" i="14"/>
  <c r="M418" i="14"/>
  <c r="L417" i="14"/>
  <c r="M270" i="14"/>
  <c r="L269" i="14"/>
  <c r="M344" i="14"/>
  <c r="L343" i="14"/>
  <c r="M307" i="14"/>
  <c r="L306" i="14"/>
  <c r="B939" i="14"/>
  <c r="N939" i="14" s="1"/>
  <c r="M936" i="14"/>
  <c r="G1003" i="14"/>
  <c r="G1002" i="14"/>
  <c r="F1001" i="14"/>
  <c r="E999" i="14"/>
  <c r="F1000" i="14"/>
  <c r="E998" i="14"/>
  <c r="D997" i="14"/>
  <c r="D996" i="14"/>
  <c r="F942" i="14"/>
  <c r="D942" i="14"/>
  <c r="G942" i="14"/>
  <c r="G990" i="14"/>
  <c r="D979" i="14"/>
  <c r="F990" i="14"/>
  <c r="H978" i="14"/>
  <c r="E979" i="14"/>
  <c r="E990" i="14"/>
  <c r="G978" i="14"/>
  <c r="F979" i="14"/>
  <c r="D990" i="14"/>
  <c r="F978" i="14"/>
  <c r="E978" i="14"/>
  <c r="D978" i="14"/>
  <c r="H990" i="14"/>
  <c r="H979" i="14"/>
  <c r="G979" i="14"/>
  <c r="G977" i="14"/>
  <c r="F977" i="14"/>
  <c r="H977" i="14"/>
  <c r="E977" i="14"/>
  <c r="D977" i="14"/>
  <c r="E942" i="14"/>
  <c r="H942" i="14"/>
  <c r="H947" i="14"/>
  <c r="D947" i="14"/>
  <c r="E947" i="14"/>
  <c r="F947" i="14"/>
  <c r="G947" i="14"/>
  <c r="E953" i="14"/>
  <c r="G953" i="14"/>
  <c r="F953" i="14"/>
  <c r="D953" i="14"/>
  <c r="H953" i="14"/>
  <c r="E932" i="14"/>
  <c r="E41" i="15" s="1"/>
  <c r="G932" i="14"/>
  <c r="G41" i="15" s="1"/>
  <c r="F932" i="14"/>
  <c r="F41" i="15" s="1"/>
  <c r="H932" i="14"/>
  <c r="H41" i="15" s="1"/>
  <c r="D932" i="14"/>
  <c r="D41" i="15" s="1"/>
  <c r="H988" i="14"/>
  <c r="D988" i="14"/>
  <c r="G988" i="14"/>
  <c r="F988" i="14"/>
  <c r="E988" i="14"/>
  <c r="D966" i="14"/>
  <c r="F966" i="14"/>
  <c r="E966" i="14"/>
  <c r="H966" i="14"/>
  <c r="G966" i="14"/>
  <c r="A1010" i="14"/>
  <c r="C974" i="14"/>
  <c r="A1012" i="14"/>
  <c r="C975" i="14"/>
  <c r="M604" i="14" l="1"/>
  <c r="L603" i="14"/>
  <c r="M530" i="14"/>
  <c r="L529" i="14"/>
  <c r="M752" i="14"/>
  <c r="L751" i="14"/>
  <c r="M715" i="14"/>
  <c r="L714" i="14"/>
  <c r="M900" i="14"/>
  <c r="L899" i="14"/>
  <c r="M937" i="14"/>
  <c r="L936" i="14"/>
  <c r="M863" i="14"/>
  <c r="L862" i="14"/>
  <c r="M641" i="14"/>
  <c r="L640" i="14"/>
  <c r="M826" i="14"/>
  <c r="L825" i="14"/>
  <c r="M789" i="14"/>
  <c r="L788" i="14"/>
  <c r="M678" i="14"/>
  <c r="L677" i="14"/>
  <c r="M567" i="14"/>
  <c r="L566" i="14"/>
  <c r="M308" i="14"/>
  <c r="L307" i="14"/>
  <c r="M382" i="14"/>
  <c r="L381" i="14"/>
  <c r="M85" i="14"/>
  <c r="L84" i="14"/>
  <c r="M345" i="14"/>
  <c r="L344" i="14"/>
  <c r="M493" i="14"/>
  <c r="L492" i="14"/>
  <c r="M197" i="14"/>
  <c r="L196" i="14"/>
  <c r="M271" i="14"/>
  <c r="L270" i="14"/>
  <c r="M160" i="14"/>
  <c r="L159" i="14"/>
  <c r="M456" i="14"/>
  <c r="L455" i="14"/>
  <c r="M419" i="14"/>
  <c r="L418" i="14"/>
  <c r="M233" i="14"/>
  <c r="L232" i="14"/>
  <c r="M122" i="14"/>
  <c r="L121" i="14"/>
  <c r="B977" i="14"/>
  <c r="N977" i="14" s="1"/>
  <c r="M974" i="14"/>
  <c r="D980" i="14"/>
  <c r="G1041" i="14"/>
  <c r="F1039" i="14"/>
  <c r="F1038" i="14"/>
  <c r="G1040" i="14"/>
  <c r="E1037" i="14"/>
  <c r="E1036" i="14"/>
  <c r="D1035" i="14"/>
  <c r="D1034" i="14"/>
  <c r="H980" i="14"/>
  <c r="G980" i="14"/>
  <c r="F980" i="14"/>
  <c r="E980" i="14"/>
  <c r="F1017" i="14"/>
  <c r="G1017" i="14"/>
  <c r="E1017" i="14"/>
  <c r="D1017" i="14"/>
  <c r="D1028" i="14"/>
  <c r="H1016" i="14"/>
  <c r="G1016" i="14"/>
  <c r="F1016" i="14"/>
  <c r="H1017" i="14"/>
  <c r="H1028" i="14"/>
  <c r="E1016" i="14"/>
  <c r="G1028" i="14"/>
  <c r="D1016" i="14"/>
  <c r="F1028" i="14"/>
  <c r="E1028" i="14"/>
  <c r="H1015" i="14"/>
  <c r="G1015" i="14"/>
  <c r="F1015" i="14"/>
  <c r="E1015" i="14"/>
  <c r="D1015" i="14"/>
  <c r="D985" i="14"/>
  <c r="E985" i="14"/>
  <c r="F985" i="14"/>
  <c r="H985" i="14"/>
  <c r="G985" i="14"/>
  <c r="E991" i="14"/>
  <c r="D991" i="14"/>
  <c r="F991" i="14"/>
  <c r="G991" i="14"/>
  <c r="H991" i="14"/>
  <c r="E970" i="14"/>
  <c r="E42" i="15" s="1"/>
  <c r="E6" i="15" s="1"/>
  <c r="G970" i="14"/>
  <c r="G42" i="15" s="1"/>
  <c r="G6" i="15" s="1"/>
  <c r="F970" i="14"/>
  <c r="F42" i="15" s="1"/>
  <c r="F6" i="15" s="1"/>
  <c r="H970" i="14"/>
  <c r="H42" i="15" s="1"/>
  <c r="H6" i="15" s="1"/>
  <c r="D970" i="14"/>
  <c r="D42" i="15" s="1"/>
  <c r="D6" i="15" s="1"/>
  <c r="E1004" i="14"/>
  <c r="G1004" i="14"/>
  <c r="H1004" i="14"/>
  <c r="G1026" i="14"/>
  <c r="F1026" i="14"/>
  <c r="H1026" i="14"/>
  <c r="E1026" i="14"/>
  <c r="D1026" i="14"/>
  <c r="F1004" i="14"/>
  <c r="D1004" i="14"/>
  <c r="A1048" i="14"/>
  <c r="A1050" i="14"/>
  <c r="C1013" i="14"/>
  <c r="C1012" i="14"/>
  <c r="M568" i="14" l="1"/>
  <c r="L567" i="14"/>
  <c r="M716" i="14"/>
  <c r="L715" i="14"/>
  <c r="M642" i="14"/>
  <c r="L641" i="14"/>
  <c r="M679" i="14"/>
  <c r="L678" i="14"/>
  <c r="M864" i="14"/>
  <c r="L863" i="14"/>
  <c r="M753" i="14"/>
  <c r="L752" i="14"/>
  <c r="M790" i="14"/>
  <c r="L789" i="14"/>
  <c r="M938" i="14"/>
  <c r="L937" i="14"/>
  <c r="M531" i="14"/>
  <c r="L530" i="14"/>
  <c r="M975" i="14"/>
  <c r="L974" i="14"/>
  <c r="M827" i="14"/>
  <c r="L826" i="14"/>
  <c r="M901" i="14"/>
  <c r="L900" i="14"/>
  <c r="M605" i="14"/>
  <c r="L604" i="14"/>
  <c r="M123" i="14"/>
  <c r="L122" i="14"/>
  <c r="M161" i="14"/>
  <c r="L160" i="14"/>
  <c r="M346" i="14"/>
  <c r="L345" i="14"/>
  <c r="M234" i="14"/>
  <c r="L233" i="14"/>
  <c r="M272" i="14"/>
  <c r="L271" i="14"/>
  <c r="M86" i="14"/>
  <c r="L85" i="14"/>
  <c r="M420" i="14"/>
  <c r="L419" i="14"/>
  <c r="M198" i="14"/>
  <c r="L197" i="14"/>
  <c r="M383" i="14"/>
  <c r="L382" i="14"/>
  <c r="M457" i="14"/>
  <c r="L456" i="14"/>
  <c r="M494" i="14"/>
  <c r="L493" i="14"/>
  <c r="M309" i="14"/>
  <c r="L308" i="14"/>
  <c r="B1015" i="14"/>
  <c r="N1015" i="14" s="1"/>
  <c r="M1012" i="14"/>
  <c r="D1018" i="14"/>
  <c r="D1072" i="14"/>
  <c r="G1079" i="14"/>
  <c r="G1078" i="14"/>
  <c r="F1077" i="14"/>
  <c r="F1076" i="14"/>
  <c r="E1075" i="14"/>
  <c r="E1074" i="14"/>
  <c r="D1073" i="14"/>
  <c r="E1018" i="14"/>
  <c r="G1018" i="14"/>
  <c r="H1018" i="14"/>
  <c r="H1055" i="14"/>
  <c r="H1066" i="14"/>
  <c r="G1055" i="14"/>
  <c r="G1066" i="14"/>
  <c r="F1055" i="14"/>
  <c r="F1066" i="14"/>
  <c r="E1055" i="14"/>
  <c r="E1066" i="14"/>
  <c r="D1055" i="14"/>
  <c r="D1066" i="14"/>
  <c r="H1054" i="14"/>
  <c r="G1054" i="14"/>
  <c r="F1054" i="14"/>
  <c r="E1054" i="14"/>
  <c r="D1054" i="14"/>
  <c r="G1053" i="14"/>
  <c r="F1053" i="14"/>
  <c r="H1053" i="14"/>
  <c r="E1053" i="14"/>
  <c r="D1053" i="14"/>
  <c r="F1018" i="14"/>
  <c r="D1023" i="14"/>
  <c r="E1023" i="14"/>
  <c r="H1023" i="14"/>
  <c r="F1023" i="14"/>
  <c r="G1023" i="14"/>
  <c r="G1029" i="14"/>
  <c r="F1029" i="14"/>
  <c r="D1029" i="14"/>
  <c r="H1029" i="14"/>
  <c r="E1029" i="14"/>
  <c r="H1008" i="14"/>
  <c r="H43" i="15" s="1"/>
  <c r="F1008" i="14"/>
  <c r="F43" i="15" s="1"/>
  <c r="D1008" i="14"/>
  <c r="D43" i="15" s="1"/>
  <c r="G1008" i="14"/>
  <c r="G43" i="15" s="1"/>
  <c r="E1008" i="14"/>
  <c r="E43" i="15" s="1"/>
  <c r="H1042" i="14"/>
  <c r="G1042" i="14"/>
  <c r="E1042" i="14"/>
  <c r="F1064" i="14"/>
  <c r="G1064" i="14"/>
  <c r="E1064" i="14"/>
  <c r="H1064" i="14"/>
  <c r="D1064" i="14"/>
  <c r="D1042" i="14"/>
  <c r="F1042" i="14"/>
  <c r="A1086" i="14"/>
  <c r="A1088" i="14"/>
  <c r="C1051" i="14"/>
  <c r="C1050" i="14"/>
  <c r="M902" i="14" l="1"/>
  <c r="L901" i="14"/>
  <c r="M939" i="14"/>
  <c r="L938" i="14"/>
  <c r="M680" i="14"/>
  <c r="L679" i="14"/>
  <c r="M828" i="14"/>
  <c r="L827" i="14"/>
  <c r="M791" i="14"/>
  <c r="L790" i="14"/>
  <c r="M643" i="14"/>
  <c r="L642" i="14"/>
  <c r="M1013" i="14"/>
  <c r="L1012" i="14"/>
  <c r="M976" i="14"/>
  <c r="L975" i="14"/>
  <c r="M754" i="14"/>
  <c r="L753" i="14"/>
  <c r="M717" i="14"/>
  <c r="L716" i="14"/>
  <c r="M606" i="14"/>
  <c r="L605" i="14"/>
  <c r="M532" i="14"/>
  <c r="L531" i="14"/>
  <c r="M865" i="14"/>
  <c r="L864" i="14"/>
  <c r="M569" i="14"/>
  <c r="L568" i="14"/>
  <c r="M310" i="14"/>
  <c r="L309" i="14"/>
  <c r="M199" i="14"/>
  <c r="L198" i="14"/>
  <c r="M235" i="14"/>
  <c r="L234" i="14"/>
  <c r="M495" i="14"/>
  <c r="L494" i="14"/>
  <c r="M421" i="14"/>
  <c r="L420" i="14"/>
  <c r="M347" i="14"/>
  <c r="L346" i="14"/>
  <c r="M458" i="14"/>
  <c r="L457" i="14"/>
  <c r="M87" i="14"/>
  <c r="L86" i="14"/>
  <c r="M162" i="14"/>
  <c r="L161" i="14"/>
  <c r="M384" i="14"/>
  <c r="L383" i="14"/>
  <c r="M273" i="14"/>
  <c r="L272" i="14"/>
  <c r="M124" i="14"/>
  <c r="L123" i="14"/>
  <c r="B1053" i="14"/>
  <c r="N1053" i="14" s="1"/>
  <c r="M1050" i="14"/>
  <c r="E1112" i="14"/>
  <c r="D1111" i="14"/>
  <c r="D1110" i="14"/>
  <c r="G1117" i="14"/>
  <c r="G1116" i="14"/>
  <c r="F1115" i="14"/>
  <c r="F1114" i="14"/>
  <c r="E1113" i="14"/>
  <c r="G1056" i="14"/>
  <c r="D1056" i="14"/>
  <c r="F1056" i="14"/>
  <c r="D1104" i="14"/>
  <c r="F1104" i="14"/>
  <c r="H1093" i="14"/>
  <c r="G1093" i="14"/>
  <c r="E1092" i="14"/>
  <c r="F1093" i="14"/>
  <c r="E1093" i="14"/>
  <c r="D1093" i="14"/>
  <c r="H1092" i="14"/>
  <c r="E1104" i="14"/>
  <c r="H1104" i="14"/>
  <c r="G1092" i="14"/>
  <c r="G1104" i="14"/>
  <c r="F1092" i="14"/>
  <c r="D1092" i="14"/>
  <c r="H1091" i="14"/>
  <c r="G1091" i="14"/>
  <c r="F1091" i="14"/>
  <c r="E1091" i="14"/>
  <c r="D1091" i="14"/>
  <c r="E1056" i="14"/>
  <c r="H1056" i="14"/>
  <c r="E1061" i="14"/>
  <c r="G1061" i="14"/>
  <c r="F1061" i="14"/>
  <c r="D1061" i="14"/>
  <c r="H1061" i="14"/>
  <c r="H1067" i="14"/>
  <c r="E1067" i="14"/>
  <c r="F1067" i="14"/>
  <c r="G1067" i="14"/>
  <c r="D1067" i="14"/>
  <c r="D1046" i="14"/>
  <c r="D44" i="15" s="1"/>
  <c r="E1046" i="14"/>
  <c r="E44" i="15" s="1"/>
  <c r="G1046" i="14"/>
  <c r="G44" i="15" s="1"/>
  <c r="F1046" i="14"/>
  <c r="F44" i="15" s="1"/>
  <c r="H1046" i="14"/>
  <c r="H44" i="15" s="1"/>
  <c r="E1080" i="14"/>
  <c r="H1080" i="14"/>
  <c r="G1080" i="14"/>
  <c r="D1080" i="14"/>
  <c r="F1080" i="14"/>
  <c r="E1102" i="14"/>
  <c r="H1102" i="14"/>
  <c r="D1102" i="14"/>
  <c r="G1102" i="14"/>
  <c r="F1102" i="14"/>
  <c r="A1124" i="14"/>
  <c r="C1088" i="14"/>
  <c r="A1126" i="14"/>
  <c r="C1089" i="14"/>
  <c r="M1051" i="14" l="1"/>
  <c r="L1050" i="14"/>
  <c r="M607" i="14"/>
  <c r="L606" i="14"/>
  <c r="M1014" i="14"/>
  <c r="L1013" i="14"/>
  <c r="M681" i="14"/>
  <c r="L680" i="14"/>
  <c r="M977" i="14"/>
  <c r="L976" i="14"/>
  <c r="M570" i="14"/>
  <c r="L569" i="14"/>
  <c r="M718" i="14"/>
  <c r="L717" i="14"/>
  <c r="M644" i="14"/>
  <c r="L643" i="14"/>
  <c r="M940" i="14"/>
  <c r="L939" i="14"/>
  <c r="M829" i="14"/>
  <c r="L828" i="14"/>
  <c r="M533" i="14"/>
  <c r="L532" i="14"/>
  <c r="M866" i="14"/>
  <c r="L865" i="14"/>
  <c r="M755" i="14"/>
  <c r="L754" i="14"/>
  <c r="M792" i="14"/>
  <c r="L791" i="14"/>
  <c r="M903" i="14"/>
  <c r="L902" i="14"/>
  <c r="M125" i="14"/>
  <c r="L124" i="14"/>
  <c r="M88" i="14"/>
  <c r="L87" i="14"/>
  <c r="M496" i="14"/>
  <c r="L495" i="14"/>
  <c r="M274" i="14"/>
  <c r="L273" i="14"/>
  <c r="M459" i="14"/>
  <c r="L458" i="14"/>
  <c r="M236" i="14"/>
  <c r="L235" i="14"/>
  <c r="M385" i="14"/>
  <c r="L384" i="14"/>
  <c r="M348" i="14"/>
  <c r="L347" i="14"/>
  <c r="M200" i="14"/>
  <c r="L199" i="14"/>
  <c r="M163" i="14"/>
  <c r="L162" i="14"/>
  <c r="M422" i="14"/>
  <c r="L421" i="14"/>
  <c r="M311" i="14"/>
  <c r="L310" i="14"/>
  <c r="B1091" i="14"/>
  <c r="N1091" i="14" s="1"/>
  <c r="M1088" i="14"/>
  <c r="F1152" i="14"/>
  <c r="E1151" i="14"/>
  <c r="E1150" i="14"/>
  <c r="D1149" i="14"/>
  <c r="D1148" i="14"/>
  <c r="G1155" i="14"/>
  <c r="G1154" i="14"/>
  <c r="F1153" i="14"/>
  <c r="F1094" i="14"/>
  <c r="D1094" i="14"/>
  <c r="G1094" i="14"/>
  <c r="H1094" i="14"/>
  <c r="E1094" i="14"/>
  <c r="E1130" i="14"/>
  <c r="D1130" i="14"/>
  <c r="F1130" i="14"/>
  <c r="H1142" i="14"/>
  <c r="G1142" i="14"/>
  <c r="H1131" i="14"/>
  <c r="F1142" i="14"/>
  <c r="G1131" i="14"/>
  <c r="E1142" i="14"/>
  <c r="F1131" i="14"/>
  <c r="D1142" i="14"/>
  <c r="E1131" i="14"/>
  <c r="D1131" i="14"/>
  <c r="H1130" i="14"/>
  <c r="G1130" i="14"/>
  <c r="G1129" i="14"/>
  <c r="H1129" i="14"/>
  <c r="F1129" i="14"/>
  <c r="E1129" i="14"/>
  <c r="D1129" i="14"/>
  <c r="D1099" i="14"/>
  <c r="G1099" i="14"/>
  <c r="E1099" i="14"/>
  <c r="F1099" i="14"/>
  <c r="H1099" i="14"/>
  <c r="D1105" i="14"/>
  <c r="G1105" i="14"/>
  <c r="F1105" i="14"/>
  <c r="E1105" i="14"/>
  <c r="H1105" i="14"/>
  <c r="E1084" i="14"/>
  <c r="E45" i="15" s="1"/>
  <c r="G1084" i="14"/>
  <c r="G45" i="15" s="1"/>
  <c r="D1084" i="14"/>
  <c r="D45" i="15" s="1"/>
  <c r="F1084" i="14"/>
  <c r="F45" i="15" s="1"/>
  <c r="H1084" i="14"/>
  <c r="H45" i="15" s="1"/>
  <c r="E1118" i="14"/>
  <c r="G1118" i="14"/>
  <c r="H1118" i="14"/>
  <c r="H1140" i="14"/>
  <c r="D1140" i="14"/>
  <c r="G1140" i="14"/>
  <c r="E1140" i="14"/>
  <c r="F1140" i="14"/>
  <c r="F1118" i="14"/>
  <c r="D1118" i="14"/>
  <c r="A1162" i="14"/>
  <c r="A1164" i="14"/>
  <c r="C1126" i="14"/>
  <c r="C1127" i="14"/>
  <c r="M1089" i="14" l="1"/>
  <c r="L1088" i="14"/>
  <c r="M645" i="14"/>
  <c r="L644" i="14"/>
  <c r="M904" i="14"/>
  <c r="L903" i="14"/>
  <c r="M534" i="14"/>
  <c r="L533" i="14"/>
  <c r="M719" i="14"/>
  <c r="L718" i="14"/>
  <c r="M1015" i="14"/>
  <c r="L1014" i="14"/>
  <c r="M682" i="14"/>
  <c r="L681" i="14"/>
  <c r="M867" i="14"/>
  <c r="L866" i="14"/>
  <c r="M793" i="14"/>
  <c r="L792" i="14"/>
  <c r="M830" i="14"/>
  <c r="L829" i="14"/>
  <c r="M571" i="14"/>
  <c r="L570" i="14"/>
  <c r="M608" i="14"/>
  <c r="L607" i="14"/>
  <c r="M756" i="14"/>
  <c r="L755" i="14"/>
  <c r="M941" i="14"/>
  <c r="L940" i="14"/>
  <c r="M978" i="14"/>
  <c r="L977" i="14"/>
  <c r="M1052" i="14"/>
  <c r="L1051" i="14"/>
  <c r="M312" i="14"/>
  <c r="L311" i="14"/>
  <c r="M349" i="14"/>
  <c r="L348" i="14"/>
  <c r="M275" i="14"/>
  <c r="L274" i="14"/>
  <c r="M386" i="14"/>
  <c r="L385" i="14"/>
  <c r="M497" i="14"/>
  <c r="L496" i="14"/>
  <c r="M164" i="14"/>
  <c r="L163" i="14"/>
  <c r="M237" i="14"/>
  <c r="L236" i="14"/>
  <c r="M89" i="14"/>
  <c r="L88" i="14"/>
  <c r="M423" i="14"/>
  <c r="L422" i="14"/>
  <c r="M201" i="14"/>
  <c r="L200" i="14"/>
  <c r="M460" i="14"/>
  <c r="L459" i="14"/>
  <c r="M126" i="14"/>
  <c r="L125" i="14"/>
  <c r="B1129" i="14"/>
  <c r="N1129" i="14" s="1"/>
  <c r="M1126" i="14"/>
  <c r="E1132" i="14"/>
  <c r="G1192" i="14"/>
  <c r="F1191" i="14"/>
  <c r="F1190" i="14"/>
  <c r="E1189" i="14"/>
  <c r="D1187" i="14"/>
  <c r="D1186" i="14"/>
  <c r="E1188" i="14"/>
  <c r="G1193" i="14"/>
  <c r="D1132" i="14"/>
  <c r="H1132" i="14"/>
  <c r="G1132" i="14"/>
  <c r="F1180" i="14"/>
  <c r="G1168" i="14"/>
  <c r="E1180" i="14"/>
  <c r="F1168" i="14"/>
  <c r="D1180" i="14"/>
  <c r="E1168" i="14"/>
  <c r="G1180" i="14"/>
  <c r="D1168" i="14"/>
  <c r="H1180" i="14"/>
  <c r="H1168" i="14"/>
  <c r="H1169" i="14"/>
  <c r="G1169" i="14"/>
  <c r="D1169" i="14"/>
  <c r="F1169" i="14"/>
  <c r="E1169" i="14"/>
  <c r="G1167" i="14"/>
  <c r="H1167" i="14"/>
  <c r="F1167" i="14"/>
  <c r="E1167" i="14"/>
  <c r="D1167" i="14"/>
  <c r="F1132" i="14"/>
  <c r="D1137" i="14"/>
  <c r="E1137" i="14"/>
  <c r="F1137" i="14"/>
  <c r="G1137" i="14"/>
  <c r="H1137" i="14"/>
  <c r="E1143" i="14"/>
  <c r="D1143" i="14"/>
  <c r="G1143" i="14"/>
  <c r="F1143" i="14"/>
  <c r="H1143" i="14"/>
  <c r="F1122" i="14"/>
  <c r="F46" i="15" s="1"/>
  <c r="H1122" i="14"/>
  <c r="H46" i="15" s="1"/>
  <c r="E1122" i="14"/>
  <c r="E46" i="15" s="1"/>
  <c r="G1122" i="14"/>
  <c r="G46" i="15" s="1"/>
  <c r="D1122" i="14"/>
  <c r="D46" i="15" s="1"/>
  <c r="E1156" i="14"/>
  <c r="D1156" i="14"/>
  <c r="F1156" i="14"/>
  <c r="G1178" i="14"/>
  <c r="H1178" i="14"/>
  <c r="F1178" i="14"/>
  <c r="E1178" i="14"/>
  <c r="D1178" i="14"/>
  <c r="H1156" i="14"/>
  <c r="G1156" i="14"/>
  <c r="A1200" i="14"/>
  <c r="A1202" i="14"/>
  <c r="C1164" i="14"/>
  <c r="C1165" i="14"/>
  <c r="M609" i="14" l="1"/>
  <c r="L608" i="14"/>
  <c r="M535" i="14"/>
  <c r="L534" i="14"/>
  <c r="M1053" i="14"/>
  <c r="L1052" i="14"/>
  <c r="M868" i="14"/>
  <c r="L867" i="14"/>
  <c r="M979" i="14"/>
  <c r="L978" i="14"/>
  <c r="M572" i="14"/>
  <c r="L571" i="14"/>
  <c r="M683" i="14"/>
  <c r="L682" i="14"/>
  <c r="M905" i="14"/>
  <c r="L904" i="14"/>
  <c r="M942" i="14"/>
  <c r="L941" i="14"/>
  <c r="M831" i="14"/>
  <c r="L830" i="14"/>
  <c r="M1016" i="14"/>
  <c r="L1015" i="14"/>
  <c r="M646" i="14"/>
  <c r="L645" i="14"/>
  <c r="M1127" i="14"/>
  <c r="L1126" i="14"/>
  <c r="M757" i="14"/>
  <c r="L756" i="14"/>
  <c r="M794" i="14"/>
  <c r="L793" i="14"/>
  <c r="M720" i="14"/>
  <c r="L719" i="14"/>
  <c r="M1090" i="14"/>
  <c r="L1089" i="14"/>
  <c r="M127" i="14"/>
  <c r="L126" i="14"/>
  <c r="M90" i="14"/>
  <c r="L89" i="14"/>
  <c r="M387" i="14"/>
  <c r="L386" i="14"/>
  <c r="M461" i="14"/>
  <c r="L460" i="14"/>
  <c r="M238" i="14"/>
  <c r="L237" i="14"/>
  <c r="M276" i="14"/>
  <c r="L275" i="14"/>
  <c r="M202" i="14"/>
  <c r="L201" i="14"/>
  <c r="M165" i="14"/>
  <c r="L164" i="14"/>
  <c r="M350" i="14"/>
  <c r="L349" i="14"/>
  <c r="M424" i="14"/>
  <c r="L423" i="14"/>
  <c r="M498" i="14"/>
  <c r="L497" i="14"/>
  <c r="M313" i="14"/>
  <c r="L312" i="14"/>
  <c r="B1167" i="14"/>
  <c r="N1167" i="14" s="1"/>
  <c r="M1164" i="14"/>
  <c r="F1228" i="14"/>
  <c r="G1231" i="14"/>
  <c r="G1230" i="14"/>
  <c r="F1229" i="14"/>
  <c r="E1227" i="14"/>
  <c r="E1226" i="14"/>
  <c r="D1225" i="14"/>
  <c r="D1224" i="14"/>
  <c r="G1170" i="14"/>
  <c r="D1170" i="14"/>
  <c r="F1170" i="14"/>
  <c r="D1207" i="14"/>
  <c r="F1207" i="14"/>
  <c r="E1207" i="14"/>
  <c r="H1206" i="14"/>
  <c r="G1206" i="14"/>
  <c r="F1206" i="14"/>
  <c r="E1206" i="14"/>
  <c r="H1218" i="14"/>
  <c r="D1206" i="14"/>
  <c r="G1218" i="14"/>
  <c r="F1218" i="14"/>
  <c r="E1218" i="14"/>
  <c r="H1207" i="14"/>
  <c r="D1218" i="14"/>
  <c r="G1207" i="14"/>
  <c r="G1205" i="14"/>
  <c r="F1205" i="14"/>
  <c r="H1205" i="14"/>
  <c r="E1205" i="14"/>
  <c r="D1205" i="14"/>
  <c r="H1170" i="14"/>
  <c r="E1170" i="14"/>
  <c r="G1175" i="14"/>
  <c r="D1175" i="14"/>
  <c r="F1175" i="14"/>
  <c r="E1175" i="14"/>
  <c r="H1175" i="14"/>
  <c r="D1181" i="14"/>
  <c r="H1181" i="14"/>
  <c r="F1181" i="14"/>
  <c r="E1181" i="14"/>
  <c r="G1181" i="14"/>
  <c r="H1160" i="14"/>
  <c r="H47" i="15" s="1"/>
  <c r="F1160" i="14"/>
  <c r="F47" i="15" s="1"/>
  <c r="D1160" i="14"/>
  <c r="D47" i="15" s="1"/>
  <c r="G1160" i="14"/>
  <c r="G47" i="15" s="1"/>
  <c r="E1160" i="14"/>
  <c r="E47" i="15" s="1"/>
  <c r="F1216" i="14"/>
  <c r="E1216" i="14"/>
  <c r="H1216" i="14"/>
  <c r="D1216" i="14"/>
  <c r="G1216" i="14"/>
  <c r="D1194" i="14"/>
  <c r="E1194" i="14"/>
  <c r="H1194" i="14"/>
  <c r="G1194" i="14"/>
  <c r="F1194" i="14"/>
  <c r="A1238" i="14"/>
  <c r="C1202" i="14"/>
  <c r="A1240" i="14"/>
  <c r="C1203" i="14"/>
  <c r="M721" i="14" l="1"/>
  <c r="L720" i="14"/>
  <c r="M647" i="14"/>
  <c r="L646" i="14"/>
  <c r="M906" i="14"/>
  <c r="L905" i="14"/>
  <c r="M869" i="14"/>
  <c r="L868" i="14"/>
  <c r="M795" i="14"/>
  <c r="L794" i="14"/>
  <c r="M1017" i="14"/>
  <c r="L1016" i="14"/>
  <c r="M684" i="14"/>
  <c r="L683" i="14"/>
  <c r="M1054" i="14"/>
  <c r="L1053" i="14"/>
  <c r="M1165" i="14"/>
  <c r="L1164" i="14"/>
  <c r="M758" i="14"/>
  <c r="L757" i="14"/>
  <c r="M832" i="14"/>
  <c r="L831" i="14"/>
  <c r="M573" i="14"/>
  <c r="L572" i="14"/>
  <c r="M536" i="14"/>
  <c r="L535" i="14"/>
  <c r="M1091" i="14"/>
  <c r="L1090" i="14"/>
  <c r="M1128" i="14"/>
  <c r="L1127" i="14"/>
  <c r="M943" i="14"/>
  <c r="L942" i="14"/>
  <c r="M980" i="14"/>
  <c r="L979" i="14"/>
  <c r="M610" i="14"/>
  <c r="L609" i="14"/>
  <c r="M314" i="14"/>
  <c r="L313" i="14"/>
  <c r="M166" i="14"/>
  <c r="L165" i="14"/>
  <c r="M462" i="14"/>
  <c r="L461" i="14"/>
  <c r="M499" i="14"/>
  <c r="L498" i="14"/>
  <c r="M203" i="14"/>
  <c r="L202" i="14"/>
  <c r="M388" i="14"/>
  <c r="L387" i="14"/>
  <c r="M425" i="14"/>
  <c r="L424" i="14"/>
  <c r="M277" i="14"/>
  <c r="L276" i="14"/>
  <c r="M91" i="14"/>
  <c r="L90" i="14"/>
  <c r="M351" i="14"/>
  <c r="L350" i="14"/>
  <c r="M239" i="14"/>
  <c r="L238" i="14"/>
  <c r="M128" i="14"/>
  <c r="L127" i="14"/>
  <c r="B1205" i="14"/>
  <c r="N1205" i="14" s="1"/>
  <c r="M1202" i="14"/>
  <c r="G1269" i="14"/>
  <c r="F1267" i="14"/>
  <c r="F1266" i="14"/>
  <c r="E1265" i="14"/>
  <c r="E1264" i="14"/>
  <c r="D1263" i="14"/>
  <c r="D1262" i="14"/>
  <c r="G1268" i="14"/>
  <c r="F1208" i="14"/>
  <c r="G1208" i="14"/>
  <c r="H1208" i="14"/>
  <c r="H1256" i="14"/>
  <c r="F1245" i="14"/>
  <c r="G1256" i="14"/>
  <c r="E1245" i="14"/>
  <c r="F1256" i="14"/>
  <c r="D1245" i="14"/>
  <c r="E1256" i="14"/>
  <c r="H1244" i="14"/>
  <c r="D1256" i="14"/>
  <c r="G1244" i="14"/>
  <c r="H1245" i="14"/>
  <c r="G1245" i="14"/>
  <c r="F1244" i="14"/>
  <c r="E1244" i="14"/>
  <c r="D1244" i="14"/>
  <c r="G1243" i="14"/>
  <c r="F1243" i="14"/>
  <c r="H1243" i="14"/>
  <c r="E1243" i="14"/>
  <c r="D1243" i="14"/>
  <c r="D1208" i="14"/>
  <c r="E1208" i="14"/>
  <c r="E1213" i="14"/>
  <c r="G1213" i="14"/>
  <c r="D1213" i="14"/>
  <c r="H1213" i="14"/>
  <c r="F1213" i="14"/>
  <c r="E1219" i="14"/>
  <c r="D1219" i="14"/>
  <c r="H1219" i="14"/>
  <c r="G1219" i="14"/>
  <c r="F1219" i="14"/>
  <c r="E1198" i="14"/>
  <c r="E48" i="15" s="1"/>
  <c r="H1198" i="14"/>
  <c r="H48" i="15" s="1"/>
  <c r="F1198" i="14"/>
  <c r="F48" i="15" s="1"/>
  <c r="D1198" i="14"/>
  <c r="D48" i="15" s="1"/>
  <c r="G1198" i="14"/>
  <c r="G48" i="15" s="1"/>
  <c r="E1232" i="14"/>
  <c r="H1232" i="14"/>
  <c r="G1232" i="14"/>
  <c r="E1254" i="14"/>
  <c r="H1254" i="14"/>
  <c r="D1254" i="14"/>
  <c r="F1254" i="14"/>
  <c r="G1254" i="14"/>
  <c r="D1232" i="14"/>
  <c r="F1232" i="14"/>
  <c r="A1276" i="14"/>
  <c r="C1241" i="14"/>
  <c r="C1240" i="14"/>
  <c r="A1278" i="14"/>
  <c r="M944" i="14" l="1"/>
  <c r="L943" i="14"/>
  <c r="M574" i="14"/>
  <c r="L573" i="14"/>
  <c r="M1055" i="14"/>
  <c r="L1054" i="14"/>
  <c r="M870" i="14"/>
  <c r="L869" i="14"/>
  <c r="M1203" i="14"/>
  <c r="L1202" i="14"/>
  <c r="M1129" i="14"/>
  <c r="L1128" i="14"/>
  <c r="M833" i="14"/>
  <c r="L832" i="14"/>
  <c r="M685" i="14"/>
  <c r="L684" i="14"/>
  <c r="M907" i="14"/>
  <c r="L906" i="14"/>
  <c r="M611" i="14"/>
  <c r="L610" i="14"/>
  <c r="M1092" i="14"/>
  <c r="L1091" i="14"/>
  <c r="M759" i="14"/>
  <c r="L758" i="14"/>
  <c r="M1018" i="14"/>
  <c r="L1017" i="14"/>
  <c r="M648" i="14"/>
  <c r="L647" i="14"/>
  <c r="M981" i="14"/>
  <c r="L980" i="14"/>
  <c r="M537" i="14"/>
  <c r="L536" i="14"/>
  <c r="M1166" i="14"/>
  <c r="L1165" i="14"/>
  <c r="M796" i="14"/>
  <c r="L795" i="14"/>
  <c r="M722" i="14"/>
  <c r="L721" i="14"/>
  <c r="M129" i="14"/>
  <c r="L128" i="14"/>
  <c r="M500" i="14"/>
  <c r="L499" i="14"/>
  <c r="M278" i="14"/>
  <c r="L277" i="14"/>
  <c r="M240" i="14"/>
  <c r="L239" i="14"/>
  <c r="M426" i="14"/>
  <c r="L425" i="14"/>
  <c r="M463" i="14"/>
  <c r="L462" i="14"/>
  <c r="M352" i="14"/>
  <c r="L351" i="14"/>
  <c r="M389" i="14"/>
  <c r="L388" i="14"/>
  <c r="M167" i="14"/>
  <c r="L166" i="14"/>
  <c r="M92" i="14"/>
  <c r="L91" i="14"/>
  <c r="M204" i="14"/>
  <c r="L203" i="14"/>
  <c r="M315" i="14"/>
  <c r="L314" i="14"/>
  <c r="B1243" i="14"/>
  <c r="N1243" i="14" s="1"/>
  <c r="M1240" i="14"/>
  <c r="F1246" i="14"/>
  <c r="D1300" i="14"/>
  <c r="G1307" i="14"/>
  <c r="G1306" i="14"/>
  <c r="F1305" i="14"/>
  <c r="F1304" i="14"/>
  <c r="E1303" i="14"/>
  <c r="E1302" i="14"/>
  <c r="D1301" i="14"/>
  <c r="D1246" i="14"/>
  <c r="H1246" i="14"/>
  <c r="G1246" i="14"/>
  <c r="H1283" i="14"/>
  <c r="G1283" i="14"/>
  <c r="F1283" i="14"/>
  <c r="E1283" i="14"/>
  <c r="D1283" i="14"/>
  <c r="D1294" i="14"/>
  <c r="H1282" i="14"/>
  <c r="E1294" i="14"/>
  <c r="G1282" i="14"/>
  <c r="H1294" i="14"/>
  <c r="F1282" i="14"/>
  <c r="G1294" i="14"/>
  <c r="E1282" i="14"/>
  <c r="F1294" i="14"/>
  <c r="D1282" i="14"/>
  <c r="H1281" i="14"/>
  <c r="G1281" i="14"/>
  <c r="F1281" i="14"/>
  <c r="E1281" i="14"/>
  <c r="D1281" i="14"/>
  <c r="E1246" i="14"/>
  <c r="F1251" i="14"/>
  <c r="D1251" i="14"/>
  <c r="G1251" i="14"/>
  <c r="E1251" i="14"/>
  <c r="H1251" i="14"/>
  <c r="H1257" i="14"/>
  <c r="F1257" i="14"/>
  <c r="E1257" i="14"/>
  <c r="G1257" i="14"/>
  <c r="G1236" i="14"/>
  <c r="G49" i="15" s="1"/>
  <c r="D1257" i="14"/>
  <c r="H1236" i="14"/>
  <c r="H49" i="15" s="1"/>
  <c r="F1236" i="14"/>
  <c r="F49" i="15" s="1"/>
  <c r="E1236" i="14"/>
  <c r="E49" i="15" s="1"/>
  <c r="D1236" i="14"/>
  <c r="D49" i="15" s="1"/>
  <c r="F1270" i="14"/>
  <c r="D1270" i="14"/>
  <c r="H1292" i="14"/>
  <c r="D1292" i="14"/>
  <c r="E1292" i="14"/>
  <c r="G1292" i="14"/>
  <c r="F1292" i="14"/>
  <c r="E1270" i="14"/>
  <c r="H1270" i="14"/>
  <c r="G1270" i="14"/>
  <c r="A1314" i="14"/>
  <c r="C1279" i="14"/>
  <c r="C1278" i="14"/>
  <c r="A1316" i="14"/>
  <c r="M538" i="14" l="1"/>
  <c r="L537" i="14"/>
  <c r="M760" i="14"/>
  <c r="L759" i="14"/>
  <c r="M686" i="14"/>
  <c r="L685" i="14"/>
  <c r="M871" i="14"/>
  <c r="L870" i="14"/>
  <c r="M723" i="14"/>
  <c r="L722" i="14"/>
  <c r="M982" i="14"/>
  <c r="L981" i="14"/>
  <c r="M1093" i="14"/>
  <c r="L1092" i="14"/>
  <c r="M834" i="14"/>
  <c r="L833" i="14"/>
  <c r="M1056" i="14"/>
  <c r="L1055" i="14"/>
  <c r="M1241" i="14"/>
  <c r="L1240" i="14"/>
  <c r="M797" i="14"/>
  <c r="L796" i="14"/>
  <c r="M649" i="14"/>
  <c r="L648" i="14"/>
  <c r="M612" i="14"/>
  <c r="L611" i="14"/>
  <c r="M1130" i="14"/>
  <c r="L1129" i="14"/>
  <c r="M575" i="14"/>
  <c r="L574" i="14"/>
  <c r="M1167" i="14"/>
  <c r="L1166" i="14"/>
  <c r="M1019" i="14"/>
  <c r="L1018" i="14"/>
  <c r="M908" i="14"/>
  <c r="L907" i="14"/>
  <c r="M1204" i="14"/>
  <c r="L1203" i="14"/>
  <c r="M945" i="14"/>
  <c r="L944" i="14"/>
  <c r="M316" i="14"/>
  <c r="L315" i="14"/>
  <c r="M241" i="14"/>
  <c r="L240" i="14"/>
  <c r="M390" i="14"/>
  <c r="L389" i="14"/>
  <c r="M205" i="14"/>
  <c r="L204" i="14"/>
  <c r="M353" i="14"/>
  <c r="L352" i="14"/>
  <c r="M279" i="14"/>
  <c r="L278" i="14"/>
  <c r="M93" i="14"/>
  <c r="L92" i="14"/>
  <c r="M464" i="14"/>
  <c r="L463" i="14"/>
  <c r="M501" i="14"/>
  <c r="L500" i="14"/>
  <c r="M168" i="14"/>
  <c r="L167" i="14"/>
  <c r="M427" i="14"/>
  <c r="L426" i="14"/>
  <c r="M130" i="14"/>
  <c r="L129" i="14"/>
  <c r="B1281" i="14"/>
  <c r="N1281" i="14" s="1"/>
  <c r="M1278" i="14"/>
  <c r="D1284" i="14"/>
  <c r="E1340" i="14"/>
  <c r="D1339" i="14"/>
  <c r="D1338" i="14"/>
  <c r="G1345" i="14"/>
  <c r="G1344" i="14"/>
  <c r="F1343" i="14"/>
  <c r="F1342" i="14"/>
  <c r="E1341" i="14"/>
  <c r="G1284" i="14"/>
  <c r="H1284" i="14"/>
  <c r="E1284" i="14"/>
  <c r="H1332" i="14"/>
  <c r="H1321" i="14"/>
  <c r="G1332" i="14"/>
  <c r="G1321" i="14"/>
  <c r="F1332" i="14"/>
  <c r="F1321" i="14"/>
  <c r="E1332" i="14"/>
  <c r="E1321" i="14"/>
  <c r="D1332" i="14"/>
  <c r="D1321" i="14"/>
  <c r="D1320" i="14"/>
  <c r="H1320" i="14"/>
  <c r="G1320" i="14"/>
  <c r="F1320" i="14"/>
  <c r="E1320" i="14"/>
  <c r="F1319" i="14"/>
  <c r="G1319" i="14"/>
  <c r="H1319" i="14"/>
  <c r="E1319" i="14"/>
  <c r="D1319" i="14"/>
  <c r="F1284" i="14"/>
  <c r="H1289" i="14"/>
  <c r="F1289" i="14"/>
  <c r="D1289" i="14"/>
  <c r="G1289" i="14"/>
  <c r="E1289" i="14"/>
  <c r="E1295" i="14"/>
  <c r="F1295" i="14"/>
  <c r="H1295" i="14"/>
  <c r="G1295" i="14"/>
  <c r="D1295" i="14"/>
  <c r="F1274" i="14"/>
  <c r="F50" i="15" s="1"/>
  <c r="E1274" i="14"/>
  <c r="E50" i="15" s="1"/>
  <c r="G1274" i="14"/>
  <c r="G50" i="15" s="1"/>
  <c r="D1274" i="14"/>
  <c r="D50" i="15" s="1"/>
  <c r="H1274" i="14"/>
  <c r="H50" i="15" s="1"/>
  <c r="G1330" i="14"/>
  <c r="F1330" i="14"/>
  <c r="E1330" i="14"/>
  <c r="H1330" i="14"/>
  <c r="D1330" i="14"/>
  <c r="G1308" i="14"/>
  <c r="H1308" i="14"/>
  <c r="D1308" i="14"/>
  <c r="E1308" i="14"/>
  <c r="F1308" i="14"/>
  <c r="A1352" i="14"/>
  <c r="C1317" i="14"/>
  <c r="C1316" i="14"/>
  <c r="A1354" i="14"/>
  <c r="M946" i="14" l="1"/>
  <c r="L945" i="14"/>
  <c r="M1168" i="14"/>
  <c r="L1167" i="14"/>
  <c r="M650" i="14"/>
  <c r="L649" i="14"/>
  <c r="M835" i="14"/>
  <c r="L834" i="14"/>
  <c r="M872" i="14"/>
  <c r="L871" i="14"/>
  <c r="M1205" i="14"/>
  <c r="L1204" i="14"/>
  <c r="M576" i="14"/>
  <c r="L575" i="14"/>
  <c r="M798" i="14"/>
  <c r="L797" i="14"/>
  <c r="M1094" i="14"/>
  <c r="L1093" i="14"/>
  <c r="M687" i="14"/>
  <c r="L686" i="14"/>
  <c r="M909" i="14"/>
  <c r="L908" i="14"/>
  <c r="M1131" i="14"/>
  <c r="L1130" i="14"/>
  <c r="M1242" i="14"/>
  <c r="L1241" i="14"/>
  <c r="M983" i="14"/>
  <c r="L982" i="14"/>
  <c r="M761" i="14"/>
  <c r="L760" i="14"/>
  <c r="M1279" i="14"/>
  <c r="L1278" i="14"/>
  <c r="M1020" i="14"/>
  <c r="L1019" i="14"/>
  <c r="M613" i="14"/>
  <c r="L612" i="14"/>
  <c r="M1057" i="14"/>
  <c r="L1056" i="14"/>
  <c r="M724" i="14"/>
  <c r="L723" i="14"/>
  <c r="M539" i="14"/>
  <c r="L538" i="14"/>
  <c r="M131" i="14"/>
  <c r="L130" i="14"/>
  <c r="M206" i="14"/>
  <c r="L205" i="14"/>
  <c r="M465" i="14"/>
  <c r="L464" i="14"/>
  <c r="M428" i="14"/>
  <c r="L427" i="14"/>
  <c r="M94" i="14"/>
  <c r="L93" i="14"/>
  <c r="M391" i="14"/>
  <c r="L390" i="14"/>
  <c r="M169" i="14"/>
  <c r="L168" i="14"/>
  <c r="M280" i="14"/>
  <c r="L279" i="14"/>
  <c r="L241" i="14"/>
  <c r="M242" i="14"/>
  <c r="M502" i="14"/>
  <c r="L501" i="14"/>
  <c r="M354" i="14"/>
  <c r="L353" i="14"/>
  <c r="M317" i="14"/>
  <c r="L316" i="14"/>
  <c r="B1319" i="14"/>
  <c r="N1319" i="14" s="1"/>
  <c r="M1316" i="14"/>
  <c r="F1380" i="14"/>
  <c r="E1379" i="14"/>
  <c r="E1378" i="14"/>
  <c r="D1377" i="14"/>
  <c r="D1376" i="14"/>
  <c r="G1383" i="14"/>
  <c r="G1382" i="14"/>
  <c r="F1381" i="14"/>
  <c r="F1322" i="14"/>
  <c r="G1322" i="14"/>
  <c r="D1322" i="14"/>
  <c r="E1322" i="14"/>
  <c r="H1322" i="14"/>
  <c r="E1370" i="14"/>
  <c r="E1358" i="14"/>
  <c r="D1370" i="14"/>
  <c r="D1358" i="14"/>
  <c r="F1370" i="14"/>
  <c r="F1358" i="14"/>
  <c r="H1359" i="14"/>
  <c r="G1359" i="14"/>
  <c r="F1359" i="14"/>
  <c r="E1359" i="14"/>
  <c r="G1370" i="14"/>
  <c r="D1359" i="14"/>
  <c r="G1358" i="14"/>
  <c r="H1370" i="14"/>
  <c r="H1358" i="14"/>
  <c r="F1357" i="14"/>
  <c r="G1357" i="14"/>
  <c r="H1357" i="14"/>
  <c r="E1357" i="14"/>
  <c r="D1357" i="14"/>
  <c r="G1327" i="14"/>
  <c r="F1327" i="14"/>
  <c r="H1327" i="14"/>
  <c r="D1327" i="14"/>
  <c r="E1327" i="14"/>
  <c r="H1333" i="14"/>
  <c r="D1333" i="14"/>
  <c r="G1333" i="14"/>
  <c r="F1333" i="14"/>
  <c r="E1333" i="14"/>
  <c r="D1312" i="14"/>
  <c r="D51" i="15" s="1"/>
  <c r="H1312" i="14"/>
  <c r="H51" i="15" s="1"/>
  <c r="E1312" i="14"/>
  <c r="E51" i="15" s="1"/>
  <c r="F1312" i="14"/>
  <c r="F51" i="15" s="1"/>
  <c r="G1312" i="14"/>
  <c r="G51" i="15" s="1"/>
  <c r="F1368" i="14"/>
  <c r="E1368" i="14"/>
  <c r="G1368" i="14"/>
  <c r="H1368" i="14"/>
  <c r="D1368" i="14"/>
  <c r="H1346" i="14"/>
  <c r="G1346" i="14"/>
  <c r="D1346" i="14"/>
  <c r="E1346" i="14"/>
  <c r="F1346" i="14"/>
  <c r="A1390" i="14"/>
  <c r="C1355" i="14"/>
  <c r="A1392" i="14"/>
  <c r="C1354" i="14"/>
  <c r="M1132" i="14" l="1"/>
  <c r="L1131" i="14"/>
  <c r="M1058" i="14"/>
  <c r="L1057" i="14"/>
  <c r="M762" i="14"/>
  <c r="L761" i="14"/>
  <c r="M910" i="14"/>
  <c r="L909" i="14"/>
  <c r="M577" i="14"/>
  <c r="L576" i="14"/>
  <c r="M651" i="14"/>
  <c r="L650" i="14"/>
  <c r="M1317" i="14"/>
  <c r="L1316" i="14"/>
  <c r="M725" i="14"/>
  <c r="L724" i="14"/>
  <c r="M836" i="14"/>
  <c r="L835" i="14"/>
  <c r="M614" i="14"/>
  <c r="L613" i="14"/>
  <c r="M984" i="14"/>
  <c r="L983" i="14"/>
  <c r="M688" i="14"/>
  <c r="L687" i="14"/>
  <c r="M1206" i="14"/>
  <c r="L1205" i="14"/>
  <c r="M1169" i="14"/>
  <c r="L1168" i="14"/>
  <c r="M1280" i="14"/>
  <c r="L1279" i="14"/>
  <c r="M799" i="14"/>
  <c r="L798" i="14"/>
  <c r="M540" i="14"/>
  <c r="L539" i="14"/>
  <c r="M1021" i="14"/>
  <c r="L1020" i="14"/>
  <c r="M1243" i="14"/>
  <c r="L1242" i="14"/>
  <c r="M1095" i="14"/>
  <c r="L1094" i="14"/>
  <c r="M873" i="14"/>
  <c r="L872" i="14"/>
  <c r="M947" i="14"/>
  <c r="L946" i="14"/>
  <c r="M318" i="14"/>
  <c r="L317" i="14"/>
  <c r="M281" i="14"/>
  <c r="L280" i="14"/>
  <c r="M429" i="14"/>
  <c r="L428" i="14"/>
  <c r="M355" i="14"/>
  <c r="L354" i="14"/>
  <c r="M170" i="14"/>
  <c r="L169" i="14"/>
  <c r="M466" i="14"/>
  <c r="L465" i="14"/>
  <c r="M503" i="14"/>
  <c r="L502" i="14"/>
  <c r="M392" i="14"/>
  <c r="L391" i="14"/>
  <c r="M207" i="14"/>
  <c r="L206" i="14"/>
  <c r="M243" i="14"/>
  <c r="L242" i="14"/>
  <c r="M95" i="14"/>
  <c r="L94" i="14"/>
  <c r="M132" i="14"/>
  <c r="L131" i="14"/>
  <c r="B1357" i="14"/>
  <c r="N1357" i="14" s="1"/>
  <c r="M1354" i="14"/>
  <c r="G1420" i="14"/>
  <c r="F1419" i="14"/>
  <c r="F1418" i="14"/>
  <c r="E1417" i="14"/>
  <c r="E1416" i="14"/>
  <c r="D1415" i="14"/>
  <c r="D1414" i="14"/>
  <c r="G1421" i="14"/>
  <c r="D1360" i="14"/>
  <c r="E1360" i="14"/>
  <c r="F1360" i="14"/>
  <c r="H1360" i="14"/>
  <c r="G1360" i="14"/>
  <c r="G1396" i="14"/>
  <c r="F1396" i="14"/>
  <c r="D1397" i="14"/>
  <c r="E1396" i="14"/>
  <c r="D1396" i="14"/>
  <c r="H1408" i="14"/>
  <c r="G1408" i="14"/>
  <c r="F1408" i="14"/>
  <c r="H1397" i="14"/>
  <c r="E1408" i="14"/>
  <c r="G1397" i="14"/>
  <c r="D1408" i="14"/>
  <c r="F1397" i="14"/>
  <c r="E1397" i="14"/>
  <c r="H1396" i="14"/>
  <c r="F1395" i="14"/>
  <c r="H1395" i="14"/>
  <c r="G1395" i="14"/>
  <c r="E1395" i="14"/>
  <c r="D1395" i="14"/>
  <c r="E1365" i="14"/>
  <c r="D1365" i="14"/>
  <c r="F1365" i="14"/>
  <c r="G1365" i="14"/>
  <c r="H1365" i="14"/>
  <c r="G1371" i="14"/>
  <c r="E1371" i="14"/>
  <c r="H1371" i="14"/>
  <c r="F1371" i="14"/>
  <c r="D1371" i="14"/>
  <c r="G1350" i="14"/>
  <c r="G52" i="15" s="1"/>
  <c r="E1350" i="14"/>
  <c r="E52" i="15" s="1"/>
  <c r="F1350" i="14"/>
  <c r="F52" i="15" s="1"/>
  <c r="H1350" i="14"/>
  <c r="H52" i="15" s="1"/>
  <c r="D1350" i="14"/>
  <c r="D52" i="15" s="1"/>
  <c r="E1406" i="14"/>
  <c r="F1406" i="14"/>
  <c r="H1406" i="14"/>
  <c r="D1406" i="14"/>
  <c r="G1406" i="14"/>
  <c r="E1384" i="14"/>
  <c r="H1384" i="14"/>
  <c r="G1384" i="14"/>
  <c r="D1384" i="14"/>
  <c r="F1384" i="14"/>
  <c r="A1428" i="14"/>
  <c r="C1393" i="14"/>
  <c r="C1392" i="14"/>
  <c r="A1430" i="14"/>
  <c r="M1355" i="14" l="1"/>
  <c r="L1354" i="14"/>
  <c r="M1244" i="14"/>
  <c r="L1243" i="14"/>
  <c r="M1281" i="14"/>
  <c r="L1280" i="14"/>
  <c r="M985" i="14"/>
  <c r="L984" i="14"/>
  <c r="M1318" i="14"/>
  <c r="L1317" i="14"/>
  <c r="M763" i="14"/>
  <c r="L762" i="14"/>
  <c r="M1096" i="14"/>
  <c r="L1095" i="14"/>
  <c r="M911" i="14"/>
  <c r="L910" i="14"/>
  <c r="M800" i="14"/>
  <c r="L799" i="14"/>
  <c r="M726" i="14"/>
  <c r="L725" i="14"/>
  <c r="M948" i="14"/>
  <c r="L947" i="14"/>
  <c r="M1022" i="14"/>
  <c r="L1021" i="14"/>
  <c r="M1170" i="14"/>
  <c r="L1169" i="14"/>
  <c r="M615" i="14"/>
  <c r="L614" i="14"/>
  <c r="M652" i="14"/>
  <c r="L651" i="14"/>
  <c r="M1059" i="14"/>
  <c r="L1058" i="14"/>
  <c r="M689" i="14"/>
  <c r="L688" i="14"/>
  <c r="M874" i="14"/>
  <c r="L873" i="14"/>
  <c r="M541" i="14"/>
  <c r="L540" i="14"/>
  <c r="M1207" i="14"/>
  <c r="L1206" i="14"/>
  <c r="M837" i="14"/>
  <c r="L836" i="14"/>
  <c r="M578" i="14"/>
  <c r="L577" i="14"/>
  <c r="M1133" i="14"/>
  <c r="L1132" i="14"/>
  <c r="M133" i="14"/>
  <c r="L132" i="14"/>
  <c r="M393" i="14"/>
  <c r="L392" i="14"/>
  <c r="M356" i="14"/>
  <c r="L355" i="14"/>
  <c r="M96" i="14"/>
  <c r="L95" i="14"/>
  <c r="M504" i="14"/>
  <c r="L503" i="14"/>
  <c r="M430" i="14"/>
  <c r="L429" i="14"/>
  <c r="M244" i="14"/>
  <c r="L243" i="14"/>
  <c r="M467" i="14"/>
  <c r="L466" i="14"/>
  <c r="M282" i="14"/>
  <c r="L281" i="14"/>
  <c r="M208" i="14"/>
  <c r="L207" i="14"/>
  <c r="M171" i="14"/>
  <c r="L170" i="14"/>
  <c r="M319" i="14"/>
  <c r="L318" i="14"/>
  <c r="B1395" i="14"/>
  <c r="N1395" i="14" s="1"/>
  <c r="M1392" i="14"/>
  <c r="G1459" i="14"/>
  <c r="G1458" i="14"/>
  <c r="F1457" i="14"/>
  <c r="F1456" i="14"/>
  <c r="E1455" i="14"/>
  <c r="E1454" i="14"/>
  <c r="D1453" i="14"/>
  <c r="D1452" i="14"/>
  <c r="F1398" i="14"/>
  <c r="E1398" i="14"/>
  <c r="D1398" i="14"/>
  <c r="G1398" i="14"/>
  <c r="G1446" i="14"/>
  <c r="D1435" i="14"/>
  <c r="F1435" i="14"/>
  <c r="E1435" i="14"/>
  <c r="F1446" i="14"/>
  <c r="H1434" i="14"/>
  <c r="E1446" i="14"/>
  <c r="G1434" i="14"/>
  <c r="D1446" i="14"/>
  <c r="F1434" i="14"/>
  <c r="H1446" i="14"/>
  <c r="E1434" i="14"/>
  <c r="D1434" i="14"/>
  <c r="H1435" i="14"/>
  <c r="G1435" i="14"/>
  <c r="G1433" i="14"/>
  <c r="H1433" i="14"/>
  <c r="F1433" i="14"/>
  <c r="E1433" i="14"/>
  <c r="D1433" i="14"/>
  <c r="H1398" i="14"/>
  <c r="F1403" i="14"/>
  <c r="G1403" i="14"/>
  <c r="E1403" i="14"/>
  <c r="H1403" i="14"/>
  <c r="D1403" i="14"/>
  <c r="G1409" i="14"/>
  <c r="E1409" i="14"/>
  <c r="H1409" i="14"/>
  <c r="F1409" i="14"/>
  <c r="D1409" i="14"/>
  <c r="D1388" i="14"/>
  <c r="D53" i="15" s="1"/>
  <c r="H1388" i="14"/>
  <c r="H53" i="15" s="1"/>
  <c r="G1388" i="14"/>
  <c r="G53" i="15" s="1"/>
  <c r="F1388" i="14"/>
  <c r="F53" i="15" s="1"/>
  <c r="E1388" i="14"/>
  <c r="E53" i="15" s="1"/>
  <c r="H1444" i="14"/>
  <c r="D1444" i="14"/>
  <c r="G1444" i="14"/>
  <c r="F1444" i="14"/>
  <c r="E1444" i="14"/>
  <c r="E1422" i="14"/>
  <c r="G1422" i="14"/>
  <c r="H1422" i="14"/>
  <c r="D1422" i="14"/>
  <c r="F1422" i="14"/>
  <c r="A1466" i="14"/>
  <c r="C1431" i="14"/>
  <c r="A1468" i="14"/>
  <c r="C1430" i="14"/>
  <c r="M1208" i="14" l="1"/>
  <c r="L1207" i="14"/>
  <c r="M1060" i="14"/>
  <c r="L1059" i="14"/>
  <c r="M1023" i="14"/>
  <c r="L1022" i="14"/>
  <c r="M912" i="14"/>
  <c r="L911" i="14"/>
  <c r="M986" i="14"/>
  <c r="L985" i="14"/>
  <c r="M1393" i="14"/>
  <c r="L1392" i="14"/>
  <c r="M1134" i="14"/>
  <c r="L1133" i="14"/>
  <c r="M542" i="14"/>
  <c r="L541" i="14"/>
  <c r="M653" i="14"/>
  <c r="L652" i="14"/>
  <c r="M949" i="14"/>
  <c r="L948" i="14"/>
  <c r="M1097" i="14"/>
  <c r="L1096" i="14"/>
  <c r="M1282" i="14"/>
  <c r="L1281" i="14"/>
  <c r="M579" i="14"/>
  <c r="L578" i="14"/>
  <c r="M875" i="14"/>
  <c r="L874" i="14"/>
  <c r="M616" i="14"/>
  <c r="L615" i="14"/>
  <c r="M727" i="14"/>
  <c r="L726" i="14"/>
  <c r="M764" i="14"/>
  <c r="L763" i="14"/>
  <c r="M1245" i="14"/>
  <c r="L1244" i="14"/>
  <c r="M838" i="14"/>
  <c r="L837" i="14"/>
  <c r="M690" i="14"/>
  <c r="L689" i="14"/>
  <c r="M1171" i="14"/>
  <c r="L1170" i="14"/>
  <c r="M801" i="14"/>
  <c r="L800" i="14"/>
  <c r="M1319" i="14"/>
  <c r="L1318" i="14"/>
  <c r="M1356" i="14"/>
  <c r="L1355" i="14"/>
  <c r="M320" i="14"/>
  <c r="L319" i="14"/>
  <c r="M468" i="14"/>
  <c r="L467" i="14"/>
  <c r="M97" i="14"/>
  <c r="L96" i="14"/>
  <c r="M172" i="14"/>
  <c r="L171" i="14"/>
  <c r="M245" i="14"/>
  <c r="L244" i="14"/>
  <c r="M357" i="14"/>
  <c r="L356" i="14"/>
  <c r="M209" i="14"/>
  <c r="L208" i="14"/>
  <c r="M431" i="14"/>
  <c r="L430" i="14"/>
  <c r="M394" i="14"/>
  <c r="L393" i="14"/>
  <c r="M283" i="14"/>
  <c r="L282" i="14"/>
  <c r="M505" i="14"/>
  <c r="L504" i="14"/>
  <c r="M134" i="14"/>
  <c r="L133" i="14"/>
  <c r="B1433" i="14"/>
  <c r="N1433" i="14" s="1"/>
  <c r="M1430" i="14"/>
  <c r="G1497" i="14"/>
  <c r="G1496" i="14"/>
  <c r="F1495" i="14"/>
  <c r="F1494" i="14"/>
  <c r="E1493" i="14"/>
  <c r="E1492" i="14"/>
  <c r="D1491" i="14"/>
  <c r="D1490" i="14"/>
  <c r="D1436" i="14"/>
  <c r="H1436" i="14"/>
  <c r="F1436" i="14"/>
  <c r="G1436" i="14"/>
  <c r="F1473" i="14"/>
  <c r="E1473" i="14"/>
  <c r="D1473" i="14"/>
  <c r="H1473" i="14"/>
  <c r="H1472" i="14"/>
  <c r="G1472" i="14"/>
  <c r="F1472" i="14"/>
  <c r="H1484" i="14"/>
  <c r="E1472" i="14"/>
  <c r="D1484" i="14"/>
  <c r="G1484" i="14"/>
  <c r="D1472" i="14"/>
  <c r="F1484" i="14"/>
  <c r="E1484" i="14"/>
  <c r="G1473" i="14"/>
  <c r="H1471" i="14"/>
  <c r="F1471" i="14"/>
  <c r="G1471" i="14"/>
  <c r="E1471" i="14"/>
  <c r="D1471" i="14"/>
  <c r="E1436" i="14"/>
  <c r="H1441" i="14"/>
  <c r="F1441" i="14"/>
  <c r="G1441" i="14"/>
  <c r="D1441" i="14"/>
  <c r="E1441" i="14"/>
  <c r="D1447" i="14"/>
  <c r="E1447" i="14"/>
  <c r="G1447" i="14"/>
  <c r="H1447" i="14"/>
  <c r="F1447" i="14"/>
  <c r="D1426" i="14"/>
  <c r="D54" i="15" s="1"/>
  <c r="H1426" i="14"/>
  <c r="H54" i="15" s="1"/>
  <c r="F1426" i="14"/>
  <c r="F54" i="15" s="1"/>
  <c r="G1426" i="14"/>
  <c r="G54" i="15" s="1"/>
  <c r="E1426" i="14"/>
  <c r="E54" i="15" s="1"/>
  <c r="H1460" i="14"/>
  <c r="D1460" i="14"/>
  <c r="E1460" i="14"/>
  <c r="F1460" i="14"/>
  <c r="G1460" i="14"/>
  <c r="G1482" i="14"/>
  <c r="F1482" i="14"/>
  <c r="H1482" i="14"/>
  <c r="E1482" i="14"/>
  <c r="D1482" i="14"/>
  <c r="A1504" i="14"/>
  <c r="C1468" i="14"/>
  <c r="A1506" i="14"/>
  <c r="C1469" i="14"/>
  <c r="M1357" i="14" l="1"/>
  <c r="L1356" i="14"/>
  <c r="M543" i="14"/>
  <c r="L542" i="14"/>
  <c r="M691" i="14"/>
  <c r="L690" i="14"/>
  <c r="M728" i="14"/>
  <c r="L727" i="14"/>
  <c r="M1283" i="14"/>
  <c r="L1282" i="14"/>
  <c r="M913" i="14"/>
  <c r="L912" i="14"/>
  <c r="M1320" i="14"/>
  <c r="L1319" i="14"/>
  <c r="M839" i="14"/>
  <c r="L838" i="14"/>
  <c r="M617" i="14"/>
  <c r="L616" i="14"/>
  <c r="M1098" i="14"/>
  <c r="L1097" i="14"/>
  <c r="M1135" i="14"/>
  <c r="L1134" i="14"/>
  <c r="M1024" i="14"/>
  <c r="L1023" i="14"/>
  <c r="M802" i="14"/>
  <c r="L801" i="14"/>
  <c r="M1246" i="14"/>
  <c r="L1245" i="14"/>
  <c r="M876" i="14"/>
  <c r="L875" i="14"/>
  <c r="M950" i="14"/>
  <c r="L949" i="14"/>
  <c r="M1394" i="14"/>
  <c r="L1393" i="14"/>
  <c r="M1061" i="14"/>
  <c r="L1060" i="14"/>
  <c r="M1431" i="14"/>
  <c r="L1430" i="14"/>
  <c r="M1172" i="14"/>
  <c r="L1171" i="14"/>
  <c r="M765" i="14"/>
  <c r="L764" i="14"/>
  <c r="M580" i="14"/>
  <c r="L579" i="14"/>
  <c r="M654" i="14"/>
  <c r="L653" i="14"/>
  <c r="M987" i="14"/>
  <c r="L986" i="14"/>
  <c r="M1209" i="14"/>
  <c r="L1208" i="14"/>
  <c r="M135" i="14"/>
  <c r="L134" i="14"/>
  <c r="M432" i="14"/>
  <c r="L431" i="14"/>
  <c r="M173" i="14"/>
  <c r="L172" i="14"/>
  <c r="M506" i="14"/>
  <c r="L505" i="14"/>
  <c r="M210" i="14"/>
  <c r="L209" i="14"/>
  <c r="M98" i="14"/>
  <c r="L97" i="14"/>
  <c r="M284" i="14"/>
  <c r="L283" i="14"/>
  <c r="L357" i="14"/>
  <c r="M358" i="14"/>
  <c r="M469" i="14"/>
  <c r="L468" i="14"/>
  <c r="M395" i="14"/>
  <c r="L394" i="14"/>
  <c r="M246" i="14"/>
  <c r="L245" i="14"/>
  <c r="M321" i="14"/>
  <c r="L320" i="14"/>
  <c r="B1471" i="14"/>
  <c r="N1471" i="14" s="1"/>
  <c r="M1468" i="14"/>
  <c r="D1528" i="14"/>
  <c r="G1535" i="14"/>
  <c r="G1534" i="14"/>
  <c r="F1533" i="14"/>
  <c r="F1532" i="14"/>
  <c r="E1531" i="14"/>
  <c r="E1530" i="14"/>
  <c r="D1529" i="14"/>
  <c r="F1474" i="14"/>
  <c r="D1474" i="14"/>
  <c r="G1474" i="14"/>
  <c r="H1474" i="14"/>
  <c r="H1511" i="14"/>
  <c r="H1522" i="14"/>
  <c r="G1511" i="14"/>
  <c r="G1522" i="14"/>
  <c r="F1511" i="14"/>
  <c r="F1522" i="14"/>
  <c r="E1511" i="14"/>
  <c r="E1522" i="14"/>
  <c r="D1511" i="14"/>
  <c r="D1522" i="14"/>
  <c r="H1510" i="14"/>
  <c r="G1510" i="14"/>
  <c r="F1510" i="14"/>
  <c r="E1510" i="14"/>
  <c r="D1510" i="14"/>
  <c r="F1509" i="14"/>
  <c r="G1509" i="14"/>
  <c r="H1509" i="14"/>
  <c r="E1509" i="14"/>
  <c r="D1509" i="14"/>
  <c r="E1474" i="14"/>
  <c r="G1479" i="14"/>
  <c r="F1479" i="14"/>
  <c r="H1479" i="14"/>
  <c r="E1479" i="14"/>
  <c r="D1479" i="14"/>
  <c r="D1485" i="14"/>
  <c r="G1485" i="14"/>
  <c r="E1485" i="14"/>
  <c r="F1485" i="14"/>
  <c r="H1485" i="14"/>
  <c r="G1464" i="14"/>
  <c r="G55" i="15" s="1"/>
  <c r="F1464" i="14"/>
  <c r="F55" i="15" s="1"/>
  <c r="H1464" i="14"/>
  <c r="H55" i="15" s="1"/>
  <c r="E1464" i="14"/>
  <c r="E55" i="15" s="1"/>
  <c r="D1464" i="14"/>
  <c r="D55" i="15" s="1"/>
  <c r="D1498" i="14"/>
  <c r="F1498" i="14"/>
  <c r="F1520" i="14"/>
  <c r="E1520" i="14"/>
  <c r="H1520" i="14"/>
  <c r="D1520" i="14"/>
  <c r="G1520" i="14"/>
  <c r="E1498" i="14"/>
  <c r="H1498" i="14"/>
  <c r="G1498" i="14"/>
  <c r="A1542" i="14"/>
  <c r="A1544" i="14"/>
  <c r="C1506" i="14"/>
  <c r="C1507" i="14"/>
  <c r="M655" i="14" l="1"/>
  <c r="L654" i="14"/>
  <c r="M1432" i="14"/>
  <c r="L1431" i="14"/>
  <c r="M877" i="14"/>
  <c r="L876" i="14"/>
  <c r="M1136" i="14"/>
  <c r="L1135" i="14"/>
  <c r="M1321" i="14"/>
  <c r="L1320" i="14"/>
  <c r="M692" i="14"/>
  <c r="L691" i="14"/>
  <c r="M1469" i="14"/>
  <c r="L1468" i="14"/>
  <c r="M951" i="14"/>
  <c r="L950" i="14"/>
  <c r="M581" i="14"/>
  <c r="L580" i="14"/>
  <c r="M1062" i="14"/>
  <c r="L1061" i="14"/>
  <c r="M1247" i="14"/>
  <c r="L1246" i="14"/>
  <c r="M1099" i="14"/>
  <c r="L1098" i="14"/>
  <c r="M914" i="14"/>
  <c r="L913" i="14"/>
  <c r="M544" i="14"/>
  <c r="L543" i="14"/>
  <c r="M1173" i="14"/>
  <c r="L1172" i="14"/>
  <c r="M840" i="14"/>
  <c r="L839" i="14"/>
  <c r="M988" i="14"/>
  <c r="L987" i="14"/>
  <c r="M1025" i="14"/>
  <c r="L1024" i="14"/>
  <c r="M729" i="14"/>
  <c r="L728" i="14"/>
  <c r="M1210" i="14"/>
  <c r="L1209" i="14"/>
  <c r="M766" i="14"/>
  <c r="L765" i="14"/>
  <c r="M1395" i="14"/>
  <c r="L1394" i="14"/>
  <c r="M803" i="14"/>
  <c r="L802" i="14"/>
  <c r="M618" i="14"/>
  <c r="L617" i="14"/>
  <c r="M1284" i="14"/>
  <c r="L1283" i="14"/>
  <c r="M1358" i="14"/>
  <c r="L1357" i="14"/>
  <c r="M359" i="14"/>
  <c r="L358" i="14"/>
  <c r="M322" i="14"/>
  <c r="L321" i="14"/>
  <c r="M507" i="14"/>
  <c r="L506" i="14"/>
  <c r="M247" i="14"/>
  <c r="L246" i="14"/>
  <c r="M285" i="14"/>
  <c r="L284" i="14"/>
  <c r="M174" i="14"/>
  <c r="L173" i="14"/>
  <c r="M396" i="14"/>
  <c r="L395" i="14"/>
  <c r="M99" i="14"/>
  <c r="L99" i="14" s="1"/>
  <c r="L98" i="14"/>
  <c r="M433" i="14"/>
  <c r="L432" i="14"/>
  <c r="M470" i="14"/>
  <c r="L469" i="14"/>
  <c r="M211" i="14"/>
  <c r="L210" i="14"/>
  <c r="M136" i="14"/>
  <c r="L135" i="14"/>
  <c r="B1509" i="14"/>
  <c r="N1509" i="14" s="1"/>
  <c r="M1506" i="14"/>
  <c r="E1568" i="14"/>
  <c r="D1567" i="14"/>
  <c r="D1566" i="14"/>
  <c r="G1573" i="14"/>
  <c r="G1572" i="14"/>
  <c r="F1571" i="14"/>
  <c r="F1570" i="14"/>
  <c r="E1569" i="14"/>
  <c r="F1512" i="14"/>
  <c r="D1512" i="14"/>
  <c r="H1512" i="14"/>
  <c r="G1512" i="14"/>
  <c r="D1560" i="14"/>
  <c r="H1549" i="14"/>
  <c r="G1549" i="14"/>
  <c r="F1549" i="14"/>
  <c r="E1549" i="14"/>
  <c r="D1549" i="14"/>
  <c r="H1548" i="14"/>
  <c r="H1560" i="14"/>
  <c r="G1548" i="14"/>
  <c r="F1560" i="14"/>
  <c r="G1560" i="14"/>
  <c r="F1548" i="14"/>
  <c r="E1548" i="14"/>
  <c r="E1560" i="14"/>
  <c r="D1548" i="14"/>
  <c r="F1547" i="14"/>
  <c r="H1547" i="14"/>
  <c r="G1547" i="14"/>
  <c r="E1547" i="14"/>
  <c r="D1547" i="14"/>
  <c r="E1512" i="14"/>
  <c r="D1517" i="14"/>
  <c r="E1517" i="14"/>
  <c r="F1517" i="14"/>
  <c r="G1517" i="14"/>
  <c r="H1517" i="14"/>
  <c r="E1523" i="14"/>
  <c r="G1523" i="14"/>
  <c r="F1523" i="14"/>
  <c r="D1523" i="14"/>
  <c r="H1523" i="14"/>
  <c r="F1502" i="14"/>
  <c r="F56" i="15" s="1"/>
  <c r="G1502" i="14"/>
  <c r="G56" i="15" s="1"/>
  <c r="D1502" i="14"/>
  <c r="D56" i="15" s="1"/>
  <c r="H1502" i="14"/>
  <c r="H56" i="15" s="1"/>
  <c r="E1502" i="14"/>
  <c r="E56" i="15" s="1"/>
  <c r="G1536" i="14"/>
  <c r="H1536" i="14"/>
  <c r="E1558" i="14"/>
  <c r="F1558" i="14"/>
  <c r="H1558" i="14"/>
  <c r="D1558" i="14"/>
  <c r="G1558" i="14"/>
  <c r="E1536" i="14"/>
  <c r="D1536" i="14"/>
  <c r="F1536" i="14"/>
  <c r="A1580" i="14"/>
  <c r="C1544" i="14"/>
  <c r="A1582" i="14"/>
  <c r="C1545" i="14"/>
  <c r="M1507" i="14" l="1"/>
  <c r="L1506" i="14"/>
  <c r="M1211" i="14"/>
  <c r="L1210" i="14"/>
  <c r="M1100" i="14"/>
  <c r="L1099" i="14"/>
  <c r="M1174" i="14"/>
  <c r="L1173" i="14"/>
  <c r="M878" i="14"/>
  <c r="L877" i="14"/>
  <c r="M1359" i="14"/>
  <c r="L1358" i="14"/>
  <c r="M1396" i="14"/>
  <c r="L1395" i="14"/>
  <c r="M1026" i="14"/>
  <c r="L1025" i="14"/>
  <c r="M545" i="14"/>
  <c r="L544" i="14"/>
  <c r="M1063" i="14"/>
  <c r="L1062" i="14"/>
  <c r="M693" i="14"/>
  <c r="L692" i="14"/>
  <c r="M1433" i="14"/>
  <c r="L1432" i="14"/>
  <c r="M804" i="14"/>
  <c r="L803" i="14"/>
  <c r="M1470" i="14"/>
  <c r="L1469" i="14"/>
  <c r="M619" i="14"/>
  <c r="L618" i="14"/>
  <c r="M841" i="14"/>
  <c r="L840" i="14"/>
  <c r="M952" i="14"/>
  <c r="L951" i="14"/>
  <c r="M1137" i="14"/>
  <c r="L1136" i="14"/>
  <c r="M730" i="14"/>
  <c r="L729" i="14"/>
  <c r="M1248" i="14"/>
  <c r="L1247" i="14"/>
  <c r="M508" i="14"/>
  <c r="L507" i="14"/>
  <c r="M1285" i="14"/>
  <c r="L1284" i="14"/>
  <c r="M767" i="14"/>
  <c r="L766" i="14"/>
  <c r="M989" i="14"/>
  <c r="L988" i="14"/>
  <c r="M915" i="14"/>
  <c r="L914" i="14"/>
  <c r="M582" i="14"/>
  <c r="L581" i="14"/>
  <c r="M1322" i="14"/>
  <c r="L1321" i="14"/>
  <c r="M656" i="14"/>
  <c r="L655" i="14"/>
  <c r="M137" i="14"/>
  <c r="L137" i="14" s="1"/>
  <c r="L136" i="14"/>
  <c r="M248" i="14"/>
  <c r="L247" i="14"/>
  <c r="M212" i="14"/>
  <c r="L211" i="14"/>
  <c r="M397" i="14"/>
  <c r="L396" i="14"/>
  <c r="M471" i="14"/>
  <c r="L470" i="14"/>
  <c r="M175" i="14"/>
  <c r="L175" i="14" s="1"/>
  <c r="L174" i="14"/>
  <c r="M323" i="14"/>
  <c r="L322" i="14"/>
  <c r="M434" i="14"/>
  <c r="L433" i="14"/>
  <c r="M286" i="14"/>
  <c r="L285" i="14"/>
  <c r="M360" i="14"/>
  <c r="L359" i="14"/>
  <c r="B1547" i="14"/>
  <c r="N1547" i="14" s="1"/>
  <c r="M1544" i="14"/>
  <c r="F1608" i="14"/>
  <c r="E1607" i="14"/>
  <c r="E1606" i="14"/>
  <c r="D1605" i="14"/>
  <c r="D1604" i="14"/>
  <c r="G1611" i="14"/>
  <c r="G1610" i="14"/>
  <c r="F1609" i="14"/>
  <c r="F1550" i="14"/>
  <c r="H1550" i="14"/>
  <c r="D1550" i="14"/>
  <c r="E1550" i="14"/>
  <c r="E1586" i="14"/>
  <c r="F1586" i="14"/>
  <c r="D1586" i="14"/>
  <c r="H1598" i="14"/>
  <c r="G1586" i="14"/>
  <c r="G1598" i="14"/>
  <c r="H1587" i="14"/>
  <c r="F1598" i="14"/>
  <c r="G1587" i="14"/>
  <c r="E1598" i="14"/>
  <c r="F1587" i="14"/>
  <c r="D1598" i="14"/>
  <c r="E1587" i="14"/>
  <c r="D1587" i="14"/>
  <c r="H1586" i="14"/>
  <c r="G1585" i="14"/>
  <c r="H1585" i="14"/>
  <c r="F1585" i="14"/>
  <c r="E1585" i="14"/>
  <c r="D1585" i="14"/>
  <c r="G1550" i="14"/>
  <c r="D1555" i="14"/>
  <c r="E1555" i="14"/>
  <c r="G1555" i="14"/>
  <c r="H1555" i="14"/>
  <c r="F1555" i="14"/>
  <c r="H1561" i="14"/>
  <c r="D1561" i="14"/>
  <c r="G1561" i="14"/>
  <c r="E1561" i="14"/>
  <c r="F1561" i="14"/>
  <c r="E1540" i="14"/>
  <c r="E57" i="15" s="1"/>
  <c r="E11" i="15" s="1"/>
  <c r="G1540" i="14"/>
  <c r="G57" i="15" s="1"/>
  <c r="G11" i="15" s="1"/>
  <c r="H1540" i="14"/>
  <c r="H57" i="15" s="1"/>
  <c r="H11" i="15" s="1"/>
  <c r="F1540" i="14"/>
  <c r="F57" i="15" s="1"/>
  <c r="F11" i="15" s="1"/>
  <c r="D1540" i="14"/>
  <c r="D57" i="15" s="1"/>
  <c r="D11" i="15" s="1"/>
  <c r="D1574" i="14"/>
  <c r="F1574" i="14"/>
  <c r="E1574" i="14"/>
  <c r="G1574" i="14"/>
  <c r="H1574" i="14"/>
  <c r="H1596" i="14"/>
  <c r="D1596" i="14"/>
  <c r="G1596" i="14"/>
  <c r="F1596" i="14"/>
  <c r="E1596" i="14"/>
  <c r="A1618" i="14"/>
  <c r="C1583" i="14"/>
  <c r="C1582" i="14"/>
  <c r="A1620" i="14"/>
  <c r="M990" i="14" l="1"/>
  <c r="L989" i="14"/>
  <c r="M1027" i="14"/>
  <c r="L1026" i="14"/>
  <c r="M1545" i="14"/>
  <c r="L1544" i="14"/>
  <c r="M768" i="14"/>
  <c r="L767" i="14"/>
  <c r="M620" i="14"/>
  <c r="L619" i="14"/>
  <c r="M694" i="14"/>
  <c r="L693" i="14"/>
  <c r="M1101" i="14"/>
  <c r="L1100" i="14"/>
  <c r="M583" i="14"/>
  <c r="L582" i="14"/>
  <c r="M1286" i="14"/>
  <c r="L1285" i="14"/>
  <c r="M1138" i="14"/>
  <c r="L1137" i="14"/>
  <c r="M1471" i="14"/>
  <c r="L1470" i="14"/>
  <c r="M1064" i="14"/>
  <c r="L1063" i="14"/>
  <c r="M1360" i="14"/>
  <c r="L1359" i="14"/>
  <c r="M1212" i="14"/>
  <c r="L1211" i="14"/>
  <c r="M842" i="14"/>
  <c r="L841" i="14"/>
  <c r="M1175" i="14"/>
  <c r="L1174" i="14"/>
  <c r="M1323" i="14"/>
  <c r="L1322" i="14"/>
  <c r="M731" i="14"/>
  <c r="L730" i="14"/>
  <c r="M1397" i="14"/>
  <c r="L1396" i="14"/>
  <c r="M657" i="14"/>
  <c r="L656" i="14"/>
  <c r="M1249" i="14"/>
  <c r="L1248" i="14"/>
  <c r="M1434" i="14"/>
  <c r="L1433" i="14"/>
  <c r="M916" i="14"/>
  <c r="L915" i="14"/>
  <c r="M509" i="14"/>
  <c r="L508" i="14"/>
  <c r="M953" i="14"/>
  <c r="L952" i="14"/>
  <c r="M805" i="14"/>
  <c r="L804" i="14"/>
  <c r="M546" i="14"/>
  <c r="L545" i="14"/>
  <c r="M879" i="14"/>
  <c r="L878" i="14"/>
  <c r="M1508" i="14"/>
  <c r="L1507" i="14"/>
  <c r="D1588" i="14"/>
  <c r="M324" i="14"/>
  <c r="L323" i="14"/>
  <c r="M213" i="14"/>
  <c r="L213" i="14" s="1"/>
  <c r="L212" i="14"/>
  <c r="M435" i="14"/>
  <c r="L434" i="14"/>
  <c r="M361" i="14"/>
  <c r="L360" i="14"/>
  <c r="M249" i="14"/>
  <c r="L248" i="14"/>
  <c r="L397" i="14"/>
  <c r="M398" i="14"/>
  <c r="M287" i="14"/>
  <c r="L286" i="14"/>
  <c r="L471" i="14"/>
  <c r="M472" i="14"/>
  <c r="B1585" i="14"/>
  <c r="N1585" i="14" s="1"/>
  <c r="M1582" i="14"/>
  <c r="G1648" i="14"/>
  <c r="F1647" i="14"/>
  <c r="F1646" i="14"/>
  <c r="E1645" i="14"/>
  <c r="E1644" i="14"/>
  <c r="D1643" i="14"/>
  <c r="D1642" i="14"/>
  <c r="G1649" i="14"/>
  <c r="H1588" i="14"/>
  <c r="E1588" i="14"/>
  <c r="G1588" i="14"/>
  <c r="F1588" i="14"/>
  <c r="F1636" i="14"/>
  <c r="G1624" i="14"/>
  <c r="G1636" i="14"/>
  <c r="E1636" i="14"/>
  <c r="F1624" i="14"/>
  <c r="D1636" i="14"/>
  <c r="E1624" i="14"/>
  <c r="D1624" i="14"/>
  <c r="H1625" i="14"/>
  <c r="G1625" i="14"/>
  <c r="F1625" i="14"/>
  <c r="E1625" i="14"/>
  <c r="H1636" i="14"/>
  <c r="D1625" i="14"/>
  <c r="H1624" i="14"/>
  <c r="H1623" i="14"/>
  <c r="G1623" i="14"/>
  <c r="F1623" i="14"/>
  <c r="E1623" i="14"/>
  <c r="D1623" i="14"/>
  <c r="H1593" i="14"/>
  <c r="G1593" i="14"/>
  <c r="D1593" i="14"/>
  <c r="E1593" i="14"/>
  <c r="F1593" i="14"/>
  <c r="G1599" i="14"/>
  <c r="F1599" i="14"/>
  <c r="D1599" i="14"/>
  <c r="E1599" i="14"/>
  <c r="H1599" i="14"/>
  <c r="E1578" i="14"/>
  <c r="E58" i="15" s="1"/>
  <c r="D1578" i="14"/>
  <c r="D58" i="15" s="1"/>
  <c r="F1578" i="14"/>
  <c r="F58" i="15" s="1"/>
  <c r="H1578" i="14"/>
  <c r="H58" i="15" s="1"/>
  <c r="G1578" i="14"/>
  <c r="G58" i="15" s="1"/>
  <c r="G1634" i="14"/>
  <c r="F1634" i="14"/>
  <c r="D1634" i="14"/>
  <c r="E1634" i="14"/>
  <c r="H1634" i="14"/>
  <c r="G1612" i="14"/>
  <c r="H1612" i="14"/>
  <c r="D1612" i="14"/>
  <c r="E1612" i="14"/>
  <c r="F1612" i="14"/>
  <c r="A1656" i="14"/>
  <c r="A1658" i="14"/>
  <c r="C1620" i="14"/>
  <c r="C1621" i="14"/>
  <c r="M880" i="14" l="1"/>
  <c r="L879" i="14"/>
  <c r="M658" i="14"/>
  <c r="L657" i="14"/>
  <c r="M584" i="14"/>
  <c r="L583" i="14"/>
  <c r="M1583" i="14"/>
  <c r="L1582" i="14"/>
  <c r="M547" i="14"/>
  <c r="L546" i="14"/>
  <c r="M917" i="14"/>
  <c r="L916" i="14"/>
  <c r="M1398" i="14"/>
  <c r="L1397" i="14"/>
  <c r="M843" i="14"/>
  <c r="L842" i="14"/>
  <c r="M1472" i="14"/>
  <c r="L1471" i="14"/>
  <c r="M1102" i="14"/>
  <c r="L1101" i="14"/>
  <c r="M1546" i="14"/>
  <c r="L1545" i="14"/>
  <c r="M1176" i="14"/>
  <c r="L1175" i="14"/>
  <c r="M1065" i="14"/>
  <c r="L1064" i="14"/>
  <c r="M806" i="14"/>
  <c r="L805" i="14"/>
  <c r="M1435" i="14"/>
  <c r="L1434" i="14"/>
  <c r="M732" i="14"/>
  <c r="L731" i="14"/>
  <c r="M1213" i="14"/>
  <c r="L1212" i="14"/>
  <c r="M1139" i="14"/>
  <c r="L1138" i="14"/>
  <c r="M695" i="14"/>
  <c r="L694" i="14"/>
  <c r="M1028" i="14"/>
  <c r="L1027" i="14"/>
  <c r="M510" i="14"/>
  <c r="L509" i="14"/>
  <c r="M769" i="14"/>
  <c r="L768" i="14"/>
  <c r="M1509" i="14"/>
  <c r="L1508" i="14"/>
  <c r="M954" i="14"/>
  <c r="L953" i="14"/>
  <c r="M1250" i="14"/>
  <c r="L1249" i="14"/>
  <c r="M1324" i="14"/>
  <c r="L1323" i="14"/>
  <c r="M1361" i="14"/>
  <c r="L1360" i="14"/>
  <c r="M1287" i="14"/>
  <c r="L1286" i="14"/>
  <c r="M621" i="14"/>
  <c r="L620" i="14"/>
  <c r="M991" i="14"/>
  <c r="L990" i="14"/>
  <c r="M362" i="14"/>
  <c r="L361" i="14"/>
  <c r="M288" i="14"/>
  <c r="L287" i="14"/>
  <c r="M436" i="14"/>
  <c r="L435" i="14"/>
  <c r="M399" i="14"/>
  <c r="L398" i="14"/>
  <c r="M250" i="14"/>
  <c r="L249" i="14"/>
  <c r="M325" i="14"/>
  <c r="L324" i="14"/>
  <c r="M473" i="14"/>
  <c r="L472" i="14"/>
  <c r="B1623" i="14"/>
  <c r="N1623" i="14" s="1"/>
  <c r="M1620" i="14"/>
  <c r="G1687" i="14"/>
  <c r="G1686" i="14"/>
  <c r="F1685" i="14"/>
  <c r="F1684" i="14"/>
  <c r="E1683" i="14"/>
  <c r="E1682" i="14"/>
  <c r="D1681" i="14"/>
  <c r="D1680" i="14"/>
  <c r="D1626" i="14"/>
  <c r="H1626" i="14"/>
  <c r="G1626" i="14"/>
  <c r="D1663" i="14"/>
  <c r="F1663" i="14"/>
  <c r="E1663" i="14"/>
  <c r="H1662" i="14"/>
  <c r="G1662" i="14"/>
  <c r="F1662" i="14"/>
  <c r="E1662" i="14"/>
  <c r="H1674" i="14"/>
  <c r="D1662" i="14"/>
  <c r="G1674" i="14"/>
  <c r="F1674" i="14"/>
  <c r="E1674" i="14"/>
  <c r="H1663" i="14"/>
  <c r="D1674" i="14"/>
  <c r="G1663" i="14"/>
  <c r="G1661" i="14"/>
  <c r="H1661" i="14"/>
  <c r="F1661" i="14"/>
  <c r="E1661" i="14"/>
  <c r="D1661" i="14"/>
  <c r="E1626" i="14"/>
  <c r="F1626" i="14"/>
  <c r="E1631" i="14"/>
  <c r="H1631" i="14"/>
  <c r="D1631" i="14"/>
  <c r="F1631" i="14"/>
  <c r="G1631" i="14"/>
  <c r="E1637" i="14"/>
  <c r="H1637" i="14"/>
  <c r="G1637" i="14"/>
  <c r="F1637" i="14"/>
  <c r="D1637" i="14"/>
  <c r="E1616" i="14"/>
  <c r="E59" i="15" s="1"/>
  <c r="D1616" i="14"/>
  <c r="D59" i="15" s="1"/>
  <c r="H1616" i="14"/>
  <c r="H59" i="15" s="1"/>
  <c r="F1616" i="14"/>
  <c r="F59" i="15" s="1"/>
  <c r="G1616" i="14"/>
  <c r="G59" i="15" s="1"/>
  <c r="E1650" i="14"/>
  <c r="H1650" i="14"/>
  <c r="G1650" i="14"/>
  <c r="F1672" i="14"/>
  <c r="E1672" i="14"/>
  <c r="G1672" i="14"/>
  <c r="H1672" i="14"/>
  <c r="D1672" i="14"/>
  <c r="D1650" i="14"/>
  <c r="F1650" i="14"/>
  <c r="A1694" i="14"/>
  <c r="C1659" i="14"/>
  <c r="C1658" i="14"/>
  <c r="A1696" i="14"/>
  <c r="M1177" i="14" l="1"/>
  <c r="L1176" i="14"/>
  <c r="M1362" i="14"/>
  <c r="L1361" i="14"/>
  <c r="M1510" i="14"/>
  <c r="L1509" i="14"/>
  <c r="M696" i="14"/>
  <c r="L695" i="14"/>
  <c r="M1436" i="14"/>
  <c r="L1435" i="14"/>
  <c r="M1547" i="14"/>
  <c r="L1546" i="14"/>
  <c r="M1399" i="14"/>
  <c r="L1398" i="14"/>
  <c r="M585" i="14"/>
  <c r="L584" i="14"/>
  <c r="M1621" i="14"/>
  <c r="L1620" i="14"/>
  <c r="M955" i="14"/>
  <c r="L954" i="14"/>
  <c r="M1584" i="14"/>
  <c r="L1583" i="14"/>
  <c r="M992" i="14"/>
  <c r="L991" i="14"/>
  <c r="M1325" i="14"/>
  <c r="L1324" i="14"/>
  <c r="M770" i="14"/>
  <c r="L769" i="14"/>
  <c r="M1140" i="14"/>
  <c r="L1139" i="14"/>
  <c r="M807" i="14"/>
  <c r="L806" i="14"/>
  <c r="M1103" i="14"/>
  <c r="L1102" i="14"/>
  <c r="M918" i="14"/>
  <c r="L917" i="14"/>
  <c r="M659" i="14"/>
  <c r="L658" i="14"/>
  <c r="M733" i="14"/>
  <c r="L732" i="14"/>
  <c r="M1288" i="14"/>
  <c r="L1287" i="14"/>
  <c r="M1029" i="14"/>
  <c r="L1028" i="14"/>
  <c r="M844" i="14"/>
  <c r="L843" i="14"/>
  <c r="M622" i="14"/>
  <c r="L621" i="14"/>
  <c r="M1251" i="14"/>
  <c r="L1250" i="14"/>
  <c r="M511" i="14"/>
  <c r="L510" i="14"/>
  <c r="M1214" i="14"/>
  <c r="L1213" i="14"/>
  <c r="M1066" i="14"/>
  <c r="L1065" i="14"/>
  <c r="M1473" i="14"/>
  <c r="L1472" i="14"/>
  <c r="M548" i="14"/>
  <c r="L547" i="14"/>
  <c r="M881" i="14"/>
  <c r="L880" i="14"/>
  <c r="M400" i="14"/>
  <c r="L399" i="14"/>
  <c r="M474" i="14"/>
  <c r="L473" i="14"/>
  <c r="M437" i="14"/>
  <c r="L436" i="14"/>
  <c r="M326" i="14"/>
  <c r="L325" i="14"/>
  <c r="M289" i="14"/>
  <c r="L289" i="14" s="1"/>
  <c r="L288" i="14"/>
  <c r="M251" i="14"/>
  <c r="L251" i="14" s="1"/>
  <c r="L250" i="14"/>
  <c r="M363" i="14"/>
  <c r="L362" i="14"/>
  <c r="B1661" i="14"/>
  <c r="N1661" i="14" s="1"/>
  <c r="M1658" i="14"/>
  <c r="G1725" i="14"/>
  <c r="G1724" i="14"/>
  <c r="F1723" i="14"/>
  <c r="F1722" i="14"/>
  <c r="E1721" i="14"/>
  <c r="E1720" i="14"/>
  <c r="D1719" i="14"/>
  <c r="D1718" i="14"/>
  <c r="H1664" i="14"/>
  <c r="G1664" i="14"/>
  <c r="F1664" i="14"/>
  <c r="D1664" i="14"/>
  <c r="E1664" i="14"/>
  <c r="H1712" i="14"/>
  <c r="F1701" i="14"/>
  <c r="G1712" i="14"/>
  <c r="E1701" i="14"/>
  <c r="F1712" i="14"/>
  <c r="D1701" i="14"/>
  <c r="E1712" i="14"/>
  <c r="H1700" i="14"/>
  <c r="D1712" i="14"/>
  <c r="G1700" i="14"/>
  <c r="F1700" i="14"/>
  <c r="E1700" i="14"/>
  <c r="D1700" i="14"/>
  <c r="H1701" i="14"/>
  <c r="G1701" i="14"/>
  <c r="G1699" i="14"/>
  <c r="F1699" i="14"/>
  <c r="H1699" i="14"/>
  <c r="E1699" i="14"/>
  <c r="D1699" i="14"/>
  <c r="E1669" i="14"/>
  <c r="F1669" i="14"/>
  <c r="H1669" i="14"/>
  <c r="G1669" i="14"/>
  <c r="D1669" i="14"/>
  <c r="D1675" i="14"/>
  <c r="E1675" i="14"/>
  <c r="G1675" i="14"/>
  <c r="H1675" i="14"/>
  <c r="F1675" i="14"/>
  <c r="G1654" i="14"/>
  <c r="G60" i="15" s="1"/>
  <c r="D1654" i="14"/>
  <c r="D60" i="15" s="1"/>
  <c r="F1654" i="14"/>
  <c r="F60" i="15" s="1"/>
  <c r="H1654" i="14"/>
  <c r="H60" i="15" s="1"/>
  <c r="E1654" i="14"/>
  <c r="E60" i="15" s="1"/>
  <c r="E1710" i="14"/>
  <c r="F1710" i="14"/>
  <c r="H1710" i="14"/>
  <c r="D1710" i="14"/>
  <c r="G1710" i="14"/>
  <c r="G1688" i="14"/>
  <c r="H1688" i="14"/>
  <c r="E1688" i="14"/>
  <c r="D1688" i="14"/>
  <c r="F1688" i="14"/>
  <c r="A1732" i="14"/>
  <c r="C1696" i="14"/>
  <c r="C1697" i="14"/>
  <c r="D40" i="11" l="1"/>
  <c r="C40" i="11"/>
  <c r="B40" i="11"/>
  <c r="M1659" i="14"/>
  <c r="L1658" i="14"/>
  <c r="M882" i="14"/>
  <c r="L881" i="14"/>
  <c r="M1215" i="14"/>
  <c r="L1214" i="14"/>
  <c r="M845" i="14"/>
  <c r="L844" i="14"/>
  <c r="M660" i="14"/>
  <c r="L659" i="14"/>
  <c r="M1141" i="14"/>
  <c r="L1140" i="14"/>
  <c r="M1585" i="14"/>
  <c r="L1584" i="14"/>
  <c r="M1400" i="14"/>
  <c r="L1399" i="14"/>
  <c r="M1511" i="14"/>
  <c r="L1510" i="14"/>
  <c r="M1067" i="14"/>
  <c r="L1066" i="14"/>
  <c r="M586" i="14"/>
  <c r="L585" i="14"/>
  <c r="M623" i="14"/>
  <c r="L622" i="14"/>
  <c r="M808" i="14"/>
  <c r="L807" i="14"/>
  <c r="M993" i="14"/>
  <c r="L992" i="14"/>
  <c r="M549" i="14"/>
  <c r="L548" i="14"/>
  <c r="M512" i="14"/>
  <c r="L511" i="14"/>
  <c r="M1030" i="14"/>
  <c r="L1029" i="14"/>
  <c r="M919" i="14"/>
  <c r="L918" i="14"/>
  <c r="M771" i="14"/>
  <c r="L770" i="14"/>
  <c r="M956" i="14"/>
  <c r="L955" i="14"/>
  <c r="M1548" i="14"/>
  <c r="L1547" i="14"/>
  <c r="M1363" i="14"/>
  <c r="L1362" i="14"/>
  <c r="M734" i="14"/>
  <c r="L733" i="14"/>
  <c r="M697" i="14"/>
  <c r="L696" i="14"/>
  <c r="M1474" i="14"/>
  <c r="L1473" i="14"/>
  <c r="M1252" i="14"/>
  <c r="L1251" i="14"/>
  <c r="M1289" i="14"/>
  <c r="L1288" i="14"/>
  <c r="M1104" i="14"/>
  <c r="L1103" i="14"/>
  <c r="M1326" i="14"/>
  <c r="L1325" i="14"/>
  <c r="M1622" i="14"/>
  <c r="L1621" i="14"/>
  <c r="M1437" i="14"/>
  <c r="L1436" i="14"/>
  <c r="M1178" i="14"/>
  <c r="L1177" i="14"/>
  <c r="M327" i="14"/>
  <c r="L327" i="14" s="1"/>
  <c r="L326" i="14"/>
  <c r="M364" i="14"/>
  <c r="L363" i="14"/>
  <c r="M438" i="14"/>
  <c r="L437" i="14"/>
  <c r="M475" i="14"/>
  <c r="L474" i="14"/>
  <c r="M401" i="14"/>
  <c r="L400" i="14"/>
  <c r="B1699" i="14"/>
  <c r="N1699" i="14" s="1"/>
  <c r="M1696" i="14"/>
  <c r="F1702" i="14"/>
  <c r="H1702" i="14"/>
  <c r="D1702" i="14"/>
  <c r="G1702" i="14"/>
  <c r="E1702" i="14"/>
  <c r="E1707" i="14"/>
  <c r="D1707" i="14"/>
  <c r="G1707" i="14"/>
  <c r="H1707" i="14"/>
  <c r="F1707" i="14"/>
  <c r="G1713" i="14"/>
  <c r="D1713" i="14"/>
  <c r="E1713" i="14"/>
  <c r="F1713" i="14"/>
  <c r="H1713" i="14"/>
  <c r="E1692" i="14"/>
  <c r="E61" i="15" s="1"/>
  <c r="H1692" i="14"/>
  <c r="H61" i="15" s="1"/>
  <c r="F1692" i="14"/>
  <c r="F61" i="15" s="1"/>
  <c r="G1692" i="14"/>
  <c r="G61" i="15" s="1"/>
  <c r="D1692" i="14"/>
  <c r="D61" i="15" s="1"/>
  <c r="H1726" i="14"/>
  <c r="G1726" i="14"/>
  <c r="E1726" i="14"/>
  <c r="D1726" i="14"/>
  <c r="F1726" i="14"/>
  <c r="M1105" i="14" l="1"/>
  <c r="L1104" i="14"/>
  <c r="M513" i="14"/>
  <c r="L512" i="14"/>
  <c r="M1401" i="14"/>
  <c r="L1400" i="14"/>
  <c r="M1438" i="14"/>
  <c r="L1437" i="14"/>
  <c r="M1290" i="14"/>
  <c r="L1289" i="14"/>
  <c r="M735" i="14"/>
  <c r="L734" i="14"/>
  <c r="M772" i="14"/>
  <c r="L771" i="14"/>
  <c r="M550" i="14"/>
  <c r="L549" i="14"/>
  <c r="M587" i="14"/>
  <c r="L586" i="14"/>
  <c r="M1586" i="14"/>
  <c r="L1585" i="14"/>
  <c r="M1216" i="14"/>
  <c r="L1215" i="14"/>
  <c r="M1179" i="14"/>
  <c r="L1178" i="14"/>
  <c r="M957" i="14"/>
  <c r="L956" i="14"/>
  <c r="M624" i="14"/>
  <c r="L623" i="14"/>
  <c r="M698" i="14"/>
  <c r="L697" i="14"/>
  <c r="M846" i="14"/>
  <c r="L845" i="14"/>
  <c r="M1623" i="14"/>
  <c r="L1622" i="14"/>
  <c r="M1253" i="14"/>
  <c r="L1252" i="14"/>
  <c r="M1364" i="14"/>
  <c r="L1363" i="14"/>
  <c r="M920" i="14"/>
  <c r="L919" i="14"/>
  <c r="M994" i="14"/>
  <c r="L993" i="14"/>
  <c r="M1068" i="14"/>
  <c r="L1067" i="14"/>
  <c r="M1142" i="14"/>
  <c r="L1141" i="14"/>
  <c r="M883" i="14"/>
  <c r="L882" i="14"/>
  <c r="M1697" i="14"/>
  <c r="L1696" i="14"/>
  <c r="M1327" i="14"/>
  <c r="L1326" i="14"/>
  <c r="M1475" i="14"/>
  <c r="L1474" i="14"/>
  <c r="M1549" i="14"/>
  <c r="L1548" i="14"/>
  <c r="M1031" i="14"/>
  <c r="L1030" i="14"/>
  <c r="M809" i="14"/>
  <c r="L808" i="14"/>
  <c r="M1512" i="14"/>
  <c r="L1511" i="14"/>
  <c r="M661" i="14"/>
  <c r="L660" i="14"/>
  <c r="M1660" i="14"/>
  <c r="L1659" i="14"/>
  <c r="M476" i="14"/>
  <c r="L475" i="14"/>
  <c r="M365" i="14"/>
  <c r="L365" i="14" s="1"/>
  <c r="L364" i="14"/>
  <c r="M439" i="14"/>
  <c r="L438" i="14"/>
  <c r="M402" i="14"/>
  <c r="L401" i="14"/>
  <c r="E1730" i="14"/>
  <c r="E62" i="15" s="1"/>
  <c r="G1730" i="14"/>
  <c r="G62" i="15" s="1"/>
  <c r="F1730" i="14"/>
  <c r="F62" i="15" s="1"/>
  <c r="H1730" i="14"/>
  <c r="H62" i="15" s="1"/>
  <c r="D1730" i="14"/>
  <c r="D62" i="15" s="1"/>
  <c r="M662" i="14" l="1"/>
  <c r="L661" i="14"/>
  <c r="M884" i="14"/>
  <c r="L883" i="14"/>
  <c r="M847" i="14"/>
  <c r="L846" i="14"/>
  <c r="M551" i="14"/>
  <c r="L550" i="14"/>
  <c r="M1513" i="14"/>
  <c r="L1512" i="14"/>
  <c r="M1476" i="14"/>
  <c r="L1475" i="14"/>
  <c r="M1143" i="14"/>
  <c r="L1142" i="14"/>
  <c r="M1365" i="14"/>
  <c r="L1364" i="14"/>
  <c r="M699" i="14"/>
  <c r="L698" i="14"/>
  <c r="M1217" i="14"/>
  <c r="L1216" i="14"/>
  <c r="M773" i="14"/>
  <c r="L772" i="14"/>
  <c r="M1402" i="14"/>
  <c r="L1401" i="14"/>
  <c r="M810" i="14"/>
  <c r="L809" i="14"/>
  <c r="M1328" i="14"/>
  <c r="L1327" i="14"/>
  <c r="M1069" i="14"/>
  <c r="L1068" i="14"/>
  <c r="M1254" i="14"/>
  <c r="L1253" i="14"/>
  <c r="M625" i="14"/>
  <c r="L624" i="14"/>
  <c r="M1587" i="14"/>
  <c r="L1586" i="14"/>
  <c r="M736" i="14"/>
  <c r="L735" i="14"/>
  <c r="M514" i="14"/>
  <c r="L513" i="14"/>
  <c r="M1550" i="14"/>
  <c r="L1549" i="14"/>
  <c r="M921" i="14"/>
  <c r="L920" i="14"/>
  <c r="M1180" i="14"/>
  <c r="L1179" i="14"/>
  <c r="M1439" i="14"/>
  <c r="L1438" i="14"/>
  <c r="M1661" i="14"/>
  <c r="L1660" i="14"/>
  <c r="M1032" i="14"/>
  <c r="L1031" i="14"/>
  <c r="M1698" i="14"/>
  <c r="L1697" i="14"/>
  <c r="M995" i="14"/>
  <c r="L994" i="14"/>
  <c r="M1624" i="14"/>
  <c r="L1623" i="14"/>
  <c r="M958" i="14"/>
  <c r="L957" i="14"/>
  <c r="M588" i="14"/>
  <c r="L587" i="14"/>
  <c r="M1291" i="14"/>
  <c r="L1290" i="14"/>
  <c r="M1106" i="14"/>
  <c r="L1105" i="14"/>
  <c r="M477" i="14"/>
  <c r="L476" i="14"/>
  <c r="M403" i="14"/>
  <c r="L403" i="14" s="1"/>
  <c r="L402" i="14"/>
  <c r="M440" i="14"/>
  <c r="L439" i="14"/>
  <c r="F17" i="11"/>
  <c r="F19" i="11"/>
  <c r="C17" i="11"/>
  <c r="F35" i="11"/>
  <c r="D35" i="11"/>
  <c r="D18" i="11"/>
  <c r="B35" i="11"/>
  <c r="E29" i="11"/>
  <c r="C25" i="11"/>
  <c r="B25" i="11" s="1"/>
  <c r="F31" i="11"/>
  <c r="B23" i="11"/>
  <c r="M1440" i="14" l="1"/>
  <c r="L1439" i="14"/>
  <c r="M1366" i="14"/>
  <c r="L1365" i="14"/>
  <c r="M1292" i="14"/>
  <c r="L1291" i="14"/>
  <c r="M515" i="14"/>
  <c r="L514" i="14"/>
  <c r="M1403" i="14"/>
  <c r="L1402" i="14"/>
  <c r="M589" i="14"/>
  <c r="L588" i="14"/>
  <c r="M1699" i="14"/>
  <c r="L1698" i="14"/>
  <c r="M1181" i="14"/>
  <c r="L1180" i="14"/>
  <c r="M737" i="14"/>
  <c r="L736" i="14"/>
  <c r="M1070" i="14"/>
  <c r="L1069" i="14"/>
  <c r="M774" i="14"/>
  <c r="L773" i="14"/>
  <c r="M1144" i="14"/>
  <c r="L1143" i="14"/>
  <c r="M848" i="14"/>
  <c r="L847" i="14"/>
  <c r="M996" i="14"/>
  <c r="L995" i="14"/>
  <c r="M1255" i="14"/>
  <c r="L1254" i="14"/>
  <c r="M552" i="14"/>
  <c r="L551" i="14"/>
  <c r="M959" i="14"/>
  <c r="L958" i="14"/>
  <c r="M1033" i="14"/>
  <c r="L1032" i="14"/>
  <c r="M922" i="14"/>
  <c r="L921" i="14"/>
  <c r="M1588" i="14"/>
  <c r="L1587" i="14"/>
  <c r="M1329" i="14"/>
  <c r="L1328" i="14"/>
  <c r="M1218" i="14"/>
  <c r="L1217" i="14"/>
  <c r="M1477" i="14"/>
  <c r="L1476" i="14"/>
  <c r="M885" i="14"/>
  <c r="L884" i="14"/>
  <c r="M1107" i="14"/>
  <c r="L1106" i="14"/>
  <c r="M1625" i="14"/>
  <c r="L1624" i="14"/>
  <c r="M1662" i="14"/>
  <c r="L1661" i="14"/>
  <c r="M1551" i="14"/>
  <c r="L1550" i="14"/>
  <c r="M626" i="14"/>
  <c r="L625" i="14"/>
  <c r="M811" i="14"/>
  <c r="L810" i="14"/>
  <c r="M700" i="14"/>
  <c r="L699" i="14"/>
  <c r="M1514" i="14"/>
  <c r="L1513" i="14"/>
  <c r="M663" i="14"/>
  <c r="L662" i="14"/>
  <c r="D29" i="11"/>
  <c r="M441" i="14"/>
  <c r="L441" i="14" s="1"/>
  <c r="L440" i="14"/>
  <c r="M478" i="14"/>
  <c r="L477" i="14"/>
  <c r="E18" i="11"/>
  <c r="C35" i="11"/>
  <c r="B17" i="11"/>
  <c r="C19" i="11"/>
  <c r="D17" i="11"/>
  <c r="D27" i="11"/>
  <c r="E35" i="11"/>
  <c r="B19" i="11"/>
  <c r="F18" i="11"/>
  <c r="F20" i="11" s="1"/>
  <c r="E13" i="11"/>
  <c r="C18" i="11"/>
  <c r="B18" i="11"/>
  <c r="D28" i="11"/>
  <c r="D19" i="11"/>
  <c r="B24" i="11"/>
  <c r="E30" i="11"/>
  <c r="D30" i="11" s="1"/>
  <c r="E19" i="11"/>
  <c r="C26" i="11"/>
  <c r="B26" i="11" s="1"/>
  <c r="F32" i="11"/>
  <c r="E32" i="11" s="1"/>
  <c r="C13" i="11"/>
  <c r="D12" i="11"/>
  <c r="C12" i="11"/>
  <c r="F13" i="11"/>
  <c r="B13" i="11"/>
  <c r="E17" i="11"/>
  <c r="B12" i="11"/>
  <c r="D13" i="11"/>
  <c r="E12" i="11"/>
  <c r="D9" i="15"/>
  <c r="F9" i="15"/>
  <c r="E9" i="15"/>
  <c r="E31" i="11"/>
  <c r="H9" i="15"/>
  <c r="G9" i="15"/>
  <c r="M1515" i="14" l="1"/>
  <c r="L1514" i="14"/>
  <c r="M1552" i="14"/>
  <c r="L1551" i="14"/>
  <c r="M886" i="14"/>
  <c r="L885" i="14"/>
  <c r="M1589" i="14"/>
  <c r="L1588" i="14"/>
  <c r="M553" i="14"/>
  <c r="L552" i="14"/>
  <c r="M1145" i="14"/>
  <c r="L1144" i="14"/>
  <c r="M1182" i="14"/>
  <c r="L1181" i="14"/>
  <c r="M516" i="14"/>
  <c r="L515" i="14"/>
  <c r="M701" i="14"/>
  <c r="L700" i="14"/>
  <c r="M1663" i="14"/>
  <c r="L1662" i="14"/>
  <c r="M1478" i="14"/>
  <c r="L1477" i="14"/>
  <c r="M923" i="14"/>
  <c r="L922" i="14"/>
  <c r="M1256" i="14"/>
  <c r="L1255" i="14"/>
  <c r="M775" i="14"/>
  <c r="L774" i="14"/>
  <c r="M1700" i="14"/>
  <c r="L1699" i="14"/>
  <c r="M1293" i="14"/>
  <c r="L1292" i="14"/>
  <c r="M812" i="14"/>
  <c r="L811" i="14"/>
  <c r="M1626" i="14"/>
  <c r="L1625" i="14"/>
  <c r="M1219" i="14"/>
  <c r="L1218" i="14"/>
  <c r="M1034" i="14"/>
  <c r="L1033" i="14"/>
  <c r="M997" i="14"/>
  <c r="L996" i="14"/>
  <c r="M1071" i="14"/>
  <c r="L1070" i="14"/>
  <c r="M590" i="14"/>
  <c r="L589" i="14"/>
  <c r="M1367" i="14"/>
  <c r="L1366" i="14"/>
  <c r="M664" i="14"/>
  <c r="L663" i="14"/>
  <c r="M627" i="14"/>
  <c r="L626" i="14"/>
  <c r="M1108" i="14"/>
  <c r="L1107" i="14"/>
  <c r="M1330" i="14"/>
  <c r="L1329" i="14"/>
  <c r="M960" i="14"/>
  <c r="L959" i="14"/>
  <c r="M849" i="14"/>
  <c r="L848" i="14"/>
  <c r="M738" i="14"/>
  <c r="L737" i="14"/>
  <c r="M1404" i="14"/>
  <c r="L1403" i="14"/>
  <c r="M1441" i="14"/>
  <c r="L1440" i="14"/>
  <c r="C27" i="11"/>
  <c r="C28" i="11"/>
  <c r="M479" i="14"/>
  <c r="L479" i="14" s="1"/>
  <c r="L478" i="14"/>
  <c r="D20" i="11"/>
  <c r="E14" i="11"/>
  <c r="C20" i="11"/>
  <c r="B20" i="11"/>
  <c r="E20" i="11"/>
  <c r="D33" i="11"/>
  <c r="C14" i="11"/>
  <c r="B33" i="11"/>
  <c r="D14" i="11"/>
  <c r="D5" i="15"/>
  <c r="D14" i="15" s="1"/>
  <c r="G71" i="15"/>
  <c r="E71" i="15"/>
  <c r="F33" i="11"/>
  <c r="E33" i="11"/>
  <c r="F5" i="15"/>
  <c r="F14" i="15" s="1"/>
  <c r="H5" i="15"/>
  <c r="H14" i="15" s="1"/>
  <c r="F12" i="11"/>
  <c r="F14" i="11" s="1"/>
  <c r="B14" i="11"/>
  <c r="C33" i="11" l="1"/>
  <c r="C38" i="11" s="1"/>
  <c r="M739" i="14"/>
  <c r="L738" i="14"/>
  <c r="M1109" i="14"/>
  <c r="L1108" i="14"/>
  <c r="M591" i="14"/>
  <c r="L590" i="14"/>
  <c r="M1220" i="14"/>
  <c r="L1219" i="14"/>
  <c r="M1701" i="14"/>
  <c r="L1700" i="14"/>
  <c r="M1479" i="14"/>
  <c r="L1478" i="14"/>
  <c r="M1183" i="14"/>
  <c r="L1182" i="14"/>
  <c r="M887" i="14"/>
  <c r="L886" i="14"/>
  <c r="M1405" i="14"/>
  <c r="L1404" i="14"/>
  <c r="M1294" i="14"/>
  <c r="L1293" i="14"/>
  <c r="M1590" i="14"/>
  <c r="L1589" i="14"/>
  <c r="M1368" i="14"/>
  <c r="L1367" i="14"/>
  <c r="M850" i="14"/>
  <c r="L849" i="14"/>
  <c r="M628" i="14"/>
  <c r="L627" i="14"/>
  <c r="M1072" i="14"/>
  <c r="L1071" i="14"/>
  <c r="M1627" i="14"/>
  <c r="L1626" i="14"/>
  <c r="M776" i="14"/>
  <c r="L775" i="14"/>
  <c r="M1664" i="14"/>
  <c r="L1663" i="14"/>
  <c r="M1146" i="14"/>
  <c r="L1145" i="14"/>
  <c r="M1553" i="14"/>
  <c r="L1552" i="14"/>
  <c r="M1035" i="14"/>
  <c r="L1034" i="14"/>
  <c r="M517" i="14"/>
  <c r="L517" i="14" s="1"/>
  <c r="L516" i="14"/>
  <c r="M1331" i="14"/>
  <c r="L1330" i="14"/>
  <c r="M924" i="14"/>
  <c r="L923" i="14"/>
  <c r="M1442" i="14"/>
  <c r="L1441" i="14"/>
  <c r="M961" i="14"/>
  <c r="L960" i="14"/>
  <c r="M665" i="14"/>
  <c r="L664" i="14"/>
  <c r="M998" i="14"/>
  <c r="L997" i="14"/>
  <c r="M813" i="14"/>
  <c r="L812" i="14"/>
  <c r="M1257" i="14"/>
  <c r="L1256" i="14"/>
  <c r="M702" i="14"/>
  <c r="L701" i="14"/>
  <c r="M554" i="14"/>
  <c r="L553" i="14"/>
  <c r="M1516" i="14"/>
  <c r="L1515" i="14"/>
  <c r="F38" i="11"/>
  <c r="D38" i="11"/>
  <c r="E38" i="11"/>
  <c r="B38" i="11"/>
  <c r="G5" i="15"/>
  <c r="G14" i="15" s="1"/>
  <c r="G72" i="15" s="1"/>
  <c r="F71" i="15"/>
  <c r="F72" i="15" s="1"/>
  <c r="H71" i="15"/>
  <c r="H72" i="15" s="1"/>
  <c r="D71" i="15"/>
  <c r="D72" i="15" s="1"/>
  <c r="E5" i="15"/>
  <c r="E14" i="15" s="1"/>
  <c r="E72" i="15" s="1"/>
  <c r="F15" i="15"/>
  <c r="D15" i="15"/>
  <c r="H15" i="15"/>
  <c r="M1554" i="14" l="1"/>
  <c r="L1553" i="14"/>
  <c r="M555" i="14"/>
  <c r="L555" i="14" s="1"/>
  <c r="L554" i="14"/>
  <c r="M1369" i="14"/>
  <c r="L1368" i="14"/>
  <c r="M703" i="14"/>
  <c r="L702" i="14"/>
  <c r="M666" i="14"/>
  <c r="L665" i="14"/>
  <c r="M1332" i="14"/>
  <c r="L1331" i="14"/>
  <c r="M1147" i="14"/>
  <c r="L1146" i="14"/>
  <c r="M1073" i="14"/>
  <c r="L1072" i="14"/>
  <c r="M1591" i="14"/>
  <c r="L1590" i="14"/>
  <c r="M1184" i="14"/>
  <c r="L1183" i="14"/>
  <c r="M592" i="14"/>
  <c r="L591" i="14"/>
  <c r="M925" i="14"/>
  <c r="L924" i="14"/>
  <c r="M888" i="14"/>
  <c r="L887" i="14"/>
  <c r="M1628" i="14"/>
  <c r="L1627" i="14"/>
  <c r="M1258" i="14"/>
  <c r="L1257" i="14"/>
  <c r="M962" i="14"/>
  <c r="L961" i="14"/>
  <c r="M1665" i="14"/>
  <c r="L1664" i="14"/>
  <c r="M629" i="14"/>
  <c r="L628" i="14"/>
  <c r="M1295" i="14"/>
  <c r="L1294" i="14"/>
  <c r="M1480" i="14"/>
  <c r="L1479" i="14"/>
  <c r="M1110" i="14"/>
  <c r="L1109" i="14"/>
  <c r="M999" i="14"/>
  <c r="L998" i="14"/>
  <c r="M1221" i="14"/>
  <c r="L1220" i="14"/>
  <c r="M1517" i="14"/>
  <c r="L1516" i="14"/>
  <c r="M814" i="14"/>
  <c r="L813" i="14"/>
  <c r="M1443" i="14"/>
  <c r="L1442" i="14"/>
  <c r="M1036" i="14"/>
  <c r="L1035" i="14"/>
  <c r="M777" i="14"/>
  <c r="L776" i="14"/>
  <c r="M851" i="14"/>
  <c r="L850" i="14"/>
  <c r="M1406" i="14"/>
  <c r="L1405" i="14"/>
  <c r="M1702" i="14"/>
  <c r="L1701" i="14"/>
  <c r="M740" i="14"/>
  <c r="L739" i="14"/>
  <c r="G15" i="15"/>
  <c r="E15" i="15"/>
  <c r="M926" i="14" l="1"/>
  <c r="L925" i="14"/>
  <c r="M778" i="14"/>
  <c r="L777" i="14"/>
  <c r="M1074" i="14"/>
  <c r="L1073" i="14"/>
  <c r="M1703" i="14"/>
  <c r="L1702" i="14"/>
  <c r="M1037" i="14"/>
  <c r="L1036" i="14"/>
  <c r="M1222" i="14"/>
  <c r="L1221" i="14"/>
  <c r="M1296" i="14"/>
  <c r="L1295" i="14"/>
  <c r="M1259" i="14"/>
  <c r="L1258" i="14"/>
  <c r="M593" i="14"/>
  <c r="L593" i="14" s="1"/>
  <c r="L592" i="14"/>
  <c r="M1148" i="14"/>
  <c r="L1147" i="14"/>
  <c r="M1370" i="14"/>
  <c r="L1369" i="14"/>
  <c r="M1518" i="14"/>
  <c r="L1517" i="14"/>
  <c r="M704" i="14"/>
  <c r="L703" i="14"/>
  <c r="M741" i="14"/>
  <c r="L740" i="14"/>
  <c r="M1407" i="14"/>
  <c r="L1406" i="14"/>
  <c r="M1000" i="14"/>
  <c r="L999" i="14"/>
  <c r="M630" i="14"/>
  <c r="L629" i="14"/>
  <c r="M1629" i="14"/>
  <c r="L1628" i="14"/>
  <c r="M1185" i="14"/>
  <c r="L1184" i="14"/>
  <c r="M1333" i="14"/>
  <c r="L1332" i="14"/>
  <c r="M963" i="14"/>
  <c r="L962" i="14"/>
  <c r="M1481" i="14"/>
  <c r="L1480" i="14"/>
  <c r="M1444" i="14"/>
  <c r="L1443" i="14"/>
  <c r="M852" i="14"/>
  <c r="L851" i="14"/>
  <c r="M815" i="14"/>
  <c r="L814" i="14"/>
  <c r="M1111" i="14"/>
  <c r="L1110" i="14"/>
  <c r="M1666" i="14"/>
  <c r="L1665" i="14"/>
  <c r="M889" i="14"/>
  <c r="L888" i="14"/>
  <c r="M1592" i="14"/>
  <c r="L1591" i="14"/>
  <c r="M667" i="14"/>
  <c r="L666" i="14"/>
  <c r="M1555" i="14"/>
  <c r="L1554" i="14"/>
  <c r="M853" i="14" l="1"/>
  <c r="L852" i="14"/>
  <c r="M890" i="14"/>
  <c r="L889" i="14"/>
  <c r="M1260" i="14"/>
  <c r="L1259" i="14"/>
  <c r="M1556" i="14"/>
  <c r="L1555" i="14"/>
  <c r="M1667" i="14"/>
  <c r="L1666" i="14"/>
  <c r="M1445" i="14"/>
  <c r="L1444" i="14"/>
  <c r="M1186" i="14"/>
  <c r="L1185" i="14"/>
  <c r="M1408" i="14"/>
  <c r="L1407" i="14"/>
  <c r="M1371" i="14"/>
  <c r="L1370" i="14"/>
  <c r="M1297" i="14"/>
  <c r="L1296" i="14"/>
  <c r="M1075" i="14"/>
  <c r="L1074" i="14"/>
  <c r="M1704" i="14"/>
  <c r="L1703" i="14"/>
  <c r="M1001" i="14"/>
  <c r="L1000" i="14"/>
  <c r="M1112" i="14"/>
  <c r="L1111" i="14"/>
  <c r="M742" i="14"/>
  <c r="L741" i="14"/>
  <c r="M1149" i="14"/>
  <c r="L1148" i="14"/>
  <c r="M1223" i="14"/>
  <c r="L1222" i="14"/>
  <c r="M779" i="14"/>
  <c r="L778" i="14"/>
  <c r="M1334" i="14"/>
  <c r="L1333" i="14"/>
  <c r="M668" i="14"/>
  <c r="L667" i="14"/>
  <c r="M1630" i="14"/>
  <c r="L1629" i="14"/>
  <c r="M1519" i="14"/>
  <c r="L1518" i="14"/>
  <c r="M1482" i="14"/>
  <c r="L1481" i="14"/>
  <c r="M1593" i="14"/>
  <c r="L1592" i="14"/>
  <c r="M816" i="14"/>
  <c r="L815" i="14"/>
  <c r="M964" i="14"/>
  <c r="L963" i="14"/>
  <c r="M631" i="14"/>
  <c r="L631" i="14" s="1"/>
  <c r="L630" i="14"/>
  <c r="M705" i="14"/>
  <c r="L704" i="14"/>
  <c r="M1038" i="14"/>
  <c r="L1037" i="14"/>
  <c r="M927" i="14"/>
  <c r="L926" i="14"/>
  <c r="M1594" i="14" l="1"/>
  <c r="L1593" i="14"/>
  <c r="M1705" i="14"/>
  <c r="L1704" i="14"/>
  <c r="M1483" i="14"/>
  <c r="L1482" i="14"/>
  <c r="M1335" i="14"/>
  <c r="L1334" i="14"/>
  <c r="M743" i="14"/>
  <c r="L742" i="14"/>
  <c r="M1076" i="14"/>
  <c r="L1075" i="14"/>
  <c r="M1187" i="14"/>
  <c r="L1186" i="14"/>
  <c r="M1261" i="14"/>
  <c r="L1260" i="14"/>
  <c r="M706" i="14"/>
  <c r="L705" i="14"/>
  <c r="M1409" i="14"/>
  <c r="L1408" i="14"/>
  <c r="M965" i="14"/>
  <c r="L964" i="14"/>
  <c r="M1520" i="14"/>
  <c r="L1519" i="14"/>
  <c r="M780" i="14"/>
  <c r="L779" i="14"/>
  <c r="M1113" i="14"/>
  <c r="L1112" i="14"/>
  <c r="M1298" i="14"/>
  <c r="L1297" i="14"/>
  <c r="M1446" i="14"/>
  <c r="L1445" i="14"/>
  <c r="M891" i="14"/>
  <c r="L890" i="14"/>
  <c r="M1150" i="14"/>
  <c r="L1149" i="14"/>
  <c r="M669" i="14"/>
  <c r="L669" i="14" s="1"/>
  <c r="L668" i="14"/>
  <c r="M1557" i="14"/>
  <c r="L1556" i="14"/>
  <c r="M928" i="14"/>
  <c r="L927" i="14"/>
  <c r="M1039" i="14"/>
  <c r="L1038" i="14"/>
  <c r="M817" i="14"/>
  <c r="L816" i="14"/>
  <c r="M1631" i="14"/>
  <c r="L1630" i="14"/>
  <c r="M1224" i="14"/>
  <c r="L1223" i="14"/>
  <c r="M1002" i="14"/>
  <c r="L1001" i="14"/>
  <c r="M1372" i="14"/>
  <c r="L1371" i="14"/>
  <c r="M1668" i="14"/>
  <c r="L1667" i="14"/>
  <c r="M854" i="14"/>
  <c r="L853" i="14"/>
  <c r="M1262" i="14" l="1"/>
  <c r="L1261" i="14"/>
  <c r="M1632" i="14"/>
  <c r="L1631" i="14"/>
  <c r="M1521" i="14"/>
  <c r="L1520" i="14"/>
  <c r="M1373" i="14"/>
  <c r="L1372" i="14"/>
  <c r="M818" i="14"/>
  <c r="L817" i="14"/>
  <c r="M1299" i="14"/>
  <c r="L1298" i="14"/>
  <c r="M966" i="14"/>
  <c r="L965" i="14"/>
  <c r="M1188" i="14"/>
  <c r="L1187" i="14"/>
  <c r="M1484" i="14"/>
  <c r="L1483" i="14"/>
  <c r="M1558" i="14"/>
  <c r="L1557" i="14"/>
  <c r="M1336" i="14"/>
  <c r="L1335" i="14"/>
  <c r="M1003" i="14"/>
  <c r="L1002" i="14"/>
  <c r="M1040" i="14"/>
  <c r="L1039" i="14"/>
  <c r="M1151" i="14"/>
  <c r="L1150" i="14"/>
  <c r="M1114" i="14"/>
  <c r="L1113" i="14"/>
  <c r="M1410" i="14"/>
  <c r="L1409" i="14"/>
  <c r="M1077" i="14"/>
  <c r="L1076" i="14"/>
  <c r="M1706" i="14"/>
  <c r="L1705" i="14"/>
  <c r="M1669" i="14"/>
  <c r="L1668" i="14"/>
  <c r="M1447" i="14"/>
  <c r="L1446" i="14"/>
  <c r="M855" i="14"/>
  <c r="L854" i="14"/>
  <c r="M1225" i="14"/>
  <c r="L1224" i="14"/>
  <c r="M929" i="14"/>
  <c r="L928" i="14"/>
  <c r="M892" i="14"/>
  <c r="L891" i="14"/>
  <c r="M781" i="14"/>
  <c r="L780" i="14"/>
  <c r="M707" i="14"/>
  <c r="L707" i="14" s="1"/>
  <c r="L706" i="14"/>
  <c r="M744" i="14"/>
  <c r="L743" i="14"/>
  <c r="M1595" i="14"/>
  <c r="L1594" i="14"/>
  <c r="M1448" i="14" l="1"/>
  <c r="L1447" i="14"/>
  <c r="M1596" i="14"/>
  <c r="L1595" i="14"/>
  <c r="M1374" i="14"/>
  <c r="L1373" i="14"/>
  <c r="M745" i="14"/>
  <c r="L745" i="14" s="1"/>
  <c r="L744" i="14"/>
  <c r="M930" i="14"/>
  <c r="L929" i="14"/>
  <c r="M1670" i="14"/>
  <c r="L1669" i="14"/>
  <c r="M1115" i="14"/>
  <c r="L1114" i="14"/>
  <c r="M1337" i="14"/>
  <c r="L1336" i="14"/>
  <c r="M967" i="14"/>
  <c r="L966" i="14"/>
  <c r="M1522" i="14"/>
  <c r="L1521" i="14"/>
  <c r="M1411" i="14"/>
  <c r="L1410" i="14"/>
  <c r="M1226" i="14"/>
  <c r="L1225" i="14"/>
  <c r="M1707" i="14"/>
  <c r="L1706" i="14"/>
  <c r="M1152" i="14"/>
  <c r="L1151" i="14"/>
  <c r="M1559" i="14"/>
  <c r="L1558" i="14"/>
  <c r="M1300" i="14"/>
  <c r="L1299" i="14"/>
  <c r="M1633" i="14"/>
  <c r="L1632" i="14"/>
  <c r="M1004" i="14"/>
  <c r="L1003" i="14"/>
  <c r="M893" i="14"/>
  <c r="L892" i="14"/>
  <c r="M1189" i="14"/>
  <c r="L1188" i="14"/>
  <c r="M782" i="14"/>
  <c r="L781" i="14"/>
  <c r="M856" i="14"/>
  <c r="L855" i="14"/>
  <c r="M1078" i="14"/>
  <c r="L1077" i="14"/>
  <c r="M1041" i="14"/>
  <c r="L1040" i="14"/>
  <c r="M1485" i="14"/>
  <c r="L1484" i="14"/>
  <c r="M819" i="14"/>
  <c r="L818" i="14"/>
  <c r="M1263" i="14"/>
  <c r="L1262" i="14"/>
  <c r="M1042" i="14" l="1"/>
  <c r="L1041" i="14"/>
  <c r="M1301" i="14"/>
  <c r="L1300" i="14"/>
  <c r="M1264" i="14"/>
  <c r="L1263" i="14"/>
  <c r="M1079" i="14"/>
  <c r="L1078" i="14"/>
  <c r="M894" i="14"/>
  <c r="L893" i="14"/>
  <c r="M1560" i="14"/>
  <c r="L1559" i="14"/>
  <c r="M1412" i="14"/>
  <c r="L1411" i="14"/>
  <c r="M1116" i="14"/>
  <c r="L1115" i="14"/>
  <c r="M1375" i="14"/>
  <c r="L1374" i="14"/>
  <c r="M1338" i="14"/>
  <c r="L1337" i="14"/>
  <c r="M820" i="14"/>
  <c r="L819" i="14"/>
  <c r="M857" i="14"/>
  <c r="L856" i="14"/>
  <c r="M1005" i="14"/>
  <c r="L1004" i="14"/>
  <c r="M1153" i="14"/>
  <c r="L1152" i="14"/>
  <c r="M1523" i="14"/>
  <c r="L1522" i="14"/>
  <c r="M1671" i="14"/>
  <c r="L1670" i="14"/>
  <c r="M1597" i="14"/>
  <c r="L1596" i="14"/>
  <c r="M1190" i="14"/>
  <c r="L1189" i="14"/>
  <c r="M1227" i="14"/>
  <c r="L1226" i="14"/>
  <c r="M1486" i="14"/>
  <c r="L1485" i="14"/>
  <c r="M783" i="14"/>
  <c r="L783" i="14" s="1"/>
  <c r="L782" i="14"/>
  <c r="M1634" i="14"/>
  <c r="L1633" i="14"/>
  <c r="M1708" i="14"/>
  <c r="L1707" i="14"/>
  <c r="M968" i="14"/>
  <c r="L967" i="14"/>
  <c r="M931" i="14"/>
  <c r="L930" i="14"/>
  <c r="M1449" i="14"/>
  <c r="L1448" i="14"/>
  <c r="M1487" i="14" l="1"/>
  <c r="L1486" i="14"/>
  <c r="M969" i="14"/>
  <c r="L968" i="14"/>
  <c r="M1709" i="14"/>
  <c r="L1708" i="14"/>
  <c r="M1228" i="14"/>
  <c r="L1227" i="14"/>
  <c r="M1524" i="14"/>
  <c r="L1523" i="14"/>
  <c r="M821" i="14"/>
  <c r="L821" i="14" s="1"/>
  <c r="L820" i="14"/>
  <c r="M1413" i="14"/>
  <c r="L1412" i="14"/>
  <c r="M1265" i="14"/>
  <c r="L1264" i="14"/>
  <c r="M858" i="14"/>
  <c r="L857" i="14"/>
  <c r="M1450" i="14"/>
  <c r="L1449" i="14"/>
  <c r="M1635" i="14"/>
  <c r="L1634" i="14"/>
  <c r="M1191" i="14"/>
  <c r="L1190" i="14"/>
  <c r="M1154" i="14"/>
  <c r="L1153" i="14"/>
  <c r="M1339" i="14"/>
  <c r="L1338" i="14"/>
  <c r="M1561" i="14"/>
  <c r="L1560" i="14"/>
  <c r="M1302" i="14"/>
  <c r="L1301" i="14"/>
  <c r="M1117" i="14"/>
  <c r="L1116" i="14"/>
  <c r="M1672" i="14"/>
  <c r="L1671" i="14"/>
  <c r="M1080" i="14"/>
  <c r="L1079" i="14"/>
  <c r="M932" i="14"/>
  <c r="L931" i="14"/>
  <c r="M1598" i="14"/>
  <c r="L1597" i="14"/>
  <c r="M1006" i="14"/>
  <c r="L1005" i="14"/>
  <c r="M1376" i="14"/>
  <c r="L1375" i="14"/>
  <c r="M895" i="14"/>
  <c r="L894" i="14"/>
  <c r="M1043" i="14"/>
  <c r="L1042" i="14"/>
  <c r="M896" i="14" l="1"/>
  <c r="L895" i="14"/>
  <c r="M1266" i="14"/>
  <c r="L1265" i="14"/>
  <c r="M1377" i="14"/>
  <c r="L1376" i="14"/>
  <c r="M1081" i="14"/>
  <c r="L1080" i="14"/>
  <c r="M1562" i="14"/>
  <c r="L1561" i="14"/>
  <c r="M1636" i="14"/>
  <c r="L1635" i="14"/>
  <c r="M1414" i="14"/>
  <c r="L1413" i="14"/>
  <c r="M1710" i="14"/>
  <c r="L1709" i="14"/>
  <c r="M933" i="14"/>
  <c r="L932" i="14"/>
  <c r="M1007" i="14"/>
  <c r="L1006" i="14"/>
  <c r="M970" i="14"/>
  <c r="L969" i="14"/>
  <c r="M1303" i="14"/>
  <c r="L1302" i="14"/>
  <c r="M1229" i="14"/>
  <c r="L1228" i="14"/>
  <c r="M1673" i="14"/>
  <c r="L1672" i="14"/>
  <c r="M1192" i="14"/>
  <c r="L1191" i="14"/>
  <c r="M1340" i="14"/>
  <c r="L1339" i="14"/>
  <c r="M1451" i="14"/>
  <c r="L1450" i="14"/>
  <c r="M1044" i="14"/>
  <c r="L1043" i="14"/>
  <c r="M1599" i="14"/>
  <c r="L1598" i="14"/>
  <c r="M1118" i="14"/>
  <c r="L1117" i="14"/>
  <c r="M1155" i="14"/>
  <c r="L1154" i="14"/>
  <c r="M859" i="14"/>
  <c r="L859" i="14" s="1"/>
  <c r="L858" i="14"/>
  <c r="M1525" i="14"/>
  <c r="L1524" i="14"/>
  <c r="M1488" i="14"/>
  <c r="L1487" i="14"/>
  <c r="M1304" i="14" l="1"/>
  <c r="L1303" i="14"/>
  <c r="M1119" i="14"/>
  <c r="L1118" i="14"/>
  <c r="M1600" i="14"/>
  <c r="L1599" i="14"/>
  <c r="M1193" i="14"/>
  <c r="L1192" i="14"/>
  <c r="M971" i="14"/>
  <c r="L970" i="14"/>
  <c r="M1415" i="14"/>
  <c r="L1414" i="14"/>
  <c r="M1378" i="14"/>
  <c r="L1377" i="14"/>
  <c r="M1341" i="14"/>
  <c r="L1340" i="14"/>
  <c r="M1045" i="14"/>
  <c r="L1044" i="14"/>
  <c r="M1674" i="14"/>
  <c r="L1673" i="14"/>
  <c r="M1008" i="14"/>
  <c r="L1007" i="14"/>
  <c r="M1637" i="14"/>
  <c r="L1636" i="14"/>
  <c r="M1267" i="14"/>
  <c r="L1266" i="14"/>
  <c r="M1711" i="14"/>
  <c r="L1710" i="14"/>
  <c r="M1489" i="14"/>
  <c r="L1488" i="14"/>
  <c r="M1082" i="14"/>
  <c r="L1081" i="14"/>
  <c r="M1526" i="14"/>
  <c r="L1525" i="14"/>
  <c r="M1156" i="14"/>
  <c r="L1155" i="14"/>
  <c r="M1452" i="14"/>
  <c r="L1451" i="14"/>
  <c r="M1230" i="14"/>
  <c r="L1229" i="14"/>
  <c r="M934" i="14"/>
  <c r="L933" i="14"/>
  <c r="M1563" i="14"/>
  <c r="L1562" i="14"/>
  <c r="M897" i="14"/>
  <c r="L897" i="14" s="1"/>
  <c r="L896" i="14"/>
  <c r="M1194" i="14" l="1"/>
  <c r="L1193" i="14"/>
  <c r="M1453" i="14"/>
  <c r="L1452" i="14"/>
  <c r="M1490" i="14"/>
  <c r="L1489" i="14"/>
  <c r="M1009" i="14"/>
  <c r="L1008" i="14"/>
  <c r="M1379" i="14"/>
  <c r="L1378" i="14"/>
  <c r="M1601" i="14"/>
  <c r="L1600" i="14"/>
  <c r="M1231" i="14"/>
  <c r="L1230" i="14"/>
  <c r="M1083" i="14"/>
  <c r="L1082" i="14"/>
  <c r="M1564" i="14"/>
  <c r="L1563" i="14"/>
  <c r="M1157" i="14"/>
  <c r="L1156" i="14"/>
  <c r="M1712" i="14"/>
  <c r="L1711" i="14"/>
  <c r="M1675" i="14"/>
  <c r="L1674" i="14"/>
  <c r="M1416" i="14"/>
  <c r="L1415" i="14"/>
  <c r="M1120" i="14"/>
  <c r="L1119" i="14"/>
  <c r="M1638" i="14"/>
  <c r="L1637" i="14"/>
  <c r="M1342" i="14"/>
  <c r="L1341" i="14"/>
  <c r="M935" i="14"/>
  <c r="L935" i="14" s="1"/>
  <c r="L934" i="14"/>
  <c r="M1527" i="14"/>
  <c r="L1526" i="14"/>
  <c r="M1268" i="14"/>
  <c r="L1267" i="14"/>
  <c r="M1046" i="14"/>
  <c r="L1045" i="14"/>
  <c r="M972" i="14"/>
  <c r="L971" i="14"/>
  <c r="M1305" i="14"/>
  <c r="L1304" i="14"/>
  <c r="M1084" i="14" l="1"/>
  <c r="L1083" i="14"/>
  <c r="M1343" i="14"/>
  <c r="L1342" i="14"/>
  <c r="M1269" i="14"/>
  <c r="L1268" i="14"/>
  <c r="M1639" i="14"/>
  <c r="L1638" i="14"/>
  <c r="M1713" i="14"/>
  <c r="L1712" i="14"/>
  <c r="M1232" i="14"/>
  <c r="L1231" i="14"/>
  <c r="M1491" i="14"/>
  <c r="L1490" i="14"/>
  <c r="M1676" i="14"/>
  <c r="L1675" i="14"/>
  <c r="M1306" i="14"/>
  <c r="L1305" i="14"/>
  <c r="M1528" i="14"/>
  <c r="L1527" i="14"/>
  <c r="M1121" i="14"/>
  <c r="L1120" i="14"/>
  <c r="M1158" i="14"/>
  <c r="L1157" i="14"/>
  <c r="M1602" i="14"/>
  <c r="L1601" i="14"/>
  <c r="M1454" i="14"/>
  <c r="L1453" i="14"/>
  <c r="M1047" i="14"/>
  <c r="L1046" i="14"/>
  <c r="M1010" i="14"/>
  <c r="L1009" i="14"/>
  <c r="M973" i="14"/>
  <c r="L973" i="14" s="1"/>
  <c r="L972" i="14"/>
  <c r="M1417" i="14"/>
  <c r="L1416" i="14"/>
  <c r="M1565" i="14"/>
  <c r="L1564" i="14"/>
  <c r="M1380" i="14"/>
  <c r="L1379" i="14"/>
  <c r="M1195" i="14"/>
  <c r="L1194" i="14"/>
  <c r="M1566" i="14" l="1"/>
  <c r="L1565" i="14"/>
  <c r="M1048" i="14"/>
  <c r="L1047" i="14"/>
  <c r="M1122" i="14"/>
  <c r="L1121" i="14"/>
  <c r="M1492" i="14"/>
  <c r="L1491" i="14"/>
  <c r="M1270" i="14"/>
  <c r="L1269" i="14"/>
  <c r="M1011" i="14"/>
  <c r="L1011" i="14" s="1"/>
  <c r="L1010" i="14"/>
  <c r="M1677" i="14"/>
  <c r="L1676" i="14"/>
  <c r="M1418" i="14"/>
  <c r="L1417" i="14"/>
  <c r="M1455" i="14"/>
  <c r="L1454" i="14"/>
  <c r="M1529" i="14"/>
  <c r="L1528" i="14"/>
  <c r="M1233" i="14"/>
  <c r="L1232" i="14"/>
  <c r="M1344" i="14"/>
  <c r="L1343" i="14"/>
  <c r="M1159" i="14"/>
  <c r="L1158" i="14"/>
  <c r="M1381" i="14"/>
  <c r="L1380" i="14"/>
  <c r="M1640" i="14"/>
  <c r="L1639" i="14"/>
  <c r="M1196" i="14"/>
  <c r="L1195" i="14"/>
  <c r="M1603" i="14"/>
  <c r="L1602" i="14"/>
  <c r="M1307" i="14"/>
  <c r="L1306" i="14"/>
  <c r="M1714" i="14"/>
  <c r="L1713" i="14"/>
  <c r="M1085" i="14"/>
  <c r="L1084" i="14"/>
  <c r="M1493" i="14" l="1"/>
  <c r="L1492" i="14"/>
  <c r="M1086" i="14"/>
  <c r="L1085" i="14"/>
  <c r="M1715" i="14"/>
  <c r="L1714" i="14"/>
  <c r="M1234" i="14"/>
  <c r="L1233" i="14"/>
  <c r="M1678" i="14"/>
  <c r="L1677" i="14"/>
  <c r="M1123" i="14"/>
  <c r="L1122" i="14"/>
  <c r="M1197" i="14"/>
  <c r="L1196" i="14"/>
  <c r="M1530" i="14"/>
  <c r="L1529" i="14"/>
  <c r="M1049" i="14"/>
  <c r="L1049" i="14" s="1"/>
  <c r="L1048" i="14"/>
  <c r="M1419" i="14"/>
  <c r="L1418" i="14"/>
  <c r="M1382" i="14"/>
  <c r="L1381" i="14"/>
  <c r="M1345" i="14"/>
  <c r="L1344" i="14"/>
  <c r="M1641" i="14"/>
  <c r="L1640" i="14"/>
  <c r="M1308" i="14"/>
  <c r="L1307" i="14"/>
  <c r="M1604" i="14"/>
  <c r="L1603" i="14"/>
  <c r="M1160" i="14"/>
  <c r="L1159" i="14"/>
  <c r="M1456" i="14"/>
  <c r="L1455" i="14"/>
  <c r="M1271" i="14"/>
  <c r="L1270" i="14"/>
  <c r="M1567" i="14"/>
  <c r="L1566" i="14"/>
  <c r="M1568" i="14" l="1"/>
  <c r="L1567" i="14"/>
  <c r="M1383" i="14"/>
  <c r="L1382" i="14"/>
  <c r="M1198" i="14"/>
  <c r="L1197" i="14"/>
  <c r="M1716" i="14"/>
  <c r="L1715" i="14"/>
  <c r="M1531" i="14"/>
  <c r="L1530" i="14"/>
  <c r="M1235" i="14"/>
  <c r="L1234" i="14"/>
  <c r="M1161" i="14"/>
  <c r="L1160" i="14"/>
  <c r="M1272" i="14"/>
  <c r="L1271" i="14"/>
  <c r="M1309" i="14"/>
  <c r="L1308" i="14"/>
  <c r="M1420" i="14"/>
  <c r="L1419" i="14"/>
  <c r="M1124" i="14"/>
  <c r="L1123" i="14"/>
  <c r="M1087" i="14"/>
  <c r="L1087" i="14" s="1"/>
  <c r="L1086" i="14"/>
  <c r="M1605" i="14"/>
  <c r="L1604" i="14"/>
  <c r="M1346" i="14"/>
  <c r="L1345" i="14"/>
  <c r="M1457" i="14"/>
  <c r="L1456" i="14"/>
  <c r="M1642" i="14"/>
  <c r="L1641" i="14"/>
  <c r="M1679" i="14"/>
  <c r="L1678" i="14"/>
  <c r="M1494" i="14"/>
  <c r="L1493" i="14"/>
  <c r="M1125" i="14" l="1"/>
  <c r="L1125" i="14" s="1"/>
  <c r="L1124" i="14"/>
  <c r="M1162" i="14"/>
  <c r="L1161" i="14"/>
  <c r="M1199" i="14"/>
  <c r="L1198" i="14"/>
  <c r="M1717" i="14"/>
  <c r="L1716" i="14"/>
  <c r="M1643" i="14"/>
  <c r="L1642" i="14"/>
  <c r="M1273" i="14"/>
  <c r="L1272" i="14"/>
  <c r="M1495" i="14"/>
  <c r="L1494" i="14"/>
  <c r="M1347" i="14"/>
  <c r="L1346" i="14"/>
  <c r="M1421" i="14"/>
  <c r="L1420" i="14"/>
  <c r="M1236" i="14"/>
  <c r="L1235" i="14"/>
  <c r="M1384" i="14"/>
  <c r="L1383" i="14"/>
  <c r="M1458" i="14"/>
  <c r="L1457" i="14"/>
  <c r="M1680" i="14"/>
  <c r="L1679" i="14"/>
  <c r="M1606" i="14"/>
  <c r="L1605" i="14"/>
  <c r="M1310" i="14"/>
  <c r="L1309" i="14"/>
  <c r="M1532" i="14"/>
  <c r="L1531" i="14"/>
  <c r="M1569" i="14"/>
  <c r="L1568" i="14"/>
  <c r="M1496" i="14" l="1"/>
  <c r="L1495" i="14"/>
  <c r="M1200" i="14"/>
  <c r="L1199" i="14"/>
  <c r="M1459" i="14"/>
  <c r="L1458" i="14"/>
  <c r="M1348" i="14"/>
  <c r="L1347" i="14"/>
  <c r="M1718" i="14"/>
  <c r="L1717" i="14"/>
  <c r="M1607" i="14"/>
  <c r="L1606" i="14"/>
  <c r="M1237" i="14"/>
  <c r="L1236" i="14"/>
  <c r="M1274" i="14"/>
  <c r="L1273" i="14"/>
  <c r="M1163" i="14"/>
  <c r="L1163" i="14" s="1"/>
  <c r="L1162" i="14"/>
  <c r="M1533" i="14"/>
  <c r="L1532" i="14"/>
  <c r="M1385" i="14"/>
  <c r="L1384" i="14"/>
  <c r="M1311" i="14"/>
  <c r="L1310" i="14"/>
  <c r="M1570" i="14"/>
  <c r="L1569" i="14"/>
  <c r="M1681" i="14"/>
  <c r="L1680" i="14"/>
  <c r="M1422" i="14"/>
  <c r="L1421" i="14"/>
  <c r="M1644" i="14"/>
  <c r="L1643" i="14"/>
  <c r="M1275" i="14" l="1"/>
  <c r="L1274" i="14"/>
  <c r="M1349" i="14"/>
  <c r="L1348" i="14"/>
  <c r="M1423" i="14"/>
  <c r="L1422" i="14"/>
  <c r="M1238" i="14"/>
  <c r="L1237" i="14"/>
  <c r="M1460" i="14"/>
  <c r="L1459" i="14"/>
  <c r="M1645" i="14"/>
  <c r="L1644" i="14"/>
  <c r="M1682" i="14"/>
  <c r="L1681" i="14"/>
  <c r="M1534" i="14"/>
  <c r="L1533" i="14"/>
  <c r="M1608" i="14"/>
  <c r="L1607" i="14"/>
  <c r="M1201" i="14"/>
  <c r="L1201" i="14" s="1"/>
  <c r="L1200" i="14"/>
  <c r="M1386" i="14"/>
  <c r="L1385" i="14"/>
  <c r="M1312" i="14"/>
  <c r="L1311" i="14"/>
  <c r="M1571" i="14"/>
  <c r="L1570" i="14"/>
  <c r="M1719" i="14"/>
  <c r="L1718" i="14"/>
  <c r="M1497" i="14"/>
  <c r="L1496" i="14"/>
  <c r="M1683" i="14" l="1"/>
  <c r="L1682" i="14"/>
  <c r="M1424" i="14"/>
  <c r="L1423" i="14"/>
  <c r="M1313" i="14"/>
  <c r="L1312" i="14"/>
  <c r="M1646" i="14"/>
  <c r="L1645" i="14"/>
  <c r="M1350" i="14"/>
  <c r="L1349" i="14"/>
  <c r="M1535" i="14"/>
  <c r="L1534" i="14"/>
  <c r="M1239" i="14"/>
  <c r="L1239" i="14" s="1"/>
  <c r="L1238" i="14"/>
  <c r="M1498" i="14"/>
  <c r="L1497" i="14"/>
  <c r="M1720" i="14"/>
  <c r="L1719" i="14"/>
  <c r="M1387" i="14"/>
  <c r="L1386" i="14"/>
  <c r="M1572" i="14"/>
  <c r="L1571" i="14"/>
  <c r="M1609" i="14"/>
  <c r="L1608" i="14"/>
  <c r="M1461" i="14"/>
  <c r="L1460" i="14"/>
  <c r="M1276" i="14"/>
  <c r="L1275" i="14"/>
  <c r="M1314" i="14" l="1"/>
  <c r="L1313" i="14"/>
  <c r="M1610" i="14"/>
  <c r="L1609" i="14"/>
  <c r="M1647" i="14"/>
  <c r="L1646" i="14"/>
  <c r="M1573" i="14"/>
  <c r="L1572" i="14"/>
  <c r="M1388" i="14"/>
  <c r="L1387" i="14"/>
  <c r="M1425" i="14"/>
  <c r="L1424" i="14"/>
  <c r="M1499" i="14"/>
  <c r="L1498" i="14"/>
  <c r="M1277" i="14"/>
  <c r="L1277" i="14" s="1"/>
  <c r="L1276" i="14"/>
  <c r="M1536" i="14"/>
  <c r="L1535" i="14"/>
  <c r="M1462" i="14"/>
  <c r="L1461" i="14"/>
  <c r="M1721" i="14"/>
  <c r="L1720" i="14"/>
  <c r="M1351" i="14"/>
  <c r="L1350" i="14"/>
  <c r="M1684" i="14"/>
  <c r="L1683" i="14"/>
  <c r="M1574" i="14" l="1"/>
  <c r="L1573" i="14"/>
  <c r="M1500" i="14"/>
  <c r="L1499" i="14"/>
  <c r="M1352" i="14"/>
  <c r="L1351" i="14"/>
  <c r="M1463" i="14"/>
  <c r="L1462" i="14"/>
  <c r="M1426" i="14"/>
  <c r="L1425" i="14"/>
  <c r="M1611" i="14"/>
  <c r="L1610" i="14"/>
  <c r="M1722" i="14"/>
  <c r="L1721" i="14"/>
  <c r="M1648" i="14"/>
  <c r="L1647" i="14"/>
  <c r="M1685" i="14"/>
  <c r="L1684" i="14"/>
  <c r="M1537" i="14"/>
  <c r="L1536" i="14"/>
  <c r="M1389" i="14"/>
  <c r="L1388" i="14"/>
  <c r="M1315" i="14"/>
  <c r="L1315" i="14" s="1"/>
  <c r="L1314" i="14"/>
  <c r="M1649" i="14" l="1"/>
  <c r="L1648" i="14"/>
  <c r="M1390" i="14"/>
  <c r="L1389" i="14"/>
  <c r="M1464" i="14"/>
  <c r="L1463" i="14"/>
  <c r="M1353" i="14"/>
  <c r="L1353" i="14" s="1"/>
  <c r="L1352" i="14"/>
  <c r="M1538" i="14"/>
  <c r="L1537" i="14"/>
  <c r="M1501" i="14"/>
  <c r="L1500" i="14"/>
  <c r="M1723" i="14"/>
  <c r="L1722" i="14"/>
  <c r="M1612" i="14"/>
  <c r="L1611" i="14"/>
  <c r="M1686" i="14"/>
  <c r="L1685" i="14"/>
  <c r="M1427" i="14"/>
  <c r="L1426" i="14"/>
  <c r="M1575" i="14"/>
  <c r="L1574" i="14"/>
  <c r="M1613" i="14" l="1"/>
  <c r="L1612" i="14"/>
  <c r="M1576" i="14"/>
  <c r="L1575" i="14"/>
  <c r="M1724" i="14"/>
  <c r="L1723" i="14"/>
  <c r="M1465" i="14"/>
  <c r="L1464" i="14"/>
  <c r="M1502" i="14"/>
  <c r="L1501" i="14"/>
  <c r="M1428" i="14"/>
  <c r="L1427" i="14"/>
  <c r="M1391" i="14"/>
  <c r="L1391" i="14" s="1"/>
  <c r="L1390" i="14"/>
  <c r="M1687" i="14"/>
  <c r="L1686" i="14"/>
  <c r="M1539" i="14"/>
  <c r="L1538" i="14"/>
  <c r="M1650" i="14"/>
  <c r="L1649" i="14"/>
  <c r="M1466" i="14" l="1"/>
  <c r="L1465" i="14"/>
  <c r="M1725" i="14"/>
  <c r="L1724" i="14"/>
  <c r="M1429" i="14"/>
  <c r="L1429" i="14" s="1"/>
  <c r="L1428" i="14"/>
  <c r="M1688" i="14"/>
  <c r="L1687" i="14"/>
  <c r="M1651" i="14"/>
  <c r="L1650" i="14"/>
  <c r="M1577" i="14"/>
  <c r="L1576" i="14"/>
  <c r="M1540" i="14"/>
  <c r="L1539" i="14"/>
  <c r="M1503" i="14"/>
  <c r="L1502" i="14"/>
  <c r="M1614" i="14"/>
  <c r="L1613" i="14"/>
  <c r="M1689" i="14" l="1"/>
  <c r="L1688" i="14"/>
  <c r="M1504" i="14"/>
  <c r="L1503" i="14"/>
  <c r="M1541" i="14"/>
  <c r="L1540" i="14"/>
  <c r="M1726" i="14"/>
  <c r="L1725" i="14"/>
  <c r="M1578" i="14"/>
  <c r="L1577" i="14"/>
  <c r="M1615" i="14"/>
  <c r="L1614" i="14"/>
  <c r="M1652" i="14"/>
  <c r="L1651" i="14"/>
  <c r="M1467" i="14"/>
  <c r="L1467" i="14" s="1"/>
  <c r="L1466" i="14"/>
  <c r="M1542" i="14" l="1"/>
  <c r="L1541" i="14"/>
  <c r="M1505" i="14"/>
  <c r="L1505" i="14" s="1"/>
  <c r="L1504" i="14"/>
  <c r="M1653" i="14"/>
  <c r="L1652" i="14"/>
  <c r="M1616" i="14"/>
  <c r="L1615" i="14"/>
  <c r="M1727" i="14"/>
  <c r="L1726" i="14"/>
  <c r="M1579" i="14"/>
  <c r="L1578" i="14"/>
  <c r="M1690" i="14"/>
  <c r="L1689" i="14"/>
  <c r="M1617" i="14" l="1"/>
  <c r="L1616" i="14"/>
  <c r="M1654" i="14"/>
  <c r="L1653" i="14"/>
  <c r="M1691" i="14"/>
  <c r="L1690" i="14"/>
  <c r="M1580" i="14"/>
  <c r="L1579" i="14"/>
  <c r="M1728" i="14"/>
  <c r="L1727" i="14"/>
  <c r="M1543" i="14"/>
  <c r="L1543" i="14" s="1"/>
  <c r="L1542" i="14"/>
  <c r="M1581" i="14" l="1"/>
  <c r="L1581" i="14" s="1"/>
  <c r="L1580" i="14"/>
  <c r="M1692" i="14"/>
  <c r="L1691" i="14"/>
  <c r="M1655" i="14"/>
  <c r="L1654" i="14"/>
  <c r="M1729" i="14"/>
  <c r="L1728" i="14"/>
  <c r="M1618" i="14"/>
  <c r="L1617" i="14"/>
  <c r="M1693" i="14" l="1"/>
  <c r="L1692" i="14"/>
  <c r="M1730" i="14"/>
  <c r="L1729" i="14"/>
  <c r="M1656" i="14"/>
  <c r="L1655" i="14"/>
  <c r="M1619" i="14"/>
  <c r="L1619" i="14" s="1"/>
  <c r="L1618" i="14"/>
  <c r="M1657" i="14" l="1"/>
  <c r="L1657" i="14" s="1"/>
  <c r="L1656" i="14"/>
  <c r="M1731" i="14"/>
  <c r="L1730" i="14"/>
  <c r="M1694" i="14"/>
  <c r="L1693" i="14"/>
  <c r="M1695" i="14" l="1"/>
  <c r="L1695" i="14" s="1"/>
  <c r="L1694" i="14"/>
  <c r="M1732" i="14"/>
  <c r="L1732" i="14" s="1"/>
  <c r="L1731" i="14"/>
</calcChain>
</file>

<file path=xl/sharedStrings.xml><?xml version="1.0" encoding="utf-8"?>
<sst xmlns="http://schemas.openxmlformats.org/spreadsheetml/2006/main" count="86777" uniqueCount="4245">
  <si>
    <t>Facility Status</t>
  </si>
  <si>
    <t>Facility Fuel Type</t>
  </si>
  <si>
    <t>Baker River Project</t>
  </si>
  <si>
    <t>W4865</t>
  </si>
  <si>
    <t>PSE owned</t>
  </si>
  <si>
    <t>Water (Incremental Hydro)</t>
  </si>
  <si>
    <t>Not Eligible</t>
  </si>
  <si>
    <t>---</t>
  </si>
  <si>
    <t>Hopkins Ridge</t>
  </si>
  <si>
    <t>W184</t>
  </si>
  <si>
    <t>Wind</t>
  </si>
  <si>
    <t>Hopkins Ridge Phase II</t>
  </si>
  <si>
    <t>W1382</t>
  </si>
  <si>
    <t>Klondike III</t>
  </si>
  <si>
    <t>W237</t>
  </si>
  <si>
    <t>PPA</t>
  </si>
  <si>
    <t>Lower Snake River - Dodge Junction</t>
  </si>
  <si>
    <t>W2669</t>
  </si>
  <si>
    <t>Eligible</t>
  </si>
  <si>
    <t>Lower Snake River - Phalen Gulch</t>
  </si>
  <si>
    <t>W2670</t>
  </si>
  <si>
    <t>Snoqualmie Falls Project</t>
  </si>
  <si>
    <t>W4866</t>
  </si>
  <si>
    <t>Sierra Pacific Burlington - Sierra Pacific Burlington</t>
  </si>
  <si>
    <t>W1491</t>
  </si>
  <si>
    <t>Biomass</t>
  </si>
  <si>
    <t>Wild Horse</t>
  </si>
  <si>
    <t>W183</t>
  </si>
  <si>
    <t>Wild Horse Phase II</t>
  </si>
  <si>
    <t>W1364</t>
  </si>
  <si>
    <t>Camp Reed Wind Park - Camp Reed Wind Park</t>
  </si>
  <si>
    <t>W1875</t>
  </si>
  <si>
    <t>REC only</t>
  </si>
  <si>
    <t>Condon Wind Power</t>
  </si>
  <si>
    <t>W774</t>
  </si>
  <si>
    <t>Condon Wind Power Phase II</t>
  </si>
  <si>
    <t>W833</t>
  </si>
  <si>
    <t>Cosmo Specialty Fibers - Cos1</t>
  </si>
  <si>
    <t>W2233</t>
  </si>
  <si>
    <t>Cosmo Specialty Fibers Inc. - COS2</t>
  </si>
  <si>
    <t>W2242</t>
  </si>
  <si>
    <t>Golden Valley Wind Park - Golden Valley Wind Park</t>
  </si>
  <si>
    <t>W1862</t>
  </si>
  <si>
    <t>Goodnoe Hills - Goodnoe Hills</t>
  </si>
  <si>
    <t>W536</t>
  </si>
  <si>
    <t>Grand View 2 West</t>
  </si>
  <si>
    <t>W5070</t>
  </si>
  <si>
    <t>Solar</t>
  </si>
  <si>
    <t>Grand View 5 East</t>
  </si>
  <si>
    <t>W5069</t>
  </si>
  <si>
    <t>Hidden Hollow Energy LLC - Hidden Hollow Energy</t>
  </si>
  <si>
    <t>W1634</t>
  </si>
  <si>
    <t>Biogas</t>
  </si>
  <si>
    <t>Horse Butte Wind</t>
  </si>
  <si>
    <t>W3260</t>
  </si>
  <si>
    <t>ID Solar 1</t>
  </si>
  <si>
    <t>W5076</t>
  </si>
  <si>
    <t>Klondike 1</t>
  </si>
  <si>
    <t>W238</t>
  </si>
  <si>
    <t>Klondike III - Klondike Wind Power III LLC</t>
  </si>
  <si>
    <t>Klondike IIIa - Klondike Wind Power IIIa</t>
  </si>
  <si>
    <t>W817</t>
  </si>
  <si>
    <t>Marengo - Marengo</t>
  </si>
  <si>
    <t>W185</t>
  </si>
  <si>
    <t>Meadow Creek Wind Farm - Five Pine Project</t>
  </si>
  <si>
    <t>W3186</t>
  </si>
  <si>
    <t>Meadow Creek Wind Farm - North Point Wind Farm</t>
  </si>
  <si>
    <t>W3185</t>
  </si>
  <si>
    <t>Mountain Air Wind Projects - Mountain Air Wind Projects</t>
  </si>
  <si>
    <t>W2869</t>
  </si>
  <si>
    <t>Nine Canyon Wind Project - Nine Canyon Phase 3</t>
  </si>
  <si>
    <t>W697</t>
  </si>
  <si>
    <t>Nine Canyon Wind Project - Nine Canyon Wind Project</t>
  </si>
  <si>
    <t>W684</t>
  </si>
  <si>
    <t>Oregon Trail Wind Park, LLC - Oregon Trail Wind Park</t>
  </si>
  <si>
    <t>W1882</t>
  </si>
  <si>
    <t>PaTu Wind Farm - PaTu Wind</t>
  </si>
  <si>
    <t>W1844</t>
  </si>
  <si>
    <t>Rolling Hills - Rolling Hills</t>
  </si>
  <si>
    <t>W928</t>
  </si>
  <si>
    <t>Roseburg LFG - Roseburg LFG Energy</t>
  </si>
  <si>
    <t>W2616</t>
  </si>
  <si>
    <t>Landfill Gas</t>
  </si>
  <si>
    <t>Salmon Falls Wind Park, LLC - Salmon Falls Wind Park</t>
  </si>
  <si>
    <t>W1885</t>
  </si>
  <si>
    <t>Sawtooth Wind Project - Sawtooth Wind Project</t>
  </si>
  <si>
    <t>W2323</t>
  </si>
  <si>
    <t>Stateline (WA) - FPL Energy Vansycle LLC</t>
  </si>
  <si>
    <t>W248</t>
  </si>
  <si>
    <t>stimson lumber-plummer - stimson-plummer</t>
  </si>
  <si>
    <t>W813</t>
  </si>
  <si>
    <t>Stoltze Cogeneration Plant - Stoltze CoGen1</t>
  </si>
  <si>
    <t>W3662</t>
  </si>
  <si>
    <t>Thousand Springs Wind Park, LLC - Thousand Springs Wind Park</t>
  </si>
  <si>
    <t>W1881</t>
  </si>
  <si>
    <t>Top of the World - Top of the World</t>
  </si>
  <si>
    <t>W1749</t>
  </si>
  <si>
    <t>Tuana Gulch Wind Park, LLC - Tuana Gulch Wind Park</t>
  </si>
  <si>
    <t>W1883</t>
  </si>
  <si>
    <t>Tuana Springs Energy, LLC - Tuana Springs</t>
  </si>
  <si>
    <t>W1503</t>
  </si>
  <si>
    <t>White Creek Wind 1 - White Creek</t>
  </si>
  <si>
    <t>W360</t>
  </si>
  <si>
    <t>INSERT ABOVE THIS LINE</t>
  </si>
  <si>
    <t>Eligible MWh Available for RCW 19.285 Compliance</t>
  </si>
  <si>
    <t>Percent of MWh Qualifying Under RCW 19.285</t>
  </si>
  <si>
    <t>Total MWh Produced (before reductions to what is "eligible")</t>
  </si>
  <si>
    <t>% Qualifying under RCW 19.285</t>
  </si>
  <si>
    <t>WREGIS ID</t>
  </si>
  <si>
    <t>PSE ID</t>
  </si>
  <si>
    <t>INSERT LEFT</t>
  </si>
  <si>
    <t>INSERT ABOVE</t>
  </si>
  <si>
    <t>% Qualifying Allocated to WA</t>
  </si>
  <si>
    <t>Facility Name</t>
  </si>
  <si>
    <t>Y</t>
  </si>
  <si>
    <t>Extra Apprenticeship Credit</t>
  </si>
  <si>
    <t>Extra Apprenticeship Credit Eligibility</t>
  </si>
  <si>
    <t>Distributed Generation Bonus Eligibility</t>
  </si>
  <si>
    <t>Online Date</t>
  </si>
  <si>
    <t>Distributed Generation Bonus</t>
  </si>
  <si>
    <t>Total Quantity from Non REC Eligible Generation</t>
  </si>
  <si>
    <t>INSERT COLUMNS TO LEFT</t>
  </si>
  <si>
    <t>Reporting Entity:</t>
  </si>
  <si>
    <t>Puget Sound Energy</t>
  </si>
  <si>
    <t>Reporting Date:</t>
  </si>
  <si>
    <t>RCW 19.285 Compliance Need</t>
  </si>
  <si>
    <t>Delivered Load to Retail Customers (MWh)</t>
  </si>
  <si>
    <t>WA State RCW 19.285 Requirement</t>
  </si>
  <si>
    <t>Quantity Required for Compliance</t>
  </si>
  <si>
    <t>Eligible Quantity Acquired</t>
  </si>
  <si>
    <t>Qualifying MWh Allocated to WA</t>
  </si>
  <si>
    <t>Quantity from Non REC Eligible Generation</t>
  </si>
  <si>
    <t>Total Quantity Available for RCW 19.285 Compliance</t>
  </si>
  <si>
    <t>Sales and Transfers</t>
  </si>
  <si>
    <t>Adjustments</t>
  </si>
  <si>
    <t>Net Surplus Adjustments</t>
  </si>
  <si>
    <t>Adjustment for Events Beyond Control</t>
  </si>
  <si>
    <t>RCW 19.285 Compliance Surplus / (Deficit)</t>
  </si>
  <si>
    <t>Actual Retirements for RPS Compliance</t>
  </si>
  <si>
    <t>In both the "Compliance Summary" and "Facility Detail" worksheets, utilities may need to protect commercially sensitive information by use of the CONFIDENTIAL designation.</t>
  </si>
  <si>
    <t>Quantity of RECs Sold</t>
  </si>
  <si>
    <t>Bonus Incentives Transferred</t>
  </si>
  <si>
    <t>Bonus Incentives Not Realized</t>
  </si>
  <si>
    <t>Total Sold / Transferred / Unrealized</t>
  </si>
  <si>
    <t>Reporting Year</t>
  </si>
  <si>
    <t>Apprenticeship Bonus</t>
  </si>
  <si>
    <t>MWh Allocated to WA Compliance</t>
  </si>
  <si>
    <t>Percent of Qualifying MWh Allocated to WA</t>
  </si>
  <si>
    <t>Non REC Eligible Generation</t>
  </si>
  <si>
    <t>REC Sales / Transfers</t>
  </si>
  <si>
    <t>Contribution to RCW 19.285 Compliance</t>
  </si>
  <si>
    <t>Baker estimated RPS Eligible generation based on Incremental Hydro Calculation Method 2.   Baker Project WREGIS Registration was completed June, 2016</t>
  </si>
  <si>
    <t>Notes</t>
  </si>
  <si>
    <t>ATTACHMENT 3</t>
  </si>
  <si>
    <t>Bonus Incentive Eligibility</t>
  </si>
  <si>
    <t>Facility Types</t>
  </si>
  <si>
    <t>Geothermal</t>
  </si>
  <si>
    <t>Sewage Treatment Gas</t>
  </si>
  <si>
    <t>Wave, Ocean, Tidal</t>
  </si>
  <si>
    <t>Biodiesel Fuel</t>
  </si>
  <si>
    <t>Facility WREGIS ID</t>
  </si>
  <si>
    <t>Miscellaneous Constants</t>
  </si>
  <si>
    <t>Dup?</t>
  </si>
  <si>
    <t>SubAccount</t>
  </si>
  <si>
    <t>State/ Province</t>
  </si>
  <si>
    <t>Compliance Period</t>
  </si>
  <si>
    <t>Reason</t>
  </si>
  <si>
    <t>Additional Details</t>
  </si>
  <si>
    <t>Retirement Types</t>
  </si>
  <si>
    <t>WREGIS GU ID</t>
  </si>
  <si>
    <t>Generator Plant-Unit Name</t>
  </si>
  <si>
    <t>County</t>
  </si>
  <si>
    <t>State</t>
  </si>
  <si>
    <t>Fuel Type</t>
  </si>
  <si>
    <t>Vintage Month</t>
  </si>
  <si>
    <t>Vintage Year</t>
  </si>
  <si>
    <t>Certificate Serial Numbers</t>
  </si>
  <si>
    <t>Quantity</t>
  </si>
  <si>
    <t>AZ</t>
  </si>
  <si>
    <t>BC</t>
  </si>
  <si>
    <t>CA</t>
  </si>
  <si>
    <t>CO</t>
  </si>
  <si>
    <t>MT</t>
  </si>
  <si>
    <t>NV</t>
  </si>
  <si>
    <t>NM</t>
  </si>
  <si>
    <t>TX</t>
  </si>
  <si>
    <t>WA</t>
  </si>
  <si>
    <t>OR</t>
  </si>
  <si>
    <t>AB</t>
  </si>
  <si>
    <t>UT</t>
  </si>
  <si>
    <t>Green-e Energy Eligible</t>
  </si>
  <si>
    <t>Ecologo Certified</t>
  </si>
  <si>
    <t>Hydro Certification</t>
  </si>
  <si>
    <t>SMUD Eligible</t>
  </si>
  <si>
    <t>eTag Matched</t>
  </si>
  <si>
    <t>eTag</t>
  </si>
  <si>
    <t>Green-e Energy RY2014</t>
  </si>
  <si>
    <t/>
  </si>
  <si>
    <t>Sold via paper attestation</t>
  </si>
  <si>
    <t>Retired for Boeing</t>
  </si>
  <si>
    <t>REC</t>
  </si>
  <si>
    <t>Wild Horse - Wild Horse</t>
  </si>
  <si>
    <t>Kittitas</t>
  </si>
  <si>
    <t>183-WA-102834-27337 to 39913</t>
  </si>
  <si>
    <t>No</t>
  </si>
  <si>
    <t>Yes</t>
  </si>
  <si>
    <t>183-WA-105561-1 to 25465</t>
  </si>
  <si>
    <t>183-WA-105561-25466 to 28465</t>
  </si>
  <si>
    <t>Retired for City of Bellingham</t>
  </si>
  <si>
    <t>183-WA-146906-1 to 20000</t>
  </si>
  <si>
    <t>Wild Horse - Wild Horse - Phase II</t>
  </si>
  <si>
    <t>1364-WA-101130-4583 to 6182</t>
  </si>
  <si>
    <t>1364-WA-106432-9932 to 13104</t>
  </si>
  <si>
    <t>Green-e Energy RY2015</t>
  </si>
  <si>
    <t>Retired for City of Lacey</t>
  </si>
  <si>
    <t>W2045</t>
  </si>
  <si>
    <t>Seneca Sustainable Energy - Seneca Sustainable Energy</t>
  </si>
  <si>
    <t>Lane</t>
  </si>
  <si>
    <t>2045-OR-133981-7901 to 8628</t>
  </si>
  <si>
    <t>Retired for King County</t>
  </si>
  <si>
    <t>183-WA-140839-38735 to 39616</t>
  </si>
  <si>
    <t>183-WA-143835-30001 to 54038</t>
  </si>
  <si>
    <t>183-WA-143835-54039 to 55691</t>
  </si>
  <si>
    <t>183-WA-146906-20001 to 42000</t>
  </si>
  <si>
    <t>183-WA-146906-42001 to 42883</t>
  </si>
  <si>
    <t>1364-WA-137442-6627 to 8066</t>
  </si>
  <si>
    <t>1364-WA-147668-1 to 7678</t>
  </si>
  <si>
    <t>1364-WA-147668-7679 to 8178</t>
  </si>
  <si>
    <t>1364-WA-147668-8179 to 8254</t>
  </si>
  <si>
    <t>1364-WA-141640-1 to 7625</t>
  </si>
  <si>
    <t>1364-WA-132948-1 to 290</t>
  </si>
  <si>
    <t>1364-WA-144602-1 to 11591</t>
  </si>
  <si>
    <t>Green-e Energy RY2016</t>
  </si>
  <si>
    <t>183-WA-169094-1 to 43254</t>
  </si>
  <si>
    <t>Retired for City of Olympia</t>
  </si>
  <si>
    <t>1364-WA-169845-1 to 10000</t>
  </si>
  <si>
    <t>Green-e Energy RY2017</t>
  </si>
  <si>
    <t>183-WA-211789-1 to 4603</t>
  </si>
  <si>
    <t>183-WA-211789-9441 to 48567</t>
  </si>
  <si>
    <t>Green-e Energy RY2018</t>
  </si>
  <si>
    <t>AMME0080</t>
  </si>
  <si>
    <t>183-WA-253890-1 to 44385</t>
  </si>
  <si>
    <t>Contact CEC</t>
  </si>
  <si>
    <t>Green-e Energy RY2019</t>
  </si>
  <si>
    <t>AMME0096</t>
  </si>
  <si>
    <t>183-WA-308959-1 to 33659</t>
  </si>
  <si>
    <t>Not Declared</t>
  </si>
  <si>
    <t>183-WA-313296-1 to 1789</t>
  </si>
  <si>
    <t>183-WA-305005-35506 to 44442</t>
  </si>
  <si>
    <t>Green-e Energy RY2020</t>
  </si>
  <si>
    <t>REC0104</t>
  </si>
  <si>
    <t>183-WA-358018-1 to 44385</t>
  </si>
  <si>
    <t>Green-e Energy RY2021</t>
  </si>
  <si>
    <t>REC0139</t>
  </si>
  <si>
    <t>Lower Snake River - Dodge Junction - LSR-Dodge Junction</t>
  </si>
  <si>
    <t>Garfield</t>
  </si>
  <si>
    <t>2669-WA-414761-1 to 4000</t>
  </si>
  <si>
    <t>Green-e Energy RY2022</t>
  </si>
  <si>
    <t>2669-WA-493206-1 to 15500</t>
  </si>
  <si>
    <t>Year</t>
  </si>
  <si>
    <t>Month</t>
  </si>
  <si>
    <t>Login Name</t>
  </si>
  <si>
    <t>Date of Transfer</t>
  </si>
  <si>
    <t>Transferor</t>
  </si>
  <si>
    <t>Transferee</t>
  </si>
  <si>
    <t>Action</t>
  </si>
  <si>
    <t>SubAccountName</t>
  </si>
  <si>
    <t>Transaction ID</t>
  </si>
  <si>
    <t>Hopkins Ridge - Hopkins Ridge Phase II</t>
  </si>
  <si>
    <t>WND</t>
  </si>
  <si>
    <t>jcn</t>
  </si>
  <si>
    <t>1382-WA-524785-1 to 1882</t>
  </si>
  <si>
    <t>3Degrees Group Inc</t>
  </si>
  <si>
    <t>Confirm</t>
  </si>
  <si>
    <t>Default-86</t>
  </si>
  <si>
    <t>1382-WA-516779-1 to 1056</t>
  </si>
  <si>
    <t>1382-WA-508985-1 to 1432</t>
  </si>
  <si>
    <t>1382-WA-500896-1 to 1425</t>
  </si>
  <si>
    <t>1382-WA-493006-1 to 1405</t>
  </si>
  <si>
    <t>Hopkins Ridge - Hopkins Ridge</t>
  </si>
  <si>
    <t>EMA Service</t>
  </si>
  <si>
    <t>184-WA-82921-30527 to 40216</t>
  </si>
  <si>
    <t>ACT Commodities Inc.</t>
  </si>
  <si>
    <t>Default-5385</t>
  </si>
  <si>
    <t>184-WA-80472-28352 to 43516</t>
  </si>
  <si>
    <t>184-WA-89997-1 to 26756</t>
  </si>
  <si>
    <t>go2markets</t>
  </si>
  <si>
    <t>184-WA-80472-1 to 28351</t>
  </si>
  <si>
    <t>GO2-Markets</t>
  </si>
  <si>
    <t>Default-11890</t>
  </si>
  <si>
    <t>184-WA-78387-1 to 29839</t>
  </si>
  <si>
    <t>184-WA-82921-1 to 30526</t>
  </si>
  <si>
    <t>184-WA-87590-1 to 31256</t>
  </si>
  <si>
    <t>1382-WA-90898-1 to 1177</t>
  </si>
  <si>
    <t>1382-WA-79210-1 to 1313</t>
  </si>
  <si>
    <t>1382-WA-88487-1 to 1375</t>
  </si>
  <si>
    <t>1382-WA-83811-1 to 1770</t>
  </si>
  <si>
    <t>1382-WA-81411-1 to 1914</t>
  </si>
  <si>
    <t>1382-WA-86252-1 to 2278</t>
  </si>
  <si>
    <t>237-OR-423250-17834 to 18906</t>
  </si>
  <si>
    <t>237-OR-429596-26807 to 30733</t>
  </si>
  <si>
    <t>237-OR-414855-69084 to 76574</t>
  </si>
  <si>
    <t>237-OR-423250-14406 to 17833</t>
  </si>
  <si>
    <t>237-OR-417104-52813 to 69316</t>
  </si>
  <si>
    <t>237-OR-414855-58342 to 69083</t>
  </si>
  <si>
    <t>237-OR-78426-4001 to 6595</t>
  </si>
  <si>
    <t>237-OR-82964-14679 to 24462</t>
  </si>
  <si>
    <t>237-OR-80510-1 to 10491</t>
  </si>
  <si>
    <t>237-OR-87634-45040 to 58009</t>
  </si>
  <si>
    <t>237-OR-90039-47748 to 61498</t>
  </si>
  <si>
    <t>237-OR-85391-1 to 17804</t>
  </si>
  <si>
    <t>2669-WA-91672-1 to 35251</t>
  </si>
  <si>
    <t>Lower Snake River - Phalen Gulch - LSR-Phalen Gulch</t>
  </si>
  <si>
    <t>2670-WA-91673-1 to 2471</t>
  </si>
  <si>
    <t>183-WA-87589-1 to 29622</t>
  </si>
  <si>
    <t>183-WA-78386-1 to 45926</t>
  </si>
  <si>
    <t>1364-WA-90887-3350 to 8476</t>
  </si>
  <si>
    <t>183-WA-2905-42222 to 46822</t>
  </si>
  <si>
    <t>184-WA-3521-26502 to 27144</t>
  </si>
  <si>
    <t>183-WA-4240-25001 to 54746</t>
  </si>
  <si>
    <t>237-OR-6357-17539 to 35076</t>
  </si>
  <si>
    <t>237-OR-6356-14269 to 28536</t>
  </si>
  <si>
    <t>237-OR-6355-13202 to 26402</t>
  </si>
  <si>
    <t>237-OR-4279-57537 to 59843</t>
  </si>
  <si>
    <t>237-OR-4278-75668 to 75785</t>
  </si>
  <si>
    <t>237-OR-5149-9113 to 18224</t>
  </si>
  <si>
    <t>237-OR-5148-8625 to 17248</t>
  </si>
  <si>
    <t>237-OR-4280-24763 to 32542</t>
  </si>
  <si>
    <t>237-OR-3571-19881 to 26126</t>
  </si>
  <si>
    <t>237-OR-4277-60362 to 79326</t>
  </si>
  <si>
    <t>184-WA-4241-38751 to 39269</t>
  </si>
  <si>
    <t>183-WA-1010-25001 to 63032</t>
  </si>
  <si>
    <t>183-WA-3520-50001 to 50842</t>
  </si>
  <si>
    <t>184-WA-1011-33751 to 44006</t>
  </si>
  <si>
    <t>1382-WA-77261-1 to 2255</t>
  </si>
  <si>
    <t>237-OR-59408-41119 to 52960</t>
  </si>
  <si>
    <t>1382-WA-75350-1 to 1109</t>
  </si>
  <si>
    <t>183-WA-59369-1 to 2118</t>
  </si>
  <si>
    <t>183-WA-61175-1 to 21371</t>
  </si>
  <si>
    <t>1382-WA-69593-1 to 1053</t>
  </si>
  <si>
    <t>1382-WA-67691-1 to 976</t>
  </si>
  <si>
    <t>1382-WA-73456-1 to 1470</t>
  </si>
  <si>
    <t>237-OR-57630-31655 to 40771</t>
  </si>
  <si>
    <t>1382-WA-71562-1 to 778</t>
  </si>
  <si>
    <t>237-OR-55807-1 to 8493</t>
  </si>
  <si>
    <t>183-WA-59369-25464 to 27755</t>
  </si>
  <si>
    <t>183-WA-63004-1 to 61347</t>
  </si>
  <si>
    <t>183-WA-76518-24046 to 46131</t>
  </si>
  <si>
    <t>237-OR-61216-5215 to 15642</t>
  </si>
  <si>
    <t>237-OR-64941-54018 to 69573</t>
  </si>
  <si>
    <t>183-WA-59369-52756 to 69544</t>
  </si>
  <si>
    <t>237-OR-63046-10979 to 25191</t>
  </si>
  <si>
    <t>184-WA-76519-48950 to 51238</t>
  </si>
  <si>
    <t>183-WA-59369-27756 to 52755</t>
  </si>
  <si>
    <t>alison</t>
  </si>
  <si>
    <t>183-WA-349114-12500 to 25000</t>
  </si>
  <si>
    <t>237-OR-376115-12164 to 15964</t>
  </si>
  <si>
    <t>237-OR-373130-17165 to 22584</t>
  </si>
  <si>
    <t>237-OR-364951-26285 to 34499</t>
  </si>
  <si>
    <t>237-OR-360531-38346 to 49939</t>
  </si>
  <si>
    <t>237-OR-356026-50092 to 65745</t>
  </si>
  <si>
    <t>237-OR-351730-57007 to 74821</t>
  </si>
  <si>
    <t>W4943</t>
  </si>
  <si>
    <t>Granite Mountain Solar West, LLC - Granite Mountain Solar West, LLC</t>
  </si>
  <si>
    <t>SO1</t>
  </si>
  <si>
    <t>4943-UT-275366-6715 to 6835</t>
  </si>
  <si>
    <t>3Degrees</t>
  </si>
  <si>
    <t>183-WA-349114-25001 to 36150</t>
  </si>
  <si>
    <t>W823</t>
  </si>
  <si>
    <t>Cassia Gulch Wind Park - Cassia Gulch Wind Park LLC</t>
  </si>
  <si>
    <t>kristin13</t>
  </si>
  <si>
    <t>823-ID-365112-352 to 3990</t>
  </si>
  <si>
    <t>Renewable Power Strategies, LLC</t>
  </si>
  <si>
    <t>Green-E &amp; PNW-6145</t>
  </si>
  <si>
    <t>237-OR-343361-43807 to 44186</t>
  </si>
  <si>
    <t>184-WA-349115-1 to 25000</t>
  </si>
  <si>
    <t>237-OR-343361-43200 to 43806</t>
  </si>
  <si>
    <t>237-OR-339311-38150 to 50071</t>
  </si>
  <si>
    <t>237-OR-335518-12353 to 16212</t>
  </si>
  <si>
    <t>237-OR-332848-13165 to 17279</t>
  </si>
  <si>
    <t>237-OR-327846-14297 to 18412</t>
  </si>
  <si>
    <t>SCLREC3</t>
  </si>
  <si>
    <t>1862-ID-325568-1 to 1</t>
  </si>
  <si>
    <t>Seattle City Light</t>
  </si>
  <si>
    <t>IWP-11198</t>
  </si>
  <si>
    <t>183-WA-317097-1 to 34892</t>
  </si>
  <si>
    <t>OneEnergy, Inc.</t>
  </si>
  <si>
    <t>Default-2531</t>
  </si>
  <si>
    <t>184-WA-320968-27938 to 33045</t>
  </si>
  <si>
    <t>183-WA-317097-34893 to 43240</t>
  </si>
  <si>
    <t>183-WA-320967-1 to 16582</t>
  </si>
  <si>
    <t>183-WA-313296-1790 to 31859</t>
  </si>
  <si>
    <t>184-WA-308960-1 to 19239</t>
  </si>
  <si>
    <t>184-WA-305006-1 to 31728</t>
  </si>
  <si>
    <t>184-WA-301101-1 to 24033</t>
  </si>
  <si>
    <t>237-OR-323840-22818 to 29388</t>
  </si>
  <si>
    <t>1382-WA-321248-1 to 1593</t>
  </si>
  <si>
    <t>184-WA-320968-1 to 27937</t>
  </si>
  <si>
    <t>237-OR-319584-24214 to 31187</t>
  </si>
  <si>
    <t>1382-WA-317394-1 to 1740</t>
  </si>
  <si>
    <t>184-WA-317098-1 to 36121</t>
  </si>
  <si>
    <t>237-OR-315769-15711 to 20234</t>
  </si>
  <si>
    <t>237-OR-311878-34952 to 45017</t>
  </si>
  <si>
    <t>237-OR-307550-50441 to 64967</t>
  </si>
  <si>
    <t>237-OR-303653-47832 to 62778</t>
  </si>
  <si>
    <t>bergumv</t>
  </si>
  <si>
    <t>1382-WA-278135-1 to 1961</t>
  </si>
  <si>
    <t>Benton PUD</t>
  </si>
  <si>
    <t>Default-362</t>
  </si>
  <si>
    <t>184-WA-277808-1 to 5913</t>
  </si>
  <si>
    <t>1382-WA-313612-1 to 947</t>
  </si>
  <si>
    <t>184-WA-313297-1 to 19634</t>
  </si>
  <si>
    <t>184-WA-308960-19240 to 25796</t>
  </si>
  <si>
    <t>1382-WA-309298-1 to 1243</t>
  </si>
  <si>
    <t>1382-WA-305343-1 to 1529</t>
  </si>
  <si>
    <t>183-WA-305005-1 to 35505</t>
  </si>
  <si>
    <t>1382-WA-301441-1 to 1158</t>
  </si>
  <si>
    <t>183-WA-301100-1 to 33427</t>
  </si>
  <si>
    <t>184-WA-265840-1 to 6188</t>
  </si>
  <si>
    <t>184-WA-262012-1 to 22694</t>
  </si>
  <si>
    <t>184-WA-258111-1 to 19992</t>
  </si>
  <si>
    <t>184-WA-253891-1 to 25526</t>
  </si>
  <si>
    <t>237-OR-276276-17628 to 22704</t>
  </si>
  <si>
    <t>237-OR-272186-20925 to 26950</t>
  </si>
  <si>
    <t>237-OR-268263-32129 to 41382</t>
  </si>
  <si>
    <t>237-OR-264304-24816 to 31962</t>
  </si>
  <si>
    <t>237-OR-260397-41189 to 53051</t>
  </si>
  <si>
    <t>237-OR-256135-61912 to 79741</t>
  </si>
  <si>
    <t>STX123</t>
  </si>
  <si>
    <t>183-WA-221983-2227 to 36197</t>
  </si>
  <si>
    <t>STX Commodities LLC</t>
  </si>
  <si>
    <t>Default-7001</t>
  </si>
  <si>
    <t>183-WA-227236-1 to 45552</t>
  </si>
  <si>
    <t>183-WA-225507-1 to 40477</t>
  </si>
  <si>
    <t>183-WA-215087-19295 to 37206</t>
  </si>
  <si>
    <t>1382-WA-227631-1 to 1565</t>
  </si>
  <si>
    <t>1382-WA-223053-1 to 1705</t>
  </si>
  <si>
    <t>1382-WA-219420-1 to 1724</t>
  </si>
  <si>
    <t>183-WA-221983-1 to 2226</t>
  </si>
  <si>
    <t>1382-WA-215919-1 to 1478</t>
  </si>
  <si>
    <t>183-WA-218497-1 to 50678</t>
  </si>
  <si>
    <t>1382-WA-212507-1 to 1129</t>
  </si>
  <si>
    <t>1382-WA-209097-1 to 1583</t>
  </si>
  <si>
    <t>bpud</t>
  </si>
  <si>
    <t>183-WA-211789-4604 to 9440</t>
  </si>
  <si>
    <t>184-WA-227237-1 to 32469</t>
  </si>
  <si>
    <t>184-WA-226239-1 to 20940</t>
  </si>
  <si>
    <t>183-WA-215087-1 to 19294</t>
  </si>
  <si>
    <t>darren</t>
  </si>
  <si>
    <t>184-WA-226239-20941 to 35378</t>
  </si>
  <si>
    <t>237-OR-229082-27181 to 35008</t>
  </si>
  <si>
    <t>237-OR-225112-20050 to 25824</t>
  </si>
  <si>
    <t>237-OR-225111-22420 to 28876</t>
  </si>
  <si>
    <t>184-WA-222709-1 to 35770</t>
  </si>
  <si>
    <t>237-OR-218086-42748 to 55059</t>
  </si>
  <si>
    <t>184-WA-219222-1 to 30662</t>
  </si>
  <si>
    <t>237-OR-214693-45412 to 58490</t>
  </si>
  <si>
    <t>184-WA-212788-1 to 23440</t>
  </si>
  <si>
    <t>237-OR-211370-60411 to 77808</t>
  </si>
  <si>
    <t>184-WA-209434-1 to 32841</t>
  </si>
  <si>
    <t>237-OR-169132-34056 to 44055</t>
  </si>
  <si>
    <t>237-OR-169132-44056 to 51322</t>
  </si>
  <si>
    <t>237-OR-172350-56437 to 66669</t>
  </si>
  <si>
    <t>237-OR-175405-39322 to 47306</t>
  </si>
  <si>
    <t>Green Mountain Energy Company</t>
  </si>
  <si>
    <t>Green Mountain Northeast-10</t>
  </si>
  <si>
    <t>237-OR-175405-36729 to 39321</t>
  </si>
  <si>
    <t>184-WA-175369-1 to 8284</t>
  </si>
  <si>
    <t>237-OR-172350-51763 to 56436</t>
  </si>
  <si>
    <t>184-WA-172312-1 to 32313</t>
  </si>
  <si>
    <t>184-WA-169095-1 to 33651</t>
  </si>
  <si>
    <t>1382-WA-154044-1 to 1161</t>
  </si>
  <si>
    <t>184-WA-153226-1 to 22496</t>
  </si>
  <si>
    <t>2670-WA-151774-1 to 12732</t>
  </si>
  <si>
    <t>1382-WA-150954-1 to 574</t>
  </si>
  <si>
    <t>184-WA-150158-1 to 13037</t>
  </si>
  <si>
    <t>237-OR-156494-15894 to 22322</t>
  </si>
  <si>
    <t>237-OR-153264-6591 to 8106</t>
  </si>
  <si>
    <t>1364-WA-125616-8110 to 11423</t>
  </si>
  <si>
    <t>237-OR-150193-6044 to 9453</t>
  </si>
  <si>
    <t>237-OR-153264-1 to 6590</t>
  </si>
  <si>
    <t>183-WA-143835-1 to 30000</t>
  </si>
  <si>
    <t>237-OR-146943-1 to 7733</t>
  </si>
  <si>
    <t>237-OR-143876-1 to 10298</t>
  </si>
  <si>
    <t>237-OR-140882-1 to 6107</t>
  </si>
  <si>
    <t>237-OR-136560-24897 to 34966</t>
  </si>
  <si>
    <t>1364-WA-137442-1 to 6626</t>
  </si>
  <si>
    <t>183-WA-136518-1 to 41907</t>
  </si>
  <si>
    <t>183-WA-132035-1 to 36234</t>
  </si>
  <si>
    <t>1364-WA-129322-1 to 5008</t>
  </si>
  <si>
    <t>183-WA-128501-1 to 26017</t>
  </si>
  <si>
    <t>184-WA-146907-1 to 24837</t>
  </si>
  <si>
    <t>NRG Power Marketing LLC</t>
  </si>
  <si>
    <t>Default-3404</t>
  </si>
  <si>
    <t>2669-WA-142480-1 to 40553</t>
  </si>
  <si>
    <t>1382-WA-147681-1 to 1092</t>
  </si>
  <si>
    <t>2670-WA-142481-1 to 30269</t>
  </si>
  <si>
    <t>1382-WA-137478-694 to 1130</t>
  </si>
  <si>
    <t>184-WA-143836-1 to 41204</t>
  </si>
  <si>
    <t>2669-WA-148631-1 to 35956</t>
  </si>
  <si>
    <t>1382-WA-144615-1 to 1813</t>
  </si>
  <si>
    <t>183-WA-140839-1 to 38734</t>
  </si>
  <si>
    <t>2669-WA-145479-1 to 50548</t>
  </si>
  <si>
    <t>2670-WA-148632-1 to 24673</t>
  </si>
  <si>
    <t>184-WA-136519-1 to 25682</t>
  </si>
  <si>
    <t>184-WA-140840-1 to 33693</t>
  </si>
  <si>
    <t>2670-WA-145480-1 to 37582</t>
  </si>
  <si>
    <t>2670-WA-139401-1 to 26547</t>
  </si>
  <si>
    <t>1382-WA-141655-1 to 1483</t>
  </si>
  <si>
    <t>2669-WA-139400-1 to 34897</t>
  </si>
  <si>
    <t>183-WA-105561-28466 to 68080</t>
  </si>
  <si>
    <t>1364-WA-119269-1 to 12732</t>
  </si>
  <si>
    <t>1364-WA-109075-1 to 5002</t>
  </si>
  <si>
    <t>1364-WA-122445-1 to 9343</t>
  </si>
  <si>
    <t>183-WA-114250-60001 to 60160</t>
  </si>
  <si>
    <t>1364-WA-112008-1 to 7583</t>
  </si>
  <si>
    <t>1364-WA-125616-1 to 8109</t>
  </si>
  <si>
    <t>237-OR-124781-13147 to 19601</t>
  </si>
  <si>
    <t>1364-WA-115214-1 to 11579</t>
  </si>
  <si>
    <t>183-WA-124738-39929 to 59350</t>
  </si>
  <si>
    <t>184-WA-128502-17306 to 28676</t>
  </si>
  <si>
    <t>1382-WA-129345-1 to 1262</t>
  </si>
  <si>
    <t>1382-WA-132988-1 to 1165</t>
  </si>
  <si>
    <t>1382-WA-137478-1 to 693</t>
  </si>
  <si>
    <t>184-WA-132036-5971 to 26479</t>
  </si>
  <si>
    <t>237-OR-121559-39572 to 51425</t>
  </si>
  <si>
    <t>237-OR-124781-1 to 13146</t>
  </si>
  <si>
    <t>2670-WA-135117-1 to 21948</t>
  </si>
  <si>
    <t>2669-WA-135116-1 to 30132</t>
  </si>
  <si>
    <t>184-WA-132036-1 to 5970</t>
  </si>
  <si>
    <t>2670-WA-130714-1 to 28789</t>
  </si>
  <si>
    <t>2669-WA-130713-1 to 38161</t>
  </si>
  <si>
    <t>184-WA-128502-1 to 17305</t>
  </si>
  <si>
    <t>237-OR-132077-32438 to 45557</t>
  </si>
  <si>
    <t>237-OR-128544-36033 to 50607</t>
  </si>
  <si>
    <t>MEAWREGIS</t>
  </si>
  <si>
    <t>183-WA-108260-25001 to 25991</t>
  </si>
  <si>
    <t>Marin Clean Energy</t>
  </si>
  <si>
    <t>Morgan Stanley_PCC1 2021_Deal 2-3109</t>
  </si>
  <si>
    <t>183-WA-124738-1 to 39928</t>
  </si>
  <si>
    <t>183-WA-121519-1 to 48537</t>
  </si>
  <si>
    <t>183-WA-118437-1 to 66150</t>
  </si>
  <si>
    <t>183-WA-111154-1 to 39394</t>
  </si>
  <si>
    <t>183-WA-114250-1 to 60000</t>
  </si>
  <si>
    <t>184-WA-95329-7229 to 21190</t>
  </si>
  <si>
    <t>2670-WA-99415-13057 to 32832</t>
  </si>
  <si>
    <t>2670-WA-107203-1 to 23855</t>
  </si>
  <si>
    <t>2669-WA-107202-1 to 39464</t>
  </si>
  <si>
    <t>1382-WA-106443-1 to 1520</t>
  </si>
  <si>
    <t>1364-WA-106432-1 to 9931</t>
  </si>
  <si>
    <t>184-WA-105562-1 to 34542</t>
  </si>
  <si>
    <t>2670-WA-104549-1 to 27555</t>
  </si>
  <si>
    <t>2669-WA-104548-1 to 37127</t>
  </si>
  <si>
    <t>1382-WA-103775-1 to 1330</t>
  </si>
  <si>
    <t>1364-WA-103763-1 to 7682</t>
  </si>
  <si>
    <t>184-WA-102835-1 to 30236</t>
  </si>
  <si>
    <t>2670-WA-101868-1 to 16782</t>
  </si>
  <si>
    <t>2669-WA-101867-1 to 22926</t>
  </si>
  <si>
    <t>1382-WA-101143-1 to 819</t>
  </si>
  <si>
    <t>184-WA-100320-1 to 18608</t>
  </si>
  <si>
    <t>2670-WA-99415-1 to 13056</t>
  </si>
  <si>
    <t>2669-WA-99414-1 to 43424</t>
  </si>
  <si>
    <t>1382-WA-98662-1 to 1486</t>
  </si>
  <si>
    <t>184-WA-97820-1 to 33769</t>
  </si>
  <si>
    <t>2670-WA-96993-1 to 18193</t>
  </si>
  <si>
    <t>2669-WA-96992-1 to 26144</t>
  </si>
  <si>
    <t>1382-WA-96251-1 to 932</t>
  </si>
  <si>
    <t>2670-WA-94306-1 to 22993</t>
  </si>
  <si>
    <t>2669-WA-94305-1 to 32666</t>
  </si>
  <si>
    <t>1382-WA-93468-1 to 1222</t>
  </si>
  <si>
    <t>184-WA-118438-1 to 48790</t>
  </si>
  <si>
    <t>184-WA-121520-1 to 42826</t>
  </si>
  <si>
    <t>1382-WA-115242-1 to 2173</t>
  </si>
  <si>
    <t>184-WA-114251-1 to 49384</t>
  </si>
  <si>
    <t>1382-WA-119282-1 to 2147</t>
  </si>
  <si>
    <t>1382-WA-125637-1 to 1883</t>
  </si>
  <si>
    <t>184-WA-108261-1 to 28019</t>
  </si>
  <si>
    <t>184-WA-124739-1 to 42793</t>
  </si>
  <si>
    <t>237-OR-118478-10187 to 12442</t>
  </si>
  <si>
    <t>184-WA-111155-1 to 31279</t>
  </si>
  <si>
    <t>1382-WA-109091-1 to 1233</t>
  </si>
  <si>
    <t>237-OR-121559-36615 to 39571</t>
  </si>
  <si>
    <t>1382-WA-122465-1 to 1884</t>
  </si>
  <si>
    <t>1382-WA-112023-1 to 1376</t>
  </si>
  <si>
    <t>183-WA-95328-1 to 24591</t>
  </si>
  <si>
    <t>183-WA-102834-1 to 27336</t>
  </si>
  <si>
    <t>183-WA-97819-1 to 39676</t>
  </si>
  <si>
    <t>183-WA-100319-1 to 32117</t>
  </si>
  <si>
    <t>183-WA-92478-15536 to 41815</t>
  </si>
  <si>
    <t>183-WA-108260-1 to 25000</t>
  </si>
  <si>
    <t>1364-WA-98650-1 to 7637</t>
  </si>
  <si>
    <t>1364-WA-101130-1 to 4582</t>
  </si>
  <si>
    <t>1364-WA-96240-1 to 4733</t>
  </si>
  <si>
    <t>1364-WA-93457-1 to 8048</t>
  </si>
  <si>
    <t>184-WA-95329-1 to 7228</t>
  </si>
  <si>
    <t>184-WA-92479-1 to 27772</t>
  </si>
  <si>
    <t>237-OR-114289-19687 to 29668</t>
  </si>
  <si>
    <t>237-OR-108300-11929 to 18658</t>
  </si>
  <si>
    <t>237-OR-111196-1 to 8102</t>
  </si>
  <si>
    <t>237-OR-118478-1 to 10186</t>
  </si>
  <si>
    <t>237-OR-97860-25834 to 36281</t>
  </si>
  <si>
    <t>183-WA-92478-1 to 15535</t>
  </si>
  <si>
    <t>237-OR-100361-9955 to 15810</t>
  </si>
  <si>
    <t>237-OR-105605-31503 to 41049</t>
  </si>
  <si>
    <t>237-OR-102874-1 to 7926</t>
  </si>
  <si>
    <t>237-OR-92520-64027 to 82465</t>
  </si>
  <si>
    <t>237-OR-95371-21712 to 33960</t>
  </si>
  <si>
    <t>237-OR-78426-1 to 4000</t>
  </si>
  <si>
    <t>salescoordinator</t>
  </si>
  <si>
    <t>184-WA-76519-1 to 3676</t>
  </si>
  <si>
    <t>Bonneville Environmental Foundation</t>
  </si>
  <si>
    <t>NW Wind-1592</t>
  </si>
  <si>
    <t>W1065</t>
  </si>
  <si>
    <t>Sure Save Highland - Sure Save Highland</t>
  </si>
  <si>
    <t>1065-CA-77076-1 to 2</t>
  </si>
  <si>
    <t>1065-CA-75109-1 to 3</t>
  </si>
  <si>
    <t>1065-CA-73257-1 to 4</t>
  </si>
  <si>
    <t>1065-CA-71376-1 to 5</t>
  </si>
  <si>
    <t>1065-CA-69389-1 to 5</t>
  </si>
  <si>
    <t>1065-CA-67477-1 to 5</t>
  </si>
  <si>
    <t>jbello</t>
  </si>
  <si>
    <t>183-WA-76518-1 to 24045</t>
  </si>
  <si>
    <t>183-WA-74455-1 to 34606</t>
  </si>
  <si>
    <t>183-WA-72637-1 to 45454</t>
  </si>
  <si>
    <t>183-WA-70671-1 to 29767</t>
  </si>
  <si>
    <t>183-WA-68725-1 to 39253</t>
  </si>
  <si>
    <t>183-WA-66806-1 to 26875</t>
  </si>
  <si>
    <t>184-WA-76519-1 to 48949</t>
  </si>
  <si>
    <t>184-WA-74456-1 to 25218</t>
  </si>
  <si>
    <t>184-WA-72638-32567 to 33399</t>
  </si>
  <si>
    <t>Ksharp</t>
  </si>
  <si>
    <t>237-OR-76551-1 to 4522</t>
  </si>
  <si>
    <t>PacifiCorp</t>
  </si>
  <si>
    <t>237-OR-74495-13285 to 13385</t>
  </si>
  <si>
    <t>1364-WA-77250-1 to 8879</t>
  </si>
  <si>
    <t>1364-WA-75339-1 to 6660</t>
  </si>
  <si>
    <t>1364-WA-73442-1 to 8749</t>
  </si>
  <si>
    <t>1364-WA-71550-1 to 5730</t>
  </si>
  <si>
    <t>1364-WA-69581-1 to 7555</t>
  </si>
  <si>
    <t>1364-WA-67679-1 to 5173</t>
  </si>
  <si>
    <t>184-WA-72638-1 to 32566</t>
  </si>
  <si>
    <t>Blue Sky Temp - Move to Voluntary Account-447</t>
  </si>
  <si>
    <t>237-OR-76551-4523 to 8163</t>
  </si>
  <si>
    <t>184-WA-70672-1 to 17681</t>
  </si>
  <si>
    <t>184-WA-68726-1 to 23942</t>
  </si>
  <si>
    <t>184-WA-66807-1 to 22170</t>
  </si>
  <si>
    <t>237-OR-66849-31638 to 47678</t>
  </si>
  <si>
    <t>237-OR-68766-24078 to 38241</t>
  </si>
  <si>
    <t>237-OR-74495-9203 to 13284</t>
  </si>
  <si>
    <t>237-OR-70711-31995 to 41208</t>
  </si>
  <si>
    <t>237-OR-72678-1 to 6499</t>
  </si>
  <si>
    <t>BSAERY1</t>
  </si>
  <si>
    <t>183-WA-55766-1 to 38143</t>
  </si>
  <si>
    <t>Pacific Gas and Electric Company</t>
  </si>
  <si>
    <t>New (33R Series) RPS Contract Generating Units-514</t>
  </si>
  <si>
    <t>1364-WA-56617-1 to 11460</t>
  </si>
  <si>
    <t>1382-WA-51113-630 to 1573</t>
  </si>
  <si>
    <t>changs</t>
  </si>
  <si>
    <t>237-OR-53966-7965 to 13274</t>
  </si>
  <si>
    <t>Southern California Edison</t>
  </si>
  <si>
    <t>Default-432</t>
  </si>
  <si>
    <t>184-WA-53924-1 to 17512</t>
  </si>
  <si>
    <t>1382-WA-54817-1 to 964</t>
  </si>
  <si>
    <t>183-WA-53923-1 to 37997</t>
  </si>
  <si>
    <t>1364-WA-54803-1 to 7313</t>
  </si>
  <si>
    <t>237-OR-52102-1 to 9176</t>
  </si>
  <si>
    <t>183-WA-52055-1 to 43840</t>
  </si>
  <si>
    <t>1364-WA-52958-1 to 8438</t>
  </si>
  <si>
    <t>184-WA-52056-1 to 41179</t>
  </si>
  <si>
    <t>1382-WA-52973-1 to 1812</t>
  </si>
  <si>
    <t>184-WA-50143-1 to 35740</t>
  </si>
  <si>
    <t>1382-WA-51113-1 to 629</t>
  </si>
  <si>
    <t>183-WA-50142-1 to 50223</t>
  </si>
  <si>
    <t>1364-WA-51096-1 to 9667</t>
  </si>
  <si>
    <t>237-OR-50183-12724 to 21205</t>
  </si>
  <si>
    <t>237-OR-47968-1 to 8438</t>
  </si>
  <si>
    <t>PGEWREGISWXRB</t>
  </si>
  <si>
    <t>183-WA-47927-1 to 38291</t>
  </si>
  <si>
    <t>1364-WA-49046-1 to 7370</t>
  </si>
  <si>
    <t>184-WA-47928-1 to 20896</t>
  </si>
  <si>
    <t>1382-WA-49078-1 to 919</t>
  </si>
  <si>
    <t>184-WA-44439-20816 to 22261</t>
  </si>
  <si>
    <t>184-WA-46296-1 to 30283</t>
  </si>
  <si>
    <t>1382-WA-47135-1 to 1333</t>
  </si>
  <si>
    <t>183-WA-46295-1 to 41932</t>
  </si>
  <si>
    <t>1364-WA-47123-1 to 8071</t>
  </si>
  <si>
    <t>237-OR-46337-65307 to 84113</t>
  </si>
  <si>
    <t>184-WA-42787-25615 to 29195</t>
  </si>
  <si>
    <t>184-WA-44439-1 to 20815</t>
  </si>
  <si>
    <t>1382-WA-45478-1 to 979</t>
  </si>
  <si>
    <t>183-WA-44438-1 to 54194</t>
  </si>
  <si>
    <t>1364-WA-45464-1 to 10431</t>
  </si>
  <si>
    <t>237-OR-44480-23722 to 39535</t>
  </si>
  <si>
    <t>184-WA-41194-30274 to 33402</t>
  </si>
  <si>
    <t>1364-WA-43760-1 to 12585</t>
  </si>
  <si>
    <t>184-WA-42787-1 to 25614</t>
  </si>
  <si>
    <t>1382-WA-43769-1 to 1285</t>
  </si>
  <si>
    <t>183-WA-42786-1 to 65385</t>
  </si>
  <si>
    <t>237-OR-42832-56083 to 74952</t>
  </si>
  <si>
    <t>183-WA-41193-1 to 53799</t>
  </si>
  <si>
    <t>1364-WA-42194-1 to 10355</t>
  </si>
  <si>
    <t>184-WA-38794-51136 to 55239</t>
  </si>
  <si>
    <t>184-WA-41194-1 to 30273</t>
  </si>
  <si>
    <t>1382-WA-42203-1 to 1469</t>
  </si>
  <si>
    <t>237-OR-41235-53893 to 69412</t>
  </si>
  <si>
    <t>184-WA-37235-3183 to 5187</t>
  </si>
  <si>
    <t>184-WA-38794-1 to 51135</t>
  </si>
  <si>
    <t>1382-WA-39636-1 to 2431</t>
  </si>
  <si>
    <t>183-WA-37234-1 to 2668</t>
  </si>
  <si>
    <t>183-WA-38793-1 to 73260</t>
  </si>
  <si>
    <t>1364-WA-39625-1 to 14101</t>
  </si>
  <si>
    <t>237-OR-38835-55301 to 71226</t>
  </si>
  <si>
    <t>183-WA-37234-1 to 50119</t>
  </si>
  <si>
    <t>1364-WA-38212-1 to 9646</t>
  </si>
  <si>
    <t>184-WA-37235-3183 to 46063</t>
  </si>
  <si>
    <t>1382-WA-38233-1 to 2027</t>
  </si>
  <si>
    <t>237-OR-37276-26381 to 33981</t>
  </si>
  <si>
    <t>184-WA-37235-1 to 3182</t>
  </si>
  <si>
    <t>237-OR-35703-12916 to 21525</t>
  </si>
  <si>
    <t>183-WA-35658-1 to 46719</t>
  </si>
  <si>
    <t>1364-WA-36643-1 to 8993</t>
  </si>
  <si>
    <t>184-WA-35659-1 to 37898</t>
  </si>
  <si>
    <t>1382-WA-36657-1 to 1667</t>
  </si>
  <si>
    <t>237-OR-34276-3406 to 10216</t>
  </si>
  <si>
    <t>183-WA-34230-1 to 58937</t>
  </si>
  <si>
    <t>1364-WA-35144-1 to 11344</t>
  </si>
  <si>
    <t>184-WA-34231-1 to 40883</t>
  </si>
  <si>
    <t>1382-WA-35156-1 to 1799</t>
  </si>
  <si>
    <t>237-OR-32879-4832 to 9661</t>
  </si>
  <si>
    <t>W1107</t>
  </si>
  <si>
    <t>SO-WA-PSE-2 - SO-WA-PSE-2</t>
  </si>
  <si>
    <t>cbouma</t>
  </si>
  <si>
    <t>1107-WA-14669-1 to 27</t>
  </si>
  <si>
    <t>1107-WA-16713-1 to 7</t>
  </si>
  <si>
    <t>1107-WA-13546-1 to 29</t>
  </si>
  <si>
    <t>1107-WA-12420-1 to 31</t>
  </si>
  <si>
    <t>W1106</t>
  </si>
  <si>
    <t>SO-WA-PSE-1 - SO-WA-PSE-1</t>
  </si>
  <si>
    <t>1106-WA-12419-1 to 27</t>
  </si>
  <si>
    <t>1106-WA-13545-1 to 24</t>
  </si>
  <si>
    <t>1106-WA-16712-1 to 24</t>
  </si>
  <si>
    <t>1106-WA-14668-1 to 18</t>
  </si>
  <si>
    <t>W1105</t>
  </si>
  <si>
    <t>SO-WA-1 - SO-WA-1</t>
  </si>
  <si>
    <t>1105-WA-14667-1 to 24</t>
  </si>
  <si>
    <t>1105-WA-16711-1 to 14</t>
  </si>
  <si>
    <t>1105-WA-12418-1 to 37</t>
  </si>
  <si>
    <t>1105-WA-13544-1 to 31</t>
  </si>
  <si>
    <t>W1101</t>
  </si>
  <si>
    <t>SO-OR-PP-1 - SO-OR-PP-1</t>
  </si>
  <si>
    <t>1101-OR-13540-1 to 36</t>
  </si>
  <si>
    <t>1101-OR-12414-1 to 42</t>
  </si>
  <si>
    <t>1101-OR-14663-1 to 35</t>
  </si>
  <si>
    <t>1101-OR-16707-1 to 24</t>
  </si>
  <si>
    <t>W1104</t>
  </si>
  <si>
    <t>SO-OR-PGE-2 - SO-OR-PGE-2</t>
  </si>
  <si>
    <t>1104-OR-14666-1 to 11</t>
  </si>
  <si>
    <t>1104-OR-12417-1 to 14</t>
  </si>
  <si>
    <t>1104-OR-16710-1 to 7</t>
  </si>
  <si>
    <t>1104-OR-13543-1 to 12</t>
  </si>
  <si>
    <t>W1103</t>
  </si>
  <si>
    <t>SO-OR-PGE-1 - SO-OR-PGE-1</t>
  </si>
  <si>
    <t>1103-OR-13542-1 to 31</t>
  </si>
  <si>
    <t>1103-OR-16709-1 to 19</t>
  </si>
  <si>
    <t>1103-OR-12416-1 to 37</t>
  </si>
  <si>
    <t>1103-OR-14665-1 to 28</t>
  </si>
  <si>
    <t>W1100</t>
  </si>
  <si>
    <t>SO-OR-1 - SO-OR-1</t>
  </si>
  <si>
    <t>1100-OR-16706-1 to 10</t>
  </si>
  <si>
    <t>1100-OR-14662-1 to 17</t>
  </si>
  <si>
    <t>1100-OR-12413-1 to 20</t>
  </si>
  <si>
    <t>1100-OR-13539-1 to 20</t>
  </si>
  <si>
    <t>W1099</t>
  </si>
  <si>
    <t>SO-ID-1 - SO-ID-1</t>
  </si>
  <si>
    <t>1099-ID-16705-1 to 1</t>
  </si>
  <si>
    <t>1099-ID-13538-1 to 4</t>
  </si>
  <si>
    <t>1099-ID-12412-1 to 5</t>
  </si>
  <si>
    <t>1099-ID-14661-1 to 6</t>
  </si>
  <si>
    <t>183-WA-32841-1 to 44739</t>
  </si>
  <si>
    <t>1364-WA-33749-1 to 8611</t>
  </si>
  <si>
    <t>184-WA-32842-1 to 31226</t>
  </si>
  <si>
    <t>1382-WA-33760-1 to 1374</t>
  </si>
  <si>
    <t>1382-WA-32383-1 to 1362</t>
  </si>
  <si>
    <t>184-WA-31360-1 to 30952</t>
  </si>
  <si>
    <t>1364-WA-32368-1 to 8421</t>
  </si>
  <si>
    <t>183-WA-31359-1 to 43749</t>
  </si>
  <si>
    <t>237-OR-31399-3630 to 10886</t>
  </si>
  <si>
    <t>183-WA-29883-1 to 34358</t>
  </si>
  <si>
    <t>1364-WA-30845-1 to 6613</t>
  </si>
  <si>
    <t>184-WA-29884-1 to 26482</t>
  </si>
  <si>
    <t>1382-WA-30857-1 to 1165</t>
  </si>
  <si>
    <t>237-OR-29924-10975 to 18290</t>
  </si>
  <si>
    <t>237-OR-28569-14169 to 23613</t>
  </si>
  <si>
    <t>183-WA-28531-1 to 41217</t>
  </si>
  <si>
    <t>1364-WA-29480-1 to 7933</t>
  </si>
  <si>
    <t>184-WA-28532-1 to 24116</t>
  </si>
  <si>
    <t>1382-WA-29493-1 to 1061</t>
  </si>
  <si>
    <t>237-OR-27010-55693 to 71731</t>
  </si>
  <si>
    <t>183-WA-26971-1 to 50568</t>
  </si>
  <si>
    <t>1364-WA-28067-1 to 9733</t>
  </si>
  <si>
    <t>184-WA-26972-1 to 30317</t>
  </si>
  <si>
    <t>1382-WA-28091-1 to 1334</t>
  </si>
  <si>
    <t>237-OR-25711-16547 to 33092</t>
  </si>
  <si>
    <t>184-WA-25674-1 to 21714</t>
  </si>
  <si>
    <t>1382-WA-26635-1 to 955</t>
  </si>
  <si>
    <t>183-WA-25673-1 to 41743</t>
  </si>
  <si>
    <t>1364-WA-26627-1 to 8035</t>
  </si>
  <si>
    <t>237-OR-18229-17493 to 17493</t>
  </si>
  <si>
    <t>237-OR-24402-65254 to 65262</t>
  </si>
  <si>
    <t>237-OR-24403-34181 to 51511</t>
  </si>
  <si>
    <t>1382-WA-25361-1 to 1770</t>
  </si>
  <si>
    <t>184-WA-24345-1 to 40226</t>
  </si>
  <si>
    <t>1364-WA-25349-1 to 9029</t>
  </si>
  <si>
    <t>183-WA-24344-1 to 46914</t>
  </si>
  <si>
    <t>237-OR-22970-23248 to 23248</t>
  </si>
  <si>
    <t>237-OR-22970-53818 to 69314</t>
  </si>
  <si>
    <t>237-OR-22970-53817 to 53817</t>
  </si>
  <si>
    <t>184-WA-22938-1 to 41548</t>
  </si>
  <si>
    <t>1382-WA-24043-1 to 1829</t>
  </si>
  <si>
    <t>183-WA-22937-1 to 51422</t>
  </si>
  <si>
    <t>1364-WA-24032-1 to 9898</t>
  </si>
  <si>
    <t>237-OR-21695-43358 to 57945</t>
  </si>
  <si>
    <t>184-WA-21662-1 to 51790</t>
  </si>
  <si>
    <t>1382-WA-22628-1 to 2278</t>
  </si>
  <si>
    <t>183-WA-21661-1 to 73248</t>
  </si>
  <si>
    <t>1364-WA-22613-1 to 14098</t>
  </si>
  <si>
    <t>237-OR-20415-32574 to 41954</t>
  </si>
  <si>
    <t>184-WA-20382-1 to 35082</t>
  </si>
  <si>
    <t>1382-WA-21379-1 to 1544</t>
  </si>
  <si>
    <t>183-WA-20381-1 to 43569</t>
  </si>
  <si>
    <t>1364-WA-21369-1 to 8386</t>
  </si>
  <si>
    <t>237-OR-19307-5773 to 7434</t>
  </si>
  <si>
    <t>184-WA-19274-1 to 12234</t>
  </si>
  <si>
    <t>1382-WA-20140-1 to 538</t>
  </si>
  <si>
    <t>183-WA-19273-1 to 14854</t>
  </si>
  <si>
    <t>1364-WA-20132-1 to 2859</t>
  </si>
  <si>
    <t>237-OR-18229-1 to 3911</t>
  </si>
  <si>
    <t>183-WA-18195-1 to 25843</t>
  </si>
  <si>
    <t>1364-WA-19077-1 to 4975</t>
  </si>
  <si>
    <t>184-WA-18196-1 to 19515</t>
  </si>
  <si>
    <t>1382-WA-19088-1 to 859</t>
  </si>
  <si>
    <t>danielsandor</t>
  </si>
  <si>
    <t>237-OR-17058-10744 to 13837</t>
  </si>
  <si>
    <t>Shell Energy North America</t>
  </si>
  <si>
    <t>Default-241</t>
  </si>
  <si>
    <t>KDeryuga</t>
  </si>
  <si>
    <t>184-WA-17023-1 to 2500</t>
  </si>
  <si>
    <t>Powerex Corp.</t>
  </si>
  <si>
    <t>Non-CEC-491</t>
  </si>
  <si>
    <t>1364-WA-18031-1 to 4607</t>
  </si>
  <si>
    <t>183-WA-17022-1 to 23939</t>
  </si>
  <si>
    <t>184-WA-17023-2501 to 17330</t>
  </si>
  <si>
    <t>1382-WA-18041-1 to 762</t>
  </si>
  <si>
    <t>237-OR-16047-25198 to 32454</t>
  </si>
  <si>
    <t>237-OR-5150-38071 to 38162</t>
  </si>
  <si>
    <t>184-WA-16016-1 to 2500</t>
  </si>
  <si>
    <t>1364-WA-16878-1 to 9283</t>
  </si>
  <si>
    <t>183-WA-16015-1 to 48227</t>
  </si>
  <si>
    <t>1382-WA-16887-1 to 1605</t>
  </si>
  <si>
    <t>184-WA-16016-2501 to 36469</t>
  </si>
  <si>
    <t>rbao</t>
  </si>
  <si>
    <t>184-WA-13882-18446 to 28445</t>
  </si>
  <si>
    <t>237-OR-14991-1 to 9960</t>
  </si>
  <si>
    <t>183-WA-2905-25001 to 42221</t>
  </si>
  <si>
    <t>183-WA-2480-25001 to 33455</t>
  </si>
  <si>
    <t>183-WA-1963-50001 to 58354</t>
  </si>
  <si>
    <t>183-WA-1471-50001 to 65970</t>
  </si>
  <si>
    <t>1364-WA-15882-1 to 7476</t>
  </si>
  <si>
    <t>183-WA-14957-1 to 38841</t>
  </si>
  <si>
    <t>1382-WA-15888-1 to 1297</t>
  </si>
  <si>
    <t>184-WA-14958-5001 to 29475</t>
  </si>
  <si>
    <t>184-WA-14958-1 to 5000</t>
  </si>
  <si>
    <t>237-OR-13914-12015 to 24028</t>
  </si>
  <si>
    <t>184-WA-13882-1 to 5000</t>
  </si>
  <si>
    <t>1364-WA-14829-1 to 5349</t>
  </si>
  <si>
    <t>183-WA-13881-1 to 27792</t>
  </si>
  <si>
    <t>1382-WA-14831-1 to 1251</t>
  </si>
  <si>
    <t>184-WA-13882-5001 to 18445</t>
  </si>
  <si>
    <t>237-OR-12739-60099 to 77406</t>
  </si>
  <si>
    <t>184-WA-12706-18597 to 28596</t>
  </si>
  <si>
    <t>183-WA-11574-5068 to 35067</t>
  </si>
  <si>
    <t>184-WA-3521-8751 to 26501</t>
  </si>
  <si>
    <t>OR Direct Access 2021 / Avangrid-1559</t>
  </si>
  <si>
    <t>184-WA-2906-11251 to 25795</t>
  </si>
  <si>
    <t>184-WA-2481-11251 to 18275</t>
  </si>
  <si>
    <t>184-WA-1964-31251 to 34223</t>
  </si>
  <si>
    <t>184-WA-1472-21251 to 28956</t>
  </si>
  <si>
    <t>ShellWest</t>
  </si>
  <si>
    <t>237-OR-11607-44313 to 57074</t>
  </si>
  <si>
    <t>183-WA-12705-1 to 34448</t>
  </si>
  <si>
    <t>1364-WA-13753-1 to 6630</t>
  </si>
  <si>
    <t>184-WA-12706-5001 to 18596</t>
  </si>
  <si>
    <t>184-WA-12706-1 to 5000</t>
  </si>
  <si>
    <t>183-WA-11574-1 to 5067</t>
  </si>
  <si>
    <t>184-WA-11575-5001 to 21839</t>
  </si>
  <si>
    <t>184-WA-11575-1 to 5000</t>
  </si>
  <si>
    <t>237-OR-10526-60735 to 78226</t>
  </si>
  <si>
    <t>237-OR-9531-43060 to 55461</t>
  </si>
  <si>
    <t>237-OR-8535-48515 to 62487</t>
  </si>
  <si>
    <t>237-OR-7593-44996 to 57954</t>
  </si>
  <si>
    <t>237-OR-6358-4025 to 8048</t>
  </si>
  <si>
    <t>237-OR-6358-8078 to 8106</t>
  </si>
  <si>
    <t>237-OR-5150-9044 to 18086</t>
  </si>
  <si>
    <t>184-WA-10493-2501 to 33283</t>
  </si>
  <si>
    <t>183-WA-10492-1 to 52356</t>
  </si>
  <si>
    <t>184-WA-10493-1 to 2500</t>
  </si>
  <si>
    <t>183-WA-4240-1 to 25000</t>
  </si>
  <si>
    <t>184-WA-8500-1 to 5000</t>
  </si>
  <si>
    <t>184-WA-9497-2501 to 5000</t>
  </si>
  <si>
    <t>183-WA-9496-1 to 60833</t>
  </si>
  <si>
    <t>183-WA-8499-1 to 57766</t>
  </si>
  <si>
    <t>184-WA-9497-5001 to 39571</t>
  </si>
  <si>
    <t>183-WA-7560-1 to 63935</t>
  </si>
  <si>
    <t>183-WA-6321-1 to 30698</t>
  </si>
  <si>
    <t>183-WA-5094-1 to 58027</t>
  </si>
  <si>
    <t>184-WA-9497-1 to 2500</t>
  </si>
  <si>
    <t>184-WA-8500-5001 to 35969</t>
  </si>
  <si>
    <t>184-WA-7561-10001 to 48171</t>
  </si>
  <si>
    <t>184-WA-6322-15001 to 15143</t>
  </si>
  <si>
    <t>184-WA-5095-40001 to 42012</t>
  </si>
  <si>
    <t>184-WA-7561-5001 to 10000</t>
  </si>
  <si>
    <t>184-WA-6322-5001 to 15000</t>
  </si>
  <si>
    <t>184-WA-5095-5001 to 40000</t>
  </si>
  <si>
    <t>184-WA-7561-1 to 5000</t>
  </si>
  <si>
    <t>184-WA-6322-1 to 5000</t>
  </si>
  <si>
    <t>184-WA-5095-1 to 5000</t>
  </si>
  <si>
    <t>AVANGRID</t>
  </si>
  <si>
    <t>184-WA-1964-11251 to 31250</t>
  </si>
  <si>
    <t>Avangrid Renewables, LLC</t>
  </si>
  <si>
    <t>Non Iberdrola Generation-1193</t>
  </si>
  <si>
    <t>184-WA-4241-8751 to 38750</t>
  </si>
  <si>
    <t>184-WA-4241-6251 to 8750</t>
  </si>
  <si>
    <t>184-WA-3521-6251 to 8750</t>
  </si>
  <si>
    <t>184-WA-2906-6251 to 11250</t>
  </si>
  <si>
    <t>184-WA-4241-1 to 6250</t>
  </si>
  <si>
    <t>184-WA-3521-1 to 6250</t>
  </si>
  <si>
    <t>184-WA-2906-1 to 6250</t>
  </si>
  <si>
    <t>183-WA-2905-1 to 25000</t>
  </si>
  <si>
    <t>183-WA-1010-1 to 25000</t>
  </si>
  <si>
    <t>183-WA-3520-1 to 50000</t>
  </si>
  <si>
    <t>awettersten</t>
  </si>
  <si>
    <t>183-WA-1963-25001 to 50000</t>
  </si>
  <si>
    <t>183-WA-1963-1 to 25000</t>
  </si>
  <si>
    <t>183-WA-1471-1 to 50000</t>
  </si>
  <si>
    <t>ce234cap</t>
  </si>
  <si>
    <t>183-WA-2480-13501 to 25000</t>
  </si>
  <si>
    <t>CE2 Environmental Opportunities I LP - C</t>
  </si>
  <si>
    <t>Default-336</t>
  </si>
  <si>
    <t>ce234capital</t>
  </si>
  <si>
    <t>183-WA-2480-1 to 13500</t>
  </si>
  <si>
    <t>CE2 Environmental Market LP - C</t>
  </si>
  <si>
    <t>Default-19</t>
  </si>
  <si>
    <t>184-WA-2481-6251 to 11250</t>
  </si>
  <si>
    <t>184-WA-1964-6251 to 11250</t>
  </si>
  <si>
    <t>184-WA-1472-16251 to 21250</t>
  </si>
  <si>
    <t>184-WA-2481-1 to 6250</t>
  </si>
  <si>
    <t>184-WA-1964-1 to 6250</t>
  </si>
  <si>
    <t>184-WA-1472-10001 to 16250</t>
  </si>
  <si>
    <t>183-WA-599-50001 to 60000</t>
  </si>
  <si>
    <t>183-WA-369-25001 to 50000</t>
  </si>
  <si>
    <t>183-WA-482-1 to 65000</t>
  </si>
  <si>
    <t>element</t>
  </si>
  <si>
    <t>184-WA-1472-1 to 10000</t>
  </si>
  <si>
    <t>Element Markets EV, LLC</t>
  </si>
  <si>
    <t>Default-25</t>
  </si>
  <si>
    <t>183-WA-599-1 to 50000</t>
  </si>
  <si>
    <t>184-WA-1011-8751 to 33750</t>
  </si>
  <si>
    <t>183-WA-263-25001 to 50000</t>
  </si>
  <si>
    <t>183-WA-369-1 to 25000</t>
  </si>
  <si>
    <t>184-WA-483-11251 to 36250</t>
  </si>
  <si>
    <t>Default-105</t>
  </si>
  <si>
    <t>mpellatt</t>
  </si>
  <si>
    <t>184-WA-1011-6251 to 8750</t>
  </si>
  <si>
    <t>184-WA-600-6251 to 8750</t>
  </si>
  <si>
    <t>184-WA-1011-1 to 6250</t>
  </si>
  <si>
    <t>184-WA-600-1 to 6250</t>
  </si>
  <si>
    <t>184-WA-264-21251 to 31250</t>
  </si>
  <si>
    <t>184-WA-483-6251 to 11250</t>
  </si>
  <si>
    <t>184-WA-483-1 to 6250</t>
  </si>
  <si>
    <t>184-WA-370-11251 to 51250</t>
  </si>
  <si>
    <t>184-WA-264-11251 to 21250</t>
  </si>
  <si>
    <t>183-WA-263-1 to 25000</t>
  </si>
  <si>
    <t>184-WA-370-6251 to 11250</t>
  </si>
  <si>
    <t>184-WA-370-1 to 6250</t>
  </si>
  <si>
    <t>183-WA-197-38501 to 50000</t>
  </si>
  <si>
    <t>183-WA-197-25001 to 38500</t>
  </si>
  <si>
    <t>184-WA-264-6251 to 11250</t>
  </si>
  <si>
    <t>184-WA-264-1 to 6250</t>
  </si>
  <si>
    <t>183-WA-197-1 to 25000</t>
  </si>
  <si>
    <t>184-WA-198-11251 to 36250</t>
  </si>
  <si>
    <t>184-WA-198-6251 to 11250</t>
  </si>
  <si>
    <t>184-WA-198-1 to 6250</t>
  </si>
  <si>
    <t>Adjustments to reconcile to RPS filing (Attachment 3)</t>
  </si>
  <si>
    <t>Legend</t>
  </si>
  <si>
    <t>Returned</t>
  </si>
  <si>
    <t>Sales of brown bananas</t>
  </si>
  <si>
    <t>Other</t>
  </si>
  <si>
    <t>Adjusted sales</t>
  </si>
  <si>
    <t>Sales</t>
  </si>
  <si>
    <t>2014</t>
  </si>
  <si>
    <t>CARB</t>
  </si>
  <si>
    <t>REG</t>
  </si>
  <si>
    <t>W3322</t>
  </si>
  <si>
    <t>Calvary Community Church JB-953111-00 - Calvary Community Church JB-953111-00</t>
  </si>
  <si>
    <t>San Joaquin</t>
  </si>
  <si>
    <t>3322-CA-139930-1 to 21</t>
  </si>
  <si>
    <t>3322-CA-142907-1 to 21</t>
  </si>
  <si>
    <t>3322-CA-145906-1 to 14</t>
  </si>
  <si>
    <t>3322-CA-131188-1 to 28</t>
  </si>
  <si>
    <t>3322-CA-135647-1 to 26</t>
  </si>
  <si>
    <t>W3325</t>
  </si>
  <si>
    <t>Chico USD - Chapman Elementary JB-959118-00 - Chico USD - Chapman Elementary JB-959118-00</t>
  </si>
  <si>
    <t>Butte</t>
  </si>
  <si>
    <t>3325-CA-145909-1 to 7</t>
  </si>
  <si>
    <t>3325-CA-142910-1 to 11</t>
  </si>
  <si>
    <t>3325-CA-139933-1 to 15</t>
  </si>
  <si>
    <t>W3461</t>
  </si>
  <si>
    <t>Chico USD - Chico High JB-959119-00 - Chico USD - Chico High JB-959119-00</t>
  </si>
  <si>
    <t>3461-CA-140086-1 to 61</t>
  </si>
  <si>
    <t>3461-CA-135780-1 to 76</t>
  </si>
  <si>
    <t>3461-CA-143033-1 to 52</t>
  </si>
  <si>
    <t>3461-CA-146034-1 to 32</t>
  </si>
  <si>
    <t>3461-CA-131322-1 to 86</t>
  </si>
  <si>
    <t>W3459</t>
  </si>
  <si>
    <t>Chico USD - Pleasant Valley High JB-959122-00 - Chico USD - Pleasant Valley High JB-959122-00</t>
  </si>
  <si>
    <t>3459-CA-131320-1 to 110</t>
  </si>
  <si>
    <t>3459-CA-146032-1 to 37</t>
  </si>
  <si>
    <t>3459-CA-143031-1 to 61</t>
  </si>
  <si>
    <t>3459-CA-135778-1 to 96</t>
  </si>
  <si>
    <t>3459-CA-140084-1 to 78</t>
  </si>
  <si>
    <t>W3312</t>
  </si>
  <si>
    <t>Chico USD, Hank Marsh Jr HS JB-959121-00 - Chico USD, Hank Marsh Jr High School JB-959121-00</t>
  </si>
  <si>
    <t>3312-CA-139922-1 to 46</t>
  </si>
  <si>
    <t>3312-CA-142899-1 to 42</t>
  </si>
  <si>
    <t>3312-CA-145898-1 to 22</t>
  </si>
  <si>
    <t>3312-CA-131180-1 to 56</t>
  </si>
  <si>
    <t>3312-CA-135639-1 to 52</t>
  </si>
  <si>
    <t>W3361</t>
  </si>
  <si>
    <t>Chico USD- Corporate Yard JB-959120-00 - Chico USD- Corporate Yard JB-959120-00</t>
  </si>
  <si>
    <t>3361-CA-135681-1 to 12</t>
  </si>
  <si>
    <t>3361-CA-131222-1 to 14</t>
  </si>
  <si>
    <t>3361-CA-145940-1 to 7</t>
  </si>
  <si>
    <t>3361-CA-142941-1 to 11</t>
  </si>
  <si>
    <t>3361-CA-139964-1 to 11</t>
  </si>
  <si>
    <t>W3402</t>
  </si>
  <si>
    <t>Fresno Solar, LLC - Convention Center - City of Fresno Parking</t>
  </si>
  <si>
    <t>Fresno</t>
  </si>
  <si>
    <t>3402-CA-110655-1 to 10</t>
  </si>
  <si>
    <t>3402-CA-113532-1 to 13</t>
  </si>
  <si>
    <t>3402-CA-117724-1 to 22</t>
  </si>
  <si>
    <t>3402-CA-120884-1 to 24</t>
  </si>
  <si>
    <t>3402-CA-124037-1 to 21</t>
  </si>
  <si>
    <t>3402-CA-127683-1 to 30</t>
  </si>
  <si>
    <t>W3329</t>
  </si>
  <si>
    <t>City of Lancaster - Big 8 JB-935035-00 - City of Lancaster - Big 8 JB-935035-00</t>
  </si>
  <si>
    <t>Los Angeles</t>
  </si>
  <si>
    <t>3329-CA-145913-1 to 16</t>
  </si>
  <si>
    <t>3329-CA-139937-1 to 25</t>
  </si>
  <si>
    <t>3329-CA-142914-1 to 22</t>
  </si>
  <si>
    <t>3329-CA-131195-1 to 30</t>
  </si>
  <si>
    <t>3329-CA-135654-1 to 27</t>
  </si>
  <si>
    <t>W3328</t>
  </si>
  <si>
    <t>City of Lancaster CC Field JB-935036-00 - City of Lancaster - CC Field JB-935036-00</t>
  </si>
  <si>
    <t>3328-CA-135653-1 to 62</t>
  </si>
  <si>
    <t>3328-CA-131194-1 to 67</t>
  </si>
  <si>
    <t>3328-CA-139936-1 to 55</t>
  </si>
  <si>
    <t>3328-CA-145912-1 to 38</t>
  </si>
  <si>
    <t>3328-CA-142913-1 to 48</t>
  </si>
  <si>
    <t>W3342</t>
  </si>
  <si>
    <t>City of Lancaster - Maintenance Yard JB-935034-00 - City of Lancaster - Maintenance Yard JB-935034-00</t>
  </si>
  <si>
    <t>3342-CA-142926-1 to 42</t>
  </si>
  <si>
    <t>3342-CA-145925-1 to 34</t>
  </si>
  <si>
    <t>3342-CA-139949-1 to 46</t>
  </si>
  <si>
    <t>3342-CA-135666-1 to 56</t>
  </si>
  <si>
    <t>3342-CA-131207-1 to 60</t>
  </si>
  <si>
    <t>W3330</t>
  </si>
  <si>
    <t>City of Lancaster - PAC JB-935033-00 - City of Lancaster - PAC JB-935033-00</t>
  </si>
  <si>
    <t>3330-CA-131196-1 to 42</t>
  </si>
  <si>
    <t>3330-CA-135655-1 to 36</t>
  </si>
  <si>
    <t>3330-CA-139938-1 to 30</t>
  </si>
  <si>
    <t>3330-CA-142915-1 to 28</t>
  </si>
  <si>
    <t>3330-CA-145914-1 to 17</t>
  </si>
  <si>
    <t>W3351</t>
  </si>
  <si>
    <t>City of San Jose - PAL Sports Centre JB-951500-00 - City of San Jose - PAL Sports Centre JB-951500-00</t>
  </si>
  <si>
    <t>Santa Clara</t>
  </si>
  <si>
    <t>3351-CA-142933-1 to 9</t>
  </si>
  <si>
    <t>3351-CA-145932-1 to 7</t>
  </si>
  <si>
    <t>3351-CA-139956-1 to 10</t>
  </si>
  <si>
    <t>3351-CA-135673-1 to 14</t>
  </si>
  <si>
    <t>3351-CA-131214-1 to 17</t>
  </si>
  <si>
    <t>W3352</t>
  </si>
  <si>
    <t>City of San Jose - South Service Yard JB-951443-00 - City of San Jose - South Service Yard JB-951443-00</t>
  </si>
  <si>
    <t>3352-CA-131215-1 to 14</t>
  </si>
  <si>
    <t>3352-CA-135674-1 to 12</t>
  </si>
  <si>
    <t>3352-CA-139957-1 to 10</t>
  </si>
  <si>
    <t>3352-CA-145933-1 to 6</t>
  </si>
  <si>
    <t>3352-CA-142934-1 to 8</t>
  </si>
  <si>
    <t>W3464</t>
  </si>
  <si>
    <t>Davis Joint USD- Senior High JB-956299-00 - Davis Joint USD- Senior High JB-956299-00</t>
  </si>
  <si>
    <t>Yolo</t>
  </si>
  <si>
    <t>3464-CA-131324-1 to 98</t>
  </si>
  <si>
    <t>3464-CA-143036-1 to 63</t>
  </si>
  <si>
    <t>3464-CA-146036-1 to 41</t>
  </si>
  <si>
    <t>3464-CA-135782-1 to 76</t>
  </si>
  <si>
    <t>3464-CA-140087-1 to 52</t>
  </si>
  <si>
    <t>W3460</t>
  </si>
  <si>
    <t>East Bay MUD - Walnut Creek WTP JB-945955-00 - East Bay MUD - Walnut Creek WTP JB-945955-00</t>
  </si>
  <si>
    <t>Contra Costa</t>
  </si>
  <si>
    <t>3460-CA-140085-1 to 83</t>
  </si>
  <si>
    <t>3460-CA-135779-1 to 97</t>
  </si>
  <si>
    <t>3460-CA-143032-1 to 69</t>
  </si>
  <si>
    <t>3460-CA-146033-1 to 46</t>
  </si>
  <si>
    <t>3460-CA-131321-1 to 105</t>
  </si>
  <si>
    <t>W3336</t>
  </si>
  <si>
    <t>Eastside Union ESD - Columbia JB-935157-00 - Eastside Union ESD - Columbia JB-935157-00</t>
  </si>
  <si>
    <t>3336-CA-131202-1 to 52</t>
  </si>
  <si>
    <t>3336-CA-142921-1 to 40</t>
  </si>
  <si>
    <t>3336-CA-145920-1 to 31</t>
  </si>
  <si>
    <t>3336-CA-139944-1 to 44</t>
  </si>
  <si>
    <t>3336-CA-135661-1 to 52</t>
  </si>
  <si>
    <t>W3709</t>
  </si>
  <si>
    <t>Frank Intermediate School JB-930040-00 - Frank Intermediate School JB-930040-00</t>
  </si>
  <si>
    <t>Ventura</t>
  </si>
  <si>
    <t>3709-CA-146283-1 to 35</t>
  </si>
  <si>
    <t>3709-CA-135985-1 to 61</t>
  </si>
  <si>
    <t>3709-CA-140271-1 to 54</t>
  </si>
  <si>
    <t>3709-CA-143270-1 to 44</t>
  </si>
  <si>
    <t>3709-CA-131516-1 to 57</t>
  </si>
  <si>
    <t>W3319</t>
  </si>
  <si>
    <t>Harper JrHS Davis Joint USD JB-956300-00 - Harper JrHS Davis Joint USD JB-956300-00</t>
  </si>
  <si>
    <t>3319-CA-131186-1 to 38</t>
  </si>
  <si>
    <t>3319-CA-135645-1 to 16</t>
  </si>
  <si>
    <t>3319-CA-142905-1 to 30</t>
  </si>
  <si>
    <t>3319-CA-139928-1 to 30</t>
  </si>
  <si>
    <t>3319-CA-145904-1 to 20</t>
  </si>
  <si>
    <t>W3324</t>
  </si>
  <si>
    <t>Korematsu Elementary Davis Joint USD JB-956301-00 - Korematsu Elementary Davis Joint USD JB-956301-00</t>
  </si>
  <si>
    <t>3324-CA-131190-1 to 20</t>
  </si>
  <si>
    <t>3324-CA-145908-1 to 8</t>
  </si>
  <si>
    <t>3324-CA-142909-1 to 13</t>
  </si>
  <si>
    <t>3324-CA-139932-1 to 13</t>
  </si>
  <si>
    <t>W3331</t>
  </si>
  <si>
    <t>LSD - Desert View JB-935140-00 - LSD - Desert View JB-935140-00</t>
  </si>
  <si>
    <t>3331-CA-142916-1 to 27</t>
  </si>
  <si>
    <t>3331-CA-145915-1 to 21</t>
  </si>
  <si>
    <t>3331-CA-135656-1 to 36</t>
  </si>
  <si>
    <t>3331-CA-131197-1 to 39</t>
  </si>
  <si>
    <t>W3345</t>
  </si>
  <si>
    <t>LSD - El Dorado JB-935141-01 - LSD - El Dorado JB-935141-01</t>
  </si>
  <si>
    <t>3345-CA-131210-1 to 36</t>
  </si>
  <si>
    <t>3345-CA-145928-1 to 20</t>
  </si>
  <si>
    <t>3345-CA-142929-1 to 27</t>
  </si>
  <si>
    <t>3345-CA-139952-1 to 31</t>
  </si>
  <si>
    <t>W3332</t>
  </si>
  <si>
    <t>LSD - Endeavour JB-935142-00 - LSD - Endeavour JB-935142-00</t>
  </si>
  <si>
    <t>3332-CA-139940-1 to 48</t>
  </si>
  <si>
    <t>3332-CA-145916-1 to 26</t>
  </si>
  <si>
    <t>3332-CA-131198-1 to 60</t>
  </si>
  <si>
    <t>3332-CA-127619-1 to 38</t>
  </si>
  <si>
    <t>3332-CA-135657-1 to 55</t>
  </si>
  <si>
    <t>W3333</t>
  </si>
  <si>
    <t>LSD - Jack Northup JB-935137-00 - LSD - Jack Northup JB-935137-00</t>
  </si>
  <si>
    <t>3333-CA-135658-1 to 49</t>
  </si>
  <si>
    <t>3333-CA-127620-1 to 56</t>
  </si>
  <si>
    <t>3333-CA-131199-1 to 53</t>
  </si>
  <si>
    <t>3333-CA-145917-1 to 28</t>
  </si>
  <si>
    <t>3333-CA-139941-1 to 41</t>
  </si>
  <si>
    <t>3333-CA-142918-1 to 18</t>
  </si>
  <si>
    <t>W3347</t>
  </si>
  <si>
    <t>LSD - Joshua JB-935136-00 - LSD - Joshua JB-935136-00</t>
  </si>
  <si>
    <t>3347-CA-139953-1 to 25</t>
  </si>
  <si>
    <t>3347-CA-145929-1 to 17</t>
  </si>
  <si>
    <t>3347-CA-127632-1 to 45</t>
  </si>
  <si>
    <t>W3357</t>
  </si>
  <si>
    <t>LSD - Learning Center JB-935143-00 - LSD - Learning Center JB-935143-00</t>
  </si>
  <si>
    <t>3357-CA-127639-1 to 28</t>
  </si>
  <si>
    <t>3357-CA-145936-1 to 14</t>
  </si>
  <si>
    <t>3357-CA-139960-1 to 21</t>
  </si>
  <si>
    <t>W3355</t>
  </si>
  <si>
    <t>LSD - Lincoln JB-935144-00 - LSD - Lincoln JB-935144-00</t>
  </si>
  <si>
    <t>3355-CA-139959-1 to 28</t>
  </si>
  <si>
    <t>3355-CA-145935-1 to 18</t>
  </si>
  <si>
    <t>3355-CA-127638-1 to 40</t>
  </si>
  <si>
    <t>3355-CA-131217-1 to 38</t>
  </si>
  <si>
    <t>W3334</t>
  </si>
  <si>
    <t>LSD - Mariposa JB-935318-00 - LSD - Mariposa JB-935318-00</t>
  </si>
  <si>
    <t>3334-CA-135659-1 to 36</t>
  </si>
  <si>
    <t>3334-CA-131200-1 to 40</t>
  </si>
  <si>
    <t>3334-CA-127621-1 to 42</t>
  </si>
  <si>
    <t>3334-CA-145918-1 to 22</t>
  </si>
  <si>
    <t>3334-CA-139942-1 to 31</t>
  </si>
  <si>
    <t>W3341</t>
  </si>
  <si>
    <t>LSD - Miller School JB-935133-00 - LSD - Miller School JB-935133-00</t>
  </si>
  <si>
    <t>3341-CA-139948-1 to 27</t>
  </si>
  <si>
    <t>3341-CA-145924-1 to 17</t>
  </si>
  <si>
    <t>3341-CA-127627-1 to 37</t>
  </si>
  <si>
    <t>3341-CA-131206-1 to 36</t>
  </si>
  <si>
    <t>W3343</t>
  </si>
  <si>
    <t>LSD - Monte Vista JB-935145-00 - LSD - Monte Vista JB-935145-00</t>
  </si>
  <si>
    <t>3343-CA-127629-1 to 33</t>
  </si>
  <si>
    <t>3343-CA-145926-1 to 15</t>
  </si>
  <si>
    <t>3343-CA-139950-1 to 24</t>
  </si>
  <si>
    <t>W3335</t>
  </si>
  <si>
    <t>LSD - Nancy Cory JB-935138-00 - LSD - Nancy Cory JB-935138-00</t>
  </si>
  <si>
    <t>3335-CA-142920-1 to 39</t>
  </si>
  <si>
    <t>3335-CA-139943-1 to 46</t>
  </si>
  <si>
    <t>3335-CA-145919-1 to 31</t>
  </si>
  <si>
    <t>3335-CA-131201-1 to 59</t>
  </si>
  <si>
    <t>3335-CA-127622-1 to 62</t>
  </si>
  <si>
    <t>3335-CA-135660-1 to 54</t>
  </si>
  <si>
    <t>W3365</t>
  </si>
  <si>
    <t>LSD - Piute 1/2 JB-935146-01 - LSD - Piute 1/2 JB-935146-01</t>
  </si>
  <si>
    <t>3365-CA-135684-1 to 1</t>
  </si>
  <si>
    <t>3365-CA-127646-1 to 16</t>
  </si>
  <si>
    <t>3365-CA-145943-1 to 7</t>
  </si>
  <si>
    <t>3365-CA-139967-1 to 12</t>
  </si>
  <si>
    <t>W3340</t>
  </si>
  <si>
    <t>LSD - Sierra JB-935148-00 - LSD - Sierra JB-935148-00</t>
  </si>
  <si>
    <t>3340-CA-135664-1 to 37</t>
  </si>
  <si>
    <t>3340-CA-139947-1 to 31</t>
  </si>
  <si>
    <t>3340-CA-145923-1 to 20</t>
  </si>
  <si>
    <t>3340-CA-127626-1 to 39</t>
  </si>
  <si>
    <t>W3344</t>
  </si>
  <si>
    <t>LSD - Sunnydale JB-935174-00 - LSD - Sunnydale JB-935174-00</t>
  </si>
  <si>
    <t>3344-CA-127630-1 to 40</t>
  </si>
  <si>
    <t>3344-CA-131209-1 to 38</t>
  </si>
  <si>
    <t>3344-CA-145927-1 to 21</t>
  </si>
  <si>
    <t>3344-CA-139951-1 to 32</t>
  </si>
  <si>
    <t>3344-CA-135668-1 to 35</t>
  </si>
  <si>
    <t>W3338</t>
  </si>
  <si>
    <t>LSD - West Wind JB-935149-00 - LSD - West Wind JB-935149-00</t>
  </si>
  <si>
    <t>3338-CA-135662-1 to 54</t>
  </si>
  <si>
    <t>3338-CA-139945-1 to 46</t>
  </si>
  <si>
    <t>3338-CA-145921-1 to 32</t>
  </si>
  <si>
    <t>3338-CA-142922-1 to 39</t>
  </si>
  <si>
    <t>3338-CA-131203-1 to 59</t>
  </si>
  <si>
    <t>3338-CA-127624-1 to 62</t>
  </si>
  <si>
    <t>W3404</t>
  </si>
  <si>
    <t>Olivehurst Solar, LLC - OPUD Mary Avenue</t>
  </si>
  <si>
    <t>Yuba</t>
  </si>
  <si>
    <t>3404-CA-127685-1 to 222</t>
  </si>
  <si>
    <t>3404-CA-124039-1 to 228</t>
  </si>
  <si>
    <t>3404-CA-120886-1 to 196</t>
  </si>
  <si>
    <t>3404-CA-117726-1 to 143</t>
  </si>
  <si>
    <t>3404-CA-113534-1 to 87</t>
  </si>
  <si>
    <t>3404-CA-110657-1 to 94</t>
  </si>
  <si>
    <t>W3349</t>
  </si>
  <si>
    <t>Oxnard ESD - Marshall Elementary JB-930041-00 - Oxnard ESD - Marshall Elementary JB-930041-00</t>
  </si>
  <si>
    <t>3349-CA-145930-1 to 14</t>
  </si>
  <si>
    <t>3349-CA-139954-1 to 21</t>
  </si>
  <si>
    <t>3349-CA-135671-1 to 25</t>
  </si>
  <si>
    <t>3349-CA-127633-1 to 25</t>
  </si>
  <si>
    <t>W3350</t>
  </si>
  <si>
    <t>Oxnard ESD - Ramona Elementary JB-930043-00 - Oxnard ESD - Ramona ElementaryJB-930043-00</t>
  </si>
  <si>
    <t>3350-CA-127634-1 to 14</t>
  </si>
  <si>
    <t>3350-CA-135672-1 to 15</t>
  </si>
  <si>
    <t>3350-CA-139955-1 to 12</t>
  </si>
  <si>
    <t>3350-CA-145931-1 to 10</t>
  </si>
  <si>
    <t>W3326</t>
  </si>
  <si>
    <t>Paradise Elementary - Paradise USD JB-959044-00 - Paradise Elementary - Paradise USD JB-959044-00</t>
  </si>
  <si>
    <t>3326-CA-145910-1 to 7</t>
  </si>
  <si>
    <t>3326-CA-142911-1 to 11</t>
  </si>
  <si>
    <t>3326-CA-139934-1 to 14</t>
  </si>
  <si>
    <t>3326-CA-127613-1 to 20</t>
  </si>
  <si>
    <t>3326-CA-135651-1 to 18</t>
  </si>
  <si>
    <t>W3323</t>
  </si>
  <si>
    <t>Paradise Intermediate PUSD JB-959040-00 - Paradise Intermediate PUSD JB-959040-00</t>
  </si>
  <si>
    <t>3323-CA-135648-1 to 24</t>
  </si>
  <si>
    <t>3323-CA-127610-1 to 24</t>
  </si>
  <si>
    <t>3323-CA-139931-1 to 20</t>
  </si>
  <si>
    <t>3323-CA-145907-1 to 3</t>
  </si>
  <si>
    <t>W3360</t>
  </si>
  <si>
    <t>Pioneer Equine Hospital JB-953046-00 - Pioneer Equine Hospital JB-953046-00</t>
  </si>
  <si>
    <t>Stanislaus</t>
  </si>
  <si>
    <t>3360-CA-145939-1 to 8</t>
  </si>
  <si>
    <t>3360-CA-139963-1 to 9</t>
  </si>
  <si>
    <t>3360-CA-127642-1 to 19</t>
  </si>
  <si>
    <t>3360-CA-135680-1 to 15</t>
  </si>
  <si>
    <t>3360-CA-131221-1 to 18</t>
  </si>
  <si>
    <t>W3463</t>
  </si>
  <si>
    <t>SJ G1 BAFO Kelley Park JB-951425-00 - SJ G1 BAFO Kelley Park JB-951425-00</t>
  </si>
  <si>
    <t>3463-CA-135781-1 to 62</t>
  </si>
  <si>
    <t>3463-CA-143034-1 to 39</t>
  </si>
  <si>
    <t>3463-CA-143035-1 to 41</t>
  </si>
  <si>
    <t>3463-CA-146035-1 to 39</t>
  </si>
  <si>
    <t>3463-CA-131323-1 to 70</t>
  </si>
  <si>
    <t>3463-CA-127740-1 to 65</t>
  </si>
  <si>
    <t>W1603</t>
  </si>
  <si>
    <t>SJUSD Allen Elementary at Steinbeck Solar - SJUSD Allen Elementary at Steinbeck Solar</t>
  </si>
  <si>
    <t>Santa Clara County</t>
  </si>
  <si>
    <t>1603-CA-141813-1 to 42</t>
  </si>
  <si>
    <t>W1604</t>
  </si>
  <si>
    <t>SJUSD Bret Harte Solar - SJUSD Bret Harte Solar</t>
  </si>
  <si>
    <t>1604-CA-141814-1 to 21</t>
  </si>
  <si>
    <t>W1605</t>
  </si>
  <si>
    <t>SJUSD Burnett Solar - SJUSD Burnett Solar</t>
  </si>
  <si>
    <t>1605-CA-141815-1 to 13</t>
  </si>
  <si>
    <t>W1606</t>
  </si>
  <si>
    <t>SJUSD Castillero Solar - SJUSD Castillero Solar</t>
  </si>
  <si>
    <t>1606-CA-141816-1 to 25</t>
  </si>
  <si>
    <t>W1607</t>
  </si>
  <si>
    <t>SJUSD Central Kitchen Solar - SJUSD Central Kitchen Solar</t>
  </si>
  <si>
    <t>1607-CA-141817-1 to 28</t>
  </si>
  <si>
    <t>W1608</t>
  </si>
  <si>
    <t>SJUSD Corp Yard Solar - SJUSD Corp Yard Solar</t>
  </si>
  <si>
    <t>1608-CA-141818-1 to 15</t>
  </si>
  <si>
    <t>W1612</t>
  </si>
  <si>
    <t>SJUSD Gunderson Solar - SJUSD Gunderson Solar</t>
  </si>
  <si>
    <t>1612-CA-141822-1 to 68</t>
  </si>
  <si>
    <t>W1609</t>
  </si>
  <si>
    <t>SJUSD John Muir Solar - SJUSD John Muir Solar</t>
  </si>
  <si>
    <t>1609-CA-141819-1 to 27</t>
  </si>
  <si>
    <t>W1613</t>
  </si>
  <si>
    <t>SJUSD Leland Solar - SJUSD Leland Solar</t>
  </si>
  <si>
    <t>1613-CA-141823-1 to 39</t>
  </si>
  <si>
    <t>1613-CA-129588-1 to 17</t>
  </si>
  <si>
    <t>W1610</t>
  </si>
  <si>
    <t>SJUSD Lincoln Solar - SJUSD Lincoln Solar</t>
  </si>
  <si>
    <t>1610-CA-141820-1 to 46</t>
  </si>
  <si>
    <t>W1614</t>
  </si>
  <si>
    <t>SJUSD Pioneer Solar - SJUSD Pioneer Solar</t>
  </si>
  <si>
    <t>1614-CA-141824-1 to 37</t>
  </si>
  <si>
    <t>W1615</t>
  </si>
  <si>
    <t>SJUSD SJ Academy Solar - SJUSD SJ Academy Solar</t>
  </si>
  <si>
    <t>1615-CA-141825-1 to 31</t>
  </si>
  <si>
    <t>W1611</t>
  </si>
  <si>
    <t>SJUSD Willow Glen Solar - SJUSD Willow Glen Solar</t>
  </si>
  <si>
    <t>1611-CA-141821-1 to 71</t>
  </si>
  <si>
    <t>W3320</t>
  </si>
  <si>
    <t>Sonoma Country Day School JB-954088-00 - Sonoma Country Day School JB-954088-00</t>
  </si>
  <si>
    <t>Sonoma</t>
  </si>
  <si>
    <t>3320-CA-145905-1 to 21</t>
  </si>
  <si>
    <t>3320-CA-139929-1 to 30</t>
  </si>
  <si>
    <t>3320-CA-127608-1 to 39</t>
  </si>
  <si>
    <t>3320-CA-131187-1 to 38</t>
  </si>
  <si>
    <t>3320-CA-135646-1 to 31</t>
  </si>
  <si>
    <t>W3363</t>
  </si>
  <si>
    <t>Vintage 99 Label Manufacturing Inc. JB-9451481-00 - Vintage 99 Label Manufacturing Inc. JB-9451481-00</t>
  </si>
  <si>
    <t>Alameda</t>
  </si>
  <si>
    <t>3363-CA-139966-1 to 9</t>
  </si>
  <si>
    <t>3363-CA-145942-1 to 5</t>
  </si>
  <si>
    <t>3363-CA-135683-1 to 11</t>
  </si>
  <si>
    <t>3363-CA-131224-1 to 12</t>
  </si>
  <si>
    <t>3363-CA-127645-1 to 13</t>
  </si>
  <si>
    <t>W3327</t>
  </si>
  <si>
    <t>Woodland Joint USD Zamora Elementary JB-9561361-00 - Woodland Joint USD Zamora Elementary JB-9561361-00</t>
  </si>
  <si>
    <t>3327-CA-127614-1 to 16</t>
  </si>
  <si>
    <t>3327-CA-135652-1 to 17</t>
  </si>
  <si>
    <t>3327-CA-145911-1 to 7</t>
  </si>
  <si>
    <t>3327-CA-139935-1 to 13</t>
  </si>
  <si>
    <t>2017</t>
  </si>
  <si>
    <t>Green-e RY2018</t>
  </si>
  <si>
    <t>W5231</t>
  </si>
  <si>
    <t>Open Sky Dairy Digester Genset #1 - Open Sky Dairy Digester Genset #1</t>
  </si>
  <si>
    <t>5231-CA-259641-1 to 491</t>
  </si>
  <si>
    <t>5231-CA-263469-1 to 541</t>
  </si>
  <si>
    <t>5231-CA-275146-1 to 455</t>
  </si>
  <si>
    <t>2013 Green Power Compliance</t>
  </si>
  <si>
    <t>Voluntary Green Pricing Program</t>
  </si>
  <si>
    <t>UGP</t>
  </si>
  <si>
    <t>W1042</t>
  </si>
  <si>
    <t>2110 Cable - 2110 Cable</t>
  </si>
  <si>
    <t>San Bernardino</t>
  </si>
  <si>
    <t>1042-CA-67455-1 to 6</t>
  </si>
  <si>
    <t>1042-CA-69367-1 to 6</t>
  </si>
  <si>
    <t>1042-CA-71355-1 to 6</t>
  </si>
  <si>
    <t>1042-CA-73234-1 to 5</t>
  </si>
  <si>
    <t>1042-CA-75087-1 to 4</t>
  </si>
  <si>
    <t>1042-CA-77055-1 to 3</t>
  </si>
  <si>
    <t>W1043</t>
  </si>
  <si>
    <t>2114 Cable - 2114 Cable</t>
  </si>
  <si>
    <t>1043-CA-77056-1 to 3</t>
  </si>
  <si>
    <t>1043-CA-75088-1 to 4</t>
  </si>
  <si>
    <t>1043-CA-73235-1 to 4</t>
  </si>
  <si>
    <t>1043-CA-71356-1 to 5</t>
  </si>
  <si>
    <t>1043-CA-69368-1 to 6</t>
  </si>
  <si>
    <t>1043-CA-67456-1 to 6</t>
  </si>
  <si>
    <t>W1044</t>
  </si>
  <si>
    <t>2115 Cable - 2115 Cable</t>
  </si>
  <si>
    <t>1044-CA-67457-1 to 5</t>
  </si>
  <si>
    <t>1044-CA-69369-1 to 6</t>
  </si>
  <si>
    <t>1044-CA-71357-1 to 5</t>
  </si>
  <si>
    <t>1044-CA-73236-1 to 4</t>
  </si>
  <si>
    <t>1044-CA-75089-1 to 4</t>
  </si>
  <si>
    <t>1044-CA-77057-1 to 3</t>
  </si>
  <si>
    <t>W1045</t>
  </si>
  <si>
    <t>2120 Cable - 2120 Cable</t>
  </si>
  <si>
    <t>1045-CA-77058-1 to 3</t>
  </si>
  <si>
    <t>1045-CA-75090-1 to 3</t>
  </si>
  <si>
    <t>1045-CA-73237-1 to 5</t>
  </si>
  <si>
    <t>1045-CA-71358-1 to 5</t>
  </si>
  <si>
    <t>1045-CA-69370-1 to 6</t>
  </si>
  <si>
    <t>1045-CA-67458-1 to 6</t>
  </si>
  <si>
    <t>W1046</t>
  </si>
  <si>
    <t>2121 Cable - 2121 Cable</t>
  </si>
  <si>
    <t>1046-CA-67459-1 to 10</t>
  </si>
  <si>
    <t>1046-CA-69371-1 to 9</t>
  </si>
  <si>
    <t>1046-CA-71359-1 to 8</t>
  </si>
  <si>
    <t>1046-CA-73238-1 to 7</t>
  </si>
  <si>
    <t>1046-CA-75091-1 to 4</t>
  </si>
  <si>
    <t>1046-CA-77059-1 to 5</t>
  </si>
  <si>
    <t>W1047</t>
  </si>
  <si>
    <t>2122 Cable - 2122 Cable</t>
  </si>
  <si>
    <t>1047-CA-77060-1 to 4</t>
  </si>
  <si>
    <t>1047-CA-75092-1 to 6</t>
  </si>
  <si>
    <t>1047-CA-73239-1 to 6</t>
  </si>
  <si>
    <t>1047-CA-71360-1 to 8</t>
  </si>
  <si>
    <t>1047-CA-69372-1 to 9</t>
  </si>
  <si>
    <t>1047-CA-67460-1 to 9</t>
  </si>
  <si>
    <t>W1864</t>
  </si>
  <si>
    <t>Burley Butte Wind Park - Burley Butte Wind Park</t>
  </si>
  <si>
    <t>Cassia</t>
  </si>
  <si>
    <t>ID</t>
  </si>
  <si>
    <t>1864-ID-67986-1 to 3961</t>
  </si>
  <si>
    <t>1864-ID-69886-1 to 3962</t>
  </si>
  <si>
    <t>3322-CA-85113-1 to 21</t>
  </si>
  <si>
    <t>3322-CA-87327-1 to 26</t>
  </si>
  <si>
    <t>3322-CA-89723-1 to 28</t>
  </si>
  <si>
    <t>3322-CA-92161-1 to 21</t>
  </si>
  <si>
    <t>Elmore</t>
  </si>
  <si>
    <t>1875-ID-67992-1 to 5230</t>
  </si>
  <si>
    <t>1875-ID-69892-1 to 4099</t>
  </si>
  <si>
    <t>W822</t>
  </si>
  <si>
    <t>Cassia Wind Farm - Cassia Wind Farm LLC</t>
  </si>
  <si>
    <t>Twin Falls</t>
  </si>
  <si>
    <t>822-ID-81002-1390 to 2049</t>
  </si>
  <si>
    <t>3325-CA-82701-1 to 10</t>
  </si>
  <si>
    <t>3325-CA-92164-1 to 22</t>
  </si>
  <si>
    <t>3325-CA-89726-1 to 21</t>
  </si>
  <si>
    <t>3325-CA-87330-1 to 19</t>
  </si>
  <si>
    <t>3325-CA-85116-1 to 14</t>
  </si>
  <si>
    <t>3461-CA-82770-1 to 47</t>
  </si>
  <si>
    <t>3461-CA-85192-1 to 63</t>
  </si>
  <si>
    <t>3459-CA-82768-1 to 51</t>
  </si>
  <si>
    <t>3459-CA-85190-1 to 70</t>
  </si>
  <si>
    <t>3312-CA-87323-1 to 56</t>
  </si>
  <si>
    <t>3312-CA-85109-1 to 46</t>
  </si>
  <si>
    <t>3312-CA-89720-1 to 56</t>
  </si>
  <si>
    <t>3312-CA-92158-1 to 39</t>
  </si>
  <si>
    <t>3312-CA-82694-1 to 40</t>
  </si>
  <si>
    <t>3361-CA-92193-1 to 14</t>
  </si>
  <si>
    <t>3361-CA-87359-1 to 14</t>
  </si>
  <si>
    <t>3361-CA-89754-1 to 15</t>
  </si>
  <si>
    <t>3361-CA-82728-1 to 10</t>
  </si>
  <si>
    <t>3361-CA-85143-1 to 13</t>
  </si>
  <si>
    <t>3329-CA-82704-1 to 18</t>
  </si>
  <si>
    <t>3330-CA-82705-1 to 20</t>
  </si>
  <si>
    <t>3351-CA-87353-1 to 15</t>
  </si>
  <si>
    <t>3351-CA-82722-1 to 8</t>
  </si>
  <si>
    <t>3351-CA-85137-1 to 12</t>
  </si>
  <si>
    <t>3351-CA-92186-1 to 15</t>
  </si>
  <si>
    <t>3351-CA-89748-1 to 16</t>
  </si>
  <si>
    <t>3352-CA-89749-1 to 16</t>
  </si>
  <si>
    <t>3352-CA-92187-1 to 16</t>
  </si>
  <si>
    <t>3352-CA-85138-1 to 12</t>
  </si>
  <si>
    <t>3352-CA-82723-1 to 8</t>
  </si>
  <si>
    <t>3352-CA-87354-1 to 16</t>
  </si>
  <si>
    <t>W1050</t>
  </si>
  <si>
    <t>Coastal 1520 - Coastal 1520</t>
  </si>
  <si>
    <t>1050-CA-67463-1 to 135</t>
  </si>
  <si>
    <t>1050-CA-69375-1 to 140</t>
  </si>
  <si>
    <t>1050-CA-73243-1 to 114</t>
  </si>
  <si>
    <t>1050-CA-71362-1 to 129</t>
  </si>
  <si>
    <t>1050-CA-75095-1 to 93</t>
  </si>
  <si>
    <t>1050-CA-77062-1 to 72</t>
  </si>
  <si>
    <t>W1051</t>
  </si>
  <si>
    <t>Commercial Custom Seating - Commercial Custom Seating</t>
  </si>
  <si>
    <t>Orange</t>
  </si>
  <si>
    <t>1051-CA-77063-1 to 7</t>
  </si>
  <si>
    <t>1051-CA-75096-1 to 10</t>
  </si>
  <si>
    <t>1051-CA-71363-1 to 15</t>
  </si>
  <si>
    <t>1051-CA-73244-1 to 11</t>
  </si>
  <si>
    <t>1051-CA-69376-1 to 18</t>
  </si>
  <si>
    <t>1051-CA-67464-1 to 19</t>
  </si>
  <si>
    <t>Condon Wind Power Project - Condon Phase II</t>
  </si>
  <si>
    <t>Gilliam</t>
  </si>
  <si>
    <t>833-OR-76910-1690 to 1756</t>
  </si>
  <si>
    <t>833-OR-74906-1112 to 1153</t>
  </si>
  <si>
    <t>833-OR-67310-579 to 602</t>
  </si>
  <si>
    <t>833-OR-69223-707 to 732</t>
  </si>
  <si>
    <t>833-OR-71158-590 to 611</t>
  </si>
  <si>
    <t>833-OR-73076-1240 to 1286</t>
  </si>
  <si>
    <t>Condon Wind Power Project - Condon Wind Power Project</t>
  </si>
  <si>
    <t>774-OR-74872-2189 to 2229</t>
  </si>
  <si>
    <t>774-OR-74872-3081 to 3276</t>
  </si>
  <si>
    <t>774-OR-73043-2507 to 2551</t>
  </si>
  <si>
    <t>774-OR-73043-3680 to 3914</t>
  </si>
  <si>
    <t>774-OR-71125-1087 to 1108</t>
  </si>
  <si>
    <t>774-OR-71125-1804 to 1912</t>
  </si>
  <si>
    <t>774-OR-69187-1240 to 1264</t>
  </si>
  <si>
    <t>774-OR-69187-2146 to 2267</t>
  </si>
  <si>
    <t>774-OR-67274-1183 to 1205</t>
  </si>
  <si>
    <t>774-OR-67274-2050 to 2168</t>
  </si>
  <si>
    <t>774-OR-76878-3572 to 3636</t>
  </si>
  <si>
    <t>774-OR-76878-5460 to 5800</t>
  </si>
  <si>
    <t>W134</t>
  </si>
  <si>
    <t>CPA Chuckawalla - CPA CDC1 Chuckawalla</t>
  </si>
  <si>
    <t>Riverside</t>
  </si>
  <si>
    <t>134-CA-87535-1 to 105</t>
  </si>
  <si>
    <t>134-CA-89944-1 to 195</t>
  </si>
  <si>
    <t>134-CA-66764-1 to 164</t>
  </si>
  <si>
    <t>134-CA-68675-1 to 164</t>
  </si>
  <si>
    <t>134-CA-70621-1 to 164</t>
  </si>
  <si>
    <t>134-CA-74406-1 to 130</t>
  </si>
  <si>
    <t>134-CA-76470-1 to 126</t>
  </si>
  <si>
    <t>W1052</t>
  </si>
  <si>
    <t>D&amp;G Modglin Trust - D&amp;G Modglin Trust</t>
  </si>
  <si>
    <t>1052-CA-67465-1 to 7</t>
  </si>
  <si>
    <t>1052-CA-69377-1 to 8</t>
  </si>
  <si>
    <t>1052-CA-73245-1 to 6</t>
  </si>
  <si>
    <t>1052-CA-71364-1 to 6</t>
  </si>
  <si>
    <t>1052-CA-75097-1 to 4</t>
  </si>
  <si>
    <t>1052-CA-77064-1 to 3</t>
  </si>
  <si>
    <t>3464-CA-85194-1 to 77</t>
  </si>
  <si>
    <t>3464-CA-82772-1 to 59</t>
  </si>
  <si>
    <t>3336-CA-82711-9 to 31</t>
  </si>
  <si>
    <t>W186</t>
  </si>
  <si>
    <t>Elkhorn Valley Wind Farm - Elkhorn Valley Wind Farm</t>
  </si>
  <si>
    <t>Union</t>
  </si>
  <si>
    <t>186-OR-66809-13582 to 18483</t>
  </si>
  <si>
    <t>W201</t>
  </si>
  <si>
    <t>Foote Creek I - Foote Creek I</t>
  </si>
  <si>
    <t>Carbon</t>
  </si>
  <si>
    <t>WY</t>
  </si>
  <si>
    <t>201-WY-66822-622 to 654</t>
  </si>
  <si>
    <t>201-WY-68741-1831 to 1881</t>
  </si>
  <si>
    <t>201-WY-68741-2737 to 4188</t>
  </si>
  <si>
    <t>201-WY-70687-1862 to 1915</t>
  </si>
  <si>
    <t>201-WY-72653-5903 to 6030</t>
  </si>
  <si>
    <t>201-WY-72653-7231 to 11095</t>
  </si>
  <si>
    <t>201-WY-74471-2623 to 2762</t>
  </si>
  <si>
    <t>201-WY-74471-10471 to 10543</t>
  </si>
  <si>
    <t>201-WY-76532-2658 to 2783</t>
  </si>
  <si>
    <t>201-WY-78402-1 to 28</t>
  </si>
  <si>
    <t>201-WY-78402-3637 to 4272</t>
  </si>
  <si>
    <t>201-WY-80488-4601 to 5106</t>
  </si>
  <si>
    <t>201-WY-82936-1731 to 1766</t>
  </si>
  <si>
    <t>201-WY-82936-5202 to 5808</t>
  </si>
  <si>
    <t>201-WY-85366-1499 to 1545</t>
  </si>
  <si>
    <t>201-WY-85366-4503 to 5027</t>
  </si>
  <si>
    <t>201-WY-87605-1953 to 2246</t>
  </si>
  <si>
    <t>W1363</t>
  </si>
  <si>
    <t>Foote Creek II - Foote Creek II</t>
  </si>
  <si>
    <t>1363-WY-69580-202 to 208</t>
  </si>
  <si>
    <t>1363-WY-71549-213 to 220</t>
  </si>
  <si>
    <t>1363-WY-73441-572 to 592</t>
  </si>
  <si>
    <t>1363-WY-75338-510 to 527</t>
  </si>
  <si>
    <t>1363-WY-77249-658 to 675</t>
  </si>
  <si>
    <t>W831</t>
  </si>
  <si>
    <t>Fossil Gulch Wind Park - Fossil Gulch Wind Park</t>
  </si>
  <si>
    <t>831-ID-67309-1 to 724</t>
  </si>
  <si>
    <t>Walla Walla</t>
  </si>
  <si>
    <t>248-WA-66860-5902 to 6057</t>
  </si>
  <si>
    <t>248-WA-66860-12472 to 12859</t>
  </si>
  <si>
    <t>248-WA-68778-3213 to 3299</t>
  </si>
  <si>
    <t>248-WA-68778-6666 to 6882</t>
  </si>
  <si>
    <t>248-WA-70722-3289 to 3382</t>
  </si>
  <si>
    <t>248-WA-70722-7185 to 7420</t>
  </si>
  <si>
    <t>248-WA-72688-7055 to 7232</t>
  </si>
  <si>
    <t>248-WA-72688-13335 to 13785</t>
  </si>
  <si>
    <t>248-WA-74505-5257 to 5398</t>
  </si>
  <si>
    <t>248-WA-74505-10126 to 10487</t>
  </si>
  <si>
    <t>248-WA-76562-20606 to 21287</t>
  </si>
  <si>
    <t>248-WA-76562-7876 to 8144</t>
  </si>
  <si>
    <t>Klickitat</t>
  </si>
  <si>
    <t>536-WA-80771-4402 to 5360</t>
  </si>
  <si>
    <t>536-WA-80771-10322 to 12421</t>
  </si>
  <si>
    <t>536-WA-80771-8424 to 10321</t>
  </si>
  <si>
    <t>536-WA-78623-1762 to 5246</t>
  </si>
  <si>
    <t>536-WA-78623-8920 to 8964</t>
  </si>
  <si>
    <t>536-WA-76733-9070 to 12006</t>
  </si>
  <si>
    <t>536-WA-68986-1 to 8005</t>
  </si>
  <si>
    <t>536-WA-67086-1 to 11729</t>
  </si>
  <si>
    <t>W1053</t>
  </si>
  <si>
    <t>Hawthorne Mini Venture 14680 - Hawthorne Mini Venture 14680</t>
  </si>
  <si>
    <t>1053-CA-77065-1 to 1</t>
  </si>
  <si>
    <t>1053-CA-75098-1 to 1</t>
  </si>
  <si>
    <t>1053-CA-71365-1 to 2</t>
  </si>
  <si>
    <t>1053-CA-73246-1 to 1</t>
  </si>
  <si>
    <t>1053-CA-69378-1 to 2</t>
  </si>
  <si>
    <t>1053-CA-67466-1 to 2</t>
  </si>
  <si>
    <t>Sherman</t>
  </si>
  <si>
    <t>237-OR-66849-69539 to 69984</t>
  </si>
  <si>
    <t>237-OR-74495-18141 to 18266</t>
  </si>
  <si>
    <t>237-OR-68766-57524 to 57917</t>
  </si>
  <si>
    <t>237-OR-70711-12449 to 12707</t>
  </si>
  <si>
    <t>237-OR-72678-28226 to 28421</t>
  </si>
  <si>
    <t>Klondike I - Klondike Wind Power LLC</t>
  </si>
  <si>
    <t>238-OR-72679-1217 to 1249</t>
  </si>
  <si>
    <t>238-OR-72679-2330 to 2412</t>
  </si>
  <si>
    <t>238-OR-70712-1384 to 1419</t>
  </si>
  <si>
    <t>238-OR-70712-2600 to 2679</t>
  </si>
  <si>
    <t>238-OR-68767-2405 to 2466</t>
  </si>
  <si>
    <t>238-OR-68767-4709 to 4863</t>
  </si>
  <si>
    <t>238-OR-74496-1388 to 1437</t>
  </si>
  <si>
    <t>238-OR-74496-701 to 719</t>
  </si>
  <si>
    <t>238-OR-74496-720 to 720</t>
  </si>
  <si>
    <t>238-OR-76552-2363 to 2392</t>
  </si>
  <si>
    <t>238-OR-76552-3139 to 3245</t>
  </si>
  <si>
    <t>238-OR-76552-2393 to 2402</t>
  </si>
  <si>
    <t>238-OR-66850-2508 to 2571</t>
  </si>
  <si>
    <t>238-OR-66850-4909 to 5068</t>
  </si>
  <si>
    <t>3324-CA-82700-1 to 11</t>
  </si>
  <si>
    <t>3324-CA-85115-1 to 16</t>
  </si>
  <si>
    <t>3324-CA-87329-1 to 20</t>
  </si>
  <si>
    <t>W200</t>
  </si>
  <si>
    <t>Leaning Juniper I - Leaning Juniper I</t>
  </si>
  <si>
    <t>200-OR-66821-1 to 13418</t>
  </si>
  <si>
    <t>200-OR-68740-10059 to 10157</t>
  </si>
  <si>
    <t>200-OR-70686-4873 to 4915</t>
  </si>
  <si>
    <t>200-OR-72652-7856 to 7986</t>
  </si>
  <si>
    <t>200-OR-74470-4137 to 4252</t>
  </si>
  <si>
    <t>200-OR-78401-2264 to 2326</t>
  </si>
  <si>
    <t>200-OR-80487-4466 to 7879</t>
  </si>
  <si>
    <t>W2443</t>
  </si>
  <si>
    <t>Lime Wind - Lime Wind</t>
  </si>
  <si>
    <t>Baker</t>
  </si>
  <si>
    <t>2443-OR-68310-1 to 817</t>
  </si>
  <si>
    <t>2443-OR-70233-1 to 626</t>
  </si>
  <si>
    <t>2443-OR-72172-1 to 540</t>
  </si>
  <si>
    <t>2443-OR-73986-1 to 313</t>
  </si>
  <si>
    <t>2443-OR-75940-1 to 371</t>
  </si>
  <si>
    <t>2443-OR-77785-1 to 404</t>
  </si>
  <si>
    <t>2443-OR-79783-1 to 246</t>
  </si>
  <si>
    <t>2443-OR-82148-1 to 380</t>
  </si>
  <si>
    <t>2443-OR-84486-1 to 377</t>
  </si>
  <si>
    <t>2443-OR-86828-1 to 783</t>
  </si>
  <si>
    <t>2443-OR-89061-1 to 601</t>
  </si>
  <si>
    <t>2443-OR-91475-1 to 658</t>
  </si>
  <si>
    <t>2443-OR-94162-1 to 874</t>
  </si>
  <si>
    <t>2443-OR-96861-1 to 766</t>
  </si>
  <si>
    <t>2443-OR-99219-1 to 511</t>
  </si>
  <si>
    <t>W1054</t>
  </si>
  <si>
    <t>Long Beach 6655 - Long Beach 6655</t>
  </si>
  <si>
    <t>1054-CA-67467-1 to 5</t>
  </si>
  <si>
    <t>1054-CA-69379-1 to 6</t>
  </si>
  <si>
    <t>1054-CA-73247-1 to 5</t>
  </si>
  <si>
    <t>1054-CA-71366-1 to 4</t>
  </si>
  <si>
    <t>1054-CA-75099-1 to 3</t>
  </si>
  <si>
    <t>1054-CA-77066-1 to 3</t>
  </si>
  <si>
    <t>3341-CA-82714-1 to 20</t>
  </si>
  <si>
    <t>Columbia</t>
  </si>
  <si>
    <t>185-WA-80473-1 to 3527</t>
  </si>
  <si>
    <t>185-WA-80473-8124 to 14224</t>
  </si>
  <si>
    <t>185-WA-78388-9350 to 12446</t>
  </si>
  <si>
    <t>185-WA-78388-17931 to 18094</t>
  </si>
  <si>
    <t>185-WA-76520-3209 to 11622</t>
  </si>
  <si>
    <t>185-WA-76520-26246 to 26790</t>
  </si>
  <si>
    <t>185-WA-76520-26791 to 26947</t>
  </si>
  <si>
    <t>185-WA-76520-1 to 3208</t>
  </si>
  <si>
    <t>185-WA-70673-8862 to 8893</t>
  </si>
  <si>
    <t>185-WA-68727-10747 to 10852</t>
  </si>
  <si>
    <t>185-WA-68727-1 to 8569</t>
  </si>
  <si>
    <t>185-WA-74457-6110 to 15307</t>
  </si>
  <si>
    <t>185-WA-72639-1 to 20094</t>
  </si>
  <si>
    <t>185-WA-66808-1 to 11185</t>
  </si>
  <si>
    <t>W772</t>
  </si>
  <si>
    <t>Marengo - Marengo II</t>
  </si>
  <si>
    <t>772-WA-69186-4951 to 4999</t>
  </si>
  <si>
    <t>772-WA-69186-1 to 4284</t>
  </si>
  <si>
    <t>772-WA-67273-1 to 5930</t>
  </si>
  <si>
    <t>Marengo II - Marengo II</t>
  </si>
  <si>
    <t>772-WA-74871-8908 to 8922</t>
  </si>
  <si>
    <t>772-WA-74871-1109 to 6641</t>
  </si>
  <si>
    <t>772-WA-74871-6642 to 6942</t>
  </si>
  <si>
    <t>772-WA-76877-15678 to 15987</t>
  </si>
  <si>
    <t>772-WA-76877-3433 to 6807</t>
  </si>
  <si>
    <t>772-WA-76877-1 to 3432</t>
  </si>
  <si>
    <t>772-WA-78787-4810 to 8938</t>
  </si>
  <si>
    <t>772-WA-78787-8939 to 9020</t>
  </si>
  <si>
    <t>772-WA-80958-3199 to 7444</t>
  </si>
  <si>
    <t>772-WA-80958-1 to 502</t>
  </si>
  <si>
    <t>W1055</t>
  </si>
  <si>
    <t>Newport Investments - Newport Investments</t>
  </si>
  <si>
    <t>1055-CA-77067-1 to 2</t>
  </si>
  <si>
    <t>1055-CA-75100-1 to 2</t>
  </si>
  <si>
    <t>1055-CA-71367-1 to 6</t>
  </si>
  <si>
    <t>1055-CA-73248-1 to 5</t>
  </si>
  <si>
    <t>1055-CA-69380-1 to 5</t>
  </si>
  <si>
    <t>1055-CA-67468-1 to 6</t>
  </si>
  <si>
    <t>Benton</t>
  </si>
  <si>
    <t>684-WA-67196-4418 to 5315</t>
  </si>
  <si>
    <t>684-WA-72971-13917 to 15567</t>
  </si>
  <si>
    <t>684-WA-72971-7780 to 10364</t>
  </si>
  <si>
    <t>684-WA-74799-11390 to 11898</t>
  </si>
  <si>
    <t>684-WA-74799-9414 to 11389</t>
  </si>
  <si>
    <t>684-WA-74799-5946 to 7921</t>
  </si>
  <si>
    <t>684-WA-76819-15534 to 18794</t>
  </si>
  <si>
    <t>684-WA-76819-9811 to 13071</t>
  </si>
  <si>
    <t>684-WA-76819-18795 to 19634</t>
  </si>
  <si>
    <t>684-WA-80872-12789 to 16164</t>
  </si>
  <si>
    <t>684-WA-80872-6738 to 7004</t>
  </si>
  <si>
    <t>684-WA-80872-7653 to 8078</t>
  </si>
  <si>
    <t>684-WA-80872-9460 to 10762</t>
  </si>
  <si>
    <t>684-WA-83332-12817 to 14160</t>
  </si>
  <si>
    <t>684-WA-83332-6752 to 8095</t>
  </si>
  <si>
    <t>684-WA-83332-14161 to 16199</t>
  </si>
  <si>
    <t>W2889</t>
  </si>
  <si>
    <t>Oregon Solar PV Pilot 2 - OSPV 2011</t>
  </si>
  <si>
    <t>Malhuer</t>
  </si>
  <si>
    <t>2889-OR-72434-1 to 31</t>
  </si>
  <si>
    <t>2889-OR-74237-1 to 27</t>
  </si>
  <si>
    <t>2889-OR-76233-1 to 30</t>
  </si>
  <si>
    <t>2889-OR-78064-1 to 10</t>
  </si>
  <si>
    <t>2889-OR-80098-1 to 8</t>
  </si>
  <si>
    <t>2889-OR-82462-1 to 10</t>
  </si>
  <si>
    <t>2889-OR-84839-1 to 16</t>
  </si>
  <si>
    <t>W2753</t>
  </si>
  <si>
    <t>Oregon Solar PV Pilot 2 - OSPV2010</t>
  </si>
  <si>
    <t>2753-OR-84732-1 to 9</t>
  </si>
  <si>
    <t>2753-OR-82333-1 to 7</t>
  </si>
  <si>
    <t>2753-OR-79991-1 to 6</t>
  </si>
  <si>
    <t>2753-OR-77966-1 to 4</t>
  </si>
  <si>
    <t>2753-OR-76143-1 to 10</t>
  </si>
  <si>
    <t>2753-OR-74169-1 to 13</t>
  </si>
  <si>
    <t>2753-OR-68507-1 to 18</t>
  </si>
  <si>
    <t>2753-OR-70421-1 to 15</t>
  </si>
  <si>
    <t>2753-OR-72371-1 to 15</t>
  </si>
  <si>
    <t>3323-CA-87328-2 to 21</t>
  </si>
  <si>
    <t>3323-CA-82699-1 to 14</t>
  </si>
  <si>
    <t>3323-CA-85114-1 to 20</t>
  </si>
  <si>
    <t>3323-CA-89724-1 to 12</t>
  </si>
  <si>
    <t>W1866</t>
  </si>
  <si>
    <t>Payne's Ferry Wind Park - Payne's Ferry Wind Park</t>
  </si>
  <si>
    <t>1866-ID-69888-1 to 2573</t>
  </si>
  <si>
    <t>1866-ID-67988-1 to 4684</t>
  </si>
  <si>
    <t>3360-CA-92192-1 to 17</t>
  </si>
  <si>
    <t>3360-CA-89753-1 to 18</t>
  </si>
  <si>
    <t>3360-CA-85142-1 to 13</t>
  </si>
  <si>
    <t>3360-CA-82727-1 to 9</t>
  </si>
  <si>
    <t>3360-CA-87358-1 to 17</t>
  </si>
  <si>
    <t>W3759</t>
  </si>
  <si>
    <t>POTB DIGESTER - Port of Tillamook Bay Digester</t>
  </si>
  <si>
    <t>TILLAMOOK</t>
  </si>
  <si>
    <t>3759-OR-102670-1 to 609</t>
  </si>
  <si>
    <t>3759-OR-105336-1 to 285</t>
  </si>
  <si>
    <t>W187</t>
  </si>
  <si>
    <t>Rock River I - Rock River I</t>
  </si>
  <si>
    <t>187-WY-72641-6674 to 11283</t>
  </si>
  <si>
    <t>W1876</t>
  </si>
  <si>
    <t>Kittitas Valley Wind Farm - Sagebrush Power Partners, LLC</t>
  </si>
  <si>
    <t>1876-WA-67993-7502 to 11596</t>
  </si>
  <si>
    <t>1876-WA-69893-8405 to 28721</t>
  </si>
  <si>
    <t>1876-WA-69893-1374 to 8404</t>
  </si>
  <si>
    <t>W1057</t>
  </si>
  <si>
    <t>Sicor #19 Hughes - Sicor #19 Hughes</t>
  </si>
  <si>
    <t>1057-CA-67470-1 to 33</t>
  </si>
  <si>
    <t>1057-CA-69382-1 to 30</t>
  </si>
  <si>
    <t>1057-CA-71369-1 to 25</t>
  </si>
  <si>
    <t>1057-CA-73250-1 to 21</t>
  </si>
  <si>
    <t>1057-CA-75102-1 to 17</t>
  </si>
  <si>
    <t>1057-CA-77069-1 to 12</t>
  </si>
  <si>
    <t>W1056</t>
  </si>
  <si>
    <t>Sicor 11 Hughes - Sicor 11 Hughes</t>
  </si>
  <si>
    <t>1056-CA-77068-1 to 13</t>
  </si>
  <si>
    <t>1056-CA-75101-1 to 15</t>
  </si>
  <si>
    <t>1056-CA-71368-1 to 7</t>
  </si>
  <si>
    <t>1056-CA-73249-1 to 3</t>
  </si>
  <si>
    <t>1056-CA-69381-1 to 22</t>
  </si>
  <si>
    <t>1056-CA-67469-1 to 37</t>
  </si>
  <si>
    <t>1603-CA-73602-1 to 40</t>
  </si>
  <si>
    <t>1603-CA-75499-1 to 29</t>
  </si>
  <si>
    <t>1607-CA-67863-1 to 56</t>
  </si>
  <si>
    <t>1607-CA-71728-1 to 40</t>
  </si>
  <si>
    <t>1607-CA-69759-1 to 52</t>
  </si>
  <si>
    <t>1608-CA-69760-1 to 28</t>
  </si>
  <si>
    <t>1608-CA-67864-1 to 30</t>
  </si>
  <si>
    <t>3320-CA-82697-1 to 26</t>
  </si>
  <si>
    <t>3320-CA-92160-1 to 39</t>
  </si>
  <si>
    <t>3320-CA-89722-1 to 41</t>
  </si>
  <si>
    <t>3320-CA-87326-1 to 39</t>
  </si>
  <si>
    <t>3320-CA-85112-1 to 29</t>
  </si>
  <si>
    <t>W1058</t>
  </si>
  <si>
    <t>Sun Edison - Sun Edison</t>
  </si>
  <si>
    <t>1058-CA-67471-1 to 5</t>
  </si>
  <si>
    <t>1058-CA-71370-1 to 8</t>
  </si>
  <si>
    <t>1058-CA-69383-1 to 13</t>
  </si>
  <si>
    <t>1058-CA-75103-1 to 4</t>
  </si>
  <si>
    <t>1058-CA-73251-1 to 6</t>
  </si>
  <si>
    <t>1058-CA-77070-1 to 3</t>
  </si>
  <si>
    <t>W923</t>
  </si>
  <si>
    <t>Anheuser Busch - Fairfield, CA - SunE AB Fairfield, LLC</t>
  </si>
  <si>
    <t>Solano</t>
  </si>
  <si>
    <t>923-CA-67386-1 to 267</t>
  </si>
  <si>
    <t>923-CA-69299-1 to 241</t>
  </si>
  <si>
    <t>923-CA-71234-1 to 182</t>
  </si>
  <si>
    <t>923-CA-76975-1 to 66</t>
  </si>
  <si>
    <t>923-CA-74995-1 to 99</t>
  </si>
  <si>
    <t>W50</t>
  </si>
  <si>
    <t>CPA - Ironwood Prison - SunE CPA CDC2, LLC</t>
  </si>
  <si>
    <t>50-CA-76421-20 to 133</t>
  </si>
  <si>
    <t>50-CA-74356-1 to 154</t>
  </si>
  <si>
    <t>50-CA-70571-17 to 158</t>
  </si>
  <si>
    <t>50-CA-66715-1 to 244</t>
  </si>
  <si>
    <t>50-CA-68625-1 to 212</t>
  </si>
  <si>
    <t>50-CA-87474-1 to 92</t>
  </si>
  <si>
    <t>W918</t>
  </si>
  <si>
    <t>SLRP-Padre Dam-Willow - SunE PD Willow, LLC</t>
  </si>
  <si>
    <t>San Diego</t>
  </si>
  <si>
    <t>918-CA-76970-1 to 10</t>
  </si>
  <si>
    <t>918-CA-88170-1 to 28</t>
  </si>
  <si>
    <t>918-CA-85931-1 to 23</t>
  </si>
  <si>
    <t>918-CA-67380-1 to 29</t>
  </si>
  <si>
    <t>918-CA-69294-1 to 26</t>
  </si>
  <si>
    <t>918-CA-71229-1 to 21</t>
  </si>
  <si>
    <t>918-CA-73147-1 to 18</t>
  </si>
  <si>
    <t>918-CA-74990-1 to 14</t>
  </si>
  <si>
    <t>918-CA-90595-1 to 28</t>
  </si>
  <si>
    <t>W854</t>
  </si>
  <si>
    <t>Staples - Lake Elsinore, CA (#1387) - SunE ST20 Lake Elsinore, LLC</t>
  </si>
  <si>
    <t>854-CA-74923-1 to 6</t>
  </si>
  <si>
    <t>854-CA-73093-1 to 7</t>
  </si>
  <si>
    <t>854-CA-69238-1 to 9</t>
  </si>
  <si>
    <t>854-CA-71173-1 to 8</t>
  </si>
  <si>
    <t>854-CA-67328-1 to 9</t>
  </si>
  <si>
    <t>854-CA-85868-1 to 9</t>
  </si>
  <si>
    <t>854-CA-76923-1 to 4</t>
  </si>
  <si>
    <t>854-CA-88111-1 to 10</t>
  </si>
  <si>
    <t>854-CA-90533-1 to 9</t>
  </si>
  <si>
    <t>W855</t>
  </si>
  <si>
    <t>Staples - San Clemente, CA (#891) - SunE ST21 San Clemente, LLC</t>
  </si>
  <si>
    <t>855-CA-90534-1 to 7</t>
  </si>
  <si>
    <t>855-CA-88112-1 to 8</t>
  </si>
  <si>
    <t>855-CA-76924-1 to 3</t>
  </si>
  <si>
    <t>855-CA-85869-1 to 7</t>
  </si>
  <si>
    <t>855-CA-67329-1 to 7</t>
  </si>
  <si>
    <t>855-CA-71174-1 to 7</t>
  </si>
  <si>
    <t>855-CA-69239-1 to 8</t>
  </si>
  <si>
    <t>855-CA-73094-1 to 6</t>
  </si>
  <si>
    <t>855-CA-74924-1 to 4</t>
  </si>
  <si>
    <t>W114</t>
  </si>
  <si>
    <t>Staples - Visalia - SunE ST23 Visalia, LLC</t>
  </si>
  <si>
    <t>Tulare</t>
  </si>
  <si>
    <t>114-CA-76451-1 to 4</t>
  </si>
  <si>
    <t>114-CA-72567-1 to 12</t>
  </si>
  <si>
    <t>114-CA-74386-1 to 7</t>
  </si>
  <si>
    <t>114-CA-70601-1 to 10</t>
  </si>
  <si>
    <t>114-CA-68655-1 to 13</t>
  </si>
  <si>
    <t>114-CA-66745-1 to 13</t>
  </si>
  <si>
    <t>114-CA-85274-1 to 15</t>
  </si>
  <si>
    <t>114-CA-87515-1 to 15</t>
  </si>
  <si>
    <t>114-CA-89922-1 to 7</t>
  </si>
  <si>
    <t>W856</t>
  </si>
  <si>
    <t>Staples - Costa Mesa, CA (#1078) - SunE ST76 Costa Mesa, LLC</t>
  </si>
  <si>
    <t>856-CA-76925-1 to 5</t>
  </si>
  <si>
    <t>856-CA-85870-1 to 12</t>
  </si>
  <si>
    <t>856-CA-88113-1 to 12</t>
  </si>
  <si>
    <t>856-CA-90535-1 to 11</t>
  </si>
  <si>
    <t>856-CA-69240-1 to 12</t>
  </si>
  <si>
    <t>856-CA-71175-1 to 10</t>
  </si>
  <si>
    <t>856-CA-67330-1 to 12</t>
  </si>
  <si>
    <t>856-CA-73095-1 to 8</t>
  </si>
  <si>
    <t>856-CA-74925-1 to 6</t>
  </si>
  <si>
    <t>W54</t>
  </si>
  <si>
    <t>Staples - Downey #1386 - SunE ST84 Downey, LLC</t>
  </si>
  <si>
    <t>54-CA-76424-1 to 4</t>
  </si>
  <si>
    <t>54-CA-85247-1 to 7</t>
  </si>
  <si>
    <t>54-CA-74359-1 to 5</t>
  </si>
  <si>
    <t>54-CA-72540-1 to 7</t>
  </si>
  <si>
    <t>54-CA-68628-1 to 9</t>
  </si>
  <si>
    <t>54-CA-66718-1 to 9</t>
  </si>
  <si>
    <t>54-CA-70574-1 to 7</t>
  </si>
  <si>
    <t>54-CA-87477-1 to 9</t>
  </si>
  <si>
    <t>54-CA-89895-1 to 7</t>
  </si>
  <si>
    <t>W55</t>
  </si>
  <si>
    <t>Staples - Fontana - #1323 - SunE ST86 Fontana, LLC</t>
  </si>
  <si>
    <t>San Bernadeno</t>
  </si>
  <si>
    <t>55-CA-89896-1 to 10</t>
  </si>
  <si>
    <t>55-CA-87478-1 to 10</t>
  </si>
  <si>
    <t>55-CA-70575-1 to 8</t>
  </si>
  <si>
    <t>55-CA-66719-1 to 10</t>
  </si>
  <si>
    <t>55-CA-68629-1 to 10</t>
  </si>
  <si>
    <t>55-CA-72541-1 to 8</t>
  </si>
  <si>
    <t>55-CA-74360-1 to 6</t>
  </si>
  <si>
    <t>55-CA-85248-1 to 8</t>
  </si>
  <si>
    <t>55-CA-76425-1 to 5</t>
  </si>
  <si>
    <t>W57</t>
  </si>
  <si>
    <t>Staples - Newport Beach #0410 - SunE ST89 Newport Beach, LLC</t>
  </si>
  <si>
    <t>57-CA-76426-1 to 6</t>
  </si>
  <si>
    <t>57-CA-85249-1 to 12</t>
  </si>
  <si>
    <t>57-CA-74361-1 to 8</t>
  </si>
  <si>
    <t>57-CA-72542-1 to 10</t>
  </si>
  <si>
    <t>57-CA-68630-1 to 13</t>
  </si>
  <si>
    <t>57-CA-66720-1 to 14</t>
  </si>
  <si>
    <t>57-CA-70576-1 to 12</t>
  </si>
  <si>
    <t>57-CA-87479-1 to 13</t>
  </si>
  <si>
    <t>57-CA-89897-1 to 10</t>
  </si>
  <si>
    <t>W837</t>
  </si>
  <si>
    <t>Staples-Poway #90 - SunE ST90 Poway, LLC</t>
  </si>
  <si>
    <t>837-CA-90518-1 to 9</t>
  </si>
  <si>
    <t>837-CA-88097-1 to 9</t>
  </si>
  <si>
    <t>837-CA-85856-1 to 8</t>
  </si>
  <si>
    <t>837-CA-71161-1 to 7</t>
  </si>
  <si>
    <t>837-CA-69226-1 to 8</t>
  </si>
  <si>
    <t>837-CA-73079-1 to 7</t>
  </si>
  <si>
    <t>837-CA-76911-1 to 4</t>
  </si>
  <si>
    <t>837-CA-74909-1 to 6</t>
  </si>
  <si>
    <t>837-CA-67313-1 to 9</t>
  </si>
  <si>
    <t>W60</t>
  </si>
  <si>
    <t>Staples - Vista #1334 - SunE ST92 Vista, LLC</t>
  </si>
  <si>
    <t>60-CA-76427-1 to 5</t>
  </si>
  <si>
    <t>60-CA-85250-1 to 8</t>
  </si>
  <si>
    <t>60-CA-72543-1 to 8</t>
  </si>
  <si>
    <t>60-CA-74362-1 to 5</t>
  </si>
  <si>
    <t>60-CA-70577-1 to 8</t>
  </si>
  <si>
    <t>60-CA-66721-1 to 9</t>
  </si>
  <si>
    <t>60-CA-68631-1 to 8</t>
  </si>
  <si>
    <t>60-CA-87480-1 to 9</t>
  </si>
  <si>
    <t>60-CA-89898-1 to 9</t>
  </si>
  <si>
    <t>W853</t>
  </si>
  <si>
    <t>Staples - Santee, CA #821 - SunE ST96 Santee, LLC</t>
  </si>
  <si>
    <t>853-CA-90532-1 to 9</t>
  </si>
  <si>
    <t>853-CA-85867-1 to 9</t>
  </si>
  <si>
    <t>853-CA-88110-1 to 9</t>
  </si>
  <si>
    <t>853-CA-71172-1 to 8</t>
  </si>
  <si>
    <t>853-CA-69237-1 to 8</t>
  </si>
  <si>
    <t>853-CA-73092-1 to 7</t>
  </si>
  <si>
    <t>853-CA-76922-1 to 4</t>
  </si>
  <si>
    <t>853-CA-74922-1 to 5</t>
  </si>
  <si>
    <t>853-CA-67327-1 to 9</t>
  </si>
  <si>
    <t>W110</t>
  </si>
  <si>
    <t>Walgreens - Paradise - SunE WG47 Paradise, LLC</t>
  </si>
  <si>
    <t>110-CA-76448-1 to 1</t>
  </si>
  <si>
    <t>110-CA-85271-1 to 7</t>
  </si>
  <si>
    <t>110-CA-72564-1 to 5</t>
  </si>
  <si>
    <t>110-CA-74383-1 to 3</t>
  </si>
  <si>
    <t>110-CA-70598-1 to 6</t>
  </si>
  <si>
    <t>110-CA-68652-1 to 7</t>
  </si>
  <si>
    <t>110-CA-66742-1 to 8</t>
  </si>
  <si>
    <t>110-CA-87513-1 to 7</t>
  </si>
  <si>
    <t>110-CA-89920-1 to 8</t>
  </si>
  <si>
    <t>W1061</t>
  </si>
  <si>
    <t>Sure Save 1400 - Sure Save 1400</t>
  </si>
  <si>
    <t>1061-CA-67473-1 to 2</t>
  </si>
  <si>
    <t>1061-CA-69385-1 to 2</t>
  </si>
  <si>
    <t>1061-CA-77072-1 to 1</t>
  </si>
  <si>
    <t>1061-CA-75105-1 to 1</t>
  </si>
  <si>
    <t>1061-CA-71372-1 to 3</t>
  </si>
  <si>
    <t>1061-CA-73253-1 to 2</t>
  </si>
  <si>
    <t>W1062</t>
  </si>
  <si>
    <t>Sure Save 1441 - Sure Save 1441</t>
  </si>
  <si>
    <t>1062-CA-73254-1 to 3</t>
  </si>
  <si>
    <t>1062-CA-71373-1 to 3</t>
  </si>
  <si>
    <t>1062-CA-75106-1 to 3</t>
  </si>
  <si>
    <t>1062-CA-77073-1 to 2</t>
  </si>
  <si>
    <t>1062-CA-69386-1 to 3</t>
  </si>
  <si>
    <t>1062-CA-67474-1 to 4</t>
  </si>
  <si>
    <t>W1063</t>
  </si>
  <si>
    <t>Sure Save 1450 W 23rd - Sure Save 1450 W 23rd</t>
  </si>
  <si>
    <t>1063-CA-67475-1 to 4</t>
  </si>
  <si>
    <t>1063-CA-69387-1 to 4</t>
  </si>
  <si>
    <t>1063-CA-77074-1 to 2</t>
  </si>
  <si>
    <t>1063-CA-75107-1 to 2</t>
  </si>
  <si>
    <t>1063-CA-71374-1 to 3</t>
  </si>
  <si>
    <t>1063-CA-73255-1 to 1</t>
  </si>
  <si>
    <t>W1064</t>
  </si>
  <si>
    <t>Sure Save 17392 - Sure Save 17392</t>
  </si>
  <si>
    <t>1064-CA-73256-1 to 14</t>
  </si>
  <si>
    <t>1064-CA-71375-1 to 17</t>
  </si>
  <si>
    <t>1064-CA-75108-1 to 12</t>
  </si>
  <si>
    <t>1064-CA-77075-1 to 8</t>
  </si>
  <si>
    <t>1064-CA-69388-1 to 19</t>
  </si>
  <si>
    <t>1064-CA-67476-1 to 20</t>
  </si>
  <si>
    <t>W1067</t>
  </si>
  <si>
    <t>Sure Save 40050 - Sure Save 40050</t>
  </si>
  <si>
    <t>1067-CA-67479-1 to 11</t>
  </si>
  <si>
    <t>1067-CA-69391-1 to 13</t>
  </si>
  <si>
    <t>1067-CA-75110-1 to 25</t>
  </si>
  <si>
    <t>1067-CA-71378-1 to 20</t>
  </si>
  <si>
    <t>1067-CA-73259-1 to 12</t>
  </si>
  <si>
    <t>1067-CA-77078-1 to 13</t>
  </si>
  <si>
    <t>W1049</t>
  </si>
  <si>
    <t>Sure Save 401 S. Waterman - Sure Save 401 S. Waterman</t>
  </si>
  <si>
    <t>1049-CA-73242-1 to 5</t>
  </si>
  <si>
    <t>1049-CA-75094-1 to 4</t>
  </si>
  <si>
    <t>1049-CA-77061-1 to 3</t>
  </si>
  <si>
    <t>1049-CA-71361-1 to 5</t>
  </si>
  <si>
    <t>1049-CA-69374-1 to 6</t>
  </si>
  <si>
    <t>1049-CA-67462-1 to 7</t>
  </si>
  <si>
    <t>W1059</t>
  </si>
  <si>
    <t>Sure Save 500 Radio - Sure Save 500 Radio</t>
  </si>
  <si>
    <t>1059-CA-67472-1 to 14</t>
  </si>
  <si>
    <t>1059-CA-73252-1 to 7</t>
  </si>
  <si>
    <t>1059-CA-75104-1 to 9</t>
  </si>
  <si>
    <t>1059-CA-69384-1 to 6</t>
  </si>
  <si>
    <t>1059-CA-71371-1 to 5</t>
  </si>
  <si>
    <t>1059-CA-77071-1 to 8</t>
  </si>
  <si>
    <t>W1066</t>
  </si>
  <si>
    <t>Sure Save 67650 - Sure Save 67650</t>
  </si>
  <si>
    <t>1066-CA-71377-1 to 1</t>
  </si>
  <si>
    <t>1066-CA-73258-1 to 2</t>
  </si>
  <si>
    <t>1066-CA-77077-1 to 1</t>
  </si>
  <si>
    <t>1066-CA-67478-1 to 2</t>
  </si>
  <si>
    <t>1066-CA-69390-1 to 2</t>
  </si>
  <si>
    <t>W1068</t>
  </si>
  <si>
    <t>Torrance Mini Partners - Torrance Mini Partners</t>
  </si>
  <si>
    <t>1068-CA-69392-1 to 11</t>
  </si>
  <si>
    <t>1068-CA-67480-1 to 10</t>
  </si>
  <si>
    <t>1068-CA-75111-1 to 6</t>
  </si>
  <si>
    <t>1068-CA-73260-1 to 8</t>
  </si>
  <si>
    <t>1068-CA-71379-1 to 9</t>
  </si>
  <si>
    <t>1068-CA-77079-1 to 6</t>
  </si>
  <si>
    <t>3363-CA-92194-1 to 13</t>
  </si>
  <si>
    <t>3363-CA-87361-1 to 12</t>
  </si>
  <si>
    <t>3363-CA-89755-1 to 13</t>
  </si>
  <si>
    <t>3363-CA-82729-1 to 6</t>
  </si>
  <si>
    <t>3363-CA-85144-1 to 10</t>
  </si>
  <si>
    <t>W1069</t>
  </si>
  <si>
    <t>Westminster Mini Ventures - Westminster Mini Ventures</t>
  </si>
  <si>
    <t>1069-CA-71380-1 to 2</t>
  </si>
  <si>
    <t>1069-CA-73261-1 to 10</t>
  </si>
  <si>
    <t>1069-CA-75112-1 to 7</t>
  </si>
  <si>
    <t>1069-CA-77080-1 to 6</t>
  </si>
  <si>
    <t>W1088</t>
  </si>
  <si>
    <t>Westport Hood Mini Ventures 16015 - Westport Hood Mini Ventures 16015</t>
  </si>
  <si>
    <t>1088-CA-77088-1 to 3</t>
  </si>
  <si>
    <t>1088-CA-75129-1 to 3</t>
  </si>
  <si>
    <t>1088-CA-73268-1 to 6</t>
  </si>
  <si>
    <t>1088-CA-71387-1 to 6</t>
  </si>
  <si>
    <t>1088-CA-67487-1 to 9</t>
  </si>
  <si>
    <t>1088-CA-69399-1 to 7</t>
  </si>
  <si>
    <t>W1089</t>
  </si>
  <si>
    <t>Westport Mini 11971 - Westport Mini 11971</t>
  </si>
  <si>
    <t>1089-CA-69400-1 to 12</t>
  </si>
  <si>
    <t>1089-CA-67488-1 to 11</t>
  </si>
  <si>
    <t>1089-CA-71388-1 to 9</t>
  </si>
  <si>
    <t>1089-CA-73269-1 to 8</t>
  </si>
  <si>
    <t>1089-CA-75130-1 to 5</t>
  </si>
  <si>
    <t>1089-CA-77089-1 to 5</t>
  </si>
  <si>
    <t>W1090</t>
  </si>
  <si>
    <t>Westport Station 10881 - Westport Station 10881</t>
  </si>
  <si>
    <t>1090-CA-77090-1 to 5</t>
  </si>
  <si>
    <t>1090-CA-75131-1 to 6</t>
  </si>
  <si>
    <t>1090-CA-73270-1 to 8</t>
  </si>
  <si>
    <t>1090-CA-71389-1 to 8</t>
  </si>
  <si>
    <t>1090-CA-67489-1 to 11</t>
  </si>
  <si>
    <t>1090-CA-69401-1 to 10</t>
  </si>
  <si>
    <t>360-WA-76607-22216 to 26161</t>
  </si>
  <si>
    <t>W188</t>
  </si>
  <si>
    <t>Wolverine Creek - Wolverine Creek</t>
  </si>
  <si>
    <t>Bingham/Bonneville</t>
  </si>
  <si>
    <t>188-ID-66811-1 to 7014</t>
  </si>
  <si>
    <t>188-ID-72642-2733 to 11503</t>
  </si>
  <si>
    <t>188-ID-74460-1 to 1830</t>
  </si>
  <si>
    <t>188-ID-68730-1 to 4633</t>
  </si>
  <si>
    <t>188-ID-68730-7688 to 7738</t>
  </si>
  <si>
    <t>188-ID-80476-5822 to 6567</t>
  </si>
  <si>
    <t>188-ID-76523-13810 to 14354</t>
  </si>
  <si>
    <t>1864-ID-104045-1 to 767</t>
  </si>
  <si>
    <t>1864-ID-104045-768 to 2590</t>
  </si>
  <si>
    <t>1864-ID-104045-2591 to 4047</t>
  </si>
  <si>
    <t>1864-ID-106706-1 to 4824</t>
  </si>
  <si>
    <t>1875-ID-106713-1 to 4944</t>
  </si>
  <si>
    <t>1875-ID-104050-1 to 4289</t>
  </si>
  <si>
    <t>1875-ID-98935-1 to 5147</t>
  </si>
  <si>
    <t>1875-ID-101381-1 to 5541</t>
  </si>
  <si>
    <t>774-OR-108637-1 to 1323</t>
  </si>
  <si>
    <t>774-OR-111581-1 to 1453</t>
  </si>
  <si>
    <t>774-OR-114673-1 to 1865</t>
  </si>
  <si>
    <t>Bonneville</t>
  </si>
  <si>
    <t>3186-WA-94688-6321 to 6710</t>
  </si>
  <si>
    <t>3186-WA-94688-6711 to 6871</t>
  </si>
  <si>
    <t>3186-WA-97358-1 to 7124</t>
  </si>
  <si>
    <t>3186-WA-107539-1 to 4824</t>
  </si>
  <si>
    <t>831-ID-100749-1266 to 1892</t>
  </si>
  <si>
    <t>831-ID-103297-1 to 1371</t>
  </si>
  <si>
    <t>831-ID-106020-748 to 1548</t>
  </si>
  <si>
    <t>831-ID-122050-1001 to 2111</t>
  </si>
  <si>
    <t>831-ID-125218-1 to 2467</t>
  </si>
  <si>
    <t>248-WA-111205-1 to 2470</t>
  </si>
  <si>
    <t>248-WA-114299-1 to 3624</t>
  </si>
  <si>
    <t>248-WA-118488-1 to 1949</t>
  </si>
  <si>
    <t>248-WA-118489-1 to 3227</t>
  </si>
  <si>
    <t>248-WA-121568-1 to 3044</t>
  </si>
  <si>
    <t>248-WA-124792-1 to 3132</t>
  </si>
  <si>
    <t>W1306</t>
  </si>
  <si>
    <t>Harvest Wind - Harvest Wind</t>
  </si>
  <si>
    <t>1306-WA-115154-4758 to 7032</t>
  </si>
  <si>
    <t>1306-WA-103709-4022 to 5075</t>
  </si>
  <si>
    <t>1306-WA-106397-6083 to 7915</t>
  </si>
  <si>
    <t>1306-WA-109037-3419 to 4373</t>
  </si>
  <si>
    <t>1306-WA-111973-1466 to 2052</t>
  </si>
  <si>
    <t>1306-WA-93414-5413 to 6794</t>
  </si>
  <si>
    <t>1306-WA-96210-4532 to 5948</t>
  </si>
  <si>
    <t>1306-WA-98618-5008 to 6489</t>
  </si>
  <si>
    <t>1306-WA-101099-3180 to 4081</t>
  </si>
  <si>
    <t>W239</t>
  </si>
  <si>
    <t>Klondike II - Klondike Wind Power II LLC</t>
  </si>
  <si>
    <t>239-OR-105607-641 to 1151</t>
  </si>
  <si>
    <t>238-OR-108301-1 to 425</t>
  </si>
  <si>
    <t>238-OR-111197-1 to 540</t>
  </si>
  <si>
    <t>238-OR-114290-1 to 698</t>
  </si>
  <si>
    <t>238-OR-124782-1 to 1049</t>
  </si>
  <si>
    <t>200-OR-92492-18511 to 22186</t>
  </si>
  <si>
    <t>200-OR-95342-10370 to 16707</t>
  </si>
  <si>
    <t>W1689</t>
  </si>
  <si>
    <t>Leaning Juniper II - Leaning Juniper II</t>
  </si>
  <si>
    <t>1689-OR-106638-2367 to 2917</t>
  </si>
  <si>
    <t>2443-OR-101726-1 to 671</t>
  </si>
  <si>
    <t>2443-OR-104365-1 to 287</t>
  </si>
  <si>
    <t>2443-OR-107027-1 to 275</t>
  </si>
  <si>
    <t>2443-OR-109909-1 to 152</t>
  </si>
  <si>
    <t>2443-OR-112766-1 to 248</t>
  </si>
  <si>
    <t>2443-OR-116730-1 to 403</t>
  </si>
  <si>
    <t>2443-OR-120146-1 to 442</t>
  </si>
  <si>
    <t>2443-OR-123218-1 to 791</t>
  </si>
  <si>
    <t>2443-OR-126714-1 to 790</t>
  </si>
  <si>
    <t>185-WA-92480-18166 to 20806</t>
  </si>
  <si>
    <t>772-WA-92915-8648 to 9245</t>
  </si>
  <si>
    <t>772-WA-95745-4477 to 5881</t>
  </si>
  <si>
    <t>W191</t>
  </si>
  <si>
    <t>Martinsdale South - Martinsdale South</t>
  </si>
  <si>
    <t>Meagher</t>
  </si>
  <si>
    <t>191-MT-92486-1 to 36</t>
  </si>
  <si>
    <t>191-MT-97827-1 to 100</t>
  </si>
  <si>
    <t>191-MT-95336-1 to 33</t>
  </si>
  <si>
    <t>W1863</t>
  </si>
  <si>
    <t>Milner Dam Wind Park - Milner Dam Wind Park</t>
  </si>
  <si>
    <t>1863-ID-101374-879 to 4389</t>
  </si>
  <si>
    <t>1863-ID-98928-851 to 4251</t>
  </si>
  <si>
    <t>1863-ID-104044-682 to 3403</t>
  </si>
  <si>
    <t>1863-ID-106705-1 to 3978</t>
  </si>
  <si>
    <t>W193</t>
  </si>
  <si>
    <t>Moe Wind Colony - Moe Wind Colony</t>
  </si>
  <si>
    <t>Wheatland</t>
  </si>
  <si>
    <t>193-MT-95338-1 to 12</t>
  </si>
  <si>
    <t>193-MT-97829-1 to 39</t>
  </si>
  <si>
    <t>193-MT-92488-1 to 14</t>
  </si>
  <si>
    <t>2869-ID-127289-12617 to 20329</t>
  </si>
  <si>
    <t>2869-ID-127289-20330 to 22648</t>
  </si>
  <si>
    <t>2869-ID-130899-18020 to 19551</t>
  </si>
  <si>
    <t>697-WA-108583-6079 to 6491</t>
  </si>
  <si>
    <t>697-WA-108583-3246 to 3910</t>
  </si>
  <si>
    <t>697-WA-111521-7701 to 8282</t>
  </si>
  <si>
    <t>697-WA-111521-4140 to 4370</t>
  </si>
  <si>
    <t>697-WA-111521-3453 to 4139</t>
  </si>
  <si>
    <t>697-WA-111521-2606 to 3293</t>
  </si>
  <si>
    <t>697-WA-114613-3221 to 4020</t>
  </si>
  <si>
    <t>697-WA-114613-4821 to 5622</t>
  </si>
  <si>
    <t>697-WA-118821-8175 to 9718</t>
  </si>
  <si>
    <t>697-WA-118821-4857 to 4926</t>
  </si>
  <si>
    <t>697-WA-121899-6345 to 7675</t>
  </si>
  <si>
    <t>697-WA-125096-2437 to 3165</t>
  </si>
  <si>
    <t>697-WA-125096-6006 to 7265</t>
  </si>
  <si>
    <t>684-WA-125089-11073 to 12280</t>
  </si>
  <si>
    <t>684-WA-125089-4037 to 4542</t>
  </si>
  <si>
    <t>684-WA-118811-13418 to 15856</t>
  </si>
  <si>
    <t>684-WA-118811-15857 to 16233</t>
  </si>
  <si>
    <t>3185-WA-102145-1 to 10234</t>
  </si>
  <si>
    <t>3185-WA-102145-15001 to 15638</t>
  </si>
  <si>
    <t>3185-WA-104913-9411 to 22349</t>
  </si>
  <si>
    <t>3185-WA-107538-1 to 8791</t>
  </si>
  <si>
    <t>3185-WA-94687-14338 to 15996</t>
  </si>
  <si>
    <t>1882-ID-104054-1 to 2348</t>
  </si>
  <si>
    <t>1882-ID-106717-1 to 2579</t>
  </si>
  <si>
    <t>1882-ID-101385-1 to 3246</t>
  </si>
  <si>
    <t>W2906</t>
  </si>
  <si>
    <t>Palouse Wind, LLC - Palouse Wind</t>
  </si>
  <si>
    <t>Whitman</t>
  </si>
  <si>
    <t>2906-WA-94470-1 to 7064</t>
  </si>
  <si>
    <t>2906-WA-107367-17071 to 18657</t>
  </si>
  <si>
    <t>2906-WA-107367-18658 to 22177</t>
  </si>
  <si>
    <t>2906-WA-107367-22178 to 23764</t>
  </si>
  <si>
    <t>1844-OR-98922-1765 to 2664</t>
  </si>
  <si>
    <t>1844-OR-126072-1 to 2000</t>
  </si>
  <si>
    <t>1844-OR-126072-2081 to 2261</t>
  </si>
  <si>
    <t>1866-ID-104046-1 to 4147</t>
  </si>
  <si>
    <t>1866-ID-98931-1 to 4870</t>
  </si>
  <si>
    <t>1866-ID-101377-1 to 5230</t>
  </si>
  <si>
    <t>1866-ID-106709-1 to 4946</t>
  </si>
  <si>
    <t>W1884</t>
  </si>
  <si>
    <t>Pilgrim Stage Station Wind Park, LLC - Pilgrim Stage Station Wind Park</t>
  </si>
  <si>
    <t>1884-ID-106719-1 to 2576</t>
  </si>
  <si>
    <t>1884-ID-104056-1 to 2131</t>
  </si>
  <si>
    <t>1884-ID-101387-1 to 2749</t>
  </si>
  <si>
    <t>3759-OR-105337-1 to 720</t>
  </si>
  <si>
    <t>3759-OR-105338-1 to 561</t>
  </si>
  <si>
    <t>3759-OR-108020-1 to 592</t>
  </si>
  <si>
    <t>3759-OR-110879-1 to 731</t>
  </si>
  <si>
    <t>3759-OR-113857-1 to 639</t>
  </si>
  <si>
    <t>3759-OR-117991-1 to 639</t>
  </si>
  <si>
    <t>3759-OR-121139-1 to 391</t>
  </si>
  <si>
    <t>3759-OR-131538-1 to 142</t>
  </si>
  <si>
    <t>3759-OR-136007-1 to 733</t>
  </si>
  <si>
    <t>1885-ID-101388-1 to 5447</t>
  </si>
  <si>
    <t>1885-ID-104057-1 to 3949</t>
  </si>
  <si>
    <t>1885-ID-98942-3113 to 4820</t>
  </si>
  <si>
    <t>1885-ID-106720-891 to 4790</t>
  </si>
  <si>
    <t>1885-ID-106720-1 to 890</t>
  </si>
  <si>
    <t>1881-ID-106716-1 to 2538</t>
  </si>
  <si>
    <t>1881-ID-104053-1 to 2119</t>
  </si>
  <si>
    <t>1881-ID-101384-1 to 2705</t>
  </si>
  <si>
    <t>1881-ID-98938-1 to 2525</t>
  </si>
  <si>
    <t>W3097</t>
  </si>
  <si>
    <t>Threemile Canyon Farms Digester - Threemile Canyon Farms Digester</t>
  </si>
  <si>
    <t>Morrow</t>
  </si>
  <si>
    <t>3097-OR-107471-589 to 2825</t>
  </si>
  <si>
    <t>3097-OR-120646-1847 to 2609</t>
  </si>
  <si>
    <t>1883-ID-98940-1 to 2274</t>
  </si>
  <si>
    <t>1883-ID-101386-1 to 2527</t>
  </si>
  <si>
    <t>1883-ID-104055-1 to 1864</t>
  </si>
  <si>
    <t>360-WA-121634-25851 to 28154</t>
  </si>
  <si>
    <t>360-WA-121634-28155 to 28881</t>
  </si>
  <si>
    <t>360-WA-124862-22843 to 23448</t>
  </si>
  <si>
    <t>360-WA-124862-14623 to 15228</t>
  </si>
  <si>
    <t>360-WA-124862-23449 to 28699</t>
  </si>
  <si>
    <t>360-WA-111272-15106 to 16344</t>
  </si>
  <si>
    <t>360-WA-111272-10897 to 13880</t>
  </si>
  <si>
    <t>360-WA-114361-15222 to 22288</t>
  </si>
  <si>
    <t>360-WA-108367-9622 to 14088</t>
  </si>
  <si>
    <t>360-WA-105682-20845 to 22153</t>
  </si>
  <si>
    <t>360-WA-92597-11684 to 12126</t>
  </si>
  <si>
    <t>360-WA-100423-10371 to 11065</t>
  </si>
  <si>
    <t>360-WA-102953-14080 to 14988</t>
  </si>
  <si>
    <t>360-WA-95439-14837 to 15962</t>
  </si>
  <si>
    <t>360-WA-95439-14751 to 14836</t>
  </si>
  <si>
    <t>360-WA-95439-10376 to 10899</t>
  </si>
  <si>
    <t>360-WA-97928-16938 to 18127</t>
  </si>
  <si>
    <t>W1874</t>
  </si>
  <si>
    <t>Yahoo Creek Wind Park - Yahoo Creek Wind Park</t>
  </si>
  <si>
    <t>1874-ID-106712-1 to 2897</t>
  </si>
  <si>
    <t>1874-ID-104049-1 to 4070</t>
  </si>
  <si>
    <t>1874-ID-98934-1 to 4947</t>
  </si>
  <si>
    <t>1874-ID-101380-1 to 5384</t>
  </si>
  <si>
    <t>1875-ID-129844-3890 to 5401</t>
  </si>
  <si>
    <t>1875-ID-133759-2372 to 3293</t>
  </si>
  <si>
    <t>1875-ID-141961-4164 to 5782</t>
  </si>
  <si>
    <t>1875-ID-144915-4233 to 5878</t>
  </si>
  <si>
    <t>1875-ID-147992-1 to 4150</t>
  </si>
  <si>
    <t>1875-ID-138160-1 to 1233</t>
  </si>
  <si>
    <t>W1601</t>
  </si>
  <si>
    <t>Coastal Energy Project, LLC - Coastal Energy Project, LLC</t>
  </si>
  <si>
    <t>Grays Harbor</t>
  </si>
  <si>
    <t>1601-WA-129577-506 to 618</t>
  </si>
  <si>
    <t>1601-WA-133326-1 to 171</t>
  </si>
  <si>
    <t>1601-WA-141812-1 to 1550</t>
  </si>
  <si>
    <t>1601-WA-144762-1 to 2166</t>
  </si>
  <si>
    <t>1601-WA-147837-1 to 1000</t>
  </si>
  <si>
    <t>1601-WA-151102-1001 to 1022</t>
  </si>
  <si>
    <t>1601-WA-160425-1 to 852</t>
  </si>
  <si>
    <t>1601-WA-163548-1 to 303</t>
  </si>
  <si>
    <t>1601-WA-166855-1 to 766</t>
  </si>
  <si>
    <t>833-OR-128943-1110 to 1210</t>
  </si>
  <si>
    <t>833-OR-128943-1211 to 1249</t>
  </si>
  <si>
    <t>833-OR-132484-1090 to 1189</t>
  </si>
  <si>
    <t>833-OR-132484-1190 to 1227</t>
  </si>
  <si>
    <t>833-OR-136965-1255 to 1369</t>
  </si>
  <si>
    <t>833-OR-136965-1370 to 1413</t>
  </si>
  <si>
    <t>833-OR-144262-2427 to 2709</t>
  </si>
  <si>
    <t>833-OR-144262-2710 to 2817</t>
  </si>
  <si>
    <t>833-OR-147331-1610 to 1797</t>
  </si>
  <si>
    <t>833-OR-147331-1798 to 1869</t>
  </si>
  <si>
    <t>833-OR-141274-1278 to 1425</t>
  </si>
  <si>
    <t>833-OR-141274-1426 to 1482</t>
  </si>
  <si>
    <t>774-OR-141236-2020 to 2114</t>
  </si>
  <si>
    <t>774-OR-141236-652 to 1200</t>
  </si>
  <si>
    <t>774-OR-141236-2115 to 2151</t>
  </si>
  <si>
    <t>774-OR-144223-1 to 1556</t>
  </si>
  <si>
    <t>774-OR-144223-3377 to 3588</t>
  </si>
  <si>
    <t>774-OR-144223-3589 to 3670</t>
  </si>
  <si>
    <t>774-OR-147295-1 to 1522</t>
  </si>
  <si>
    <t>774-OR-147295-2683 to 2729</t>
  </si>
  <si>
    <t>774-OR-147295-2562 to 2682</t>
  </si>
  <si>
    <t>774-OR-136924-1841 to 1870</t>
  </si>
  <si>
    <t>774-OR-136924-1763 to 1840</t>
  </si>
  <si>
    <t>774-OR-128903-1641 to 1666</t>
  </si>
  <si>
    <t>774-OR-128903-1573 to 1640</t>
  </si>
  <si>
    <t>774-OR-132436-1653 to 1677</t>
  </si>
  <si>
    <t>774-OR-132436-1588 to 1652</t>
  </si>
  <si>
    <t>W2775</t>
  </si>
  <si>
    <t>AgPower Jerome, LLC - Double A Dairy Digester</t>
  </si>
  <si>
    <t>Jerome</t>
  </si>
  <si>
    <t>2775-ID-130819-255 to 1688</t>
  </si>
  <si>
    <t>2775-ID-135278-274 to 2261</t>
  </si>
  <si>
    <t>2775-ID-139567-255 to 2028</t>
  </si>
  <si>
    <t>2775-ID-142540-259 to 2323</t>
  </si>
  <si>
    <t>2775-ID-145538-1155 to 2015</t>
  </si>
  <si>
    <t>2775-ID-148709-1 to 2212</t>
  </si>
  <si>
    <t>2775-ID-151840-601 to 2084</t>
  </si>
  <si>
    <t>2775-ID-154986-1 to 772</t>
  </si>
  <si>
    <t>186-OR-146909-12080 to 12659</t>
  </si>
  <si>
    <t>W2659</t>
  </si>
  <si>
    <t>Fighting Creek LFGTE Plant - Fighting Creek LFGTE Plant</t>
  </si>
  <si>
    <t>Kootenai</t>
  </si>
  <si>
    <t>2659-ID-130704-1 to 665</t>
  </si>
  <si>
    <t>2659-ID-135107-1 to 432</t>
  </si>
  <si>
    <t>2659-ID-139391-1 to 326</t>
  </si>
  <si>
    <t>2659-ID-142471-1 to 436</t>
  </si>
  <si>
    <t>2659-ID-145470-1 to 1207</t>
  </si>
  <si>
    <t>2659-ID-148622-1 to 1341</t>
  </si>
  <si>
    <t>2659-ID-151764-1 to 1460</t>
  </si>
  <si>
    <t>2659-ID-154902-1 to 1324</t>
  </si>
  <si>
    <t>2659-ID-157968-1 to 1426</t>
  </si>
  <si>
    <t>2659-ID-161007-1 to 322</t>
  </si>
  <si>
    <t>2659-ID-164166-1 to 1140</t>
  </si>
  <si>
    <t>2659-ID-167434-1 to 328</t>
  </si>
  <si>
    <t>W221</t>
  </si>
  <si>
    <t>Finley Buttes Landfill Gas Power Plant - Finley Buttes Landfill Gas Power Plant</t>
  </si>
  <si>
    <t>221-OR-159491-1 to 122</t>
  </si>
  <si>
    <t>221-OR-162605-509 to 1244</t>
  </si>
  <si>
    <t>221-OR-162605-1 to 508</t>
  </si>
  <si>
    <t>221-OR-143862-1632 to 1835</t>
  </si>
  <si>
    <t>221-OR-146931-1 to 519</t>
  </si>
  <si>
    <t>221-OR-146931-520 to 1954</t>
  </si>
  <si>
    <t>W1181</t>
  </si>
  <si>
    <t>Finley Buttes Landfill Gas Power Plant - Finley Buttes Landfill Gas Power Plant II</t>
  </si>
  <si>
    <t>1181-OR-150824-319 to 871</t>
  </si>
  <si>
    <t>1181-OR-153906-1 to 836</t>
  </si>
  <si>
    <t>1181-OR-160150-1 to 563</t>
  </si>
  <si>
    <t>1181-OR-147552-1 to 534</t>
  </si>
  <si>
    <t>1181-OR-163256-1 to 168</t>
  </si>
  <si>
    <t>1181-OR-144484-1 to 917</t>
  </si>
  <si>
    <t>831-ID-136964-1 to 1691</t>
  </si>
  <si>
    <t>831-ID-141273-1 to 309</t>
  </si>
  <si>
    <t>831-ID-147330-1 to 2417</t>
  </si>
  <si>
    <t>248-WA-128554-7829 to 8325</t>
  </si>
  <si>
    <t>248-WA-128554-8326 to 8516</t>
  </si>
  <si>
    <t>248-WA-132087-6177 to 6519</t>
  </si>
  <si>
    <t>248-WA-132087-6520 to 6651</t>
  </si>
  <si>
    <t>248-WA-136570-5713 to 6041</t>
  </si>
  <si>
    <t>248-WA-136570-6042 to 6167</t>
  </si>
  <si>
    <t>248-WA-140893-1 to 2477</t>
  </si>
  <si>
    <t>248-WA-140893-6392 to 6848</t>
  </si>
  <si>
    <t>248-WA-140893-6849 to 7023</t>
  </si>
  <si>
    <t>248-WA-143887-1 to 2782</t>
  </si>
  <si>
    <t>248-WA-143887-8205 to 8836</t>
  </si>
  <si>
    <t>248-WA-143887-8837 to 9079</t>
  </si>
  <si>
    <t>248-WA-146954-1 to 2256</t>
  </si>
  <si>
    <t>248-WA-146954-6579 to 6751</t>
  </si>
  <si>
    <t>248-WA-146954-6128 to 6578</t>
  </si>
  <si>
    <t>W4034</t>
  </si>
  <si>
    <t>Nooksack Hydro - Gen 1</t>
  </si>
  <si>
    <t>Whatcom</t>
  </si>
  <si>
    <t>Hydroelectric Water</t>
  </si>
  <si>
    <t>4034-WA-155964-1 to 1937</t>
  </si>
  <si>
    <t>4034-WA-158938-1 to 2028</t>
  </si>
  <si>
    <t>4034-WA-162004-1 to 2159</t>
  </si>
  <si>
    <t>4034-WA-165266-1 to 2348</t>
  </si>
  <si>
    <t>4034-WA-168463-1 to 1363</t>
  </si>
  <si>
    <t>4034-WA-171654-1 to 1450</t>
  </si>
  <si>
    <t>4034-WA-174784-1 to 1685</t>
  </si>
  <si>
    <t>4034-WA-177700-1 to 60</t>
  </si>
  <si>
    <t>1862-ID-144907-2656 to 3688</t>
  </si>
  <si>
    <t>1862-ID-147984-1 to 3599</t>
  </si>
  <si>
    <t>1862-ID-133751-872 to 1210</t>
  </si>
  <si>
    <t>1862-ID-138152-1 to 541</t>
  </si>
  <si>
    <t>1862-ID-129835-1330 to 1846</t>
  </si>
  <si>
    <t>1862-ID-141953-1913 to 2655</t>
  </si>
  <si>
    <t>1306-WA-129279-5239 to 6589</t>
  </si>
  <si>
    <t>1306-WA-132884-4598 to 5854</t>
  </si>
  <si>
    <t>1306-WA-137386-4937 to 6411</t>
  </si>
  <si>
    <t>1306-WA-141611-3450 to 4557</t>
  </si>
  <si>
    <t>1306-WA-147637-3724 to 4871</t>
  </si>
  <si>
    <t>1306-WA-144575-6256 to 7776</t>
  </si>
  <si>
    <t>237-OR-128544-55419 to 55860</t>
  </si>
  <si>
    <t>237-OR-128544-55861 to 56030</t>
  </si>
  <si>
    <t>237-OR-132077-49889 to 50286</t>
  </si>
  <si>
    <t>237-OR-132077-50287 to 50439</t>
  </si>
  <si>
    <t>237-OR-143876-38929 to 39243</t>
  </si>
  <si>
    <t>237-OR-136560-38293 to 38598</t>
  </si>
  <si>
    <t>237-OR-136560-38599 to 38715</t>
  </si>
  <si>
    <t>237-OR-140882-22695 to 22867</t>
  </si>
  <si>
    <t>237-OR-140882-22868 to 22934</t>
  </si>
  <si>
    <t>238-OR-140883-1293 to 1355</t>
  </si>
  <si>
    <t>238-OR-140883-1356 to 1379</t>
  </si>
  <si>
    <t>238-OR-136561-2169 to 2286</t>
  </si>
  <si>
    <t>238-OR-136561-2287 to 2331</t>
  </si>
  <si>
    <t>238-OR-143877-1 to 565</t>
  </si>
  <si>
    <t>238-OR-143877-1600 to 1719</t>
  </si>
  <si>
    <t>238-OR-143877-1720 to 1765</t>
  </si>
  <si>
    <t>238-OR-146944-1355 to 1453</t>
  </si>
  <si>
    <t>238-OR-146944-1 to 501</t>
  </si>
  <si>
    <t>238-OR-146944-1454 to 1491</t>
  </si>
  <si>
    <t>238-OR-132078-3021 to 3078</t>
  </si>
  <si>
    <t>238-OR-132078-2870 to 3020</t>
  </si>
  <si>
    <t>238-OR-128545-3158 to 3333</t>
  </si>
  <si>
    <t>238-OR-128545-3334 to 3401</t>
  </si>
  <si>
    <t>200-OR-128516-586 to 13792</t>
  </si>
  <si>
    <t>200-OR-132050-586 to 11733</t>
  </si>
  <si>
    <t>2443-OR-130409-1 to 736</t>
  </si>
  <si>
    <t>2443-OR-134654-1 to 556</t>
  </si>
  <si>
    <t>2443-OR-138979-1 to 534</t>
  </si>
  <si>
    <t>2443-OR-142284-1 to 290</t>
  </si>
  <si>
    <t>2443-OR-145290-1 to 417</t>
  </si>
  <si>
    <t>2443-OR-148432-1 to 436</t>
  </si>
  <si>
    <t>2443-OR-151578-1 to 170</t>
  </si>
  <si>
    <t>2443-OR-154711-1 to 441</t>
  </si>
  <si>
    <t>2443-OR-157828-1 to 309</t>
  </si>
  <si>
    <t>2443-OR-160859-1 to 742</t>
  </si>
  <si>
    <t>2443-OR-164016-1 to 706</t>
  </si>
  <si>
    <t>2443-OR-167295-1 to 863</t>
  </si>
  <si>
    <t>W3845</t>
  </si>
  <si>
    <t>LRI LFGTE Facility- Phase 1 - LRI LFGTE Facility- Phase 1</t>
  </si>
  <si>
    <t>Pierce County</t>
  </si>
  <si>
    <t>3845-WA-152598-1 to 2837</t>
  </si>
  <si>
    <t>3845-WA-155807-1 to 1183</t>
  </si>
  <si>
    <t>3845-WA-158779-1 to 3234</t>
  </si>
  <si>
    <t>3845-WA-161844-1 to 2981</t>
  </si>
  <si>
    <t>3845-WA-165098-1 to 3315</t>
  </si>
  <si>
    <t>3845-WA-168293-1 to 3380</t>
  </si>
  <si>
    <t>185-WA-128503-1019 to 14462</t>
  </si>
  <si>
    <t>185-WA-132037-676 to 13375</t>
  </si>
  <si>
    <t>772-WA-132435-339 to 6045</t>
  </si>
  <si>
    <t>772-WA-128902-339 to 6928</t>
  </si>
  <si>
    <t>2869-ID-142620-14308 to 24036</t>
  </si>
  <si>
    <t>2869-ID-142620-24037 to 30185</t>
  </si>
  <si>
    <t>2869-ID-145619-1 to 169</t>
  </si>
  <si>
    <t>2869-ID-145619-170 to 19020</t>
  </si>
  <si>
    <t>2869-ID-145619-19021 to 29093</t>
  </si>
  <si>
    <t>2869-ID-148793-12501 to 37331</t>
  </si>
  <si>
    <t>697-WA-147245-5503 to 6954</t>
  </si>
  <si>
    <t>697-WA-144171-7035 to 8891</t>
  </si>
  <si>
    <t>697-WA-128840-2364 to 2833</t>
  </si>
  <si>
    <t>697-WA-128840-1785 to 2363</t>
  </si>
  <si>
    <t>697-WA-132373-2148 to 2574</t>
  </si>
  <si>
    <t>697-WA-132373-1622 to 1720</t>
  </si>
  <si>
    <t>697-WA-132373-1721 to 2147</t>
  </si>
  <si>
    <t>697-WA-136861-2058 to 2466</t>
  </si>
  <si>
    <t>697-WA-136861-1554 to 2053</t>
  </si>
  <si>
    <t>697-WA-136861-4434 to 4933</t>
  </si>
  <si>
    <t>697-WA-136861-2054 to 2057</t>
  </si>
  <si>
    <t>697-WA-141174-5268 to 6657</t>
  </si>
  <si>
    <t>684-WA-141166-10922 to 11707</t>
  </si>
  <si>
    <t>684-WA-144163-13480 to 14757</t>
  </si>
  <si>
    <t>684-WA-147237-9901 to 12514</t>
  </si>
  <si>
    <t>684-WA-153564-2818 to 2822</t>
  </si>
  <si>
    <t>3185-ID-131086-4128 to 11757</t>
  </si>
  <si>
    <t>3185-ID-131086-2271 to 2627</t>
  </si>
  <si>
    <t>3185-ID-131086-2628 to 4127</t>
  </si>
  <si>
    <t>3185-ID-135535-1 to 1805</t>
  </si>
  <si>
    <t>3185-ID-135535-3850 to 4905</t>
  </si>
  <si>
    <t>2889-OR-151955-1 to 7</t>
  </si>
  <si>
    <t>OSPV 2011</t>
  </si>
  <si>
    <t>2889-OR-167584-1 to 73</t>
  </si>
  <si>
    <t>2889-OR-155079-1 to 8</t>
  </si>
  <si>
    <t>2889-OR-158114-1 to 21</t>
  </si>
  <si>
    <t>2889-OR-161153-1 to 31</t>
  </si>
  <si>
    <t>2889-OR-164347-1 to 86</t>
  </si>
  <si>
    <t>OSPV2010</t>
  </si>
  <si>
    <t>2753-OR-167470-1 to 14</t>
  </si>
  <si>
    <t>2753-OR-164207-1 to 18</t>
  </si>
  <si>
    <t>2753-OR-158009-1 to 11</t>
  </si>
  <si>
    <t>2753-OR-161048-1 to 10</t>
  </si>
  <si>
    <t>2753-OR-154966-1 to 3</t>
  </si>
  <si>
    <t>2753-OR-151822-1 to 4</t>
  </si>
  <si>
    <t>2906-WA-161166-10390 to 21942</t>
  </si>
  <si>
    <t>2906-WA-164360-399 to 19898</t>
  </si>
  <si>
    <t>2906-WA-167600-6015 to 9435</t>
  </si>
  <si>
    <t>3759-OR-140298-1 to 730</t>
  </si>
  <si>
    <t>3759-OR-143293-1 to 721</t>
  </si>
  <si>
    <t>3759-OR-146304-1 to 701</t>
  </si>
  <si>
    <t>3759-OR-149485-1 to 753</t>
  </si>
  <si>
    <t>3759-OR-152539-1 to 145</t>
  </si>
  <si>
    <t>3759-OR-155729-1 to 223</t>
  </si>
  <si>
    <t>3759-OR-158721-1 to 742</t>
  </si>
  <si>
    <t>3759-OR-161783-1 to 716</t>
  </si>
  <si>
    <t>3759-OR-165031-1 to 764</t>
  </si>
  <si>
    <t>3759-OR-168235-1 to 707</t>
  </si>
  <si>
    <t>2045-OR-129987-4739 to 9747</t>
  </si>
  <si>
    <t>2045-OR-133981-1 to 7900</t>
  </si>
  <si>
    <t>2045-OR-138380-1 to 8183</t>
  </si>
  <si>
    <t>3097-OR-145743-747 to 3087</t>
  </si>
  <si>
    <t>3097-OR-148913-764 to 977</t>
  </si>
  <si>
    <t>360-WA-147012-24368 to 24602</t>
  </si>
  <si>
    <t>360-WA-150261-8521 to 11096</t>
  </si>
  <si>
    <t>360-WA-150261-13672 to 19814</t>
  </si>
  <si>
    <t>360-WA-153332-9802 to 14351</t>
  </si>
  <si>
    <t>360-WA-153332-24152 to 26118</t>
  </si>
  <si>
    <t>360-WA-156566-10411 to 15243</t>
  </si>
  <si>
    <t>360-WA-156566-25654 to 27117</t>
  </si>
  <si>
    <t>360-WA-159575-18743 to 24408</t>
  </si>
  <si>
    <t>360-WA-143946-39927 to 40364</t>
  </si>
  <si>
    <t>360-WA-140952-23425 to 23663</t>
  </si>
  <si>
    <t>360-WA-136629-32200 to 32570</t>
  </si>
  <si>
    <t>360-WA-132143-26686 to 26970</t>
  </si>
  <si>
    <t>360-WA-128611-10405 to 10777</t>
  </si>
  <si>
    <t>188-ID-128506-1181 to 7474</t>
  </si>
  <si>
    <t>188-ID-132040-378 to 4910</t>
  </si>
  <si>
    <t>W2547</t>
  </si>
  <si>
    <t>The Kettle Butte Dairy Biofactory(R) Project - Cargill Kettle Butte Biofactory</t>
  </si>
  <si>
    <t>Jefferson</t>
  </si>
  <si>
    <t>2547-ID-180972-605 to 677</t>
  </si>
  <si>
    <t>2547-ID-184092-1 to 543</t>
  </si>
  <si>
    <t>1601-WA-189217-1 to 1990</t>
  </si>
  <si>
    <t>1601-WA-192457-1 to 1863</t>
  </si>
  <si>
    <t>1601-WA-195663-1 to 1147</t>
  </si>
  <si>
    <t>2775-ID-189374-1852 to 2015</t>
  </si>
  <si>
    <t>2775-ID-192606-1 to 1594</t>
  </si>
  <si>
    <t>2775-ID-195797-1 to 493</t>
  </si>
  <si>
    <t>2659-ID-170586-1 to 696</t>
  </si>
  <si>
    <t>2659-ID-173742-1 to 1061</t>
  </si>
  <si>
    <t>2659-ID-176726-1 to 984</t>
  </si>
  <si>
    <t>2659-ID-179124-1 to 1004</t>
  </si>
  <si>
    <t>2659-ID-182297-1 to 977</t>
  </si>
  <si>
    <t>2659-ID-185597-1 to 1035</t>
  </si>
  <si>
    <t>2659-ID-189297-1 to 770</t>
  </si>
  <si>
    <t>2659-ID-192525-1 to 914</t>
  </si>
  <si>
    <t>2659-ID-195727-1 to 1059</t>
  </si>
  <si>
    <t>2659-ID-199012-1 to 1066</t>
  </si>
  <si>
    <t>2659-ID-202292-1 to 1038</t>
  </si>
  <si>
    <t>2659-ID-205984-1 to 960</t>
  </si>
  <si>
    <t>221-OR-182044-1 to 1396</t>
  </si>
  <si>
    <t>221-OR-178858-1 to 1343</t>
  </si>
  <si>
    <t>1181-OR-179065-1 to 672</t>
  </si>
  <si>
    <t>3186-ID-187422-20889 to 24620</t>
  </si>
  <si>
    <t>3186-ID-200322-4154 to 9833</t>
  </si>
  <si>
    <t>3186-ID-203657-1 to 7225</t>
  </si>
  <si>
    <t>3186-ID-207433-4344 to 8297</t>
  </si>
  <si>
    <t>3186-ID-207433-1 to 4343</t>
  </si>
  <si>
    <t>4034-WA-177700-61 to 1837</t>
  </si>
  <si>
    <t>4034-WA-181067-1 to 1632</t>
  </si>
  <si>
    <t>4034-WA-184144-1 to 1519</t>
  </si>
  <si>
    <t>4034-WA-187764-1 to 2033</t>
  </si>
  <si>
    <t>4034-WA-191031-1 to 1859</t>
  </si>
  <si>
    <t>4034-WA-194215-1 to 2131</t>
  </si>
  <si>
    <t>4034-WA-197362-1 to 2152</t>
  </si>
  <si>
    <t>4034-WA-200581-1 to 2329</t>
  </si>
  <si>
    <t>4034-WA-203940-1 to 2308</t>
  </si>
  <si>
    <t>4034-WA-207714-1 to 2210</t>
  </si>
  <si>
    <t>4034-WA-211144-1 to 2321</t>
  </si>
  <si>
    <t>4034-WA-215560-1 to 99</t>
  </si>
  <si>
    <t>1306-WA-169822-7620 to 7954</t>
  </si>
  <si>
    <t>1306-WA-169822-13257 to 13468</t>
  </si>
  <si>
    <t>1306-WA-169822-7607 to 7619</t>
  </si>
  <si>
    <t>1306-WA-173030-7166 to 7493</t>
  </si>
  <si>
    <t>1306-WA-173030-17284 to 17483</t>
  </si>
  <si>
    <t>1306-WA-176019-5540 to 5792</t>
  </si>
  <si>
    <t>1306-WA-176019-13361 to 13514</t>
  </si>
  <si>
    <t>1306-WA-179186-5324 to 5567</t>
  </si>
  <si>
    <t>1306-WA-179186-12842 to 12989</t>
  </si>
  <si>
    <t>1306-WA-182351-14079 to 14241</t>
  </si>
  <si>
    <t>1306-WA-182351-5837 to 6103</t>
  </si>
  <si>
    <t>1306-WA-182351-9956 to 10172</t>
  </si>
  <si>
    <t>1306-WA-185662-6091 to 6369</t>
  </si>
  <si>
    <t>1306-WA-185662-14692 to 14861</t>
  </si>
  <si>
    <t>Ada</t>
  </si>
  <si>
    <t>1634-ID-170036-1 to 1887</t>
  </si>
  <si>
    <t>1634-ID-173210-635 to 1910</t>
  </si>
  <si>
    <t>1634-ID-176206-1 to 1823</t>
  </si>
  <si>
    <t>1634-ID-181930-1 to 1841</t>
  </si>
  <si>
    <t>1634-ID-185167-1 to 1833</t>
  </si>
  <si>
    <t>1634-ID-192168-1 to 1870</t>
  </si>
  <si>
    <t>1634-ID-195419-1 to 1778</t>
  </si>
  <si>
    <t>1634-ID-198702-1 to 1469</t>
  </si>
  <si>
    <t>1634-ID-201968-1 to 1901</t>
  </si>
  <si>
    <t>1634-ID-205668-1 to 1748</t>
  </si>
  <si>
    <t>2443-OR-170443-1 to 588</t>
  </si>
  <si>
    <t>2443-OR-173593-1 to 528</t>
  </si>
  <si>
    <t>2443-OR-176598-1 to 384</t>
  </si>
  <si>
    <t>2443-OR-181279-1 to 383</t>
  </si>
  <si>
    <t>2443-OR-184362-1 to 509</t>
  </si>
  <si>
    <t>2443-OR-187985-1 to 398</t>
  </si>
  <si>
    <t>2443-OR-191226-1 to 179</t>
  </si>
  <si>
    <t>2443-OR-194388-1 to 127</t>
  </si>
  <si>
    <t>2443-OR-197526-1 to 517</t>
  </si>
  <si>
    <t>2443-OR-200747-1 to 632</t>
  </si>
  <si>
    <t>2443-OR-204121-1 to 757</t>
  </si>
  <si>
    <t>2443-OR-211302-1 to 657</t>
  </si>
  <si>
    <t>3845-WA-171476-1 to 3400</t>
  </si>
  <si>
    <t>3845-WA-174621-1 to 3387</t>
  </si>
  <si>
    <t>3845-WA-177540-1 to 3050</t>
  </si>
  <si>
    <t>3845-WA-181455-1 to 1418</t>
  </si>
  <si>
    <t>3845-WA-184539-1 to 2321</t>
  </si>
  <si>
    <t>3845-WA-188177-1 to 3237</t>
  </si>
  <si>
    <t>3845-WA-194577-1 to 1250</t>
  </si>
  <si>
    <t>3845-WA-204306-1 to 1250</t>
  </si>
  <si>
    <t>185-WA-198041-6602 to 7686</t>
  </si>
  <si>
    <t>185-WA-188648-1 to 14604</t>
  </si>
  <si>
    <t>185-WA-188648-14605 to 17549</t>
  </si>
  <si>
    <t>185-WA-191898-1 to 7196</t>
  </si>
  <si>
    <t>185-WA-191898-17867 to 20975</t>
  </si>
  <si>
    <t>W1374</t>
  </si>
  <si>
    <t>Midway Power LLC - Midway Power LLC</t>
  </si>
  <si>
    <t>1374-ID-199390-1 to 500</t>
  </si>
  <si>
    <t>1374-ID-202682-1 to 1279</t>
  </si>
  <si>
    <t>1374-ID-206367-1 to 1560</t>
  </si>
  <si>
    <t>W3155</t>
  </si>
  <si>
    <t>Neal Hot Springs Unit #1 - Neal Hot Springs Geothermal</t>
  </si>
  <si>
    <t>Geothermal Energy</t>
  </si>
  <si>
    <t>3155-OR-183541-18186 to 18186</t>
  </si>
  <si>
    <t>3155-OR-183541-1933 to 2975</t>
  </si>
  <si>
    <t>3155-OR-190451-19168 to 19299</t>
  </si>
  <si>
    <t>697-WA-204324-7 to 785</t>
  </si>
  <si>
    <t>697-WA-208083-6 to 826</t>
  </si>
  <si>
    <t>697-WA-188198-7696 to 9726</t>
  </si>
  <si>
    <t>697-WA-188198-1534 to 2147</t>
  </si>
  <si>
    <t>697-WA-188198-6 to 1025</t>
  </si>
  <si>
    <t>697-WA-169418-1090 to 1525</t>
  </si>
  <si>
    <t>697-WA-191402-7 to 531</t>
  </si>
  <si>
    <t>697-WA-191402-793 to 1108</t>
  </si>
  <si>
    <t>697-WA-197738-1471 to 2059</t>
  </si>
  <si>
    <t>697-WA-197738-7 to 984</t>
  </si>
  <si>
    <t>697-WA-194593-1343 to 1880</t>
  </si>
  <si>
    <t>697-WA-194593-5 to 897</t>
  </si>
  <si>
    <t>697-WA-200931-1192 to 1285</t>
  </si>
  <si>
    <t>697-WA-211455-5 to 303</t>
  </si>
  <si>
    <t>697-WA-172614-1028 to 1438</t>
  </si>
  <si>
    <t>697-WA-172614-7 to 688</t>
  </si>
  <si>
    <t>697-WA-172614-4128 to 4332</t>
  </si>
  <si>
    <t>697-WA-175669-830 to 1161</t>
  </si>
  <si>
    <t>697-WA-175669-5 to 555</t>
  </si>
  <si>
    <t>697-WA-178255-1114 to 1559</t>
  </si>
  <si>
    <t>697-WA-184559-1201 to 1681</t>
  </si>
  <si>
    <t>697-WA-184559-512 to 802</t>
  </si>
  <si>
    <t>697-WA-184559-6026 to 7615</t>
  </si>
  <si>
    <t>684-WA-188197-14463 to 18280</t>
  </si>
  <si>
    <t>684-WA-188197-2877 to 4031</t>
  </si>
  <si>
    <t>684-WA-188197-5 to 1921</t>
  </si>
  <si>
    <t>684-WA-178219-1911 to 2675</t>
  </si>
  <si>
    <t>684-WA-184558-2226 to 3117</t>
  </si>
  <si>
    <t>684-WA-184558-11178 to 14128</t>
  </si>
  <si>
    <t>684-WA-175664-1418 to 1985</t>
  </si>
  <si>
    <t>684-WA-175664-5 to 947</t>
  </si>
  <si>
    <t>684-WA-169412-1870 to 2618</t>
  </si>
  <si>
    <t>684-WA-204323-1857 to 2601</t>
  </si>
  <si>
    <t>684-WA-197737-2685 to 3761</t>
  </si>
  <si>
    <t>684-WA-200930-2071 to 2901</t>
  </si>
  <si>
    <t>684-WA-200930-6 to 1384</t>
  </si>
  <si>
    <t>684-WA-194592-2517 to 3525</t>
  </si>
  <si>
    <t>684-WA-172609-1728 to 2419</t>
  </si>
  <si>
    <t>684-WA-191401-1412 to 1977</t>
  </si>
  <si>
    <t>684-WA-208082-2126 to 2977</t>
  </si>
  <si>
    <t>3185-ID-190743-1 to 14644</t>
  </si>
  <si>
    <t>3185-ID-187421-10017 to 11396</t>
  </si>
  <si>
    <t>3185-ID-187421-11601 to 11614</t>
  </si>
  <si>
    <t>3185-ID-193946-1 to 14154</t>
  </si>
  <si>
    <t>2889-OR-190098-1 to 8</t>
  </si>
  <si>
    <t>2889-OR-183154-1 to 21</t>
  </si>
  <si>
    <t>2889-OR-179988-1 to 47</t>
  </si>
  <si>
    <t>2889-OR-173929-1 to 51</t>
  </si>
  <si>
    <t>2889-OR-176880-1 to 52</t>
  </si>
  <si>
    <t>2889-OR-170758-1 to 59</t>
  </si>
  <si>
    <t>2889-OR-186556-1 to 10</t>
  </si>
  <si>
    <t>2889-OR-193307-1 to 12</t>
  </si>
  <si>
    <t>2889-OR-196452-1 to 13</t>
  </si>
  <si>
    <t>2889-OR-199741-1 to 32</t>
  </si>
  <si>
    <t>2753-OR-199753-1 to 12</t>
  </si>
  <si>
    <t>2753-OR-193319-1 to 6</t>
  </si>
  <si>
    <t>2753-OR-203066-1 to 15</t>
  </si>
  <si>
    <t>2753-OR-196463-1 to 6</t>
  </si>
  <si>
    <t>2753-OR-206770-1 to 14</t>
  </si>
  <si>
    <t>2753-OR-170626-1 to 15</t>
  </si>
  <si>
    <t>2753-OR-173785-1 to 15</t>
  </si>
  <si>
    <t>2753-OR-179999-1 to 11</t>
  </si>
  <si>
    <t>2753-OR-183168-1 to 10</t>
  </si>
  <si>
    <t>2753-OR-176767-1 to 15</t>
  </si>
  <si>
    <t>2753-OR-186581-1 to 6</t>
  </si>
  <si>
    <t>2753-OR-190113-1 to 6</t>
  </si>
  <si>
    <t>W4411</t>
  </si>
  <si>
    <t>OSPV2013</t>
  </si>
  <si>
    <t>4411-OR-190778-1 to 6</t>
  </si>
  <si>
    <t>4411-OR-183886-1 to 9</t>
  </si>
  <si>
    <t>4411-OR-187465-1 to 7</t>
  </si>
  <si>
    <t>4411-OR-180757-1 to 17</t>
  </si>
  <si>
    <t>4411-OR-177954-1 to 10</t>
  </si>
  <si>
    <t>4411-OR-171931-1 to 12</t>
  </si>
  <si>
    <t>4411-OR-175051-1 to 11</t>
  </si>
  <si>
    <t>4411-OR-207465-1 to 19</t>
  </si>
  <si>
    <t>4411-OR-193978-1 to 7</t>
  </si>
  <si>
    <t>4411-OR-197099-1 to 7</t>
  </si>
  <si>
    <t>4411-OR-200350-1 to 7</t>
  </si>
  <si>
    <t>4411-OR-203688-1 to 9</t>
  </si>
  <si>
    <t>2906-WA-170775-21669 to 23823</t>
  </si>
  <si>
    <t>2906-WA-170775-16326 to 21668</t>
  </si>
  <si>
    <t>2906-WA-176899-4843 to 16080</t>
  </si>
  <si>
    <t>2906-WA-179094-22293 to 23068</t>
  </si>
  <si>
    <t>2906-WA-182262-9579 to 29156</t>
  </si>
  <si>
    <t>2906-WA-185556-3481 to 19540</t>
  </si>
  <si>
    <t>2906-WA-185556-22741 to 24386</t>
  </si>
  <si>
    <t>2906-WA-185556-1 to 1646</t>
  </si>
  <si>
    <t>1844-OR-170124-3610 to 3649</t>
  </si>
  <si>
    <t>3759-OR-171409-1 to 773</t>
  </si>
  <si>
    <t>3759-OR-174558-1 to 792</t>
  </si>
  <si>
    <t>3759-OR-177478-1 to 708</t>
  </si>
  <si>
    <t>3759-OR-180400-1 to 750</t>
  </si>
  <si>
    <t>3759-OR-183554-1 to 481</t>
  </si>
  <si>
    <t>3759-OR-187091-1 to 673</t>
  </si>
  <si>
    <t>3759-OR-191454-1 to 712</t>
  </si>
  <si>
    <t>3759-OR-194651-1 to 537</t>
  </si>
  <si>
    <t>3759-OR-197794-1 to 701</t>
  </si>
  <si>
    <t>3759-OR-200991-1 to 586</t>
  </si>
  <si>
    <t>3759-OR-205246-1 to 1</t>
  </si>
  <si>
    <t>3759-OR-209047-1 to 191</t>
  </si>
  <si>
    <t>W228</t>
  </si>
  <si>
    <t>Raft River Energy I - Raft River Energy I</t>
  </si>
  <si>
    <t>228-ID-187041-7378 to 7605</t>
  </si>
  <si>
    <t>W2445</t>
  </si>
  <si>
    <t>Rockland Wind Farm - Rockland Wind Farm</t>
  </si>
  <si>
    <t>Power</t>
  </si>
  <si>
    <t>2445-ID-194290-11443 to 13338</t>
  </si>
  <si>
    <t>2445-ID-194290-13339 to 22883</t>
  </si>
  <si>
    <t>2445-ID-197434-13143 to 26285</t>
  </si>
  <si>
    <t>2445-ID-191113-12490 to 24978</t>
  </si>
  <si>
    <t>2445-ID-200647-1 to 13163</t>
  </si>
  <si>
    <t>W1371</t>
  </si>
  <si>
    <t>The B6 Dairy BioFactory(R) Project - The B6 Dairy BioFactory(R) Project</t>
  </si>
  <si>
    <t>1371-ID-182734-1 to 753</t>
  </si>
  <si>
    <t>3097-OR-176971-235 to 2109</t>
  </si>
  <si>
    <t>3097-OR-179597-1 to 2947</t>
  </si>
  <si>
    <t>360-WA-169199-30513 to 34127</t>
  </si>
  <si>
    <t>360-WA-172410-17537 to 21639</t>
  </si>
  <si>
    <t>360-WA-175467-16034 to 19944</t>
  </si>
  <si>
    <t>360-WA-175467-13112 to 16033</t>
  </si>
  <si>
    <t>360-WA-175467-10629 to 10949</t>
  </si>
  <si>
    <t>360-WA-178792-10580 to 11167</t>
  </si>
  <si>
    <t>360-WA-178792-11168 to 16352</t>
  </si>
  <si>
    <t>360-WA-178792-16353 to 20340</t>
  </si>
  <si>
    <t>360-WA-195472-4542 to 4549</t>
  </si>
  <si>
    <t>360-WA-198761-4448 to 4453</t>
  </si>
  <si>
    <t>360-WA-202034-4831 to 4837</t>
  </si>
  <si>
    <t>360-WA-205731-4970 to 4976</t>
  </si>
  <si>
    <t>360-WA-185238-12173 to 12594</t>
  </si>
  <si>
    <t>360-WA-185238-1564 to 3768</t>
  </si>
  <si>
    <t>360-WA-185238-12595 to 18441</t>
  </si>
  <si>
    <t>360-WA-181989-3578 to 3697</t>
  </si>
  <si>
    <t>360-WA-181989-11872 to 12353</t>
  </si>
  <si>
    <t>360-WA-181989-12354 to 18088</t>
  </si>
  <si>
    <t>188-ID-194559-1787 to 4574</t>
  </si>
  <si>
    <t>W5236</t>
  </si>
  <si>
    <t>Black Cap II - BC Solar</t>
  </si>
  <si>
    <t>Lake</t>
  </si>
  <si>
    <t>5236-OR-226903-1 to 203</t>
  </si>
  <si>
    <t>5236-OR-228757-1 to 473</t>
  </si>
  <si>
    <t>5236-OR-232338-1 to 642</t>
  </si>
  <si>
    <t>5236-OR-236059-1 to 653</t>
  </si>
  <si>
    <t>5236-OR-239871-1 to 1191</t>
  </si>
  <si>
    <t>5236-OR-243710-1 to 1409</t>
  </si>
  <si>
    <t>5236-OR-243710-1410 to 1603</t>
  </si>
  <si>
    <t>5236-OR-247615-1 to 2471</t>
  </si>
  <si>
    <t>5236-OR-251435-1 to 2421</t>
  </si>
  <si>
    <t>1875-ID-229568-1 to 6675</t>
  </si>
  <si>
    <t>1875-ID-233282-1 to 5170</t>
  </si>
  <si>
    <t>1875-ID-237077-1 to 5103</t>
  </si>
  <si>
    <t>1875-ID-241018-1 to 5323</t>
  </si>
  <si>
    <t>1875-ID-244946-1 to 6875</t>
  </si>
  <si>
    <t>1875-ID-248757-1 to 5593</t>
  </si>
  <si>
    <t>1875-ID-252682-1 to 5938</t>
  </si>
  <si>
    <t>2547-ID-214453-1 to 622</t>
  </si>
  <si>
    <t>2547-ID-217843-1 to 592</t>
  </si>
  <si>
    <t>2547-ID-217844-1 to 538</t>
  </si>
  <si>
    <t>823-ID-229274-1 to 4602</t>
  </si>
  <si>
    <t>822-ID-229273-27 to 2616</t>
  </si>
  <si>
    <t>W3743</t>
  </si>
  <si>
    <t>Rock Creek Dairy - CHP1 &amp; CHP2</t>
  </si>
  <si>
    <t>3743-ID-213599-1 to 1020</t>
  </si>
  <si>
    <t>3743-ID-216997-1 to 1069</t>
  </si>
  <si>
    <t>1601-WA-209646-1 to 624</t>
  </si>
  <si>
    <t>1601-WA-219852-1 to 1801</t>
  </si>
  <si>
    <t>1601-WA-223466-1 to 1747</t>
  </si>
  <si>
    <t>1601-WA-229555-790 to 1617</t>
  </si>
  <si>
    <t>2775-ID-228201-1 to 1938</t>
  </si>
  <si>
    <t>2775-ID-231782-1 to 1906</t>
  </si>
  <si>
    <t>2775-ID-235490-146 to 1739</t>
  </si>
  <si>
    <t>2775-ID-243204-1 to 1397</t>
  </si>
  <si>
    <t>2775-ID-247007-1 to 1912</t>
  </si>
  <si>
    <t>2775-ID-250818-1 to 1817</t>
  </si>
  <si>
    <t>2659-ID-213037-1 to 1083</t>
  </si>
  <si>
    <t>2659-ID-216439-1 to 1009</t>
  </si>
  <si>
    <t>2659-ID-219898-1 to 956</t>
  </si>
  <si>
    <t>2659-ID-223511-1 to 683</t>
  </si>
  <si>
    <t>2659-ID-229756-1 to 809</t>
  </si>
  <si>
    <t>2659-ID-233460-1 to 1129</t>
  </si>
  <si>
    <t>2659-ID-237242-1 to 536</t>
  </si>
  <si>
    <t>2659-ID-241140-1 to 1157</t>
  </si>
  <si>
    <t>2659-ID-245157-1 to 1383</t>
  </si>
  <si>
    <t>2659-ID-248963-1 to 1447</t>
  </si>
  <si>
    <t>2659-ID-252888-1 to 1313</t>
  </si>
  <si>
    <t>3186-ID-229955-10001 to 11338</t>
  </si>
  <si>
    <t>3186-ID-229955-1 to 10000</t>
  </si>
  <si>
    <t>3186-ID-215751-1 to 256</t>
  </si>
  <si>
    <t>3186-ID-226127-1 to 3420</t>
  </si>
  <si>
    <t>831-ID-226316-445 to 2896</t>
  </si>
  <si>
    <t>831-ID-227506-829 to 1993</t>
  </si>
  <si>
    <t>831-ID-231126-1 to 1941</t>
  </si>
  <si>
    <t>831-ID-234811-1 to 2058</t>
  </si>
  <si>
    <t>831-ID-238610-1 to 1995</t>
  </si>
  <si>
    <t>831-ID-242511-1 to 2957</t>
  </si>
  <si>
    <t>831-ID-246327-1 to 2221</t>
  </si>
  <si>
    <t>831-ID-250132-1 to 2174</t>
  </si>
  <si>
    <t>4034-WA-215560-100 to 1997</t>
  </si>
  <si>
    <t>4034-WA-218968-1 to 1441</t>
  </si>
  <si>
    <t>4034-WA-222424-1 to 1996</t>
  </si>
  <si>
    <t>4034-WA-225964-1 to 2266</t>
  </si>
  <si>
    <t>4034-WA-230240-1 to 1364</t>
  </si>
  <si>
    <t>4034-WA-233918-1 to 1181</t>
  </si>
  <si>
    <t>4034-WA-237731-1 to 103</t>
  </si>
  <si>
    <t>4034-WA-241909-1 to 1918</t>
  </si>
  <si>
    <t>4034-WA-245791-1 to 2282</t>
  </si>
  <si>
    <t>4034-WA-249613-1 to 2288</t>
  </si>
  <si>
    <t>4034-WA-253605-1 to 2294</t>
  </si>
  <si>
    <t>1862-ID-242810-1 to 3900</t>
  </si>
  <si>
    <t>1862-ID-250400-1 to 2049</t>
  </si>
  <si>
    <t>1862-ID-246602-1 to 2672</t>
  </si>
  <si>
    <t>1862-ID-231381-1 to 2130</t>
  </si>
  <si>
    <t>1862-ID-238883-1 to 3172</t>
  </si>
  <si>
    <t>1862-ID-235083-1 to 3098</t>
  </si>
  <si>
    <t>536-WA-209564-12288 to 14622</t>
  </si>
  <si>
    <t>536-WA-219781-537 to 6805</t>
  </si>
  <si>
    <t>536-WA-219781-6806 to 9140</t>
  </si>
  <si>
    <t>536-WA-219781-1 to 536</t>
  </si>
  <si>
    <t>Grand View 2 West - Grand View 2 West</t>
  </si>
  <si>
    <t>5070-ID-245959-1 to 5000</t>
  </si>
  <si>
    <t>1634-ID-209412-1 to 1842</t>
  </si>
  <si>
    <t>1634-ID-212772-1 to 1743</t>
  </si>
  <si>
    <t>1634-ID-216167-1 to 1692</t>
  </si>
  <si>
    <t>1634-ID-219656-1 to 2048</t>
  </si>
  <si>
    <t>1634-ID-223282-1 to 1993</t>
  </si>
  <si>
    <t>W3391</t>
  </si>
  <si>
    <t>High Mesa - High Mesa</t>
  </si>
  <si>
    <t>Twin Falls &amp; Elmore</t>
  </si>
  <si>
    <t>3391-ID-245322-1 to 5872</t>
  </si>
  <si>
    <t>3391-ID-249111-1 to 8109</t>
  </si>
  <si>
    <t>3391-ID-253055-1 to 1391</t>
  </si>
  <si>
    <t>Horse Butte Wind - Horse Butte Wind</t>
  </si>
  <si>
    <t>3260-ID-211604-8693 to 13258</t>
  </si>
  <si>
    <t>3260-ID-214921-7405 to 10250</t>
  </si>
  <si>
    <t>3260-ID-214921-10251 to 10686</t>
  </si>
  <si>
    <t>3260-ID-218322-7840 to 11558</t>
  </si>
  <si>
    <t>3260-ID-221806-12697 to 21254</t>
  </si>
  <si>
    <t>3260-ID-225337-9645 to 15164</t>
  </si>
  <si>
    <t>3260-ID-228067-11810 to 13474</t>
  </si>
  <si>
    <t>3260-ID-228067-13475 to 19488</t>
  </si>
  <si>
    <t>3260-ID-231664-1 to 3844</t>
  </si>
  <si>
    <t>3260-ID-235358-1 to 6679</t>
  </si>
  <si>
    <t>3260-ID-239164-562 to 5984</t>
  </si>
  <si>
    <t>ID Solar 1 - ID Solar 1, LLC</t>
  </si>
  <si>
    <t>5076-ID-215524-1 to 2843</t>
  </si>
  <si>
    <t>5076-ID-218924-1 to 4285</t>
  </si>
  <si>
    <t>5076-ID-222995-1 to 2715</t>
  </si>
  <si>
    <t>5076-ID-222995-2716 to 5430</t>
  </si>
  <si>
    <t>5076-ID-226611-2003 to 4004</t>
  </si>
  <si>
    <t>5076-ID-226611-1 to 1893</t>
  </si>
  <si>
    <t>5076-ID-230692-1265 to 2528</t>
  </si>
  <si>
    <t>237-OR-232811-1348 to 1883</t>
  </si>
  <si>
    <t>237-OR-236603-10453 to 11506</t>
  </si>
  <si>
    <t>237-OR-240462-17117 to 18842</t>
  </si>
  <si>
    <t>237-OR-244294-1 to 2355</t>
  </si>
  <si>
    <t>237-OR-248203-1 to 2151</t>
  </si>
  <si>
    <t>237-OR-256134-1 to 1923</t>
  </si>
  <si>
    <t>237-OR-256135-11 to 196</t>
  </si>
  <si>
    <t>237-OR-256135-1 to 10</t>
  </si>
  <si>
    <t>2443-OR-211303-1 to 791</t>
  </si>
  <si>
    <t>2443-OR-214629-1 to 739</t>
  </si>
  <si>
    <t>2443-OR-218028-1 to 627</t>
  </si>
  <si>
    <t>2443-OR-221530-1 to 264</t>
  </si>
  <si>
    <t>2443-OR-225046-1 to 242</t>
  </si>
  <si>
    <t>2443-OR-227908-1 to 329</t>
  </si>
  <si>
    <t>2443-OR-231513-1 to 264</t>
  </si>
  <si>
    <t>2443-OR-235197-1 to 351</t>
  </si>
  <si>
    <t>2443-OR-239018-1 to 305</t>
  </si>
  <si>
    <t>2443-OR-242925-1 to 450</t>
  </si>
  <si>
    <t>2443-OR-246720-1 to 520</t>
  </si>
  <si>
    <t>2443-OR-250500-1 to 654</t>
  </si>
  <si>
    <t>3845-WA-211438-1 to 1250</t>
  </si>
  <si>
    <t>3845-WA-221650-1 to 1250</t>
  </si>
  <si>
    <t>3845-WA-241574-1 to 1250</t>
  </si>
  <si>
    <t>3845-WA-253295-1 to 1250</t>
  </si>
  <si>
    <t>185-WA-211762-1 to 16194</t>
  </si>
  <si>
    <t>772-WA-214400-1 to 5826</t>
  </si>
  <si>
    <t>772-WA-221299-1 to 7063</t>
  </si>
  <si>
    <t>3155-OR-210674-5301 to 5500</t>
  </si>
  <si>
    <t>3155-OR-228116-20986 to 21254</t>
  </si>
  <si>
    <t>3155-OR-258939-1 to 300</t>
  </si>
  <si>
    <t>697-WA-211455-1655 to 2191</t>
  </si>
  <si>
    <t>697-WA-214775-1719 to 2276</t>
  </si>
  <si>
    <t>697-WA-218177-2173 to 2878</t>
  </si>
  <si>
    <t>697-WA-221668-2583 to 3421</t>
  </si>
  <si>
    <t>697-WA-225198-2552 to 3380</t>
  </si>
  <si>
    <t>697-WA-229263-2636 to 3491</t>
  </si>
  <si>
    <t>3185-ID-228059-7873 to 22526</t>
  </si>
  <si>
    <t>3185-ID-250652-2009 to 5635</t>
  </si>
  <si>
    <t>3185-ID-226126-1751 to 16617</t>
  </si>
  <si>
    <t>1882-ID-248758-1 to 3098</t>
  </si>
  <si>
    <t>1882-ID-252683-1 to 3491</t>
  </si>
  <si>
    <t>1882-ID-237128-1 to 2809</t>
  </si>
  <si>
    <t>1882-ID-241019-1 to 2891</t>
  </si>
  <si>
    <t>1882-ID-233283-1 to 2920</t>
  </si>
  <si>
    <t>228-ID-227221-7389 to 7651</t>
  </si>
  <si>
    <t>2445-ID-214546-8259 to 13854</t>
  </si>
  <si>
    <t>2445-ID-224969-12817 to 25974</t>
  </si>
  <si>
    <t>1371-ID-213373-1 to 846</t>
  </si>
  <si>
    <t>1371-ID-216769-1 to 847</t>
  </si>
  <si>
    <t>1371-ID-210064-1 to 847</t>
  </si>
  <si>
    <t>1371-ID-220220-1 to 947</t>
  </si>
  <si>
    <t>1371-ID-223813-1 to 1010</t>
  </si>
  <si>
    <t>1371-ID-232356-1 to 1016</t>
  </si>
  <si>
    <t>The Kettle Butte Dairy Biofactory - The Kettle Butte Dairy Biofactory</t>
  </si>
  <si>
    <t>2547-ID-252805-1 to 609</t>
  </si>
  <si>
    <t>2547-ID-221346-1 to 581</t>
  </si>
  <si>
    <t>2547-ID-224876-1 to 539</t>
  </si>
  <si>
    <t>2547-ID-229769-1 to 413</t>
  </si>
  <si>
    <t>2547-ID-248874-1 to 665</t>
  </si>
  <si>
    <t>1883-ID-252660-1 to 2712</t>
  </si>
  <si>
    <t>1883-ID-248731-1 to 2549</t>
  </si>
  <si>
    <t>1883-ID-233320-1 to 2013</t>
  </si>
  <si>
    <t>1883-ID-240995-1 to 2192</t>
  </si>
  <si>
    <t>1883-ID-237108-1 to 2127</t>
  </si>
  <si>
    <t>1883-ID-224458-35 to 921</t>
  </si>
  <si>
    <t>1883-ID-229543-1 to 295</t>
  </si>
  <si>
    <t>1883-ID-229543-296 to 1216</t>
  </si>
  <si>
    <t>360-WA-209475-1 to 1011</t>
  </si>
  <si>
    <t>360-WA-212828-1 to 829</t>
  </si>
  <si>
    <t>360-WA-216221-1 to 960</t>
  </si>
  <si>
    <t>360-WA-219705-1 to 811</t>
  </si>
  <si>
    <t>360-WA-223330-10985 to 11365</t>
  </si>
  <si>
    <t>360-WA-223330-1 to 812</t>
  </si>
  <si>
    <t>360-WA-227373-11447 to 11798</t>
  </si>
  <si>
    <t>360-WA-227373-1 to 843</t>
  </si>
  <si>
    <t>360-WA-227373-13578 to 17275</t>
  </si>
  <si>
    <t>360-WA-230993-1 to 344</t>
  </si>
  <si>
    <t>360-WA-234679-1 to 686</t>
  </si>
  <si>
    <t>360-WA-238483-1 to 1069</t>
  </si>
  <si>
    <t>360-WA-246170-1 to 687</t>
  </si>
  <si>
    <t>360-WA-249996-201 to 884</t>
  </si>
  <si>
    <t>188-ID-221639-112 to 5328</t>
  </si>
  <si>
    <t>W5375</t>
  </si>
  <si>
    <t>American Falls Solar II, LLC - American Falls Solar II, LLC</t>
  </si>
  <si>
    <t>5375-ID-267787-3003 to 3586</t>
  </si>
  <si>
    <t>5375-ID-271679-767 to 1532</t>
  </si>
  <si>
    <t>5375-ID-275535-539 to 1076</t>
  </si>
  <si>
    <t>W5376</t>
  </si>
  <si>
    <t>American Falls Solar, LLC - American Falls Solar, LLC</t>
  </si>
  <si>
    <t>5376-ID-275536-539 to 1076</t>
  </si>
  <si>
    <t>5376-ID-271680-750 to 1498</t>
  </si>
  <si>
    <t>5236-OR-256231-1 to 2695</t>
  </si>
  <si>
    <t>5236-OR-260304-1 to 2045</t>
  </si>
  <si>
    <t>5236-OR-264119-1 to 1616</t>
  </si>
  <si>
    <t>5236-OR-267970-1 to 1465</t>
  </si>
  <si>
    <t>5236-OR-271837-1 to 571</t>
  </si>
  <si>
    <t>5236-OR-275867-1 to 716</t>
  </si>
  <si>
    <t>5236-OR-280025-1 to 595</t>
  </si>
  <si>
    <t>5236-OR-283821-1 to 1092</t>
  </si>
  <si>
    <t>5236-OR-287602-1 to 1423</t>
  </si>
  <si>
    <t>5236-OR-291404-1 to 1639</t>
  </si>
  <si>
    <t>5236-OR-295224-1 to 2101</t>
  </si>
  <si>
    <t>5236-OR-299094-1 to 2549</t>
  </si>
  <si>
    <t>W1325</t>
  </si>
  <si>
    <t>Bear Mountain Wind Park - Bear Mountain Wind Park</t>
  </si>
  <si>
    <t>Canada</t>
  </si>
  <si>
    <t>1325-BC-256589-2345 to 6511</t>
  </si>
  <si>
    <t>1325-BC-260663-2269 to 6435</t>
  </si>
  <si>
    <t>1325-BC-264620-2135 to 6301</t>
  </si>
  <si>
    <t>1325-BC-268578-2184 to 6350</t>
  </si>
  <si>
    <t>1325-BC-272526-2226 to 6391</t>
  </si>
  <si>
    <t>1325-BC-276587-2368 to 6533</t>
  </si>
  <si>
    <t>1875-ID-272655-1 to 3881</t>
  </si>
  <si>
    <t>1875-ID-280604-1 to 6219</t>
  </si>
  <si>
    <t>1875-ID-284490-1 to 6997</t>
  </si>
  <si>
    <t>1875-ID-288410-1 to 7371</t>
  </si>
  <si>
    <t>1875-ID-296238-1 to 3959</t>
  </si>
  <si>
    <t>1875-ID-300229-1 to 4289</t>
  </si>
  <si>
    <t>3743-ID-262978-1 to 777</t>
  </si>
  <si>
    <t>3743-ID-266908-1 to 872</t>
  </si>
  <si>
    <t>3743-ID-270816-1 to 804</t>
  </si>
  <si>
    <t>3743-ID-298111-1 to 120</t>
  </si>
  <si>
    <t>2775-ID-290178-1 to 684</t>
  </si>
  <si>
    <t>2775-ID-294025-1 to 1930</t>
  </si>
  <si>
    <t>2775-ID-298040-1 to 1893</t>
  </si>
  <si>
    <t>W4939</t>
  </si>
  <si>
    <t>Escalante Solar I, LLC - Escalante Solar I, LLC</t>
  </si>
  <si>
    <t>Beaver</t>
  </si>
  <si>
    <t>4939-UT-298687-9029 to 11557</t>
  </si>
  <si>
    <t>W4941</t>
  </si>
  <si>
    <t>Escalante Solar III, LLC - Escalante Solar III, LLC</t>
  </si>
  <si>
    <t>4941-UT-298689-1 to 7268</t>
  </si>
  <si>
    <t>221-OR-293209-1 to 1800</t>
  </si>
  <si>
    <t>221-OR-297194-1 to 1750</t>
  </si>
  <si>
    <t>1181-OR-280470-1 to 871</t>
  </si>
  <si>
    <t>1181-OR-284357-1 to 797</t>
  </si>
  <si>
    <t>1181-OR-288219-1 to 675</t>
  </si>
  <si>
    <t>4034-WA-308648-1 to 1996</t>
  </si>
  <si>
    <t>4034-WA-257806-1 to 2323</t>
  </si>
  <si>
    <t>4034-WA-261666-1 to 2193</t>
  </si>
  <si>
    <t>4034-WA-265439-1 to 1431</t>
  </si>
  <si>
    <t>4034-WA-269468-1 to 1422</t>
  </si>
  <si>
    <t>4034-WA-273362-1 to 1616</t>
  </si>
  <si>
    <t>4034-WA-277374-1 to 1961</t>
  </si>
  <si>
    <t>4034-WA-281282-1 to 2229</t>
  </si>
  <si>
    <t>4034-WA-285137-1 to 1858</t>
  </si>
  <si>
    <t>4034-WA-289173-1 to 1355</t>
  </si>
  <si>
    <t>4034-WA-292993-1 to 2080</t>
  </si>
  <si>
    <t>4034-WA-296908-1 to 1484</t>
  </si>
  <si>
    <t>4034-WA-300830-1 to 2242</t>
  </si>
  <si>
    <t>4034-WA-304702-1 to 2352</t>
  </si>
  <si>
    <t>W965</t>
  </si>
  <si>
    <t>Glenrock III - Glenrock III</t>
  </si>
  <si>
    <t>Converse</t>
  </si>
  <si>
    <t>965-WY-256523-1 to 2000</t>
  </si>
  <si>
    <t>1862-ID-278279-1 to 3414</t>
  </si>
  <si>
    <t>1862-ID-286046-1 to 731</t>
  </si>
  <si>
    <t>1862-ID-282155-1 to 4419</t>
  </si>
  <si>
    <t>1862-ID-270349-1 to 1914</t>
  </si>
  <si>
    <t>536-WA-254042-14951 to 21450</t>
  </si>
  <si>
    <t>536-WA-277931-1567 to 2036</t>
  </si>
  <si>
    <t>536-WA-281811-1 to 2500</t>
  </si>
  <si>
    <t>5070-ID-279889-1 to 2418</t>
  </si>
  <si>
    <t>5070-ID-257981-9734 to 17602</t>
  </si>
  <si>
    <t>5070-ID-257981-4734 to 9733</t>
  </si>
  <si>
    <t>5070-ID-261850-14832 to 15400</t>
  </si>
  <si>
    <t>5070-ID-261850-7701 to 14831</t>
  </si>
  <si>
    <t>5070-ID-265782-6116 to 12229</t>
  </si>
  <si>
    <t>5070-ID-268002-5493 to 10983</t>
  </si>
  <si>
    <t>5070-ID-271870-2464 to 4925</t>
  </si>
  <si>
    <t>5070-ID-275891-1610 to 3218</t>
  </si>
  <si>
    <t>5070-ID-287902-5204 to 5388</t>
  </si>
  <si>
    <t>5070-ID-287902-1 to 5203</t>
  </si>
  <si>
    <t>Grand View 5 East - Grand View 5 East</t>
  </si>
  <si>
    <t>5069-ID-291685-1 to 2200</t>
  </si>
  <si>
    <t>5069-ID-299385-1 to 3021</t>
  </si>
  <si>
    <t>5069-ID-279888-1 to 800</t>
  </si>
  <si>
    <t>5069-ID-275890-530 to 1058</t>
  </si>
  <si>
    <t>5069-ID-271869-822 to 1642</t>
  </si>
  <si>
    <t>5069-ID-268001-1835 to 3668</t>
  </si>
  <si>
    <t>5069-ID-265781-3516 to 4088</t>
  </si>
  <si>
    <t>5069-ID-261849-2563 to 4862</t>
  </si>
  <si>
    <t>5069-ID-283705-1 to 1198</t>
  </si>
  <si>
    <t>5069-ID-287901-1 to 1800</t>
  </si>
  <si>
    <t>5069-ID-257980-3176 to 4635</t>
  </si>
  <si>
    <t>W4942</t>
  </si>
  <si>
    <t>Granite Mountain Solar East, LLC - Granite Mountain Solar East, LLC</t>
  </si>
  <si>
    <t>Iron</t>
  </si>
  <si>
    <t>4942-UT-267706-17678 to 18280</t>
  </si>
  <si>
    <t>1634-ID-260819-1 to 1107</t>
  </si>
  <si>
    <t>1634-ID-264714-1 to 80</t>
  </si>
  <si>
    <t>3391-ID-269079-1 to 3123</t>
  </si>
  <si>
    <t>3391-ID-269079-3124 to 3360</t>
  </si>
  <si>
    <t>3391-ID-272987-1 to 6877</t>
  </si>
  <si>
    <t>3391-ID-272987-6878 to 8196</t>
  </si>
  <si>
    <t>3391-ID-261224-3220 to 3350</t>
  </si>
  <si>
    <t>3260-ID-254808-1 to 1782</t>
  </si>
  <si>
    <t>3260-ID-258885-1 to 1746</t>
  </si>
  <si>
    <t>3260-ID-262760-1 to 1904</t>
  </si>
  <si>
    <t>3260-ID-266698-1 to 2908</t>
  </si>
  <si>
    <t>3260-ID-266698-2909 to 4036</t>
  </si>
  <si>
    <t>3260-ID-270599-1 to 1281</t>
  </si>
  <si>
    <t>3260-ID-286276-2351 to 7015</t>
  </si>
  <si>
    <t>3260-ID-290049-2348 to 6283</t>
  </si>
  <si>
    <t>3260-ID-293894-2031 to 2354</t>
  </si>
  <si>
    <t>3260-ID-297931-2151 to 5063</t>
  </si>
  <si>
    <t>5076-ID-256019-6878 to 7548</t>
  </si>
  <si>
    <t>5076-ID-267773-3086 to 6170</t>
  </si>
  <si>
    <t>5076-ID-271665-1565 to 3127</t>
  </si>
  <si>
    <t>5076-ID-275521-987 to 1972</t>
  </si>
  <si>
    <t>237-OR-256135-197 to 374</t>
  </si>
  <si>
    <t>237-OR-256135-393 to 3539</t>
  </si>
  <si>
    <t>237-OR-260397-1 to 2359</t>
  </si>
  <si>
    <t>237-OR-264304-5727 to 7147</t>
  </si>
  <si>
    <t>237-OR-268263-7414 to 9246</t>
  </si>
  <si>
    <t>237-OR-272186-16713 to 17905</t>
  </si>
  <si>
    <t>237-OR-276276-4068 to 4114</t>
  </si>
  <si>
    <t>2443-OR-254659-1 to 779</t>
  </si>
  <si>
    <t>2443-OR-258743-1 to 635</t>
  </si>
  <si>
    <t>2443-OR-262618-1 to 501</t>
  </si>
  <si>
    <t>2443-OR-266486-1 to 487</t>
  </si>
  <si>
    <t>2443-OR-270462-1 to 259</t>
  </si>
  <si>
    <t>2443-OR-274344-1 to 249</t>
  </si>
  <si>
    <t>2443-OR-278399-1 to 143</t>
  </si>
  <si>
    <t>2443-OR-282275-1 to 454</t>
  </si>
  <si>
    <t>2443-OR-286156-1 to 286</t>
  </si>
  <si>
    <t>3845-WA-265420-1 to 1250</t>
  </si>
  <si>
    <t>3845-WA-269450-1 to 1250</t>
  </si>
  <si>
    <t>3845-WA-285118-1 to 1250</t>
  </si>
  <si>
    <t>3845-WA-292735-1 to 1250</t>
  </si>
  <si>
    <t>185-WA-253892-13022 to 18521</t>
  </si>
  <si>
    <t>185-WA-258112-9336 to 12835</t>
  </si>
  <si>
    <t>185-WA-262013-12699 to 14698</t>
  </si>
  <si>
    <t>185-WA-265841-2801 to 5647</t>
  </si>
  <si>
    <t>772-WA-264526-5246 to 6245</t>
  </si>
  <si>
    <t>772-WA-260555-4374 to 6073</t>
  </si>
  <si>
    <t>772-WA-256475-6182 to 8181</t>
  </si>
  <si>
    <t>W5616</t>
  </si>
  <si>
    <t>Mt Home Solar 1 LLC - Mt Home Solar 1 LLC</t>
  </si>
  <si>
    <t>5616-ID-268025-2000 to 3997</t>
  </si>
  <si>
    <t>5616-ID-271894-877 to 1751</t>
  </si>
  <si>
    <t>5616-ID-275908-622 to 1241</t>
  </si>
  <si>
    <t>5616-ID-283718-1240 to 1821</t>
  </si>
  <si>
    <t>5616-ID-299009-3090 to 5833</t>
  </si>
  <si>
    <t>W5395</t>
  </si>
  <si>
    <t>Murphy Flat - Murphy Flat Power, LLC</t>
  </si>
  <si>
    <t>Owyhee</t>
  </si>
  <si>
    <t>5395-ID-271777-649 to 1295</t>
  </si>
  <si>
    <t>5395-ID-275802-508 to 1013</t>
  </si>
  <si>
    <t>5395-ID-256144-4732 to 5987</t>
  </si>
  <si>
    <t>5395-ID-256144-3292 to 4731</t>
  </si>
  <si>
    <t>5395-ID-260219-2567 to 5131</t>
  </si>
  <si>
    <t>5395-ID-267907-1768 to 3534</t>
  </si>
  <si>
    <t>5395-ID-264048-1908 to 3813</t>
  </si>
  <si>
    <t>3155-OR-258939-1051 to 1300</t>
  </si>
  <si>
    <t>3155-OR-270647-13563 to 15049</t>
  </si>
  <si>
    <t>3155-OR-270647-15050 to 16562</t>
  </si>
  <si>
    <t>3155-OR-270647-11563 to 11812</t>
  </si>
  <si>
    <t>3155-OR-274537-1 to 40</t>
  </si>
  <si>
    <t>697-WA-256445-892 to 1248</t>
  </si>
  <si>
    <t>697-WA-260528-1903 to 2533</t>
  </si>
  <si>
    <t>697-WA-260528-602 to 841</t>
  </si>
  <si>
    <t>697-WA-264483-1 to 889</t>
  </si>
  <si>
    <t>697-WA-264483-2050 to 2387</t>
  </si>
  <si>
    <t>697-WA-268443-7696 to 9726</t>
  </si>
  <si>
    <t>697-WA-268443-4862 to 6476</t>
  </si>
  <si>
    <t>697-WA-268443-1534 to 2147</t>
  </si>
  <si>
    <t>697-WA-272381-7404 to 9357</t>
  </si>
  <si>
    <t>697-WA-272381-4677 to 6230</t>
  </si>
  <si>
    <t>697-WA-272381-1475 to 2065</t>
  </si>
  <si>
    <t>697-WA-276464-3566 to 4506</t>
  </si>
  <si>
    <t>697-WA-276464-2253 to 3000</t>
  </si>
  <si>
    <t>697-WA-276464-713 to 996</t>
  </si>
  <si>
    <t>697-WA-280355-6 to 1114</t>
  </si>
  <si>
    <t>697-WA-284251-7 to 1289</t>
  </si>
  <si>
    <t>697-WA-288116-6 to 916</t>
  </si>
  <si>
    <t>697-WA-291940-5 to 920</t>
  </si>
  <si>
    <t>697-WA-295939-7 to 488</t>
  </si>
  <si>
    <t>697-WA-299937-5 to 544</t>
  </si>
  <si>
    <t>3185-ID-286272-1 to 22</t>
  </si>
  <si>
    <t>W5373</t>
  </si>
  <si>
    <t>Orchard Ranch Solar, LLC - Orchard Ranch Solar, LLC</t>
  </si>
  <si>
    <t>5373-ID-260083-2689 to 5375</t>
  </si>
  <si>
    <t>5373-ID-263886-2046 to 4089</t>
  </si>
  <si>
    <t>5373-ID-267785-1834 to 3665</t>
  </si>
  <si>
    <t>5373-ID-271677-788 to 1574</t>
  </si>
  <si>
    <t>5373-ID-255817-1 to 3373</t>
  </si>
  <si>
    <t>5373-ID-275533-551 to 1100</t>
  </si>
  <si>
    <t>1882-ID-284580-1 to 4259</t>
  </si>
  <si>
    <t>1882-ID-280605-1 to 3652</t>
  </si>
  <si>
    <t>2445-ID-258746-1 to 10663</t>
  </si>
  <si>
    <t>2445-ID-262619-1 to 9291</t>
  </si>
  <si>
    <t>W5372</t>
  </si>
  <si>
    <t>Simcoe Solar, LLC - Simcoe Solar, LLC</t>
  </si>
  <si>
    <t>5372-ID-275532-547 to 1091</t>
  </si>
  <si>
    <t>5372-ID-260082-2705 to 5408</t>
  </si>
  <si>
    <t>5372-ID-263885-2100 to 4198</t>
  </si>
  <si>
    <t>5372-ID-255816-2591 to 3094</t>
  </si>
  <si>
    <t>5372-ID-255816-1 to 2590</t>
  </si>
  <si>
    <t>5372-ID-271676-838 to 1674</t>
  </si>
  <si>
    <t>5372-ID-267784-1859 to 3715</t>
  </si>
  <si>
    <t>W5687</t>
  </si>
  <si>
    <t>South Mills Solar - South Mills Solar</t>
  </si>
  <si>
    <t>Big Horn</t>
  </si>
  <si>
    <t>5687-MT-268234-1 to 216</t>
  </si>
  <si>
    <t>5687-MT-272164-1 to 221</t>
  </si>
  <si>
    <t>5687-MT-276250-1 to 159</t>
  </si>
  <si>
    <t>1883-ID-280655-1 to 3042</t>
  </si>
  <si>
    <t>1883-ID-284557-1 to 3350</t>
  </si>
  <si>
    <t>1883-ID-300215-1 to 2054</t>
  </si>
  <si>
    <t>1883-ID-272644-1 to 2518</t>
  </si>
  <si>
    <t>W4845</t>
  </si>
  <si>
    <t>Utah Red Hills Renewable Park - Utah Red Hills Renewable Park</t>
  </si>
  <si>
    <t>4845-UT-291428-10015 to 20029</t>
  </si>
  <si>
    <t>360-WA-254028-14715 to 19560</t>
  </si>
  <si>
    <t>360-WA-254028-1 to 563</t>
  </si>
  <si>
    <t>360-WA-254028-732 to 954</t>
  </si>
  <si>
    <t>360-WA-258242-8211 to 9784</t>
  </si>
  <si>
    <t>360-WA-258242-1 to 586</t>
  </si>
  <si>
    <t>360-WA-262137-1 to 637</t>
  </si>
  <si>
    <t>360-WA-265955-15316 to 22425</t>
  </si>
  <si>
    <t>360-WA-265955-22426 to 27895</t>
  </si>
  <si>
    <t>360-WA-269981-12659 to 18035</t>
  </si>
  <si>
    <t>360-WA-269981-18536 to 23056</t>
  </si>
  <si>
    <t>360-WA-273878-8322 to 12184</t>
  </si>
  <si>
    <t>360-WA-273878-12185 to 15156</t>
  </si>
  <si>
    <t>360-WA-285702-15559 to 21415</t>
  </si>
  <si>
    <t>W5908</t>
  </si>
  <si>
    <t>Ballston Solar - Ballston Solar</t>
  </si>
  <si>
    <t>Yamhill</t>
  </si>
  <si>
    <t>5908-OR-327706-1 to 83</t>
  </si>
  <si>
    <t>5908-OR-327707-1 to 123</t>
  </si>
  <si>
    <t>5908-OR-330902-1 to 128</t>
  </si>
  <si>
    <t>5908-OR-335189-1 to 358</t>
  </si>
  <si>
    <t>5908-OR-338944-1 to 330</t>
  </si>
  <si>
    <t>5908-OR-347188-1 to 509</t>
  </si>
  <si>
    <t>5908-OR-366450-56 to 188</t>
  </si>
  <si>
    <t>5908-OR-343022-1 to 437</t>
  </si>
  <si>
    <t>5236-OR-302931-1 to 2450</t>
  </si>
  <si>
    <t>5236-OR-306836-1 to 2055</t>
  </si>
  <si>
    <t>5236-OR-310947-1 to 1816</t>
  </si>
  <si>
    <t>5236-OR-314991-1 to 1290</t>
  </si>
  <si>
    <t>5236-OR-318801-1 to 909</t>
  </si>
  <si>
    <t>5236-OR-322629-1 to 623</t>
  </si>
  <si>
    <t>5236-OR-326717-1 to 750</t>
  </si>
  <si>
    <t>5236-OR-331795-1 to 648</t>
  </si>
  <si>
    <t>5236-OR-334301-1 to 1478</t>
  </si>
  <si>
    <t>5236-OR-338100-1 to 1694</t>
  </si>
  <si>
    <t>5236-OR-342145-1 to 1902</t>
  </si>
  <si>
    <t>5236-OR-346320-1 to 2602</t>
  </si>
  <si>
    <t>W542</t>
  </si>
  <si>
    <t>Bennett Creek Windfarm - Bennett Creek Windfarm</t>
  </si>
  <si>
    <t>542-ID-303777-1 to 789</t>
  </si>
  <si>
    <t>542-ID-307674-83 to 664</t>
  </si>
  <si>
    <t>542-ID-312003-1 to 685</t>
  </si>
  <si>
    <t>W5805</t>
  </si>
  <si>
    <t>Black Eagle Solar - Black Eagle Solar</t>
  </si>
  <si>
    <t>Cascade</t>
  </si>
  <si>
    <t>5805-MT-302643-1 to 1014</t>
  </si>
  <si>
    <t>5805-MT-306563-1 to 751</t>
  </si>
  <si>
    <t>5805-MT-314751-1 to 416</t>
  </si>
  <si>
    <t>5805-MT-310625-1 to 493</t>
  </si>
  <si>
    <t>5805-MT-318574-1 to 174</t>
  </si>
  <si>
    <t>5805-MT-322380-1 to 154</t>
  </si>
  <si>
    <t>W5907</t>
  </si>
  <si>
    <t>Boring Solar - Boring Solar</t>
  </si>
  <si>
    <t>Clackamas</t>
  </si>
  <si>
    <t>5907-OR-343020-1 to 368</t>
  </si>
  <si>
    <t>5907-OR-343021-1 to 215</t>
  </si>
  <si>
    <t>5907-OR-338943-1 to 325</t>
  </si>
  <si>
    <t>1875-ID-304091-1 to 4397</t>
  </si>
  <si>
    <t>1875-ID-308021-1 to 3795</t>
  </si>
  <si>
    <t>1875-ID-316263-1 to 4100</t>
  </si>
  <si>
    <t>1875-ID-312322-1 to 4223</t>
  </si>
  <si>
    <t>W1383</t>
  </si>
  <si>
    <t>Campbell Hill - Campbell Hill</t>
  </si>
  <si>
    <t>1383-WY-301410-2501 to 7500</t>
  </si>
  <si>
    <t>186-OR-320950-24200 to 34199</t>
  </si>
  <si>
    <t>4939-UT-322309-4349 to 6136</t>
  </si>
  <si>
    <t>W4940</t>
  </si>
  <si>
    <t>Escalante Solar II, LLC - Escalante Solar II, LLC</t>
  </si>
  <si>
    <t>4940-UT-310536-515 to 3282</t>
  </si>
  <si>
    <t>221-OR-301106-1 to 1813</t>
  </si>
  <si>
    <t>3186-ID-312608-574 to 3873</t>
  </si>
  <si>
    <t>3186-ID-324554-1 to 7445</t>
  </si>
  <si>
    <t>831-ID-301338-881 to 1216</t>
  </si>
  <si>
    <t>831-ID-305238-1 to 1312</t>
  </si>
  <si>
    <t>W964</t>
  </si>
  <si>
    <t>Glenrock I - Glenrock I</t>
  </si>
  <si>
    <t>964-WY-303912-5967 to 8000</t>
  </si>
  <si>
    <t>1862-ID-309428-1 to 1403</t>
  </si>
  <si>
    <t>1862-ID-317526-1 to 3046</t>
  </si>
  <si>
    <t>1862-ID-321375-1 to 2091</t>
  </si>
  <si>
    <t>1862-ID-321375-2092 to 2717</t>
  </si>
  <si>
    <t>1862-ID-305483-1 to 1494</t>
  </si>
  <si>
    <t>1862-ID-301574-1 to 1509</t>
  </si>
  <si>
    <t>536-WA-332631-1 to 1300</t>
  </si>
  <si>
    <t>536-WA-333026-1 to 800</t>
  </si>
  <si>
    <t>536-WA-313410-1 to 3000</t>
  </si>
  <si>
    <t>536-WA-325226-1 to 1800</t>
  </si>
  <si>
    <t>536-WA-305132-10001 to 11500</t>
  </si>
  <si>
    <t>536-WA-309094-6001 to 10000</t>
  </si>
  <si>
    <t>5070-ID-338230-1 to 6532</t>
  </si>
  <si>
    <t>5070-ID-342307-1 to 3468</t>
  </si>
  <si>
    <t>5070-ID-346448-1 to 6500</t>
  </si>
  <si>
    <t>4942-UT-307480-15768 to 18097</t>
  </si>
  <si>
    <t>4943-UT-350333-1 to 121</t>
  </si>
  <si>
    <t>W5864</t>
  </si>
  <si>
    <t>Great Divide Solar - Great Divide Solar</t>
  </si>
  <si>
    <t>Lewis and Clark</t>
  </si>
  <si>
    <t>5864-MT-322392-1 to 178</t>
  </si>
  <si>
    <t>5864-MT-318588-1 to 185</t>
  </si>
  <si>
    <t>5864-MT-310639-1 to 563</t>
  </si>
  <si>
    <t>5864-MT-314763-1 to 370</t>
  </si>
  <si>
    <t>5864-MT-306575-1 to 760</t>
  </si>
  <si>
    <t>5864-MT-302656-1 to 901</t>
  </si>
  <si>
    <t>W5693</t>
  </si>
  <si>
    <t>Green Meadow Solar - Green Meadow Solar</t>
  </si>
  <si>
    <t>5693-MT-302870-1 to 974</t>
  </si>
  <si>
    <t>5693-MT-306779-1 to 739</t>
  </si>
  <si>
    <t>5693-MT-310870-1 to 541</t>
  </si>
  <si>
    <t>5693-MT-314936-1 to 397</t>
  </si>
  <si>
    <t>5693-MT-318750-1 to 193</t>
  </si>
  <si>
    <t>5693-MT-322577-1 to 149</t>
  </si>
  <si>
    <t>1634-ID-328270-1 to 2185</t>
  </si>
  <si>
    <t>1634-ID-329279-1 to 2035</t>
  </si>
  <si>
    <t>1634-ID-343789-1 to 1467</t>
  </si>
  <si>
    <t>W729</t>
  </si>
  <si>
    <t>Horseshoe Bend Wind Park - Horseshoe Bend Wind Park</t>
  </si>
  <si>
    <t>729-MT-301365-1 to 867</t>
  </si>
  <si>
    <t>729-MT-305266-1 to 1111</t>
  </si>
  <si>
    <t>729-MT-309229-1 to 757</t>
  </si>
  <si>
    <t>729-MT-313541-1 to 1921</t>
  </si>
  <si>
    <t>729-MT-317333-1 to 3081</t>
  </si>
  <si>
    <t>729-MT-321189-1 to 3104</t>
  </si>
  <si>
    <t>W543</t>
  </si>
  <si>
    <t>Hot Springs Windfarm - Hot Springs Windfarm</t>
  </si>
  <si>
    <t>543-ID-312004-1 to 506</t>
  </si>
  <si>
    <t>543-ID-307675-1 to 573</t>
  </si>
  <si>
    <t>543-ID-303778-1 to 640</t>
  </si>
  <si>
    <t>5076-ID-314713-1 to 3344</t>
  </si>
  <si>
    <t>5076-ID-318535-1 to 335</t>
  </si>
  <si>
    <t>5076-ID-322343-1 to 1303</t>
  </si>
  <si>
    <t>W5906</t>
  </si>
  <si>
    <t>Labish Solar - Labish Solar</t>
  </si>
  <si>
    <t>Marion</t>
  </si>
  <si>
    <t>5906-OR-347186-1 to 524</t>
  </si>
  <si>
    <t>5906-OR-327704-1 to 111</t>
  </si>
  <si>
    <t>5906-OR-327705-1 to 150</t>
  </si>
  <si>
    <t>5906-OR-335188-1 to 383</t>
  </si>
  <si>
    <t>5906-OR-330901-1 to 131</t>
  </si>
  <si>
    <t>5906-OR-338942-1 to 351</t>
  </si>
  <si>
    <t>5906-OR-343019-1 to 474</t>
  </si>
  <si>
    <t>200-OR-332947-1 to 800</t>
  </si>
  <si>
    <t>200-OR-332625-1 to 900</t>
  </si>
  <si>
    <t>200-OR-325148-1 to 800</t>
  </si>
  <si>
    <t>3845-WA-312866-1 to 563</t>
  </si>
  <si>
    <t>3845-WA-312866-564 to 1250</t>
  </si>
  <si>
    <t>3845-WA-316691-1 to 1250</t>
  </si>
  <si>
    <t>Pierce</t>
  </si>
  <si>
    <t>3845-WA-336352-1 to 1250</t>
  </si>
  <si>
    <t>3845-WA-344300-1 to 1250</t>
  </si>
  <si>
    <t>3845-WA-356959-1 to 1250</t>
  </si>
  <si>
    <t>3845-WA-367923-1 to 1250</t>
  </si>
  <si>
    <t>W5865</t>
  </si>
  <si>
    <t>Magpie Solar - Magpie Solar</t>
  </si>
  <si>
    <t>Golden Valley</t>
  </si>
  <si>
    <t>5865-MT-302657-1 to 958</t>
  </si>
  <si>
    <t>5865-MT-318589-1 to 191</t>
  </si>
  <si>
    <t>5865-MT-322393-1 to 173</t>
  </si>
  <si>
    <t>5865-MT-310640-1 to 529</t>
  </si>
  <si>
    <t>5865-MT-314764-1 to 412</t>
  </si>
  <si>
    <t>5865-MT-306576-1 to 639</t>
  </si>
  <si>
    <t>185-WA-332917-1 to 1900</t>
  </si>
  <si>
    <t>185-WA-336716-1 to 5000</t>
  </si>
  <si>
    <t>185-WA-332616-1 to 3500</t>
  </si>
  <si>
    <t>185-WA-325118-1 to 620</t>
  </si>
  <si>
    <t>185-WA-313298-1 to 5000</t>
  </si>
  <si>
    <t>185-WA-308961-1 to 5000</t>
  </si>
  <si>
    <t>185-WA-308961-5001 to 11000</t>
  </si>
  <si>
    <t>185-WA-305007-10101 to 13100</t>
  </si>
  <si>
    <t>185-WA-301102-8501 to 10500</t>
  </si>
  <si>
    <t>772-WA-303866-3001 to 4500</t>
  </si>
  <si>
    <t>772-WA-303866-4501 to 4750</t>
  </si>
  <si>
    <t>772-WA-307757-3001 to 5000</t>
  </si>
  <si>
    <t>772-WA-307757-5001 to 6000</t>
  </si>
  <si>
    <t>772-WA-312097-1 to 2500</t>
  </si>
  <si>
    <t>772-WA-312097-2501 to 3500</t>
  </si>
  <si>
    <t>772-WA-315984-1 to 1250</t>
  </si>
  <si>
    <t>772-WA-328112-1 to 2200</t>
  </si>
  <si>
    <t>772-WA-332799-1 to 1500</t>
  </si>
  <si>
    <t>772-WA-335715-1 to 500</t>
  </si>
  <si>
    <t>5616-ID-363962-1963 to 3923</t>
  </si>
  <si>
    <t>5616-ID-372712-1251 to 2500</t>
  </si>
  <si>
    <t>5616-ID-374769-581 to 1159</t>
  </si>
  <si>
    <t>5616-ID-302859-3299 to 6596</t>
  </si>
  <si>
    <t>5616-ID-306772-2660 to 5317</t>
  </si>
  <si>
    <t>5616-ID-310854-2402 to 4801</t>
  </si>
  <si>
    <t>5616-ID-314929-1699 to 3396</t>
  </si>
  <si>
    <t>5616-ID-318746-1145 to 2287</t>
  </si>
  <si>
    <t>5616-ID-322570-738 to 1473</t>
  </si>
  <si>
    <t>5616-ID-346275-4326 to 6729</t>
  </si>
  <si>
    <t>5616-ID-350531-3238 to 6473</t>
  </si>
  <si>
    <t>5616-ID-354919-3192 to 6381</t>
  </si>
  <si>
    <t>5616-ID-359378-2249 to 4495</t>
  </si>
  <si>
    <t>5395-ID-314882-1638 to 2711</t>
  </si>
  <si>
    <t>5395-ID-302806-3362 to 6722</t>
  </si>
  <si>
    <t>5395-ID-306713-2718 to 5433</t>
  </si>
  <si>
    <t>5395-ID-310803-2438 to 4873</t>
  </si>
  <si>
    <t>3155-OR-329408-17354 to 17603</t>
  </si>
  <si>
    <t>697-WA-347671-3740 to 4981</t>
  </si>
  <si>
    <t>697-WA-343536-2631 to 3504</t>
  </si>
  <si>
    <t>697-WA-339485-4945 to 6587</t>
  </si>
  <si>
    <t>697-WA-335683-2111 to 2810</t>
  </si>
  <si>
    <t>697-WA-332860-2261 to 3010</t>
  </si>
  <si>
    <t>697-WA-303837-2344 to 2941</t>
  </si>
  <si>
    <t>697-WA-303837-2209 to 2343</t>
  </si>
  <si>
    <t>697-WA-303837-6 to 468</t>
  </si>
  <si>
    <t>697-WA-307729-2791 to 3717</t>
  </si>
  <si>
    <t>697-WA-307729-5 to 589</t>
  </si>
  <si>
    <t>697-WA-312061-2942 to 3918</t>
  </si>
  <si>
    <t>697-WA-312061-7 to 623</t>
  </si>
  <si>
    <t>697-WA-315958-2265 to 3016</t>
  </si>
  <si>
    <t>697-WA-315958-6 to 479</t>
  </si>
  <si>
    <t>697-WA-319857-3136 to 4176</t>
  </si>
  <si>
    <t>697-WA-319857-7 to 663</t>
  </si>
  <si>
    <t>697-WA-324001-3892 to 5184</t>
  </si>
  <si>
    <t>697-WA-324001-5 to 820</t>
  </si>
  <si>
    <t>697-WA-328035-2798 to 3726</t>
  </si>
  <si>
    <t>697-WA-328035-7 to 394</t>
  </si>
  <si>
    <t>3185-ID-305737-11059 to 16375</t>
  </si>
  <si>
    <t>3185-ID-321583-1 to 17555</t>
  </si>
  <si>
    <t>3185-ID-309687-1 to 16488</t>
  </si>
  <si>
    <t>W6982</t>
  </si>
  <si>
    <t>OR Solar 3 LLC - OR3 - Turkey Hill</t>
  </si>
  <si>
    <t>Klamath</t>
  </si>
  <si>
    <t>6982-OR-302670-1 to 2288</t>
  </si>
  <si>
    <t>W6983</t>
  </si>
  <si>
    <t>OR Solar 5 LLC - OR5 - Merrill</t>
  </si>
  <si>
    <t>6983-OR-302671-1 to 2417</t>
  </si>
  <si>
    <t>W6984</t>
  </si>
  <si>
    <t>OR Solar 6 LLC - OR6 - Lakeview</t>
  </si>
  <si>
    <t>6984-OR-302672-1 to 3186</t>
  </si>
  <si>
    <t>5373-ID-306529-1 to 2433</t>
  </si>
  <si>
    <t>5373-ID-306529-2434 to 2803</t>
  </si>
  <si>
    <t>5373-ID-302610-1 to 3515</t>
  </si>
  <si>
    <t>5373-ID-310580-1 to 2537</t>
  </si>
  <si>
    <t>1882-ID-304092-1 to 2464</t>
  </si>
  <si>
    <t>1882-ID-308080-1 to 2260</t>
  </si>
  <si>
    <t>1882-ID-312383-1 to 2448</t>
  </si>
  <si>
    <t>W7351</t>
  </si>
  <si>
    <t>NorWest Energy 9, LLC - Pendleton Solar</t>
  </si>
  <si>
    <t>Umatilla</t>
  </si>
  <si>
    <t>7351-OR-343167-1 to 1000</t>
  </si>
  <si>
    <t>228-ID-308945-3399 to 6398</t>
  </si>
  <si>
    <t>228-ID-308945-6399 to 6808</t>
  </si>
  <si>
    <t>W5692</t>
  </si>
  <si>
    <t>River Bend Solar - River Bend Solar</t>
  </si>
  <si>
    <t>Stillwater</t>
  </si>
  <si>
    <t>5692-MT-306778-1 to 435</t>
  </si>
  <si>
    <t>5692-MT-310869-1 to 349</t>
  </si>
  <si>
    <t>5692-MT-314935-1 to 240</t>
  </si>
  <si>
    <t>5692-MT-318749-1 to 111</t>
  </si>
  <si>
    <t>5692-MT-322576-1 to 100</t>
  </si>
  <si>
    <t>5692-MT-302869-1 to 535</t>
  </si>
  <si>
    <t>2445-ID-317626-1 to 17683</t>
  </si>
  <si>
    <t>2445-ID-317626-17684 to 22445</t>
  </si>
  <si>
    <t>2445-ID-321468-1 to 10180</t>
  </si>
  <si>
    <t>2445-ID-321468-10181 to 27180</t>
  </si>
  <si>
    <t>2445-ID-337256-17503 to 23952</t>
  </si>
  <si>
    <t>2445-ID-349674-1 to 3903</t>
  </si>
  <si>
    <t>5372-ID-310579-2535 to 5068</t>
  </si>
  <si>
    <t>5372-ID-310579-1 to 435</t>
  </si>
  <si>
    <t>5372-ID-306528-1 to 2826</t>
  </si>
  <si>
    <t>5372-ID-306528-2827 to 5651</t>
  </si>
  <si>
    <t>5372-ID-302609-1 to 3520</t>
  </si>
  <si>
    <t>5687-MT-303126-1 to 835</t>
  </si>
  <si>
    <t>5687-MT-323456-1 to 135</t>
  </si>
  <si>
    <t>5687-MT-315682-1 to 328</t>
  </si>
  <si>
    <t>5687-MT-319516-1 to 155</t>
  </si>
  <si>
    <t>5687-MT-307008-1 to 632</t>
  </si>
  <si>
    <t>5687-MT-311859-1 to 524</t>
  </si>
  <si>
    <t>W5879</t>
  </si>
  <si>
    <t>Colton - SP Solar 6, LLC</t>
  </si>
  <si>
    <t>5879-OR-303388-1 to 396</t>
  </si>
  <si>
    <t>5879-OR-307250-1 to 304</t>
  </si>
  <si>
    <t>5879-OR-311491-1 to 358</t>
  </si>
  <si>
    <t>5879-OR-315700-1 to 249</t>
  </si>
  <si>
    <t>5879-OR-319531-6 to 145</t>
  </si>
  <si>
    <t>W907</t>
  </si>
  <si>
    <t>Threemile Canyon Wind - Threemile Canyon Wind</t>
  </si>
  <si>
    <t>907-OR-317285-1 to 907</t>
  </si>
  <si>
    <t>907-OR-321144-1 to 1110</t>
  </si>
  <si>
    <t>1749-WY-304077-1 to 3904</t>
  </si>
  <si>
    <t>1749-WY-304077-8501 to 11000</t>
  </si>
  <si>
    <t>1749-WY-307996-1 to 755</t>
  </si>
  <si>
    <t>1749-WY-307996-7001 to 10498</t>
  </si>
  <si>
    <t>1883-ID-312362-1 to 1841</t>
  </si>
  <si>
    <t>1883-ID-308058-1 to 1800</t>
  </si>
  <si>
    <t>1883-ID-304152-1 to 1793</t>
  </si>
  <si>
    <t>4845-UT-355559-1 to 10002</t>
  </si>
  <si>
    <t>W1210</t>
  </si>
  <si>
    <t>Ward Butte Windfarm LLC - Ward Butte Windfarm LLC</t>
  </si>
  <si>
    <t>1210-OR-324109-1 to 937</t>
  </si>
  <si>
    <t>1210-OR-303962-162 to 1628</t>
  </si>
  <si>
    <t>1210-OR-307861-1 to 1783</t>
  </si>
  <si>
    <t>1210-OR-312246-1 to 1334</t>
  </si>
  <si>
    <t>1210-OR-316124-1 to 614</t>
  </si>
  <si>
    <t>1210-OR-320014-1 to 1205</t>
  </si>
  <si>
    <t>360-WA-301220-12391 to 12856</t>
  </si>
  <si>
    <t>360-WA-301220-17726 to 18725</t>
  </si>
  <si>
    <t>360-WA-305120-12069 to 12497</t>
  </si>
  <si>
    <t>360-WA-309082-3505 to 5978</t>
  </si>
  <si>
    <t>360-WA-309082-11342 to 11692</t>
  </si>
  <si>
    <t>360-WA-313399-2375 to 4469</t>
  </si>
  <si>
    <t>360-WA-313399-7700 to 7887</t>
  </si>
  <si>
    <t>360-WA-313399-11050 to 11549</t>
  </si>
  <si>
    <t>360-WA-317196-10509 to 10799</t>
  </si>
  <si>
    <t>360-WA-317196-3238 to 4361</t>
  </si>
  <si>
    <t>360-WA-321064-9273 to 9417</t>
  </si>
  <si>
    <t>Green-e Energy RY2019: City of Kirkland</t>
  </si>
  <si>
    <t>183-WA-325116-14514 to 16782</t>
  </si>
  <si>
    <t>Green-e Energy RY2019: City of Lacey</t>
  </si>
  <si>
    <t>183-WA-325116-16783 to 22660</t>
  </si>
  <si>
    <t>Green-e Energy RY2019: City of Langley</t>
  </si>
  <si>
    <t>183-WA-325116-22661 to 22953</t>
  </si>
  <si>
    <t>Green-e Energy RY2019: City of Olympia</t>
  </si>
  <si>
    <t>183-WA-325116-24252 to 28542</t>
  </si>
  <si>
    <t>Green-e Energy RY2019: City of Snoqualmie</t>
  </si>
  <si>
    <t>183-WA-325116-28543 to 31113</t>
  </si>
  <si>
    <t>Green-e Energy RY2019: City of Tumwater</t>
  </si>
  <si>
    <t>183-WA-325116-31114 to 33904</t>
  </si>
  <si>
    <t>Green-e Energy RY2019: Green Direct Customer</t>
  </si>
  <si>
    <t>183-WA-325116-33905 to 38920</t>
  </si>
  <si>
    <t>Green-e Energy RY2019: City of Bellingham</t>
  </si>
  <si>
    <t>183-WA-325116-1676 to 12489</t>
  </si>
  <si>
    <t>Green-e Energy RY2019: City of Issaquah</t>
  </si>
  <si>
    <t>183-WA-325116-12490 to 14513</t>
  </si>
  <si>
    <t>Green-e Energy RY2019: City of Bellevue</t>
  </si>
  <si>
    <t>183-WA-325116-1 to 1675</t>
  </si>
  <si>
    <t>Green-e Energy RY2019: City of Mercer Island</t>
  </si>
  <si>
    <t>183-WA-325116-22954 to 24251</t>
  </si>
  <si>
    <t>Green-e Energy RY2019: Whatcom County</t>
  </si>
  <si>
    <t>183-WA-340728-1 to 96</t>
  </si>
  <si>
    <t>Green-e Energy RY2019: Starbucks</t>
  </si>
  <si>
    <t>183-WA-332915-29717 to 34133</t>
  </si>
  <si>
    <t>Green-e Energy RY2019: King County</t>
  </si>
  <si>
    <t>183-WA-332915-1 to 22895</t>
  </si>
  <si>
    <t>Green-e Energy RY2019: Port of Seattle</t>
  </si>
  <si>
    <t>183-WA-332915-22896 to 23907</t>
  </si>
  <si>
    <t>Green-e Energy RY2019: REI</t>
  </si>
  <si>
    <t>183-WA-332915-23908 to 26572</t>
  </si>
  <si>
    <t>Green-e Energy RY2019: Sound Transit</t>
  </si>
  <si>
    <t>183-WA-332915-26573 to 29716</t>
  </si>
  <si>
    <t>Green-e Energy RY2019: City of Anacortes</t>
  </si>
  <si>
    <t>183-WA-336714-1 to 8778</t>
  </si>
  <si>
    <t>Green-e Energy RY2019: State Capitol</t>
  </si>
  <si>
    <t>183-WA-336714-15369 to 41114</t>
  </si>
  <si>
    <t>Green-e Energy RY2019: Target</t>
  </si>
  <si>
    <t>183-WA-336714-41115 to 46701</t>
  </si>
  <si>
    <t>Green-e Energy RY2019: WWU</t>
  </si>
  <si>
    <t>183-WA-336714-46702 to 61553</t>
  </si>
  <si>
    <t>183-WA-336714-61554 to 64385</t>
  </si>
  <si>
    <t>183-WA-336714-8779 to 15368</t>
  </si>
  <si>
    <t>183-WA-332614-1 to 3532</t>
  </si>
  <si>
    <t>183-WA-332614-3533 to 35316</t>
  </si>
  <si>
    <t>188-ID-307595-6501 to 6955</t>
  </si>
  <si>
    <t>188-ID-303695-6701 to 7075</t>
  </si>
  <si>
    <t>188-ID-315820-5185 to 7292</t>
  </si>
  <si>
    <t>188-ID-311928-7261 to 7690</t>
  </si>
  <si>
    <t>188-ID-319755-1 to 7800</t>
  </si>
  <si>
    <t>188-ID-323873-1 to 8000</t>
  </si>
  <si>
    <t>W5845</t>
  </si>
  <si>
    <t>Woodline Solar, LLC - Woodline Solar, LLC</t>
  </si>
  <si>
    <t>5845-OR-326804-1 to 759</t>
  </si>
  <si>
    <t>5845-OR-331676-1 to 833</t>
  </si>
  <si>
    <t>5845-OR-334378-1 to 1473</t>
  </si>
  <si>
    <t>5845-OR-338172-1 to 1811</t>
  </si>
  <si>
    <t>5845-OR-344771-1 to 2121</t>
  </si>
  <si>
    <t>5845-OR-348872-1 to 2449</t>
  </si>
  <si>
    <t>5375-ID-350619-1 to 2932</t>
  </si>
  <si>
    <t>5375-ID-354994-1 to 2806</t>
  </si>
  <si>
    <t>5375-ID-359458-1 to 1949</t>
  </si>
  <si>
    <t>5376-ID-359459-1 to 1984</t>
  </si>
  <si>
    <t>5376-ID-354995-1 to 2881</t>
  </si>
  <si>
    <t>5376-ID-350620-1 to 2931</t>
  </si>
  <si>
    <t>5236-OR-401626-1 to 2083</t>
  </si>
  <si>
    <t>5236-OR-350575-1 to 2631</t>
  </si>
  <si>
    <t>5236-OR-354962-1 to 2312</t>
  </si>
  <si>
    <t>5236-OR-359419-1 to 1561</t>
  </si>
  <si>
    <t>5236-OR-363990-1 to 1556</t>
  </si>
  <si>
    <t>5236-OR-374813-1 to 512</t>
  </si>
  <si>
    <t>5236-OR-379902-1 to 483</t>
  </si>
  <si>
    <t>5236-OR-384052-1 to 1221</t>
  </si>
  <si>
    <t>5236-OR-388905-1 to 1369</t>
  </si>
  <si>
    <t>5236-OR-407752-1 to 1581</t>
  </si>
  <si>
    <t>5236-OR-411112-1 to 2183</t>
  </si>
  <si>
    <t>5236-OR-372695-1 to 932</t>
  </si>
  <si>
    <t>5236-OR-394478-1 to 1981</t>
  </si>
  <si>
    <t>1383-WY-349409-9601 to 10200</t>
  </si>
  <si>
    <t>1383-WY-349409-1 to 1200</t>
  </si>
  <si>
    <t>1383-WY-349409-8401 to 9600</t>
  </si>
  <si>
    <t>1383-WY-349409-7201 to 8400</t>
  </si>
  <si>
    <t>1383-WY-353803-1 to 1400</t>
  </si>
  <si>
    <t>1383-WY-358259-1 to 1126</t>
  </si>
  <si>
    <t>1383-WY-358259-1127 to 1800</t>
  </si>
  <si>
    <t>1383-WY-358259-11001 to 13326</t>
  </si>
  <si>
    <t>1383-WY-363028-15101 to 18100</t>
  </si>
  <si>
    <t>823-ID-376275-189 to 376</t>
  </si>
  <si>
    <t>823-ID-376275-1 to 188</t>
  </si>
  <si>
    <t>823-ID-376275-377 to 4015</t>
  </si>
  <si>
    <t>822-ID-376274-1 to 967</t>
  </si>
  <si>
    <t>W892</t>
  </si>
  <si>
    <t>Cedar Creek - Cedar Creek</t>
  </si>
  <si>
    <t>Weld</t>
  </si>
  <si>
    <t>892-CO-373184-32698 to 42697</t>
  </si>
  <si>
    <t>3743-ID-349966-1 to 828</t>
  </si>
  <si>
    <t>3743-ID-388452-537 to 786</t>
  </si>
  <si>
    <t>3743-ID-398952-1 to 823</t>
  </si>
  <si>
    <t>2775-ID-349887-223 to 1821</t>
  </si>
  <si>
    <t>4939-UT-379780-1 to 10542</t>
  </si>
  <si>
    <t>4939-UT-383905-1 to 14458</t>
  </si>
  <si>
    <t>4941-UT-359860-4914 to 4915</t>
  </si>
  <si>
    <t>4941-UT-380196-1 to 7533</t>
  </si>
  <si>
    <t>4941-UT-384395-1 to 4000</t>
  </si>
  <si>
    <t>221-OR-353542-1 to 1690</t>
  </si>
  <si>
    <t>221-OR-392318-1561 to 1810</t>
  </si>
  <si>
    <t>221-OR-392318-1 to 1560</t>
  </si>
  <si>
    <t>3186-ID-381414-1 to 13422</t>
  </si>
  <si>
    <t>3186-ID-385796-1 to 8328</t>
  </si>
  <si>
    <t>964-WY-351981-5401 to 6900</t>
  </si>
  <si>
    <t>536-WA-378795-1 to 2000</t>
  </si>
  <si>
    <t>536-WA-382808-2001 to 6000</t>
  </si>
  <si>
    <t>536-WA-382808-6001 to 8000</t>
  </si>
  <si>
    <t>536-WA-398512-1 to 6000</t>
  </si>
  <si>
    <t>536-WA-387752-2001 to 4000</t>
  </si>
  <si>
    <t>536-WA-409712-1 to 6000</t>
  </si>
  <si>
    <t>536-WA-404032-1001 to 6000</t>
  </si>
  <si>
    <t>536-WA-404032-1 to 1000</t>
  </si>
  <si>
    <t>536-WA-373417-6774 to 8973</t>
  </si>
  <si>
    <t>5070-ID-364081-1 to 5290</t>
  </si>
  <si>
    <t>5070-ID-372825-1 to 2920</t>
  </si>
  <si>
    <t>5070-ID-374985-1 to 1469</t>
  </si>
  <si>
    <t>5069-ID-364080-1 to 1790</t>
  </si>
  <si>
    <t>3260-ID-349778-9205 to 12280</t>
  </si>
  <si>
    <t>3260-ID-354221-9286 to 12414</t>
  </si>
  <si>
    <t>3260-ID-358654-10075 to 13695</t>
  </si>
  <si>
    <t>3260-ID-363364-11693 to 13085</t>
  </si>
  <si>
    <t>3260-ID-363364-13086 to 16316</t>
  </si>
  <si>
    <t>3260-ID-373171-9824 to 11752</t>
  </si>
  <si>
    <t>729-MT-362999-1690 to 1721</t>
  </si>
  <si>
    <t>729-MT-373212-1 to 2046</t>
  </si>
  <si>
    <t>729-MT-373519-1 to 2959</t>
  </si>
  <si>
    <t>729-MT-378907-1 to 967</t>
  </si>
  <si>
    <t>729-MT-378907-968 to 3093</t>
  </si>
  <si>
    <t>729-MT-409694-122 to 1121</t>
  </si>
  <si>
    <t>5076-ID-350400-1 to 1000</t>
  </si>
  <si>
    <t>5076-ID-363868-1 to 3590</t>
  </si>
  <si>
    <t>5076-ID-372399-1 to 2311</t>
  </si>
  <si>
    <t>5076-ID-374634-1 to 996</t>
  </si>
  <si>
    <t>W4944</t>
  </si>
  <si>
    <t>Iron Springs Solar, LLC - Iron Springs Solar, LLC</t>
  </si>
  <si>
    <t>4944-UT-383866-1 to 14961</t>
  </si>
  <si>
    <t>W1690</t>
  </si>
  <si>
    <t>Juniper Canyon - Juniper Canyon</t>
  </si>
  <si>
    <t>1690-WA-363092-2511 to 3183</t>
  </si>
  <si>
    <t>1690-WA-363092-16723 to 26251</t>
  </si>
  <si>
    <t>1690-WA-358329-14774 to 21136</t>
  </si>
  <si>
    <t>1690-WA-349485-27028 to 27028</t>
  </si>
  <si>
    <t>1690-WA-349485-19581 to 27027</t>
  </si>
  <si>
    <t>1690-WA-349485-19580 to 19580</t>
  </si>
  <si>
    <t>1690-WA-353881-13552 to 18083</t>
  </si>
  <si>
    <t>200-OR-373348-3648 to 6447</t>
  </si>
  <si>
    <t>200-OR-382746-7001 to 8000</t>
  </si>
  <si>
    <t>200-OR-378733-1 to 7000</t>
  </si>
  <si>
    <t>200-OR-378733-7001 to 11000</t>
  </si>
  <si>
    <t>200-OR-362794-7757 to 17756</t>
  </si>
  <si>
    <t>3845-WA-390631-1 to 1250</t>
  </si>
  <si>
    <t>3845-WA-404292-1 to 1250</t>
  </si>
  <si>
    <t>3845-WA-409840-1 to 1250</t>
  </si>
  <si>
    <t>3845-WA-437605-1 to 1250</t>
  </si>
  <si>
    <t>185-WA-378689-11001 to 13000</t>
  </si>
  <si>
    <t>185-WA-349116-4853 to 11852</t>
  </si>
  <si>
    <t>185-WA-387643-1 to 9726</t>
  </si>
  <si>
    <t>185-WA-387643-10001 to 12000</t>
  </si>
  <si>
    <t>185-WA-398489-1 to 10000</t>
  </si>
  <si>
    <t>185-WA-382700-1 to 10000</t>
  </si>
  <si>
    <t>185-WA-382700-10001 to 12000</t>
  </si>
  <si>
    <t>185-WA-404007-1 to 10000</t>
  </si>
  <si>
    <t>185-WA-398489-10001 to 12000</t>
  </si>
  <si>
    <t>185-WA-409705-1 to 10000</t>
  </si>
  <si>
    <t>772-WA-385221-4001 to 9000</t>
  </si>
  <si>
    <t>5616-ID-379874-1153 to 1422</t>
  </si>
  <si>
    <t>5616-ID-407727-2732 to 5461</t>
  </si>
  <si>
    <t>5616-ID-363962-1 to 1962</t>
  </si>
  <si>
    <t>5395-ID-354886-1 to 2929</t>
  </si>
  <si>
    <t>5395-ID-359348-1 to 2041</t>
  </si>
  <si>
    <t>5395-ID-350497-1 to 3053</t>
  </si>
  <si>
    <t>3155-OR-383411-17509 to 17758</t>
  </si>
  <si>
    <t>697-WA-360693-1077 to 1506</t>
  </si>
  <si>
    <t>697-WA-360693-5825 to 6818</t>
  </si>
  <si>
    <t>697-WA-360693-3547 to 4540</t>
  </si>
  <si>
    <t>697-WA-360693-5395 to 5824</t>
  </si>
  <si>
    <t>697-WA-360693-3409 to 3546</t>
  </si>
  <si>
    <t>697-WA-351899-5413 to 5844</t>
  </si>
  <si>
    <t>697-WA-351899-3420 to 4555</t>
  </si>
  <si>
    <t>697-WA-351899-1080 to 1511</t>
  </si>
  <si>
    <t>697-WA-351899-5845 to 6841</t>
  </si>
  <si>
    <t>697-WA-356188-3563 to 3846</t>
  </si>
  <si>
    <t>697-WA-356188-2252 to 2998</t>
  </si>
  <si>
    <t>697-WA-356188-713 to 996</t>
  </si>
  <si>
    <t>697-WA-356188-3847 to 4502</t>
  </si>
  <si>
    <t>697-WA-376266-3199 to 3744</t>
  </si>
  <si>
    <t>697-WA-372973-3368 to 3941</t>
  </si>
  <si>
    <t>697-WA-372973-3119 to 3367</t>
  </si>
  <si>
    <t>697-WA-376266-2963 to 3198</t>
  </si>
  <si>
    <t>697-WA-376266-1873 to 2493</t>
  </si>
  <si>
    <t>697-WA-376266-593 to 828</t>
  </si>
  <si>
    <t>697-WA-365103-6083 to 6567</t>
  </si>
  <si>
    <t>697-WA-365103-3844 to 5119</t>
  </si>
  <si>
    <t>697-WA-365103-1214 to 1698</t>
  </si>
  <si>
    <t>697-WA-365103-6568 to 7687</t>
  </si>
  <si>
    <t>697-WA-372973-1971 to 2624</t>
  </si>
  <si>
    <t>697-WA-372973-622 to 870</t>
  </si>
  <si>
    <t>697-WA-385183-3674 to 4404</t>
  </si>
  <si>
    <t>697-WA-389931-4009 to 4805</t>
  </si>
  <si>
    <t>697-WA-380871-5227 to 6266</t>
  </si>
  <si>
    <t>697-WA-398652-3356 to 4022</t>
  </si>
  <si>
    <t>697-WA-409560-2195 to 2630</t>
  </si>
  <si>
    <t>697-WA-404122-2923 to 3503</t>
  </si>
  <si>
    <t>3185-ID-383363-1 to 17010</t>
  </si>
  <si>
    <t>W5881</t>
  </si>
  <si>
    <t>Grand Ronde - NorWest Energy 14, LLC</t>
  </si>
  <si>
    <t>Polk</t>
  </si>
  <si>
    <t>5881-OR-351429-1 to 529</t>
  </si>
  <si>
    <t>5881-OR-355721-1 to 490</t>
  </si>
  <si>
    <t>5881-OR-364660-1 to 314</t>
  </si>
  <si>
    <t>5881-OR-368819-1 to 204</t>
  </si>
  <si>
    <t>5881-OR-377775-1 to 72</t>
  </si>
  <si>
    <t>5373-ID-352954-1 to 3247</t>
  </si>
  <si>
    <t>5373-ID-357203-1 to 3093</t>
  </si>
  <si>
    <t>5373-ID-361693-1 to 2168</t>
  </si>
  <si>
    <t>W5057</t>
  </si>
  <si>
    <t>PSEG Solar Utah, LLC - Pavant II</t>
  </si>
  <si>
    <t>Millard</t>
  </si>
  <si>
    <t>5057-UT-406598-5001 to 9000</t>
  </si>
  <si>
    <t>5057-UT-351192-8791 to 12790</t>
  </si>
  <si>
    <t>5057-UT-355494-8911 to 13410</t>
  </si>
  <si>
    <t>5057-UT-394135-5001 to 5750</t>
  </si>
  <si>
    <t>5057-UT-364434-7925 to 9924</t>
  </si>
  <si>
    <t>5057-UT-359980-8071 to 10070</t>
  </si>
  <si>
    <t>5057-UT-403616-5001 to 9000</t>
  </si>
  <si>
    <t>5057-UT-371923-4340 to 5685</t>
  </si>
  <si>
    <t>228-ID-373310-6542 to 8791</t>
  </si>
  <si>
    <t>228-ID-382686-4066 to 4815</t>
  </si>
  <si>
    <t>228-ID-404506-4212 to 4461</t>
  </si>
  <si>
    <t>2445-ID-354091-1 to 16994</t>
  </si>
  <si>
    <t>2445-ID-373782-1 to 23248</t>
  </si>
  <si>
    <t>2445-ID-349674-3904 to 12222</t>
  </si>
  <si>
    <t>W5888</t>
  </si>
  <si>
    <t>Sheep - Sheep Solar, LLC</t>
  </si>
  <si>
    <t>5888-OR-352966-1 to 499</t>
  </si>
  <si>
    <t>5888-OR-366018-1 to 328</t>
  </si>
  <si>
    <t>5888-OR-357213-1 to 465</t>
  </si>
  <si>
    <t>5888-OR-377340-1 to 91</t>
  </si>
  <si>
    <t>5888-OR-368764-1 to 189</t>
  </si>
  <si>
    <t>W5889</t>
  </si>
  <si>
    <t>Silverton - Silverton Solar, LLC</t>
  </si>
  <si>
    <t>5889-OR-368765-1 to 178</t>
  </si>
  <si>
    <t>5889-OR-377341-1 to 91</t>
  </si>
  <si>
    <t>5889-OR-357214-1 to 438</t>
  </si>
  <si>
    <t>5889-OR-366019-1 to 310</t>
  </si>
  <si>
    <t>5889-OR-352967-1 to 473</t>
  </si>
  <si>
    <t>5372-ID-350405-1 to 3170</t>
  </si>
  <si>
    <t>5372-ID-354801-1 to 3106</t>
  </si>
  <si>
    <t>5372-ID-359260-313 to 2236</t>
  </si>
  <si>
    <t>Green-e Energy RY2020: King County</t>
  </si>
  <si>
    <t>W10807</t>
  </si>
  <si>
    <t>Skookumchuck Wind Facility - Skookumchuck Wind Facility</t>
  </si>
  <si>
    <t>Lewis and Thurston Counties</t>
  </si>
  <si>
    <t>10807-WA-434787-1 to 2396</t>
  </si>
  <si>
    <t>Green-e Energy RY2020: State Capitol - Tech</t>
  </si>
  <si>
    <t>10807-WA-434787-3084 to 4194</t>
  </si>
  <si>
    <t>Green-e Energy RY2020: Sound Transit</t>
  </si>
  <si>
    <t>10807-WA-434787-4195 to 4294</t>
  </si>
  <si>
    <t>Green-e Energy RY2020: Costco</t>
  </si>
  <si>
    <t>10807-WA-434786-1 to 167</t>
  </si>
  <si>
    <t>Green-e Energy RY2020: Whatcom County</t>
  </si>
  <si>
    <t>10807-WA-434786-4342 to 4738</t>
  </si>
  <si>
    <t>10807-WA-434786-4739 to 5186</t>
  </si>
  <si>
    <t>Green-e Energy RY2020: Port of Seattle</t>
  </si>
  <si>
    <t>10807-WA-434786-168 to 368</t>
  </si>
  <si>
    <t>Green-e Energy RY2020: Starbucks</t>
  </si>
  <si>
    <t>10807-WA-434786-369 to 1933</t>
  </si>
  <si>
    <t>Green-e Energy RY2020: Target</t>
  </si>
  <si>
    <t>10807-WA-434786-1934 to 2636</t>
  </si>
  <si>
    <t>Green-e Energy RY2020: City of Bellingham</t>
  </si>
  <si>
    <t>10807-WA-434786-5187 to 6874</t>
  </si>
  <si>
    <t>Green-e Energy RY2020: City of Olympia</t>
  </si>
  <si>
    <t>10807-WA-434786-6875 to 7708</t>
  </si>
  <si>
    <t>Green-e Energy RY2020: City of Snoqualmie</t>
  </si>
  <si>
    <t>10807-WA-434786-7709 to 7812</t>
  </si>
  <si>
    <t>10807-WA-434786-7989 to 13525</t>
  </si>
  <si>
    <t>Green-e Energy RY2020: City of Tumwater</t>
  </si>
  <si>
    <t>10807-WA-434786-7813 to 7988</t>
  </si>
  <si>
    <t>Green-e Energy RY2020: WWU</t>
  </si>
  <si>
    <t>10807-WA-434786-2637 to 4341</t>
  </si>
  <si>
    <t>Green-e Energy RY2020: REI</t>
  </si>
  <si>
    <t>10807-WA-434787-2397 to 2490</t>
  </si>
  <si>
    <t>Green-e Energy RY2020: State Capitol - ES</t>
  </si>
  <si>
    <t>10807-WA-434787-2491 to 3083</t>
  </si>
  <si>
    <t>Green-e Energy RY2020: City of Anacortes</t>
  </si>
  <si>
    <t>10807-WA-442703-1 to 802</t>
  </si>
  <si>
    <t>10807-WA-442704-1 to 16</t>
  </si>
  <si>
    <t>Green-e Energy RY2020: City of Lacey</t>
  </si>
  <si>
    <t>10807-WA-442704-1836 to 2487</t>
  </si>
  <si>
    <t>Green-e Energy RY2020: City of Langley</t>
  </si>
  <si>
    <t>10807-WA-442704-2488 to 2544</t>
  </si>
  <si>
    <t>10807-WA-442704-2545 to 4732</t>
  </si>
  <si>
    <t>Green-e Energy RY2020: City of Mercer Island</t>
  </si>
  <si>
    <t>10807-WA-442704-17 to 201</t>
  </si>
  <si>
    <t>Green-e Energy RY2020: City of Bellevue</t>
  </si>
  <si>
    <t>10807-WA-442704-202 to 982</t>
  </si>
  <si>
    <t>Green-e Energy RY2020: City of Issaquah</t>
  </si>
  <si>
    <t>10807-WA-442704-983 to 1436</t>
  </si>
  <si>
    <t>Green-e Energy RY2020: City of Kirkland</t>
  </si>
  <si>
    <t>10807-WA-442704-1437 to 1835</t>
  </si>
  <si>
    <t>W9641</t>
  </si>
  <si>
    <t>South Peak Wind, LLC - South Peak Wind, LLC</t>
  </si>
  <si>
    <t>Judith Basin</t>
  </si>
  <si>
    <t>9641-MT-391760-1 to 11500</t>
  </si>
  <si>
    <t>W5882</t>
  </si>
  <si>
    <t>Interstate - SP Solar 1</t>
  </si>
  <si>
    <t>5882-OR-368820-1 to 169</t>
  </si>
  <si>
    <t>5882-OR-377776-1 to 82</t>
  </si>
  <si>
    <t>5882-OR-351430-1 to 501</t>
  </si>
  <si>
    <t>5882-OR-364661-1 to 297</t>
  </si>
  <si>
    <t>5882-OR-355722-1 to 444</t>
  </si>
  <si>
    <t>5882-OR-360234-1 to 323</t>
  </si>
  <si>
    <t>W5883</t>
  </si>
  <si>
    <t>Mill Creek - SP Solar 5, LLC</t>
  </si>
  <si>
    <t>5883-OR-355666-1 to 489</t>
  </si>
  <si>
    <t>5883-OR-351377-1 to 521</t>
  </si>
  <si>
    <t>5883-OR-364603-1 to 308</t>
  </si>
  <si>
    <t>5883-OR-371984-1 to 193</t>
  </si>
  <si>
    <t>5883-OR-375693-1 to 71</t>
  </si>
  <si>
    <t>W5880</t>
  </si>
  <si>
    <t>Dayton Cuttoff - SP Solar 7</t>
  </si>
  <si>
    <t>5880-OR-355720-1 to 443</t>
  </si>
  <si>
    <t>5880-OR-375746-1 to 62</t>
  </si>
  <si>
    <t>5880-OR-372188-1 to 160</t>
  </si>
  <si>
    <t>5880-OR-364659-1 to 295</t>
  </si>
  <si>
    <t>5880-OR-351428-1 to 486</t>
  </si>
  <si>
    <t>W5890</t>
  </si>
  <si>
    <t>Valley Creek - SP Solar 8, LLC</t>
  </si>
  <si>
    <t>5890-OR-352968-1 to 482</t>
  </si>
  <si>
    <t>5890-OR-366020-1 to 276</t>
  </si>
  <si>
    <t>5890-OR-357215-1 to 457</t>
  </si>
  <si>
    <t>5890-OR-361703-1 to 335</t>
  </si>
  <si>
    <t>5890-OR-368766-1 to 180</t>
  </si>
  <si>
    <t>5890-OR-377342-1 to 76</t>
  </si>
  <si>
    <t>W1021</t>
  </si>
  <si>
    <t>Spanish Fork Wind Park - Spanish Fork Wind</t>
  </si>
  <si>
    <t>Utah</t>
  </si>
  <si>
    <t>1021-UT-373568-2574 to 4763</t>
  </si>
  <si>
    <t>W5218</t>
  </si>
  <si>
    <t>Three Peaks - Three Peaks</t>
  </si>
  <si>
    <t>5218-UT-377724-5718 to 7844</t>
  </si>
  <si>
    <t>5218-UT-401952-6109 to 10231</t>
  </si>
  <si>
    <t>1749-WY-376450-41124 to 51396</t>
  </si>
  <si>
    <t>4845-UT-371928-1 to 11641</t>
  </si>
  <si>
    <t>4845-UT-375593-1 to 7240</t>
  </si>
  <si>
    <t>4845-UT-351261-1 to 11192</t>
  </si>
  <si>
    <t>183-WA-378687-1 to 34267</t>
  </si>
  <si>
    <t>183-WA-378687-34268 to 39993</t>
  </si>
  <si>
    <t>183-WA-378687-39994 to 56280</t>
  </si>
  <si>
    <t>183-WA-387641-1 to 166</t>
  </si>
  <si>
    <t>183-WA-373319-1 to 25448</t>
  </si>
  <si>
    <t>183-WA-373237-33684 to 43336</t>
  </si>
  <si>
    <t>183-WA-373237-1 to 8569</t>
  </si>
  <si>
    <t>183-WA-373237-28574 to 33403</t>
  </si>
  <si>
    <t>183-WA-373237-23273 to 28573</t>
  </si>
  <si>
    <t>183-WA-373237-33404 to 33683</t>
  </si>
  <si>
    <t>183-WA-373237-8570 to 23272</t>
  </si>
  <si>
    <t>183-WA-382698-1 to 9666</t>
  </si>
  <si>
    <t>183-WA-382698-36221 to 38271</t>
  </si>
  <si>
    <t>183-WA-382698-38272 to 46836</t>
  </si>
  <si>
    <t>183-WA-382698-46837 to 48354</t>
  </si>
  <si>
    <t>183-WA-382698-50124 to 54170</t>
  </si>
  <si>
    <t>183-WA-382698-54171 to 64596</t>
  </si>
  <si>
    <t>183-WA-382698-21009 to 36220</t>
  </si>
  <si>
    <t>183-WA-382698-9667 to 21008</t>
  </si>
  <si>
    <t>183-WA-382698-48355 to 50123</t>
  </si>
  <si>
    <t>183-WA-382698-64597 to 64953</t>
  </si>
  <si>
    <t>183-WA-362763-1 to 6894</t>
  </si>
  <si>
    <t>183-WA-362763-26871 to 37425</t>
  </si>
  <si>
    <t>183-WA-362763-37426 to 45518</t>
  </si>
  <si>
    <t>183-WA-362763-6895 to 8655</t>
  </si>
  <si>
    <t>183-WA-362763-8656 to 26870</t>
  </si>
  <si>
    <t>183-WA-358018-44386 to 46974</t>
  </si>
  <si>
    <t>183-WA-353537-1 to 1425</t>
  </si>
  <si>
    <t>183-WA-353537-9467 to 15006</t>
  </si>
  <si>
    <t>183-WA-353537-19925 to 38269</t>
  </si>
  <si>
    <t>183-WA-353537-15007 to 19924</t>
  </si>
  <si>
    <t>183-WA-353537-1426 to 9466</t>
  </si>
  <si>
    <t>183-WA-349114-1 to 12499</t>
  </si>
  <si>
    <t>183-WA-349114-36151 to 41334</t>
  </si>
  <si>
    <t>183-WA-387641-167 to 7970</t>
  </si>
  <si>
    <t>188-ID-380738-1 to 10000</t>
  </si>
  <si>
    <t>5236-OR-411112-2184 to 2708</t>
  </si>
  <si>
    <t>5236-OR-416317-1 to 2103</t>
  </si>
  <si>
    <t>5236-OR-422529-1 to 1686</t>
  </si>
  <si>
    <t>5236-OR-428781-1 to 1466</t>
  </si>
  <si>
    <t>5236-OR-436031-1 to 762</t>
  </si>
  <si>
    <t>5236-OR-446215-1 to 728</t>
  </si>
  <si>
    <t>5236-OR-451989-1 to 676</t>
  </si>
  <si>
    <t>5236-OR-457950-1 to 909</t>
  </si>
  <si>
    <t>5236-OR-463671-1 to 1612</t>
  </si>
  <si>
    <t>5236-OR-469781-1 to 2101</t>
  </si>
  <si>
    <t>5236-OR-477232-1 to 2225</t>
  </si>
  <si>
    <t>5236-OR-484222-1 to 2308</t>
  </si>
  <si>
    <t>5805-MT-441803-1 to 219</t>
  </si>
  <si>
    <t>5805-MT-449815-1 to 156</t>
  </si>
  <si>
    <t>W4749</t>
  </si>
  <si>
    <t>Carousel Wind - Carousel Wind</t>
  </si>
  <si>
    <t>Kit Carson</t>
  </si>
  <si>
    <t>4749-CO-414945-1 to 1567</t>
  </si>
  <si>
    <t>4749-CO-414945-1568 to 22146</t>
  </si>
  <si>
    <t>892-CO-421580-9716 to 20065</t>
  </si>
  <si>
    <t>892-CO-421580-1 to 5715</t>
  </si>
  <si>
    <t>892-CO-435085-29228 to 30395</t>
  </si>
  <si>
    <t>892-CO-435085-32506 to 34102</t>
  </si>
  <si>
    <t>892-CO-435085-21644 to 22004</t>
  </si>
  <si>
    <t>892-CO-435085-21283 to 21643</t>
  </si>
  <si>
    <t>892-CO-435085-42524 to 42590</t>
  </si>
  <si>
    <t>892-CO-435085-19292 to 19890</t>
  </si>
  <si>
    <t>892-CO-435085-22005 to 29227</t>
  </si>
  <si>
    <t>892-CO-435085-8595 to 9997</t>
  </si>
  <si>
    <t>892-CO-435085-19025 to 19291</t>
  </si>
  <si>
    <t>892-CO-435085-30896 to 32505</t>
  </si>
  <si>
    <t>892-CO-414705-1 to 8195</t>
  </si>
  <si>
    <t>892-CO-427707-1 to 5573</t>
  </si>
  <si>
    <t>W1900</t>
  </si>
  <si>
    <t>Cedar Creek II - Cedar Creek II</t>
  </si>
  <si>
    <t>1900-CO-430032-9607 to 19289</t>
  </si>
  <si>
    <t>1900-CO-430032-8107 to 9606</t>
  </si>
  <si>
    <t>1900-CO-430032-19290 to 20789</t>
  </si>
  <si>
    <t>1900-CO-414838-1 to 420</t>
  </si>
  <si>
    <t>3743-ID-409929-1 to 680</t>
  </si>
  <si>
    <t>3743-ID-415848-1 to 593</t>
  </si>
  <si>
    <t>4939-UT-411276-24436 to 24771</t>
  </si>
  <si>
    <t>4940-UT-411277-1 to 25279</t>
  </si>
  <si>
    <t>4940-UT-416191-1 to 17134</t>
  </si>
  <si>
    <t>221-OR-409895-1 to 1953</t>
  </si>
  <si>
    <t>221-OR-415059-1 to 2009</t>
  </si>
  <si>
    <t>221-OR-421365-1 to 1983</t>
  </si>
  <si>
    <t>1181-OR-423499-413 to 991</t>
  </si>
  <si>
    <t>1181-OR-409881-806 to 976</t>
  </si>
  <si>
    <t>1181-OR-409881-1 to 55</t>
  </si>
  <si>
    <t>1181-OR-409881-56 to 805</t>
  </si>
  <si>
    <t>3186-ID-459233-1 to 9488</t>
  </si>
  <si>
    <t>3186-ID-464928-1 to 5173</t>
  </si>
  <si>
    <t>536-WA-445153-1 to 5000</t>
  </si>
  <si>
    <t>536-WA-414734-4001 to 10000</t>
  </si>
  <si>
    <t>536-WA-415155-1 to 6000</t>
  </si>
  <si>
    <t>536-WA-421461-1 to 6000</t>
  </si>
  <si>
    <t>536-WA-427589-1 to 6000</t>
  </si>
  <si>
    <t>536-WA-427589-6001 to 12000</t>
  </si>
  <si>
    <t>536-WA-434960-6001 to 10100</t>
  </si>
  <si>
    <t>536-WA-434960-1 to 6000</t>
  </si>
  <si>
    <t>4942-UT-411985-1 to 9664</t>
  </si>
  <si>
    <t>4943-UT-469667-1 to 13607</t>
  </si>
  <si>
    <t>4943-UT-477127-1 to 11393</t>
  </si>
  <si>
    <t>W8554</t>
  </si>
  <si>
    <t>Grazing Yak Solar - Grazing Yak Solar</t>
  </si>
  <si>
    <t>El Paso</t>
  </si>
  <si>
    <t>8554-CO-413191-1 to 8846</t>
  </si>
  <si>
    <t>8554-CO-419252-1 to 7804</t>
  </si>
  <si>
    <t>8554-CO-425254-1 to 8023</t>
  </si>
  <si>
    <t>5864-MT-436530-1 to 262</t>
  </si>
  <si>
    <t>5864-MT-446692-1 to 201</t>
  </si>
  <si>
    <t>5864-MT-429345-356 to 420</t>
  </si>
  <si>
    <t>5693-MT-441276-1 to 254</t>
  </si>
  <si>
    <t>5693-MT-433478-1 to 347</t>
  </si>
  <si>
    <t>5693-MT-449473-1 to 181</t>
  </si>
  <si>
    <t>4944-UT-416154-18617 to 23616</t>
  </si>
  <si>
    <t>4944-UT-416154-3658 to 18616</t>
  </si>
  <si>
    <t>4944-UT-427182-1 to 5041</t>
  </si>
  <si>
    <t>Green-e Energy RY2021: Target</t>
  </si>
  <si>
    <t>1690-WA-476496-447 to 6321</t>
  </si>
  <si>
    <t>Green-e Energy RY2021: Swedish</t>
  </si>
  <si>
    <t>1690-WA-476496-1 to 446</t>
  </si>
  <si>
    <t>Green-e Energy RY2021: T-Mobile</t>
  </si>
  <si>
    <t>1690-WA-476496-6322 to 10275</t>
  </si>
  <si>
    <t>Green-e Energy RY2021: Amazon</t>
  </si>
  <si>
    <t>1690-WA-462915-1 to 13636</t>
  </si>
  <si>
    <t>Green-e Energy RY2021: Bellevue College</t>
  </si>
  <si>
    <t>1690-WA-462915-13637 to 15534</t>
  </si>
  <si>
    <t>Green-e Energy RY2021: Costco</t>
  </si>
  <si>
    <t>1690-WA-462915-15535 to 24855</t>
  </si>
  <si>
    <t>Green-e Energy RY2021: Kaiser Permanente</t>
  </si>
  <si>
    <t>1690-WA-462915-24856 to 28505</t>
  </si>
  <si>
    <t>1690-WA-468999-1 to 7220</t>
  </si>
  <si>
    <t>Green-e Energy RY2021: Providence</t>
  </si>
  <si>
    <t>1690-WA-468999-8733 to 20776</t>
  </si>
  <si>
    <t>Green-e Energy RY2021: REI</t>
  </si>
  <si>
    <t>1690-WA-468999-20777 to 24276</t>
  </si>
  <si>
    <t>1690-WA-468999-39701 to 42576</t>
  </si>
  <si>
    <t>Green-e Energy RY2021: Sound Transit</t>
  </si>
  <si>
    <t>1690-WA-468999-24277 to 28644</t>
  </si>
  <si>
    <t>Green-e Energy RY2021: Starbucks</t>
  </si>
  <si>
    <t>1690-WA-468999-28645 to 39700</t>
  </si>
  <si>
    <t>Green-e Energy RY2021: Port of Bellingham</t>
  </si>
  <si>
    <t>1690-WA-468999-7969 to 8329</t>
  </si>
  <si>
    <t>Green-e Energy RY2021: Port of Seattle</t>
  </si>
  <si>
    <t>1690-WA-468999-7221 to 7968</t>
  </si>
  <si>
    <t>1690-WA-468999-8330 to 8732</t>
  </si>
  <si>
    <t>Green-e Energy RY2021: Issaquah School District</t>
  </si>
  <si>
    <t>1690-WA-509028-1 to 1552</t>
  </si>
  <si>
    <t>Green-e Energy RY2021: King County</t>
  </si>
  <si>
    <t>1690-WA-509028-1553 to 6947</t>
  </si>
  <si>
    <t>1690-WA-500935-1 to 9838</t>
  </si>
  <si>
    <t>1690-WA-500935-18359 to 22957</t>
  </si>
  <si>
    <t>1690-WA-500935-9839 to 18358</t>
  </si>
  <si>
    <t>239-OR-506541-23153 to 28547</t>
  </si>
  <si>
    <t>239-OR-494441-26401 to 32551</t>
  </si>
  <si>
    <t>239-OR-484858-21675 to 26726</t>
  </si>
  <si>
    <t>239-OR-477832-24698 to 28171</t>
  </si>
  <si>
    <t>1689-OR-478216-927 to 26280</t>
  </si>
  <si>
    <t>1689-OR-485230-1 to 388</t>
  </si>
  <si>
    <t>Green-e Energy RY2021: UW Bothell</t>
  </si>
  <si>
    <t>1689-OR-485230-389 to 2320</t>
  </si>
  <si>
    <t>Green-e Energy RY2021: Walmart</t>
  </si>
  <si>
    <t>1689-OR-485230-2321 to 19167</t>
  </si>
  <si>
    <t>Green-e Energy RY2021: WWU</t>
  </si>
  <si>
    <t>1689-OR-485230-19168 to 32533</t>
  </si>
  <si>
    <t>Green-e Energy RY2021: Whatcom County</t>
  </si>
  <si>
    <t>1689-OR-485230-32534 to 35606</t>
  </si>
  <si>
    <t>1689-OR-485230-35607 to 38776</t>
  </si>
  <si>
    <t>1689-OR-494801-2385 to 2403</t>
  </si>
  <si>
    <t>1689-OR-494801-2404 to 51916</t>
  </si>
  <si>
    <t>1689-OR-494801-1 to 2297</t>
  </si>
  <si>
    <t>1689-OR-494801-2298 to 2384</t>
  </si>
  <si>
    <t>1689-OR-518553-1 to 298</t>
  </si>
  <si>
    <t>2443-OR-414766-1 to 676</t>
  </si>
  <si>
    <t>2443-OR-415557-1 to 751</t>
  </si>
  <si>
    <t>2443-OR-421841-1 to 283</t>
  </si>
  <si>
    <t>2443-OR-427970-1 to 389</t>
  </si>
  <si>
    <t>2443-OR-435331-1 to 315</t>
  </si>
  <si>
    <t>2443-OR-445513-1 to 172</t>
  </si>
  <si>
    <t>2443-OR-451279-1 to 397</t>
  </si>
  <si>
    <t>2443-OR-457289-1 to 354</t>
  </si>
  <si>
    <t>2443-OR-463051-1 to 500</t>
  </si>
  <si>
    <t>2443-OR-469141-1 to 516</t>
  </si>
  <si>
    <t>2443-OR-476633-1 to 852</t>
  </si>
  <si>
    <t>2443-OR-483598-1 to 685</t>
  </si>
  <si>
    <t>W3157</t>
  </si>
  <si>
    <t>Limon Wind - Limon Wind I</t>
  </si>
  <si>
    <t>Lincoln &amp; Elbert</t>
  </si>
  <si>
    <t>3157-CO-415712-18320 to 20819</t>
  </si>
  <si>
    <t>3157-CO-415712-20820 to 23106</t>
  </si>
  <si>
    <t>3157-CO-415712-23107 to 25326</t>
  </si>
  <si>
    <t>3157-CO-415712-25327 to 27826</t>
  </si>
  <si>
    <t>3157-CO-415712-368 to 7654</t>
  </si>
  <si>
    <t>3157-CO-445670-501 to 897</t>
  </si>
  <si>
    <t>3845-WA-465068-1 to 1250</t>
  </si>
  <si>
    <t>3845-WA-478625-1 to 1250</t>
  </si>
  <si>
    <t>3845-WA-495242-1 to 1250</t>
  </si>
  <si>
    <t>5865-MT-446693-1 to 184</t>
  </si>
  <si>
    <t>5865-MT-436531-1 to 267</t>
  </si>
  <si>
    <t>5865-MT-429346-1 to 405</t>
  </si>
  <si>
    <t>185-WA-414727-1 to 1662</t>
  </si>
  <si>
    <t>185-WA-414727-4001 to 14000</t>
  </si>
  <si>
    <t>185-WA-415056-1 to 10000</t>
  </si>
  <si>
    <t>185-WA-445064-1 to 7157</t>
  </si>
  <si>
    <t>185-WA-427501-1 to 1700</t>
  </si>
  <si>
    <t>185-WA-434866-1 to 17200</t>
  </si>
  <si>
    <t>772-WA-436951-1 to 7000</t>
  </si>
  <si>
    <t>772-WA-429779-1 to 7000</t>
  </si>
  <si>
    <t>772-WA-414909-1 to 2500</t>
  </si>
  <si>
    <t>5616-ID-411087-1 to 3561</t>
  </si>
  <si>
    <t>5616-ID-416291-2 to 2825</t>
  </si>
  <si>
    <t>5616-ID-422508-1 to 614</t>
  </si>
  <si>
    <t>5616-ID-436006-1043 to 1902</t>
  </si>
  <si>
    <t>5616-ID-446193-909 to 1251</t>
  </si>
  <si>
    <t>5616-ID-460911-1 to 86</t>
  </si>
  <si>
    <t>5616-ID-466533-1 to 2463</t>
  </si>
  <si>
    <t>5616-ID-472978-2795 to 5587</t>
  </si>
  <si>
    <t>5616-ID-479955-3164 to 6325</t>
  </si>
  <si>
    <t>5616-ID-487121-2972 to 5941</t>
  </si>
  <si>
    <t>W1305</t>
  </si>
  <si>
    <t>Northern Colorado Wind II - NCWE II</t>
  </si>
  <si>
    <t>Logan</t>
  </si>
  <si>
    <t>1305-CO-423578-365 to 418</t>
  </si>
  <si>
    <t>1305-CO-423578-1 to 30</t>
  </si>
  <si>
    <t>1305-CO-417462-1 to 34</t>
  </si>
  <si>
    <t>1305-CO-417462-392 to 404</t>
  </si>
  <si>
    <t>1305-CO-417462-405 to 438</t>
  </si>
  <si>
    <t>1305-CO-429926-1 to 45</t>
  </si>
  <si>
    <t>1305-CO-429926-570 to 626</t>
  </si>
  <si>
    <t>1305-CO-429926-627 to 671</t>
  </si>
  <si>
    <t>1305-CO-437087-91 to 193</t>
  </si>
  <si>
    <t>1305-CO-414813-404 to 455</t>
  </si>
  <si>
    <t>1305-CO-414813-1 to 36</t>
  </si>
  <si>
    <t>1305-CO-447245-119 to 639</t>
  </si>
  <si>
    <t>3155-OR-428134-11260 to 11987</t>
  </si>
  <si>
    <t>697-WA-417268-1604 to 2124</t>
  </si>
  <si>
    <t>697-WA-414908-1442 to 1842</t>
  </si>
  <si>
    <t>697-WA-417268-2230 to 2231</t>
  </si>
  <si>
    <t>697-WA-447086-3604 to 4141</t>
  </si>
  <si>
    <t>697-WA-447086-3006 to 3603</t>
  </si>
  <si>
    <t>697-WA-423398-3612 to 3769</t>
  </si>
  <si>
    <t>697-WA-436916-5445 to 7253</t>
  </si>
  <si>
    <t>697-WA-436916-4541 to 5444</t>
  </si>
  <si>
    <t>697-WA-423398-2010 to 2458</t>
  </si>
  <si>
    <t>697-WA-429742-4794 to 5251</t>
  </si>
  <si>
    <t>3185-ID-463137-1 to 10136</t>
  </si>
  <si>
    <t>W5018</t>
  </si>
  <si>
    <t>Old Mill Solar, LLC - Old Mill</t>
  </si>
  <si>
    <t>5018-OR-413357-1108 to 1423</t>
  </si>
  <si>
    <t>5018-OR-413357-1 to 791</t>
  </si>
  <si>
    <t>5018-OR-471755-109 to 513</t>
  </si>
  <si>
    <t>2889-OR-457366-1 to 20</t>
  </si>
  <si>
    <t>2889-OR-463123-1 to 31</t>
  </si>
  <si>
    <t>2889-OR-469216-1 to 41</t>
  </si>
  <si>
    <t>2889-OR-451371-1 to 12</t>
  </si>
  <si>
    <t>2889-OR-476709-1 to 47</t>
  </si>
  <si>
    <t>2889-OR-483677-1 to 47</t>
  </si>
  <si>
    <t>W4742</t>
  </si>
  <si>
    <t>OSPV 2014</t>
  </si>
  <si>
    <t>4742-OR-465250-1 to 8</t>
  </si>
  <si>
    <t>4742-OR-478797-1 to 11</t>
  </si>
  <si>
    <t>4742-OR-485837-1 to 11</t>
  </si>
  <si>
    <t>4742-OR-453676-1 to 3</t>
  </si>
  <si>
    <t>4742-OR-459575-1 to 4</t>
  </si>
  <si>
    <t>4742-OR-471475-1 to 9</t>
  </si>
  <si>
    <t>2753-OR-463082-1 to 9</t>
  </si>
  <si>
    <t>2753-OR-457323-1 to 6</t>
  </si>
  <si>
    <t>2753-OR-451324-1 to 3</t>
  </si>
  <si>
    <t>2753-OR-476665-1 to 14</t>
  </si>
  <si>
    <t>2753-OR-469174-1 to 13</t>
  </si>
  <si>
    <t>2753-OR-483634-1 to 14</t>
  </si>
  <si>
    <t>4411-OR-484053-1 to 14</t>
  </si>
  <si>
    <t>4411-OR-451786-1 to 4</t>
  </si>
  <si>
    <t>4411-OR-457750-1 to 7</t>
  </si>
  <si>
    <t>4411-OR-463472-1 to 9</t>
  </si>
  <si>
    <t>4411-OR-469603-1 to 14</t>
  </si>
  <si>
    <t>4411-OR-477066-1 to 14</t>
  </si>
  <si>
    <t>2906-WA-414997-691 to 17029</t>
  </si>
  <si>
    <t>2906-WA-453247-9655 to 22497</t>
  </si>
  <si>
    <t>228-ID-427487-3878 to 3894</t>
  </si>
  <si>
    <t>228-ID-434852-7521 to 8020</t>
  </si>
  <si>
    <t>228-ID-434852-8021 to 8237</t>
  </si>
  <si>
    <t>228-ID-434852-4038 to 7292</t>
  </si>
  <si>
    <t>228-ID-445050-8480 to 8762</t>
  </si>
  <si>
    <t>5692-MT-446691-1 to 116</t>
  </si>
  <si>
    <t>5692-MT-429344-1 to 189</t>
  </si>
  <si>
    <t>5692-MT-436529-1 to 163</t>
  </si>
  <si>
    <t>2445-ID-414767-1 to 11129</t>
  </si>
  <si>
    <t>2445-ID-415558-1 to 2182</t>
  </si>
  <si>
    <t>2445-ID-415558-2183 to 11448</t>
  </si>
  <si>
    <t>2445-ID-421842-1 to 15700</t>
  </si>
  <si>
    <t>2445-ID-427971-1 to 27019</t>
  </si>
  <si>
    <t>2445-ID-445514-20621 to 21447</t>
  </si>
  <si>
    <t>2445-ID-445514-1 to 20223</t>
  </si>
  <si>
    <t>10807-WA-434787-4295 to 15451</t>
  </si>
  <si>
    <t>10807-WA-434787-24632 to 29961</t>
  </si>
  <si>
    <t>10807-WA-434787-15452 to 17004</t>
  </si>
  <si>
    <t>10807-WA-434787-17005 to 24631</t>
  </si>
  <si>
    <t>10807-WA-442705-37663 to 48686</t>
  </si>
  <si>
    <t>10807-WA-442705-30140 to 32856</t>
  </si>
  <si>
    <t>10807-WA-442705-32857 to 37662</t>
  </si>
  <si>
    <t>10807-WA-442705-4176 to 7739</t>
  </si>
  <si>
    <t>10807-WA-442705-7740 to 8035</t>
  </si>
  <si>
    <t>10807-WA-442705-1 to 4175</t>
  </si>
  <si>
    <t>10807-WA-442705-8036 to 8976</t>
  </si>
  <si>
    <t>10807-WA-442705-8977 to 14655</t>
  </si>
  <si>
    <t>10807-WA-442705-14656 to 17519</t>
  </si>
  <si>
    <t>10807-WA-442705-17520 to 21093</t>
  </si>
  <si>
    <t>10807-WA-442705-21094 to 30139</t>
  </si>
  <si>
    <t>10807-WA-450139-1 to 20248</t>
  </si>
  <si>
    <t>10807-WA-450139-49064 to 53602</t>
  </si>
  <si>
    <t>10807-WA-450139-20249 to 21829</t>
  </si>
  <si>
    <t>10807-WA-450139-21830 to 35613</t>
  </si>
  <si>
    <t>10807-WA-450139-35614 to 46549</t>
  </si>
  <si>
    <t>10807-WA-450139-46550 to 49063</t>
  </si>
  <si>
    <t>10807-WA-455833-5038 to 5052</t>
  </si>
  <si>
    <t>Green-e Energy RY2021: City of Anacortes</t>
  </si>
  <si>
    <t>10807-WA-455833-5053 to 19860</t>
  </si>
  <si>
    <t>10807-WA-455833-1 to 4966</t>
  </si>
  <si>
    <t>Green-e Energy RY2021: City of Bellevue</t>
  </si>
  <si>
    <t>10807-WA-455833-19861 to 31764</t>
  </si>
  <si>
    <t>Green-e Energy RY2021: City of Bellingham</t>
  </si>
  <si>
    <t>10807-WA-455833-31765 to 47402</t>
  </si>
  <si>
    <t>10807-WA-455833-4967 to 5037</t>
  </si>
  <si>
    <t>Green-e Energy RY2021: City of Issaquah</t>
  </si>
  <si>
    <t>10807-WA-461895-6098 to 10837</t>
  </si>
  <si>
    <t>10807-WA-461895-1 to 6097</t>
  </si>
  <si>
    <t>Green-e Energy RY2021: City of Kent</t>
  </si>
  <si>
    <t>10807-WA-461895-10838 to 18227</t>
  </si>
  <si>
    <t>Green-e Energy RY2021: City of Kirkland</t>
  </si>
  <si>
    <t>10807-WA-461895-18228 to 23068</t>
  </si>
  <si>
    <t>Green-e Energy RY2021: City of Lacey</t>
  </si>
  <si>
    <t>10807-WA-461895-23069 to 34420</t>
  </si>
  <si>
    <t>Green-e Energy RY2021: City of Langley</t>
  </si>
  <si>
    <t>10807-WA-461895-34421 to 34951</t>
  </si>
  <si>
    <t>Green-e Energy RY2021: City of Mercer Island</t>
  </si>
  <si>
    <t>10807-WA-461895-34952 to 37315</t>
  </si>
  <si>
    <t>Green-e Energy RY2021: City of Olympia</t>
  </si>
  <si>
    <t>10807-WA-461895-37316 to 40281</t>
  </si>
  <si>
    <t>Green-e Energy RY2021: Dept of Ecology</t>
  </si>
  <si>
    <t>10807-WA-467569-23334 to 25452</t>
  </si>
  <si>
    <t>Green-e Energy RY2021: City of Redmond</t>
  </si>
  <si>
    <t>10807-WA-467569-5673 to 12270</t>
  </si>
  <si>
    <t>Green-e Energy RY2021: City of Snoqualmie</t>
  </si>
  <si>
    <t>10807-WA-467569-12271 to 17735</t>
  </si>
  <si>
    <t>Green-e Energy RY2021: Dept of Health</t>
  </si>
  <si>
    <t>10807-WA-467569-25453 to 27969</t>
  </si>
  <si>
    <t>Green-e Energy RY2021: DSHS</t>
  </si>
  <si>
    <t>10807-WA-467569-33717 to 36288</t>
  </si>
  <si>
    <t>10807-WA-467569-36289 to 37320</t>
  </si>
  <si>
    <t>Green-e Energy RY2021: City of Tumwater</t>
  </si>
  <si>
    <t>10807-WA-467569-17736 to 23333</t>
  </si>
  <si>
    <t>Green-e Energy RY2021: Dept of Labor &amp; Industries</t>
  </si>
  <si>
    <t>10807-WA-467569-27970 to 33716</t>
  </si>
  <si>
    <t>10807-WA-467569-1 to 5672</t>
  </si>
  <si>
    <t>10807-WA-474320-1 to 22856</t>
  </si>
  <si>
    <t>Green-e Energy RY2021: State Capitol - ES</t>
  </si>
  <si>
    <t>10807-WA-481007-29332 to 29908</t>
  </si>
  <si>
    <t>10807-WA-481007-1 to 29331</t>
  </si>
  <si>
    <t>10807-WA-488177-1 to 21653</t>
  </si>
  <si>
    <t>10807-WA-500567-37321 to 37326</t>
  </si>
  <si>
    <t>Green-e Energy RY2021: State Capitol - Tech</t>
  </si>
  <si>
    <t>10807-WA-500568-12646 to 15441</t>
  </si>
  <si>
    <t>10807-WA-500568-1 to 12645</t>
  </si>
  <si>
    <t>10807-WA-508656-1 to 9740</t>
  </si>
  <si>
    <t>Green-e Energy RY2021: WSDOT</t>
  </si>
  <si>
    <t>10807-WA-508656-9741 to 26104</t>
  </si>
  <si>
    <t>10807-WA-516058-1 to 7129</t>
  </si>
  <si>
    <t>Green-e Energy RY2021: WSP</t>
  </si>
  <si>
    <t>10807-WA-516058-7130 to 8386</t>
  </si>
  <si>
    <t>5687-MT-436321-1 to 286</t>
  </si>
  <si>
    <t>5687-MT-429127-1 to 408</t>
  </si>
  <si>
    <t>5687-MT-446501-1 to 221</t>
  </si>
  <si>
    <t>W4376</t>
  </si>
  <si>
    <t>Spring Canyon II Wind Energy Center - Spring Canyon II Wind Energy Center</t>
  </si>
  <si>
    <t>4376-CO-414982-1 to 7507</t>
  </si>
  <si>
    <t>4376-CO-418975-1 to 6085</t>
  </si>
  <si>
    <t>W4379</t>
  </si>
  <si>
    <t>Spring Canyon III Wind Energy Center - Spring Canyon III Wind Energy Center</t>
  </si>
  <si>
    <t>4379-CO-416853-1 to 1408</t>
  </si>
  <si>
    <t>4379-CO-414927-1 to 5037</t>
  </si>
  <si>
    <t>1371-ID-409936-1 to 477</t>
  </si>
  <si>
    <t>1371-ID-416092-1 to 250</t>
  </si>
  <si>
    <t>1371-ID-416092-501 to 750</t>
  </si>
  <si>
    <t>1371-ID-416092-251 to 500</t>
  </si>
  <si>
    <t>W6981</t>
  </si>
  <si>
    <t>Tumbleweed Solar LLC - TUMBL</t>
  </si>
  <si>
    <t>Deschutes</t>
  </si>
  <si>
    <t>6981-OR-449644-744 to 893</t>
  </si>
  <si>
    <t>6981-OR-455330-1 to 911</t>
  </si>
  <si>
    <t>6981-OR-461442-1 to 1262</t>
  </si>
  <si>
    <t>6981-OR-467108-1 to 1945</t>
  </si>
  <si>
    <t>6981-OR-473519-1 to 2295</t>
  </si>
  <si>
    <t>6981-OR-480451-1 to 1491</t>
  </si>
  <si>
    <t>6981-OR-487580-1 to 1098</t>
  </si>
  <si>
    <t>W806</t>
  </si>
  <si>
    <t>Wheat Field - Wheat Field</t>
  </si>
  <si>
    <t>806-OR-421501-7825 to 11836</t>
  </si>
  <si>
    <t>806-OR-427629-1 to 21650</t>
  </si>
  <si>
    <t>806-OR-435002-1 to 13197</t>
  </si>
  <si>
    <t>806-OR-445192-1 to 1141</t>
  </si>
  <si>
    <t>806-OR-445192-4792 to 4902</t>
  </si>
  <si>
    <t>360-WA-427577-7257 to 9617</t>
  </si>
  <si>
    <t>360-WA-434949-4475 to 8353</t>
  </si>
  <si>
    <t>360-WA-445141-3513 to 6512</t>
  </si>
  <si>
    <t>5845-OR-413511-1 to 578</t>
  </si>
  <si>
    <t>5845-OR-420785-1 to 422</t>
  </si>
  <si>
    <t>1874-ID-414809-1 to 5544</t>
  </si>
  <si>
    <t>1874-ID-417517-1 to 5346</t>
  </si>
  <si>
    <t>1874-ID-423634-1 to 3799</t>
  </si>
  <si>
    <t>1874-ID-429981-1 to 5612</t>
  </si>
  <si>
    <t>1874-ID-437149-1 to 5673</t>
  </si>
  <si>
    <t>1874-ID-447289-1 to 5314</t>
  </si>
  <si>
    <t>Returned / Green-e retirements wo/purchases</t>
  </si>
  <si>
    <t>Green-e retirements without purchases in facility detail</t>
  </si>
  <si>
    <t>Disposition by retirement (includes sales by paper attestation)</t>
  </si>
  <si>
    <t>Transfers (including sales) to other WREGIS account holders</t>
  </si>
  <si>
    <t>Total dispositions (sales)</t>
  </si>
  <si>
    <t>Sales (including other dispositions)</t>
  </si>
  <si>
    <t>Compliance Contribution by Generation Type</t>
  </si>
  <si>
    <t>check</t>
  </si>
  <si>
    <t>offset to compliance line</t>
  </si>
  <si>
    <t>OR RPS Bank 2021 Solar Gen Unbundled-3384</t>
  </si>
  <si>
    <t>OR RPS HOLD - ETO 2020 Vintage - Opal Springs-442</t>
  </si>
  <si>
    <t>Actual</t>
  </si>
  <si>
    <t>Estimate</t>
  </si>
  <si>
    <t>Sales contracts not yet consummated</t>
  </si>
  <si>
    <t>Kettle Falls Woodwaste Plant - Kettle Falls Woodwaste Plant</t>
  </si>
  <si>
    <t>W130</t>
  </si>
  <si>
    <t>W797</t>
  </si>
  <si>
    <t>Kettle Falls Woodwaste Plant - Kettle Falls 2</t>
  </si>
  <si>
    <t>Golden Hills</t>
  </si>
  <si>
    <t>Clearwater</t>
  </si>
  <si>
    <t>W13230</t>
  </si>
  <si>
    <t>Golden Hills Wind Farm LLC</t>
  </si>
  <si>
    <t>Vintages</t>
  </si>
  <si>
    <t>W14351</t>
  </si>
  <si>
    <t>Filter Type</t>
  </si>
  <si>
    <t>Filter Facility</t>
  </si>
  <si>
    <t xml:space="preserve">Filter Transaction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</si>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</sst>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[$-409]mmmm\ d\,\ yyyy;@"/>
    <numFmt numFmtId="166" formatCode="_(* #,##0_);_(* \(#,##0\);_(* &quot;-&quot;??_);_(@_)"/>
    <numFmt numFmtId="167" formatCode="_(* #,##0.0_);_(* \(#,##0.0\);_(* &quot;-&quot;??_);_(@_)"/>
    <numFmt numFmtId="168" formatCode="mm/d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6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</font>
    <font>
      <sz val="11"/>
      <color theme="0" tint="-0.249977111117893"/>
      <name val="Calibri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1499984740745262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  <protection locked="0"/>
    </xf>
    <xf numFmtId="0" fontId="7" fillId="0" borderId="0"/>
    <xf numFmtId="43" fontId="7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</cellStyleXfs>
  <cellXfs count="25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0" fillId="2" borderId="0" xfId="0" applyNumberFormat="1" applyFill="1"/>
    <xf numFmtId="0" fontId="5" fillId="0" borderId="0" xfId="2" applyFont="1"/>
    <xf numFmtId="0" fontId="3" fillId="0" borderId="0" xfId="2" applyFont="1"/>
    <xf numFmtId="0" fontId="6" fillId="0" borderId="0" xfId="2" applyFont="1"/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left" indent="2"/>
    </xf>
    <xf numFmtId="166" fontId="3" fillId="0" borderId="0" xfId="3" applyNumberFormat="1" applyFont="1" applyFill="1" applyBorder="1" applyAlignment="1">
      <alignment horizontal="center"/>
    </xf>
    <xf numFmtId="9" fontId="3" fillId="0" borderId="0" xfId="4" applyFont="1" applyFill="1" applyBorder="1" applyAlignment="1">
      <alignment horizontal="center"/>
    </xf>
    <xf numFmtId="0" fontId="2" fillId="0" borderId="0" xfId="2" applyFont="1" applyAlignment="1">
      <alignment horizontal="left" indent="2"/>
    </xf>
    <xf numFmtId="166" fontId="3" fillId="0" borderId="17" xfId="3" applyNumberFormat="1" applyFont="1" applyFill="1" applyBorder="1"/>
    <xf numFmtId="166" fontId="3" fillId="0" borderId="12" xfId="3" applyNumberFormat="1" applyFont="1" applyFill="1" applyBorder="1"/>
    <xf numFmtId="166" fontId="3" fillId="0" borderId="13" xfId="3" applyNumberFormat="1" applyFont="1" applyFill="1" applyBorder="1"/>
    <xf numFmtId="166" fontId="3" fillId="0" borderId="0" xfId="3" applyNumberFormat="1" applyFont="1" applyFill="1" applyBorder="1"/>
    <xf numFmtId="166" fontId="3" fillId="0" borderId="14" xfId="3" applyNumberFormat="1" applyFont="1" applyBorder="1"/>
    <xf numFmtId="166" fontId="3" fillId="0" borderId="15" xfId="3" applyNumberFormat="1" applyFont="1" applyBorder="1"/>
    <xf numFmtId="166" fontId="3" fillId="0" borderId="15" xfId="3" applyNumberFormat="1" applyFont="1" applyFill="1" applyBorder="1"/>
    <xf numFmtId="166" fontId="3" fillId="0" borderId="16" xfId="3" applyNumberFormat="1" applyFont="1" applyFill="1" applyBorder="1"/>
    <xf numFmtId="166" fontId="2" fillId="5" borderId="0" xfId="3" applyNumberFormat="1" applyFont="1" applyFill="1" applyBorder="1"/>
    <xf numFmtId="0" fontId="2" fillId="0" borderId="0" xfId="2" applyFont="1"/>
    <xf numFmtId="0" fontId="3" fillId="0" borderId="0" xfId="2" applyFont="1" applyAlignment="1">
      <alignment horizontal="left" indent="2"/>
    </xf>
    <xf numFmtId="166" fontId="3" fillId="0" borderId="17" xfId="3" applyNumberFormat="1" applyFont="1" applyFill="1" applyBorder="1" applyAlignment="1">
      <alignment horizontal="center"/>
    </xf>
    <xf numFmtId="166" fontId="3" fillId="0" borderId="12" xfId="3" applyNumberFormat="1" applyFont="1" applyFill="1" applyBorder="1" applyAlignment="1">
      <alignment horizontal="center"/>
    </xf>
    <xf numFmtId="166" fontId="3" fillId="0" borderId="13" xfId="3" applyNumberFormat="1" applyFont="1" applyFill="1" applyBorder="1" applyAlignment="1">
      <alignment horizontal="center"/>
    </xf>
    <xf numFmtId="0" fontId="3" fillId="0" borderId="0" xfId="2" applyFont="1" applyAlignment="1">
      <alignment horizontal="left" vertical="center" wrapText="1" indent="2" shrinkToFit="1"/>
    </xf>
    <xf numFmtId="166" fontId="3" fillId="0" borderId="18" xfId="3" applyNumberFormat="1" applyFont="1" applyFill="1" applyBorder="1" applyAlignment="1">
      <alignment horizontal="center" vertical="center"/>
    </xf>
    <xf numFmtId="166" fontId="3" fillId="0" borderId="19" xfId="3" applyNumberFormat="1" applyFont="1" applyFill="1" applyBorder="1" applyAlignment="1">
      <alignment horizontal="center" vertical="center"/>
    </xf>
    <xf numFmtId="166" fontId="3" fillId="0" borderId="20" xfId="3" applyNumberFormat="1" applyFont="1" applyFill="1" applyBorder="1" applyAlignment="1">
      <alignment horizontal="center" vertical="center"/>
    </xf>
    <xf numFmtId="166" fontId="3" fillId="0" borderId="14" xfId="3" applyNumberFormat="1" applyFont="1" applyFill="1" applyBorder="1" applyAlignment="1">
      <alignment horizontal="center" vertical="center"/>
    </xf>
    <xf numFmtId="166" fontId="3" fillId="0" borderId="15" xfId="3" applyNumberFormat="1" applyFont="1" applyFill="1" applyBorder="1" applyAlignment="1">
      <alignment horizontal="center" vertical="center"/>
    </xf>
    <xf numFmtId="166" fontId="3" fillId="0" borderId="16" xfId="3" applyNumberFormat="1" applyFont="1" applyFill="1" applyBorder="1" applyAlignment="1">
      <alignment horizontal="center" vertical="center"/>
    </xf>
    <xf numFmtId="166" fontId="2" fillId="0" borderId="0" xfId="3" applyNumberFormat="1" applyFont="1" applyFill="1" applyBorder="1" applyAlignment="1">
      <alignment horizontal="center" vertical="center"/>
    </xf>
    <xf numFmtId="166" fontId="3" fillId="6" borderId="12" xfId="3" applyNumberFormat="1" applyFont="1" applyFill="1" applyBorder="1"/>
    <xf numFmtId="166" fontId="3" fillId="6" borderId="13" xfId="3" applyNumberFormat="1" applyFont="1" applyFill="1" applyBorder="1"/>
    <xf numFmtId="166" fontId="3" fillId="6" borderId="22" xfId="3" applyNumberFormat="1" applyFont="1" applyFill="1" applyBorder="1"/>
    <xf numFmtId="166" fontId="3" fillId="6" borderId="23" xfId="3" applyNumberFormat="1" applyFont="1" applyFill="1" applyBorder="1"/>
    <xf numFmtId="166" fontId="3" fillId="0" borderId="18" xfId="3" applyNumberFormat="1" applyFont="1" applyFill="1" applyBorder="1"/>
    <xf numFmtId="166" fontId="3" fillId="0" borderId="19" xfId="3" applyNumberFormat="1" applyFont="1" applyFill="1" applyBorder="1"/>
    <xf numFmtId="166" fontId="3" fillId="6" borderId="19" xfId="3" applyNumberFormat="1" applyFont="1" applyFill="1" applyBorder="1"/>
    <xf numFmtId="166" fontId="3" fillId="6" borderId="20" xfId="3" applyNumberFormat="1" applyFont="1" applyFill="1" applyBorder="1"/>
    <xf numFmtId="166" fontId="3" fillId="6" borderId="18" xfId="3" applyNumberFormat="1" applyFont="1" applyFill="1" applyBorder="1"/>
    <xf numFmtId="166" fontId="3" fillId="0" borderId="20" xfId="3" applyNumberFormat="1" applyFont="1" applyFill="1" applyBorder="1"/>
    <xf numFmtId="166" fontId="3" fillId="6" borderId="14" xfId="3" applyNumberFormat="1" applyFont="1" applyFill="1" applyBorder="1"/>
    <xf numFmtId="166" fontId="3" fillId="6" borderId="15" xfId="3" applyNumberFormat="1" applyFont="1" applyFill="1" applyBorder="1"/>
    <xf numFmtId="166" fontId="3" fillId="0" borderId="24" xfId="3" applyNumberFormat="1" applyFont="1" applyBorder="1"/>
    <xf numFmtId="166" fontId="3" fillId="0" borderId="25" xfId="3" applyNumberFormat="1" applyFont="1" applyBorder="1"/>
    <xf numFmtId="166" fontId="3" fillId="0" borderId="26" xfId="3" applyNumberFormat="1" applyFont="1" applyBorder="1"/>
    <xf numFmtId="0" fontId="8" fillId="0" borderId="0" xfId="2" applyFont="1" applyAlignment="1">
      <alignment horizontal="left" vertical="center" wrapText="1"/>
    </xf>
    <xf numFmtId="166" fontId="8" fillId="7" borderId="25" xfId="3" applyNumberFormat="1" applyFont="1" applyFill="1" applyBorder="1" applyAlignment="1">
      <alignment horizontal="center" vertical="center"/>
    </xf>
    <xf numFmtId="166" fontId="8" fillId="0" borderId="0" xfId="3" applyNumberFormat="1" applyFont="1" applyFill="1" applyBorder="1" applyAlignment="1">
      <alignment horizontal="center"/>
    </xf>
    <xf numFmtId="0" fontId="2" fillId="0" borderId="0" xfId="2" applyFont="1" applyAlignment="1">
      <alignment horizontal="right"/>
    </xf>
    <xf numFmtId="166" fontId="3" fillId="0" borderId="0" xfId="3" applyNumberFormat="1" applyFont="1" applyBorder="1" applyAlignment="1">
      <alignment horizontal="center"/>
    </xf>
    <xf numFmtId="166" fontId="2" fillId="0" borderId="0" xfId="2" applyNumberFormat="1" applyFont="1"/>
    <xf numFmtId="0" fontId="0" fillId="0" borderId="2" xfId="0" applyBorder="1" applyAlignment="1">
      <alignment horizontal="center"/>
    </xf>
    <xf numFmtId="166" fontId="3" fillId="0" borderId="21" xfId="3" applyNumberFormat="1" applyFont="1" applyFill="1" applyBorder="1" applyAlignment="1">
      <alignment horizontal="center"/>
    </xf>
    <xf numFmtId="0" fontId="0" fillId="2" borderId="4" xfId="0" applyFill="1" applyBorder="1"/>
    <xf numFmtId="9" fontId="0" fillId="0" borderId="0" xfId="1" applyFont="1"/>
    <xf numFmtId="9" fontId="3" fillId="0" borderId="14" xfId="4" applyFont="1" applyFill="1" applyBorder="1" applyAlignment="1">
      <alignment horizontal="center"/>
    </xf>
    <xf numFmtId="9" fontId="3" fillId="0" borderId="15" xfId="4" applyFont="1" applyFill="1" applyBorder="1" applyAlignment="1">
      <alignment horizontal="center"/>
    </xf>
    <xf numFmtId="9" fontId="3" fillId="0" borderId="16" xfId="4" applyFont="1" applyFill="1" applyBorder="1" applyAlignment="1">
      <alignment horizontal="center"/>
    </xf>
    <xf numFmtId="0" fontId="5" fillId="0" borderId="0" xfId="0" applyFont="1"/>
    <xf numFmtId="0" fontId="5" fillId="0" borderId="9" xfId="0" applyFont="1" applyBorder="1" applyAlignment="1">
      <alignment horizontal="left"/>
    </xf>
    <xf numFmtId="166" fontId="3" fillId="0" borderId="10" xfId="0" applyNumberFormat="1" applyFont="1" applyBorder="1" applyAlignment="1">
      <alignment horizontal="left" vertical="center" wrapText="1"/>
    </xf>
    <xf numFmtId="166" fontId="3" fillId="0" borderId="10" xfId="0" applyNumberFormat="1" applyFont="1" applyBorder="1"/>
    <xf numFmtId="166" fontId="3" fillId="0" borderId="11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6" fillId="0" borderId="0" xfId="0" applyFont="1"/>
    <xf numFmtId="0" fontId="3" fillId="0" borderId="5" xfId="0" applyFont="1" applyBorder="1"/>
    <xf numFmtId="166" fontId="3" fillId="4" borderId="12" xfId="3" applyNumberFormat="1" applyFont="1" applyFill="1" applyBorder="1"/>
    <xf numFmtId="166" fontId="3" fillId="4" borderId="13" xfId="3" applyNumberFormat="1" applyFont="1" applyFill="1" applyBorder="1"/>
    <xf numFmtId="9" fontId="3" fillId="4" borderId="15" xfId="4" applyFont="1" applyFill="1" applyBorder="1"/>
    <xf numFmtId="9" fontId="3" fillId="4" borderId="16" xfId="4" applyFont="1" applyFill="1" applyBorder="1"/>
    <xf numFmtId="166" fontId="9" fillId="8" borderId="0" xfId="3" applyNumberFormat="1" applyFont="1" applyFill="1" applyBorder="1"/>
    <xf numFmtId="166" fontId="9" fillId="0" borderId="0" xfId="3" applyNumberFormat="1" applyFont="1"/>
    <xf numFmtId="166" fontId="3" fillId="8" borderId="0" xfId="3" applyNumberFormat="1" applyFont="1" applyFill="1" applyBorder="1"/>
    <xf numFmtId="166" fontId="2" fillId="0" borderId="2" xfId="3" applyNumberFormat="1" applyFont="1" applyBorder="1"/>
    <xf numFmtId="166" fontId="9" fillId="0" borderId="0" xfId="3" applyNumberFormat="1" applyFont="1" applyBorder="1"/>
    <xf numFmtId="166" fontId="3" fillId="0" borderId="0" xfId="3" applyNumberFormat="1" applyFont="1" applyBorder="1"/>
    <xf numFmtId="0" fontId="3" fillId="0" borderId="0" xfId="0" applyFont="1" applyAlignment="1">
      <alignment horizontal="left" vertical="center"/>
    </xf>
    <xf numFmtId="166" fontId="2" fillId="0" borderId="0" xfId="3" applyNumberFormat="1" applyFont="1"/>
    <xf numFmtId="0" fontId="2" fillId="0" borderId="0" xfId="0" applyFont="1"/>
    <xf numFmtId="166" fontId="3" fillId="4" borderId="29" xfId="3" applyNumberFormat="1" applyFont="1" applyFill="1" applyBorder="1"/>
    <xf numFmtId="166" fontId="3" fillId="6" borderId="30" xfId="3" applyNumberFormat="1" applyFont="1" applyFill="1" applyBorder="1"/>
    <xf numFmtId="166" fontId="3" fillId="6" borderId="31" xfId="3" applyNumberFormat="1" applyFont="1" applyFill="1" applyBorder="1"/>
    <xf numFmtId="167" fontId="3" fillId="4" borderId="18" xfId="3" applyNumberFormat="1" applyFont="1" applyFill="1" applyBorder="1"/>
    <xf numFmtId="167" fontId="3" fillId="6" borderId="19" xfId="3" applyNumberFormat="1" applyFont="1" applyFill="1" applyBorder="1"/>
    <xf numFmtId="167" fontId="3" fillId="6" borderId="20" xfId="3" applyNumberFormat="1" applyFont="1" applyFill="1" applyBorder="1"/>
    <xf numFmtId="166" fontId="3" fillId="4" borderId="21" xfId="3" applyNumberFormat="1" applyFont="1" applyFill="1" applyBorder="1"/>
    <xf numFmtId="166" fontId="3" fillId="0" borderId="22" xfId="3" applyNumberFormat="1" applyFont="1" applyFill="1" applyBorder="1"/>
    <xf numFmtId="167" fontId="3" fillId="0" borderId="18" xfId="3" applyNumberFormat="1" applyFont="1" applyFill="1" applyBorder="1"/>
    <xf numFmtId="167" fontId="3" fillId="4" borderId="19" xfId="3" applyNumberFormat="1" applyFont="1" applyFill="1" applyBorder="1"/>
    <xf numFmtId="166" fontId="3" fillId="4" borderId="19" xfId="3" applyNumberFormat="1" applyFont="1" applyFill="1" applyBorder="1"/>
    <xf numFmtId="167" fontId="3" fillId="6" borderId="18" xfId="3" applyNumberFormat="1" applyFont="1" applyFill="1" applyBorder="1"/>
    <xf numFmtId="167" fontId="3" fillId="0" borderId="19" xfId="3" applyNumberFormat="1" applyFont="1" applyFill="1" applyBorder="1"/>
    <xf numFmtId="167" fontId="3" fillId="6" borderId="14" xfId="3" applyNumberFormat="1" applyFont="1" applyFill="1" applyBorder="1"/>
    <xf numFmtId="167" fontId="3" fillId="6" borderId="15" xfId="3" applyNumberFormat="1" applyFont="1" applyFill="1" applyBorder="1"/>
    <xf numFmtId="167" fontId="3" fillId="0" borderId="15" xfId="3" applyNumberFormat="1" applyFont="1" applyFill="1" applyBorder="1"/>
    <xf numFmtId="167" fontId="3" fillId="4" borderId="16" xfId="3" applyNumberFormat="1" applyFont="1" applyFill="1" applyBorder="1"/>
    <xf numFmtId="167" fontId="3" fillId="4" borderId="25" xfId="3" applyNumberFormat="1" applyFont="1" applyFill="1" applyBorder="1"/>
    <xf numFmtId="167" fontId="3" fillId="4" borderId="32" xfId="3" applyNumberFormat="1" applyFont="1" applyFill="1" applyBorder="1"/>
    <xf numFmtId="167" fontId="3" fillId="4" borderId="26" xfId="3" applyNumberFormat="1" applyFont="1" applyFill="1" applyBorder="1"/>
    <xf numFmtId="166" fontId="8" fillId="7" borderId="32" xfId="3" applyNumberFormat="1" applyFont="1" applyFill="1" applyBorder="1"/>
    <xf numFmtId="166" fontId="8" fillId="7" borderId="26" xfId="3" applyNumberFormat="1" applyFont="1" applyFill="1" applyBorder="1"/>
    <xf numFmtId="166" fontId="2" fillId="0" borderId="0" xfId="3" applyNumberFormat="1" applyFont="1" applyFill="1" applyAlignment="1">
      <alignment horizontal="right"/>
    </xf>
    <xf numFmtId="166" fontId="3" fillId="4" borderId="19" xfId="3" applyNumberFormat="1" applyFont="1" applyFill="1" applyBorder="1" applyAlignment="1"/>
    <xf numFmtId="166" fontId="3" fillId="4" borderId="20" xfId="3" applyNumberFormat="1" applyFont="1" applyFill="1" applyBorder="1" applyAlignment="1"/>
    <xf numFmtId="166" fontId="3" fillId="4" borderId="14" xfId="3" applyNumberFormat="1" applyFont="1" applyFill="1" applyBorder="1" applyAlignment="1"/>
    <xf numFmtId="166" fontId="3" fillId="4" borderId="15" xfId="3" applyNumberFormat="1" applyFont="1" applyFill="1" applyBorder="1" applyAlignment="1"/>
    <xf numFmtId="166" fontId="3" fillId="4" borderId="16" xfId="3" applyNumberFormat="1" applyFont="1" applyFill="1" applyBorder="1" applyAlignment="1"/>
    <xf numFmtId="166" fontId="3" fillId="0" borderId="12" xfId="3" applyNumberFormat="1" applyFont="1" applyBorder="1"/>
    <xf numFmtId="166" fontId="3" fillId="0" borderId="27" xfId="3" applyNumberFormat="1" applyFont="1" applyBorder="1"/>
    <xf numFmtId="166" fontId="3" fillId="0" borderId="13" xfId="3" applyNumberFormat="1" applyFont="1" applyBorder="1"/>
    <xf numFmtId="166" fontId="3" fillId="0" borderId="28" xfId="3" applyNumberFormat="1" applyFont="1" applyBorder="1"/>
    <xf numFmtId="166" fontId="3" fillId="0" borderId="16" xfId="3" applyNumberFormat="1" applyFont="1" applyBorder="1"/>
    <xf numFmtId="166" fontId="2" fillId="0" borderId="0" xfId="0" applyNumberFormat="1" applyFont="1"/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0" fontId="3" fillId="4" borderId="17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/>
    </xf>
    <xf numFmtId="166" fontId="3" fillId="4" borderId="12" xfId="0" applyNumberFormat="1" applyFont="1" applyFill="1" applyBorder="1" applyAlignment="1">
      <alignment horizontal="center"/>
    </xf>
    <xf numFmtId="166" fontId="3" fillId="9" borderId="12" xfId="0" applyNumberFormat="1" applyFont="1" applyFill="1" applyBorder="1" applyAlignment="1">
      <alignment horizontal="center" wrapText="1"/>
    </xf>
    <xf numFmtId="166" fontId="3" fillId="9" borderId="12" xfId="0" applyNumberFormat="1" applyFont="1" applyFill="1" applyBorder="1" applyAlignment="1">
      <alignment horizontal="center"/>
    </xf>
    <xf numFmtId="166" fontId="3" fillId="4" borderId="13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/>
    </xf>
    <xf numFmtId="166" fontId="3" fillId="4" borderId="15" xfId="0" applyNumberFormat="1" applyFont="1" applyFill="1" applyBorder="1" applyAlignment="1">
      <alignment horizontal="center"/>
    </xf>
    <xf numFmtId="166" fontId="3" fillId="9" borderId="15" xfId="0" applyNumberFormat="1" applyFont="1" applyFill="1" applyBorder="1" applyAlignment="1">
      <alignment horizontal="center"/>
    </xf>
    <xf numFmtId="166" fontId="3" fillId="9" borderId="28" xfId="0" applyNumberFormat="1" applyFont="1" applyFill="1" applyBorder="1" applyAlignment="1">
      <alignment horizontal="center"/>
    </xf>
    <xf numFmtId="166" fontId="3" fillId="4" borderId="1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33" xfId="0" applyFont="1" applyFill="1" applyBorder="1"/>
    <xf numFmtId="0" fontId="3" fillId="2" borderId="34" xfId="0" applyFont="1" applyFill="1" applyBorder="1"/>
    <xf numFmtId="0" fontId="3" fillId="2" borderId="35" xfId="0" quotePrefix="1" applyFont="1" applyFill="1" applyBorder="1"/>
    <xf numFmtId="0" fontId="3" fillId="2" borderId="35" xfId="0" applyFont="1" applyFill="1" applyBorder="1"/>
    <xf numFmtId="0" fontId="0" fillId="0" borderId="3" xfId="0" applyBorder="1" applyAlignment="1">
      <alignment horizontal="center"/>
    </xf>
    <xf numFmtId="166" fontId="0" fillId="0" borderId="0" xfId="5" applyNumberFormat="1" applyFont="1"/>
    <xf numFmtId="166" fontId="0" fillId="0" borderId="2" xfId="5" applyNumberFormat="1" applyFont="1" applyBorder="1" applyAlignment="1">
      <alignment horizontal="center"/>
    </xf>
    <xf numFmtId="166" fontId="0" fillId="0" borderId="0" xfId="5" applyNumberFormat="1" applyFont="1" applyBorder="1"/>
    <xf numFmtId="166" fontId="0" fillId="0" borderId="7" xfId="5" applyNumberFormat="1" applyFont="1" applyBorder="1"/>
    <xf numFmtId="9" fontId="0" fillId="0" borderId="0" xfId="1" applyFont="1" applyBorder="1"/>
    <xf numFmtId="9" fontId="0" fillId="0" borderId="5" xfId="1" applyFont="1" applyBorder="1"/>
    <xf numFmtId="0" fontId="10" fillId="0" borderId="0" xfId="0" applyFont="1"/>
    <xf numFmtId="0" fontId="1" fillId="0" borderId="0" xfId="6" applyAlignment="1" applyProtection="1"/>
    <xf numFmtId="0" fontId="10" fillId="0" borderId="0" xfId="6" applyFont="1" applyAlignment="1" applyProtection="1"/>
    <xf numFmtId="0" fontId="1" fillId="10" borderId="0" xfId="6" applyFill="1" applyAlignment="1" applyProtection="1"/>
    <xf numFmtId="0" fontId="1" fillId="11" borderId="0" xfId="6" applyFill="1" applyAlignment="1" applyProtection="1"/>
    <xf numFmtId="0" fontId="1" fillId="13" borderId="0" xfId="6" applyFill="1" applyAlignment="1" applyProtection="1"/>
    <xf numFmtId="0" fontId="0" fillId="0" borderId="0" xfId="0" applyAlignment="1" applyProtection="1">
      <alignment vertical="top"/>
      <protection locked="0"/>
    </xf>
    <xf numFmtId="168" fontId="0" fillId="0" borderId="0" xfId="0" applyNumberFormat="1" applyAlignment="1" applyProtection="1">
      <alignment vertical="top"/>
      <protection locked="0"/>
    </xf>
    <xf numFmtId="0" fontId="0" fillId="14" borderId="0" xfId="6" applyFont="1" applyFill="1" applyAlignment="1" applyProtection="1"/>
    <xf numFmtId="0" fontId="0" fillId="12" borderId="0" xfId="6" applyFont="1" applyFill="1" applyAlignment="1" applyProtection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2" borderId="0" xfId="0" applyFill="1" applyAlignment="1">
      <alignment horizontal="center"/>
    </xf>
    <xf numFmtId="14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9" fontId="0" fillId="2" borderId="4" xfId="1" applyFont="1" applyFill="1" applyBorder="1"/>
    <xf numFmtId="9" fontId="0" fillId="2" borderId="0" xfId="1" applyFont="1" applyFill="1" applyBorder="1"/>
    <xf numFmtId="3" fontId="0" fillId="2" borderId="4" xfId="0" applyNumberFormat="1" applyFill="1" applyBorder="1"/>
    <xf numFmtId="3" fontId="0" fillId="2" borderId="0" xfId="0" applyNumberFormat="1" applyFill="1"/>
    <xf numFmtId="3" fontId="0" fillId="2" borderId="6" xfId="0" applyNumberFormat="1" applyFill="1" applyBorder="1"/>
    <xf numFmtId="3" fontId="0" fillId="2" borderId="7" xfId="0" applyNumberFormat="1" applyFill="1" applyBorder="1"/>
    <xf numFmtId="3" fontId="0" fillId="0" borderId="0" xfId="0" applyNumberFormat="1"/>
    <xf numFmtId="3" fontId="0" fillId="0" borderId="7" xfId="0" applyNumberFormat="1" applyBorder="1"/>
    <xf numFmtId="3" fontId="1" fillId="0" borderId="0" xfId="6" applyNumberFormat="1" applyAlignment="1" applyProtection="1"/>
    <xf numFmtId="3" fontId="1" fillId="2" borderId="0" xfId="6" applyNumberFormat="1" applyFill="1" applyAlignment="1" applyProtection="1"/>
    <xf numFmtId="3" fontId="1" fillId="14" borderId="0" xfId="6" applyNumberFormat="1" applyFill="1" applyAlignment="1" applyProtection="1"/>
    <xf numFmtId="3" fontId="1" fillId="12" borderId="0" xfId="6" applyNumberFormat="1" applyFill="1" applyAlignment="1" applyProtection="1"/>
    <xf numFmtId="3" fontId="1" fillId="10" borderId="0" xfId="6" applyNumberFormat="1" applyFill="1" applyAlignment="1" applyProtection="1"/>
    <xf numFmtId="3" fontId="1" fillId="11" borderId="0" xfId="6" applyNumberFormat="1" applyFill="1" applyAlignment="1" applyProtection="1"/>
    <xf numFmtId="3" fontId="1" fillId="13" borderId="0" xfId="6" applyNumberFormat="1" applyFill="1" applyAlignment="1" applyProtection="1"/>
    <xf numFmtId="3" fontId="1" fillId="0" borderId="2" xfId="6" applyNumberFormat="1" applyBorder="1" applyAlignment="1" applyProtection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center"/>
    </xf>
    <xf numFmtId="166" fontId="16" fillId="0" borderId="0" xfId="0" applyNumberFormat="1" applyFont="1"/>
    <xf numFmtId="0" fontId="11" fillId="0" borderId="0" xfId="0" applyFont="1"/>
    <xf numFmtId="166" fontId="11" fillId="0" borderId="0" xfId="0" applyNumberFormat="1" applyFont="1"/>
    <xf numFmtId="0" fontId="16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66" fontId="12" fillId="0" borderId="17" xfId="3" applyNumberFormat="1" applyFont="1" applyBorder="1"/>
    <xf numFmtId="166" fontId="12" fillId="0" borderId="12" xfId="3" applyNumberFormat="1" applyFont="1" applyBorder="1"/>
    <xf numFmtId="166" fontId="12" fillId="0" borderId="13" xfId="3" applyNumberFormat="1" applyFont="1" applyBorder="1"/>
    <xf numFmtId="166" fontId="12" fillId="0" borderId="18" xfId="3" applyNumberFormat="1" applyFont="1" applyBorder="1"/>
    <xf numFmtId="166" fontId="12" fillId="0" borderId="19" xfId="3" applyNumberFormat="1" applyFont="1" applyBorder="1"/>
    <xf numFmtId="166" fontId="12" fillId="0" borderId="20" xfId="3" applyNumberFormat="1" applyFont="1" applyBorder="1"/>
    <xf numFmtId="166" fontId="12" fillId="0" borderId="14" xfId="3" applyNumberFormat="1" applyFont="1" applyBorder="1"/>
    <xf numFmtId="166" fontId="12" fillId="0" borderId="15" xfId="3" applyNumberFormat="1" applyFont="1" applyBorder="1"/>
    <xf numFmtId="166" fontId="12" fillId="0" borderId="16" xfId="3" applyNumberFormat="1" applyFont="1" applyBorder="1"/>
    <xf numFmtId="166" fontId="15" fillId="0" borderId="0" xfId="3" applyNumberFormat="1" applyFont="1"/>
    <xf numFmtId="0" fontId="12" fillId="0" borderId="33" xfId="7" applyFont="1" applyBorder="1"/>
    <xf numFmtId="166" fontId="12" fillId="0" borderId="17" xfId="3" applyNumberFormat="1" applyFont="1" applyFill="1" applyBorder="1"/>
    <xf numFmtId="166" fontId="12" fillId="0" borderId="12" xfId="3" applyNumberFormat="1" applyFont="1" applyFill="1" applyBorder="1"/>
    <xf numFmtId="166" fontId="12" fillId="0" borderId="13" xfId="3" applyNumberFormat="1" applyFont="1" applyFill="1" applyBorder="1"/>
    <xf numFmtId="166" fontId="12" fillId="0" borderId="0" xfId="3" applyNumberFormat="1" applyFont="1" applyFill="1" applyBorder="1"/>
    <xf numFmtId="0" fontId="12" fillId="0" borderId="33" xfId="0" applyFont="1" applyBorder="1"/>
    <xf numFmtId="0" fontId="12" fillId="0" borderId="34" xfId="0" applyFont="1" applyBorder="1"/>
    <xf numFmtId="164" fontId="3" fillId="4" borderId="19" xfId="4" applyNumberFormat="1" applyFont="1" applyFill="1" applyBorder="1"/>
    <xf numFmtId="164" fontId="3" fillId="4" borderId="20" xfId="4" applyNumberFormat="1" applyFont="1" applyFill="1" applyBorder="1"/>
    <xf numFmtId="166" fontId="2" fillId="0" borderId="0" xfId="3" applyNumberFormat="1" applyFont="1" applyBorder="1"/>
    <xf numFmtId="9" fontId="0" fillId="15" borderId="0" xfId="1" applyFont="1" applyFill="1"/>
    <xf numFmtId="3" fontId="0" fillId="15" borderId="0" xfId="0" applyNumberFormat="1" applyFill="1"/>
    <xf numFmtId="0" fontId="0" fillId="15" borderId="0" xfId="0" applyFill="1"/>
    <xf numFmtId="0" fontId="0" fillId="16" borderId="0" xfId="6" applyFont="1" applyFill="1" applyAlignment="1" applyProtection="1"/>
    <xf numFmtId="3" fontId="1" fillId="16" borderId="0" xfId="6" applyNumberFormat="1" applyFill="1" applyAlignment="1" applyProtection="1"/>
    <xf numFmtId="0" fontId="17" fillId="0" borderId="0" xfId="0" applyFont="1"/>
    <xf numFmtId="0" fontId="18" fillId="0" borderId="0" xfId="0" applyFont="1"/>
    <xf numFmtId="14" fontId="3" fillId="4" borderId="13" xfId="0" applyNumberFormat="1" applyFont="1" applyFill="1" applyBorder="1" applyAlignment="1">
      <alignment horizontal="center"/>
    </xf>
    <xf numFmtId="3" fontId="0" fillId="15" borderId="7" xfId="0" applyNumberFormat="1" applyFill="1" applyBorder="1"/>
    <xf numFmtId="0" fontId="19" fillId="2" borderId="0" xfId="0" applyFont="1" applyFill="1"/>
    <xf numFmtId="166" fontId="3" fillId="0" borderId="0" xfId="5" applyNumberFormat="1" applyFont="1"/>
    <xf numFmtId="166" fontId="20" fillId="0" borderId="0" xfId="5" applyNumberFormat="1" applyFont="1"/>
    <xf numFmtId="166" fontId="3" fillId="0" borderId="0" xfId="2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35" xfId="0" applyFont="1" applyBorder="1"/>
    <xf numFmtId="166" fontId="12" fillId="0" borderId="24" xfId="3" applyNumberFormat="1" applyFont="1" applyFill="1" applyBorder="1"/>
    <xf numFmtId="166" fontId="12" fillId="0" borderId="25" xfId="3" applyNumberFormat="1" applyFont="1" applyFill="1" applyBorder="1"/>
    <xf numFmtId="166" fontId="12" fillId="0" borderId="26" xfId="3" applyNumberFormat="1" applyFont="1" applyFill="1" applyBorder="1"/>
    <xf numFmtId="43" fontId="3" fillId="0" borderId="0" xfId="2" applyNumberFormat="1" applyFont="1"/>
    <xf numFmtId="0" fontId="6" fillId="3" borderId="9" xfId="2" applyFont="1" applyFill="1" applyBorder="1" applyAlignment="1">
      <alignment horizontal="center"/>
    </xf>
    <xf numFmtId="0" fontId="6" fillId="3" borderId="10" xfId="2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165" fontId="6" fillId="4" borderId="9" xfId="2" applyNumberFormat="1" applyFont="1" applyFill="1" applyBorder="1" applyAlignment="1">
      <alignment horizontal="center" vertical="center"/>
    </xf>
    <xf numFmtId="165" fontId="6" fillId="4" borderId="10" xfId="2" applyNumberFormat="1" applyFont="1" applyFill="1" applyBorder="1" applyAlignment="1">
      <alignment horizontal="center" vertical="center"/>
    </xf>
    <xf numFmtId="165" fontId="6" fillId="4" borderId="11" xfId="2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</cellXfs>
  <cellStyles count="11">
    <cellStyle name="Comma" xfId="5" builtinId="3"/>
    <cellStyle name="Comma 2" xfId="3" xr:uid="{00000000-0005-0000-0000-000001000000}"/>
    <cellStyle name="Comma 2 2" xfId="8" xr:uid="{00000000-0005-0000-0000-000002000000}"/>
    <cellStyle name="Normal" xfId="0" builtinId="0"/>
    <cellStyle name="Normal 2" xfId="2" xr:uid="{00000000-0005-0000-0000-000004000000}"/>
    <cellStyle name="Normal 2 2" xfId="7" xr:uid="{00000000-0005-0000-0000-000005000000}"/>
    <cellStyle name="Normal 3" xfId="6" xr:uid="{00000000-0005-0000-0000-000006000000}"/>
    <cellStyle name="Normal 3 2" xfId="9" xr:uid="{00000000-0005-0000-0000-000007000000}"/>
    <cellStyle name="Normal 4" xfId="10" xr:uid="{00000000-0005-0000-0000-000008000000}"/>
    <cellStyle name="Percent" xfId="1" builtinId="5"/>
    <cellStyle name="Percent 2" xfId="4" xr:uid="{00000000-0005-0000-0000-00000A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B30"/>
  <sheetViews>
    <sheetView workbookViewId="0">
      <selection activeCell="B9" sqref="B9"/>
    </sheetView>
  </sheetViews>
  <sheetFormatPr defaultRowHeight="15" x14ac:dyDescent="0.25"/>
  <cols>
    <col min="1" max="1" width="27.85546875" bestFit="1" customWidth="1"/>
  </cols>
  <sheetData>
    <row r="2" spans="1:2" ht="30" customHeight="1" x14ac:dyDescent="0.25"/>
    <row r="5" spans="1:2" x14ac:dyDescent="0.25">
      <c r="A5" s="95" t="s">
        <v>161</v>
      </c>
    </row>
    <row r="6" spans="1:2" x14ac:dyDescent="0.25">
      <c r="A6" t="s">
        <v>144</v>
      </c>
      <c r="B6" s="12">
        <v>2023</v>
      </c>
    </row>
    <row r="7" spans="1:2" x14ac:dyDescent="0.25">
      <c r="A7" t="s">
        <v>145</v>
      </c>
      <c r="B7" s="15">
        <v>0.2</v>
      </c>
    </row>
    <row r="8" spans="1:2" x14ac:dyDescent="0.25">
      <c r="A8" t="s">
        <v>119</v>
      </c>
      <c r="B8" s="15">
        <v>1</v>
      </c>
    </row>
    <row r="11" spans="1:2" x14ac:dyDescent="0.25">
      <c r="A11" s="226" t="s">
        <v>4225</v>
      </c>
      <c r="B11" s="227">
        <f>MATCH("Contribution to RCW 19.285 Compliance",'Facility Detail'!A:A,0)-MATCH(1,'Facility Detail'!A:A,0)-1</f>
        <v>33</v>
      </c>
    </row>
    <row r="14" spans="1:2" x14ac:dyDescent="0.25">
      <c r="A14" s="95" t="s">
        <v>154</v>
      </c>
    </row>
    <row r="15" spans="1:2" x14ac:dyDescent="0.25">
      <c r="A15" s="145" t="s">
        <v>18</v>
      </c>
    </row>
    <row r="16" spans="1:2" x14ac:dyDescent="0.25">
      <c r="A16" s="146" t="s">
        <v>6</v>
      </c>
    </row>
    <row r="17" spans="1:1" x14ac:dyDescent="0.25">
      <c r="A17" s="147" t="s">
        <v>7</v>
      </c>
    </row>
    <row r="18" spans="1:1" x14ac:dyDescent="0.25">
      <c r="A18" s="79"/>
    </row>
    <row r="19" spans="1:1" x14ac:dyDescent="0.25">
      <c r="A19" s="95" t="s">
        <v>155</v>
      </c>
    </row>
    <row r="20" spans="1:1" x14ac:dyDescent="0.25">
      <c r="A20" s="145"/>
    </row>
    <row r="21" spans="1:1" x14ac:dyDescent="0.25">
      <c r="A21" s="146" t="s">
        <v>10</v>
      </c>
    </row>
    <row r="22" spans="1:1" x14ac:dyDescent="0.25">
      <c r="A22" s="146" t="s">
        <v>47</v>
      </c>
    </row>
    <row r="23" spans="1:1" x14ac:dyDescent="0.25">
      <c r="A23" s="146" t="s">
        <v>5</v>
      </c>
    </row>
    <row r="24" spans="1:1" x14ac:dyDescent="0.25">
      <c r="A24" s="146" t="s">
        <v>52</v>
      </c>
    </row>
    <row r="25" spans="1:1" x14ac:dyDescent="0.25">
      <c r="A25" s="146" t="s">
        <v>25</v>
      </c>
    </row>
    <row r="26" spans="1:1" x14ac:dyDescent="0.25">
      <c r="A26" s="146" t="s">
        <v>156</v>
      </c>
    </row>
    <row r="27" spans="1:1" x14ac:dyDescent="0.25">
      <c r="A27" s="146" t="s">
        <v>82</v>
      </c>
    </row>
    <row r="28" spans="1:1" x14ac:dyDescent="0.25">
      <c r="A28" s="146" t="s">
        <v>157</v>
      </c>
    </row>
    <row r="29" spans="1:1" x14ac:dyDescent="0.25">
      <c r="A29" s="146" t="s">
        <v>158</v>
      </c>
    </row>
    <row r="30" spans="1:1" x14ac:dyDescent="0.25">
      <c r="A30" s="148" t="s">
        <v>159</v>
      </c>
    </row>
  </sheetData>
  <pageMargins left="0.7" right="0.7" top="0.75" bottom="0.75" header="0.3" footer="0.3"/>
  <pageSetup orientation="portrait" r:id="rId1"/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L59"/>
  <sheetViews>
    <sheetView topLeftCell="A28" workbookViewId="0">
      <selection activeCell="B4" sqref="B4"/>
    </sheetView>
  </sheetViews>
  <sheetFormatPr defaultRowHeight="15" x14ac:dyDescent="0.25"/>
  <cols>
    <col min="2" max="2" width="17.7109375" bestFit="1" customWidth="1"/>
    <col min="3" max="3" width="57.7109375" bestFit="1" customWidth="1"/>
    <col min="4" max="4" width="13.28515625" bestFit="1" customWidth="1"/>
    <col min="5" max="5" width="25.140625" bestFit="1" customWidth="1"/>
    <col min="6" max="6" width="16.42578125" style="13" customWidth="1"/>
    <col min="7" max="7" width="16.28515625" style="13" customWidth="1"/>
    <col min="8" max="8" width="12.140625" bestFit="1" customWidth="1"/>
    <col min="9" max="10" width="12.5703125" style="14" customWidth="1"/>
    <col min="11" max="11" width="140.5703125" style="14" bestFit="1" customWidth="1"/>
    <col min="12" max="12" width="10.28515625" customWidth="1"/>
  </cols>
  <sheetData>
    <row r="2" spans="1:12" s="3" customFormat="1" ht="45" x14ac:dyDescent="0.25">
      <c r="A2" s="166" t="s">
        <v>109</v>
      </c>
      <c r="B2" s="167" t="s">
        <v>160</v>
      </c>
      <c r="C2" s="167" t="s">
        <v>113</v>
      </c>
      <c r="D2" s="167" t="s">
        <v>0</v>
      </c>
      <c r="E2" s="167" t="s">
        <v>1</v>
      </c>
      <c r="F2" s="168" t="s">
        <v>116</v>
      </c>
      <c r="G2" s="168" t="s">
        <v>117</v>
      </c>
      <c r="H2" s="167" t="s">
        <v>118</v>
      </c>
      <c r="I2" s="168" t="s">
        <v>107</v>
      </c>
      <c r="J2" s="168" t="s">
        <v>112</v>
      </c>
      <c r="K2" s="168" t="s">
        <v>152</v>
      </c>
      <c r="L2" s="169" t="s">
        <v>121</v>
      </c>
    </row>
    <row r="3" spans="1:12" x14ac:dyDescent="0.25">
      <c r="A3" s="69">
        <v>1</v>
      </c>
      <c r="B3" s="12" t="s">
        <v>3</v>
      </c>
      <c r="C3" s="12" t="s">
        <v>2</v>
      </c>
      <c r="D3" s="12" t="s">
        <v>4</v>
      </c>
      <c r="E3" s="12" t="s">
        <v>5</v>
      </c>
      <c r="F3" s="170"/>
      <c r="G3" s="170"/>
      <c r="H3" s="171">
        <v>23071</v>
      </c>
      <c r="I3" s="172">
        <v>0.28299999999999997</v>
      </c>
      <c r="J3" s="172">
        <v>1</v>
      </c>
      <c r="K3" s="172" t="s">
        <v>151</v>
      </c>
      <c r="L3" s="8"/>
    </row>
    <row r="4" spans="1:12" x14ac:dyDescent="0.25">
      <c r="A4" s="69">
        <v>2</v>
      </c>
      <c r="B4" s="12" t="s">
        <v>4240</v>
      </c>
      <c r="C4" s="12" t="s">
        <v>4236</v>
      </c>
      <c r="D4" s="12" t="s">
        <v>15</v>
      </c>
      <c r="E4" s="12" t="s">
        <v>10</v>
      </c>
      <c r="F4" s="170"/>
      <c r="G4" s="170"/>
      <c r="H4" s="12"/>
      <c r="I4" s="172">
        <v>1</v>
      </c>
      <c r="J4" s="172">
        <v>1</v>
      </c>
      <c r="K4" s="172"/>
      <c r="L4" s="8"/>
    </row>
    <row r="5" spans="1:12" x14ac:dyDescent="0.25">
      <c r="A5" s="69">
        <v>3</v>
      </c>
      <c r="B5" s="12" t="s">
        <v>4237</v>
      </c>
      <c r="C5" s="12" t="s">
        <v>4238</v>
      </c>
      <c r="D5" s="12" t="s">
        <v>15</v>
      </c>
      <c r="E5" s="12" t="s">
        <v>10</v>
      </c>
      <c r="F5" s="170"/>
      <c r="G5" s="170"/>
      <c r="H5" s="171"/>
      <c r="I5" s="172">
        <v>1</v>
      </c>
      <c r="J5" s="172">
        <v>1</v>
      </c>
      <c r="K5" s="172"/>
      <c r="L5" s="8"/>
    </row>
    <row r="6" spans="1:12" x14ac:dyDescent="0.25">
      <c r="A6" s="69">
        <v>4</v>
      </c>
      <c r="B6" s="12" t="s">
        <v>9</v>
      </c>
      <c r="C6" s="12" t="s">
        <v>8</v>
      </c>
      <c r="D6" s="12" t="s">
        <v>4</v>
      </c>
      <c r="E6" s="12" t="s">
        <v>10</v>
      </c>
      <c r="F6" s="170"/>
      <c r="G6" s="170"/>
      <c r="H6" s="171">
        <v>38683</v>
      </c>
      <c r="I6" s="172">
        <v>1</v>
      </c>
      <c r="J6" s="172">
        <v>1</v>
      </c>
      <c r="K6" s="172"/>
      <c r="L6" s="8"/>
    </row>
    <row r="7" spans="1:12" x14ac:dyDescent="0.25">
      <c r="A7" s="69">
        <v>5</v>
      </c>
      <c r="B7" s="12" t="s">
        <v>12</v>
      </c>
      <c r="C7" s="12" t="s">
        <v>11</v>
      </c>
      <c r="D7" s="12" t="s">
        <v>4</v>
      </c>
      <c r="E7" s="12" t="s">
        <v>10</v>
      </c>
      <c r="F7" s="170"/>
      <c r="G7" s="170"/>
      <c r="H7" s="171">
        <v>38683</v>
      </c>
      <c r="I7" s="172">
        <v>1</v>
      </c>
      <c r="J7" s="172">
        <v>1</v>
      </c>
      <c r="K7" s="172"/>
      <c r="L7" s="8"/>
    </row>
    <row r="8" spans="1:12" x14ac:dyDescent="0.25">
      <c r="A8" s="69">
        <v>6</v>
      </c>
      <c r="B8" s="12" t="s">
        <v>14</v>
      </c>
      <c r="C8" s="12" t="s">
        <v>13</v>
      </c>
      <c r="D8" s="12" t="s">
        <v>15</v>
      </c>
      <c r="E8" s="12" t="s">
        <v>10</v>
      </c>
      <c r="F8" s="170"/>
      <c r="G8" s="170"/>
      <c r="H8" s="12"/>
      <c r="I8" s="172">
        <v>1</v>
      </c>
      <c r="J8" s="172">
        <v>1</v>
      </c>
      <c r="K8" s="172"/>
      <c r="L8" s="8"/>
    </row>
    <row r="9" spans="1:12" x14ac:dyDescent="0.25">
      <c r="A9" s="69">
        <v>7</v>
      </c>
      <c r="B9" s="12" t="s">
        <v>17</v>
      </c>
      <c r="C9" s="12" t="s">
        <v>16</v>
      </c>
      <c r="D9" s="12" t="s">
        <v>4</v>
      </c>
      <c r="E9" s="12" t="s">
        <v>10</v>
      </c>
      <c r="F9" s="170" t="s">
        <v>114</v>
      </c>
      <c r="G9" s="170"/>
      <c r="H9" s="171">
        <v>40968</v>
      </c>
      <c r="I9" s="172">
        <v>1</v>
      </c>
      <c r="J9" s="172">
        <v>1</v>
      </c>
      <c r="K9" s="172"/>
      <c r="L9" s="8"/>
    </row>
    <row r="10" spans="1:12" x14ac:dyDescent="0.25">
      <c r="A10" s="69">
        <v>8</v>
      </c>
      <c r="B10" s="12" t="s">
        <v>20</v>
      </c>
      <c r="C10" s="12" t="s">
        <v>19</v>
      </c>
      <c r="D10" s="12" t="s">
        <v>4</v>
      </c>
      <c r="E10" s="12" t="s">
        <v>10</v>
      </c>
      <c r="F10" s="170" t="s">
        <v>114</v>
      </c>
      <c r="G10" s="170"/>
      <c r="H10" s="171">
        <v>40968</v>
      </c>
      <c r="I10" s="172">
        <v>1</v>
      </c>
      <c r="J10" s="172">
        <v>1</v>
      </c>
      <c r="K10" s="172"/>
      <c r="L10" s="8"/>
    </row>
    <row r="11" spans="1:12" x14ac:dyDescent="0.25">
      <c r="A11" s="69">
        <v>9</v>
      </c>
      <c r="B11" s="12" t="s">
        <v>24</v>
      </c>
      <c r="C11" s="12" t="s">
        <v>23</v>
      </c>
      <c r="D11" s="12" t="s">
        <v>15</v>
      </c>
      <c r="E11" s="12" t="s">
        <v>25</v>
      </c>
      <c r="F11" s="170"/>
      <c r="G11" s="170"/>
      <c r="H11" s="12"/>
      <c r="I11" s="172">
        <v>1</v>
      </c>
      <c r="J11" s="172">
        <v>1</v>
      </c>
      <c r="K11" s="172"/>
      <c r="L11" s="8"/>
    </row>
    <row r="12" spans="1:12" x14ac:dyDescent="0.25">
      <c r="A12" s="69">
        <v>10</v>
      </c>
      <c r="B12" s="12" t="s">
        <v>22</v>
      </c>
      <c r="C12" s="12" t="s">
        <v>21</v>
      </c>
      <c r="D12" s="12" t="s">
        <v>4</v>
      </c>
      <c r="E12" s="12" t="s">
        <v>5</v>
      </c>
      <c r="F12" s="170"/>
      <c r="G12" s="170"/>
      <c r="H12" s="171">
        <v>2162</v>
      </c>
      <c r="I12" s="172">
        <v>8.5000000000000006E-2</v>
      </c>
      <c r="J12" s="172">
        <v>1</v>
      </c>
      <c r="K12" s="172"/>
      <c r="L12" s="8"/>
    </row>
    <row r="13" spans="1:12" x14ac:dyDescent="0.25">
      <c r="A13" s="69">
        <v>11</v>
      </c>
      <c r="B13" s="12" t="s">
        <v>27</v>
      </c>
      <c r="C13" s="12" t="s">
        <v>26</v>
      </c>
      <c r="D13" s="12" t="s">
        <v>4</v>
      </c>
      <c r="E13" s="12" t="s">
        <v>10</v>
      </c>
      <c r="F13" s="170"/>
      <c r="G13" s="170"/>
      <c r="H13" s="171">
        <v>39804</v>
      </c>
      <c r="I13" s="172">
        <v>1</v>
      </c>
      <c r="J13" s="172">
        <v>1</v>
      </c>
      <c r="K13" s="172"/>
      <c r="L13" s="8"/>
    </row>
    <row r="14" spans="1:12" x14ac:dyDescent="0.25">
      <c r="A14" s="69">
        <v>12</v>
      </c>
      <c r="B14" s="12" t="s">
        <v>29</v>
      </c>
      <c r="C14" s="12" t="s">
        <v>28</v>
      </c>
      <c r="D14" s="12" t="s">
        <v>4</v>
      </c>
      <c r="E14" s="12" t="s">
        <v>10</v>
      </c>
      <c r="F14" s="170" t="s">
        <v>114</v>
      </c>
      <c r="G14" s="170"/>
      <c r="H14" s="171">
        <v>39804</v>
      </c>
      <c r="I14" s="172">
        <v>1</v>
      </c>
      <c r="J14" s="172">
        <v>1</v>
      </c>
      <c r="K14" s="172"/>
      <c r="L14" s="8"/>
    </row>
    <row r="15" spans="1:12" x14ac:dyDescent="0.25">
      <c r="A15" s="69">
        <v>13</v>
      </c>
      <c r="B15" s="12" t="s">
        <v>31</v>
      </c>
      <c r="C15" s="12" t="s">
        <v>30</v>
      </c>
      <c r="D15" s="12" t="s">
        <v>32</v>
      </c>
      <c r="E15" s="12" t="s">
        <v>10</v>
      </c>
      <c r="F15" s="170"/>
      <c r="G15" s="170"/>
      <c r="H15" s="12"/>
      <c r="I15" s="172">
        <v>1</v>
      </c>
      <c r="J15" s="172">
        <v>1</v>
      </c>
      <c r="K15" s="172"/>
      <c r="L15" s="8"/>
    </row>
    <row r="16" spans="1:12" x14ac:dyDescent="0.25">
      <c r="A16" s="69">
        <v>14</v>
      </c>
      <c r="B16" s="12" t="s">
        <v>34</v>
      </c>
      <c r="C16" s="12" t="s">
        <v>33</v>
      </c>
      <c r="D16" s="12" t="s">
        <v>32</v>
      </c>
      <c r="E16" s="12" t="s">
        <v>10</v>
      </c>
      <c r="F16" s="170"/>
      <c r="G16" s="170"/>
      <c r="H16" s="12"/>
      <c r="I16" s="172">
        <v>1</v>
      </c>
      <c r="J16" s="172">
        <v>1</v>
      </c>
      <c r="K16" s="172"/>
      <c r="L16" s="8"/>
    </row>
    <row r="17" spans="1:12" x14ac:dyDescent="0.25">
      <c r="A17" s="69">
        <v>15</v>
      </c>
      <c r="B17" s="12" t="s">
        <v>36</v>
      </c>
      <c r="C17" s="12" t="s">
        <v>35</v>
      </c>
      <c r="D17" s="12" t="s">
        <v>32</v>
      </c>
      <c r="E17" s="12" t="s">
        <v>10</v>
      </c>
      <c r="F17" s="170"/>
      <c r="G17" s="170"/>
      <c r="H17" s="12"/>
      <c r="I17" s="172">
        <v>1</v>
      </c>
      <c r="J17" s="172">
        <v>1</v>
      </c>
      <c r="K17" s="172"/>
      <c r="L17" s="8"/>
    </row>
    <row r="18" spans="1:12" x14ac:dyDescent="0.25">
      <c r="A18" s="69">
        <v>16</v>
      </c>
      <c r="B18" s="12" t="s">
        <v>38</v>
      </c>
      <c r="C18" s="12" t="s">
        <v>37</v>
      </c>
      <c r="D18" s="12" t="s">
        <v>32</v>
      </c>
      <c r="E18" s="12" t="s">
        <v>25</v>
      </c>
      <c r="F18" s="170"/>
      <c r="G18" s="170"/>
      <c r="H18" s="12"/>
      <c r="I18" s="172">
        <v>1</v>
      </c>
      <c r="J18" s="172">
        <v>1</v>
      </c>
      <c r="K18" s="172"/>
      <c r="L18" s="8"/>
    </row>
    <row r="19" spans="1:12" x14ac:dyDescent="0.25">
      <c r="A19" s="69">
        <v>17</v>
      </c>
      <c r="B19" s="12" t="s">
        <v>40</v>
      </c>
      <c r="C19" s="12" t="s">
        <v>39</v>
      </c>
      <c r="D19" s="12" t="s">
        <v>32</v>
      </c>
      <c r="E19" s="12" t="s">
        <v>25</v>
      </c>
      <c r="F19" s="170"/>
      <c r="G19" s="170"/>
      <c r="H19" s="12"/>
      <c r="I19" s="172">
        <v>1</v>
      </c>
      <c r="J19" s="172">
        <v>1</v>
      </c>
      <c r="K19" s="172"/>
      <c r="L19" s="8"/>
    </row>
    <row r="20" spans="1:12" x14ac:dyDescent="0.25">
      <c r="A20" s="69">
        <v>18</v>
      </c>
      <c r="B20" s="12" t="s">
        <v>42</v>
      </c>
      <c r="C20" s="12" t="s">
        <v>41</v>
      </c>
      <c r="D20" s="12" t="s">
        <v>32</v>
      </c>
      <c r="E20" s="12" t="s">
        <v>10</v>
      </c>
      <c r="F20" s="170"/>
      <c r="G20" s="170"/>
      <c r="H20" s="12"/>
      <c r="I20" s="172">
        <v>1</v>
      </c>
      <c r="J20" s="172">
        <v>1</v>
      </c>
      <c r="K20" s="172"/>
      <c r="L20" s="8"/>
    </row>
    <row r="21" spans="1:12" x14ac:dyDescent="0.25">
      <c r="A21" s="69">
        <v>19</v>
      </c>
      <c r="B21" s="12" t="s">
        <v>44</v>
      </c>
      <c r="C21" s="12" t="s">
        <v>43</v>
      </c>
      <c r="D21" s="12" t="s">
        <v>32</v>
      </c>
      <c r="E21" s="12" t="s">
        <v>10</v>
      </c>
      <c r="F21" s="170"/>
      <c r="G21" s="170"/>
      <c r="H21" s="12"/>
      <c r="I21" s="172">
        <v>1</v>
      </c>
      <c r="J21" s="172">
        <v>1</v>
      </c>
      <c r="K21" s="172"/>
      <c r="L21" s="8"/>
    </row>
    <row r="22" spans="1:12" x14ac:dyDescent="0.25">
      <c r="A22" s="69">
        <v>20</v>
      </c>
      <c r="B22" s="12" t="s">
        <v>51</v>
      </c>
      <c r="C22" s="12" t="s">
        <v>50</v>
      </c>
      <c r="D22" s="12" t="s">
        <v>32</v>
      </c>
      <c r="E22" s="12" t="s">
        <v>52</v>
      </c>
      <c r="F22" s="170"/>
      <c r="G22" s="170" t="s">
        <v>114</v>
      </c>
      <c r="H22" s="12"/>
      <c r="I22" s="172">
        <v>1</v>
      </c>
      <c r="J22" s="172">
        <v>1</v>
      </c>
      <c r="K22" s="172"/>
      <c r="L22" s="8"/>
    </row>
    <row r="23" spans="1:12" x14ac:dyDescent="0.25">
      <c r="A23" s="69">
        <v>21</v>
      </c>
      <c r="B23" s="12" t="s">
        <v>54</v>
      </c>
      <c r="C23" s="12" t="s">
        <v>53</v>
      </c>
      <c r="D23" s="12" t="s">
        <v>32</v>
      </c>
      <c r="E23" s="12" t="s">
        <v>10</v>
      </c>
      <c r="F23" s="170"/>
      <c r="G23" s="170"/>
      <c r="H23" s="12"/>
      <c r="I23" s="172">
        <v>1</v>
      </c>
      <c r="J23" s="172">
        <v>1</v>
      </c>
      <c r="K23" s="172"/>
      <c r="L23" s="8"/>
    </row>
    <row r="24" spans="1:12" x14ac:dyDescent="0.25">
      <c r="A24" s="69">
        <v>22</v>
      </c>
      <c r="B24" s="12" t="s">
        <v>58</v>
      </c>
      <c r="C24" s="12" t="s">
        <v>57</v>
      </c>
      <c r="D24" s="12" t="s">
        <v>32</v>
      </c>
      <c r="E24" s="12" t="s">
        <v>10</v>
      </c>
      <c r="F24" s="170"/>
      <c r="G24" s="170"/>
      <c r="H24" s="12"/>
      <c r="I24" s="172">
        <v>1</v>
      </c>
      <c r="J24" s="172">
        <v>1</v>
      </c>
      <c r="K24" s="172"/>
      <c r="L24" s="8"/>
    </row>
    <row r="25" spans="1:12" x14ac:dyDescent="0.25">
      <c r="A25" s="69">
        <v>23</v>
      </c>
      <c r="B25" s="12" t="s">
        <v>14</v>
      </c>
      <c r="C25" s="12" t="s">
        <v>59</v>
      </c>
      <c r="D25" s="12" t="s">
        <v>32</v>
      </c>
      <c r="E25" s="12" t="s">
        <v>10</v>
      </c>
      <c r="F25" s="170"/>
      <c r="G25" s="170"/>
      <c r="H25" s="12"/>
      <c r="I25" s="172">
        <v>1</v>
      </c>
      <c r="J25" s="172">
        <v>1</v>
      </c>
      <c r="K25" s="172"/>
      <c r="L25" s="8"/>
    </row>
    <row r="26" spans="1:12" x14ac:dyDescent="0.25">
      <c r="A26" s="69">
        <v>24</v>
      </c>
      <c r="B26" s="12" t="s">
        <v>61</v>
      </c>
      <c r="C26" s="12" t="s">
        <v>60</v>
      </c>
      <c r="D26" s="12" t="s">
        <v>32</v>
      </c>
      <c r="E26" s="12" t="s">
        <v>10</v>
      </c>
      <c r="F26" s="170"/>
      <c r="G26" s="170"/>
      <c r="H26" s="12"/>
      <c r="I26" s="172">
        <v>1</v>
      </c>
      <c r="J26" s="172">
        <v>1</v>
      </c>
      <c r="K26" s="172"/>
      <c r="L26" s="8"/>
    </row>
    <row r="27" spans="1:12" x14ac:dyDescent="0.25">
      <c r="A27" s="69">
        <v>25</v>
      </c>
      <c r="B27" s="12" t="s">
        <v>63</v>
      </c>
      <c r="C27" s="12" t="s">
        <v>62</v>
      </c>
      <c r="D27" s="12" t="s">
        <v>32</v>
      </c>
      <c r="E27" s="12" t="s">
        <v>10</v>
      </c>
      <c r="F27" s="170"/>
      <c r="G27" s="170"/>
      <c r="H27" s="12"/>
      <c r="I27" s="172">
        <v>1</v>
      </c>
      <c r="J27" s="172">
        <v>1</v>
      </c>
      <c r="K27" s="172"/>
      <c r="L27" s="8"/>
    </row>
    <row r="28" spans="1:12" x14ac:dyDescent="0.25">
      <c r="A28" s="69">
        <v>26</v>
      </c>
      <c r="B28" s="12" t="s">
        <v>65</v>
      </c>
      <c r="C28" s="12" t="s">
        <v>64</v>
      </c>
      <c r="D28" s="12" t="s">
        <v>32</v>
      </c>
      <c r="E28" s="12" t="s">
        <v>10</v>
      </c>
      <c r="F28" s="170"/>
      <c r="G28" s="170"/>
      <c r="H28" s="12"/>
      <c r="I28" s="172">
        <v>1</v>
      </c>
      <c r="J28" s="172">
        <v>1</v>
      </c>
      <c r="K28" s="172"/>
      <c r="L28" s="8"/>
    </row>
    <row r="29" spans="1:12" x14ac:dyDescent="0.25">
      <c r="A29" s="69">
        <v>27</v>
      </c>
      <c r="B29" s="12" t="s">
        <v>67</v>
      </c>
      <c r="C29" s="12" t="s">
        <v>66</v>
      </c>
      <c r="D29" s="12" t="s">
        <v>32</v>
      </c>
      <c r="E29" s="12" t="s">
        <v>10</v>
      </c>
      <c r="F29" s="170"/>
      <c r="G29" s="170"/>
      <c r="H29" s="12"/>
      <c r="I29" s="172">
        <v>1</v>
      </c>
      <c r="J29" s="172">
        <v>1</v>
      </c>
      <c r="K29" s="172"/>
      <c r="L29" s="8"/>
    </row>
    <row r="30" spans="1:12" x14ac:dyDescent="0.25">
      <c r="A30" s="69">
        <v>28</v>
      </c>
      <c r="B30" s="12" t="s">
        <v>69</v>
      </c>
      <c r="C30" s="12" t="s">
        <v>68</v>
      </c>
      <c r="D30" s="12" t="s">
        <v>32</v>
      </c>
      <c r="E30" s="12" t="s">
        <v>10</v>
      </c>
      <c r="F30" s="170"/>
      <c r="G30" s="170"/>
      <c r="H30" s="12"/>
      <c r="I30" s="172">
        <v>1</v>
      </c>
      <c r="J30" s="172">
        <v>1</v>
      </c>
      <c r="K30" s="172"/>
      <c r="L30" s="8"/>
    </row>
    <row r="31" spans="1:12" x14ac:dyDescent="0.25">
      <c r="A31" s="69">
        <v>29</v>
      </c>
      <c r="B31" s="12" t="s">
        <v>71</v>
      </c>
      <c r="C31" s="12" t="s">
        <v>70</v>
      </c>
      <c r="D31" s="12" t="s">
        <v>32</v>
      </c>
      <c r="E31" s="12" t="s">
        <v>10</v>
      </c>
      <c r="F31" s="170"/>
      <c r="G31" s="170"/>
      <c r="H31" s="12"/>
      <c r="I31" s="172">
        <v>1</v>
      </c>
      <c r="J31" s="172">
        <v>1</v>
      </c>
      <c r="K31" s="172"/>
      <c r="L31" s="8"/>
    </row>
    <row r="32" spans="1:12" x14ac:dyDescent="0.25">
      <c r="A32" s="69">
        <v>30</v>
      </c>
      <c r="B32" s="12" t="s">
        <v>73</v>
      </c>
      <c r="C32" s="12" t="s">
        <v>72</v>
      </c>
      <c r="D32" s="12" t="s">
        <v>32</v>
      </c>
      <c r="E32" s="12" t="s">
        <v>10</v>
      </c>
      <c r="F32" s="170"/>
      <c r="G32" s="170"/>
      <c r="H32" s="12"/>
      <c r="I32" s="172">
        <v>1</v>
      </c>
      <c r="J32" s="172">
        <v>1</v>
      </c>
      <c r="K32" s="172"/>
      <c r="L32" s="8"/>
    </row>
    <row r="33" spans="1:12" x14ac:dyDescent="0.25">
      <c r="A33" s="69">
        <v>31</v>
      </c>
      <c r="B33" s="12" t="s">
        <v>75</v>
      </c>
      <c r="C33" s="12" t="s">
        <v>74</v>
      </c>
      <c r="D33" s="12" t="s">
        <v>32</v>
      </c>
      <c r="E33" s="12" t="s">
        <v>10</v>
      </c>
      <c r="F33" s="170"/>
      <c r="G33" s="170"/>
      <c r="H33" s="12"/>
      <c r="I33" s="172">
        <v>1</v>
      </c>
      <c r="J33" s="172">
        <v>1</v>
      </c>
      <c r="K33" s="172"/>
      <c r="L33" s="8"/>
    </row>
    <row r="34" spans="1:12" x14ac:dyDescent="0.25">
      <c r="A34" s="69">
        <v>32</v>
      </c>
      <c r="B34" s="12" t="s">
        <v>77</v>
      </c>
      <c r="C34" s="12" t="s">
        <v>76</v>
      </c>
      <c r="D34" s="12" t="s">
        <v>32</v>
      </c>
      <c r="E34" s="12" t="s">
        <v>10</v>
      </c>
      <c r="F34" s="170"/>
      <c r="G34" s="170"/>
      <c r="H34" s="12"/>
      <c r="I34" s="172">
        <v>1</v>
      </c>
      <c r="J34" s="172">
        <v>1</v>
      </c>
      <c r="K34" s="172"/>
      <c r="L34" s="8"/>
    </row>
    <row r="35" spans="1:12" x14ac:dyDescent="0.25">
      <c r="A35" s="69">
        <v>33</v>
      </c>
      <c r="B35" s="12" t="s">
        <v>79</v>
      </c>
      <c r="C35" s="12" t="s">
        <v>78</v>
      </c>
      <c r="D35" s="12" t="s">
        <v>32</v>
      </c>
      <c r="E35" s="12" t="s">
        <v>10</v>
      </c>
      <c r="F35" s="170"/>
      <c r="G35" s="170"/>
      <c r="H35" s="12"/>
      <c r="I35" s="172">
        <v>1</v>
      </c>
      <c r="J35" s="172">
        <v>1</v>
      </c>
      <c r="K35" s="172"/>
      <c r="L35" s="8"/>
    </row>
    <row r="36" spans="1:12" x14ac:dyDescent="0.25">
      <c r="A36" s="69">
        <v>34</v>
      </c>
      <c r="B36" s="12" t="s">
        <v>81</v>
      </c>
      <c r="C36" s="12" t="s">
        <v>80</v>
      </c>
      <c r="D36" s="12" t="s">
        <v>32</v>
      </c>
      <c r="E36" s="12" t="s">
        <v>82</v>
      </c>
      <c r="F36" s="170"/>
      <c r="G36" s="170"/>
      <c r="H36" s="12"/>
      <c r="I36" s="172">
        <v>1</v>
      </c>
      <c r="J36" s="172">
        <v>1</v>
      </c>
      <c r="K36" s="172"/>
      <c r="L36" s="8"/>
    </row>
    <row r="37" spans="1:12" x14ac:dyDescent="0.25">
      <c r="A37" s="69">
        <v>35</v>
      </c>
      <c r="B37" s="12" t="s">
        <v>84</v>
      </c>
      <c r="C37" s="12" t="s">
        <v>83</v>
      </c>
      <c r="D37" s="12" t="s">
        <v>32</v>
      </c>
      <c r="E37" s="12" t="s">
        <v>10</v>
      </c>
      <c r="F37" s="170"/>
      <c r="G37" s="170"/>
      <c r="H37" s="12"/>
      <c r="I37" s="172">
        <v>1</v>
      </c>
      <c r="J37" s="172">
        <v>1</v>
      </c>
      <c r="K37" s="172"/>
      <c r="L37" s="8"/>
    </row>
    <row r="38" spans="1:12" x14ac:dyDescent="0.25">
      <c r="A38" s="69">
        <v>36</v>
      </c>
      <c r="B38" s="12" t="s">
        <v>86</v>
      </c>
      <c r="C38" s="12" t="s">
        <v>85</v>
      </c>
      <c r="D38" s="12" t="s">
        <v>32</v>
      </c>
      <c r="E38" s="12" t="s">
        <v>10</v>
      </c>
      <c r="F38" s="170"/>
      <c r="G38" s="170"/>
      <c r="H38" s="12"/>
      <c r="I38" s="172">
        <v>1</v>
      </c>
      <c r="J38" s="172">
        <v>1</v>
      </c>
      <c r="K38" s="172"/>
      <c r="L38" s="8"/>
    </row>
    <row r="39" spans="1:12" x14ac:dyDescent="0.25">
      <c r="A39" s="69">
        <v>37</v>
      </c>
      <c r="B39" s="12" t="s">
        <v>88</v>
      </c>
      <c r="C39" s="12" t="s">
        <v>87</v>
      </c>
      <c r="D39" s="12" t="s">
        <v>32</v>
      </c>
      <c r="E39" s="12" t="s">
        <v>10</v>
      </c>
      <c r="F39" s="170"/>
      <c r="G39" s="170"/>
      <c r="H39" s="12"/>
      <c r="I39" s="172">
        <v>1</v>
      </c>
      <c r="J39" s="172">
        <v>1</v>
      </c>
      <c r="K39" s="172"/>
      <c r="L39" s="8"/>
    </row>
    <row r="40" spans="1:12" x14ac:dyDescent="0.25">
      <c r="A40" s="69">
        <v>38</v>
      </c>
      <c r="B40" s="12" t="s">
        <v>90</v>
      </c>
      <c r="C40" s="12" t="s">
        <v>89</v>
      </c>
      <c r="D40" s="12" t="s">
        <v>32</v>
      </c>
      <c r="E40" s="12" t="s">
        <v>25</v>
      </c>
      <c r="F40" s="170"/>
      <c r="G40" s="170"/>
      <c r="H40" s="12"/>
      <c r="I40" s="172">
        <v>1</v>
      </c>
      <c r="J40" s="172">
        <v>1</v>
      </c>
      <c r="K40" s="172"/>
      <c r="L40" s="8"/>
    </row>
    <row r="41" spans="1:12" x14ac:dyDescent="0.25">
      <c r="A41" s="69">
        <v>39</v>
      </c>
      <c r="B41" s="12" t="s">
        <v>92</v>
      </c>
      <c r="C41" s="12" t="s">
        <v>91</v>
      </c>
      <c r="D41" s="12" t="s">
        <v>32</v>
      </c>
      <c r="E41" s="12" t="s">
        <v>25</v>
      </c>
      <c r="F41" s="170"/>
      <c r="G41" s="170" t="s">
        <v>114</v>
      </c>
      <c r="H41" s="12"/>
      <c r="I41" s="172">
        <v>1</v>
      </c>
      <c r="J41" s="172">
        <v>1</v>
      </c>
      <c r="K41" s="172"/>
      <c r="L41" s="8"/>
    </row>
    <row r="42" spans="1:12" x14ac:dyDescent="0.25">
      <c r="A42" s="69">
        <v>40</v>
      </c>
      <c r="B42" s="12" t="s">
        <v>94</v>
      </c>
      <c r="C42" s="12" t="s">
        <v>93</v>
      </c>
      <c r="D42" s="12" t="s">
        <v>32</v>
      </c>
      <c r="E42" s="12" t="s">
        <v>10</v>
      </c>
      <c r="F42" s="170"/>
      <c r="G42" s="170"/>
      <c r="H42" s="12"/>
      <c r="I42" s="172">
        <v>1</v>
      </c>
      <c r="J42" s="172">
        <v>1</v>
      </c>
      <c r="K42" s="172"/>
      <c r="L42" s="8"/>
    </row>
    <row r="43" spans="1:12" x14ac:dyDescent="0.25">
      <c r="A43" s="69">
        <v>41</v>
      </c>
      <c r="B43" s="12" t="s">
        <v>96</v>
      </c>
      <c r="C43" s="12" t="s">
        <v>95</v>
      </c>
      <c r="D43" s="12" t="s">
        <v>32</v>
      </c>
      <c r="E43" s="12" t="s">
        <v>10</v>
      </c>
      <c r="F43" s="170"/>
      <c r="G43" s="170"/>
      <c r="H43" s="12"/>
      <c r="I43" s="172">
        <v>1</v>
      </c>
      <c r="J43" s="172">
        <v>1</v>
      </c>
      <c r="K43" s="172"/>
      <c r="L43" s="8"/>
    </row>
    <row r="44" spans="1:12" x14ac:dyDescent="0.25">
      <c r="A44" s="69">
        <v>42</v>
      </c>
      <c r="B44" s="12" t="s">
        <v>98</v>
      </c>
      <c r="C44" s="12" t="s">
        <v>97</v>
      </c>
      <c r="D44" s="12" t="s">
        <v>32</v>
      </c>
      <c r="E44" s="12" t="s">
        <v>10</v>
      </c>
      <c r="F44" s="170"/>
      <c r="G44" s="170"/>
      <c r="H44" s="12"/>
      <c r="I44" s="172">
        <v>1</v>
      </c>
      <c r="J44" s="172">
        <v>1</v>
      </c>
      <c r="K44" s="172"/>
      <c r="L44" s="8"/>
    </row>
    <row r="45" spans="1:12" x14ac:dyDescent="0.25">
      <c r="A45" s="69">
        <v>43</v>
      </c>
      <c r="B45" s="12" t="s">
        <v>100</v>
      </c>
      <c r="C45" s="12" t="s">
        <v>99</v>
      </c>
      <c r="D45" s="12" t="s">
        <v>32</v>
      </c>
      <c r="E45" s="12" t="s">
        <v>10</v>
      </c>
      <c r="F45" s="170"/>
      <c r="G45" s="170"/>
      <c r="H45" s="12"/>
      <c r="I45" s="172">
        <v>1</v>
      </c>
      <c r="J45" s="172">
        <v>1</v>
      </c>
      <c r="K45" s="172"/>
      <c r="L45" s="8"/>
    </row>
    <row r="46" spans="1:12" x14ac:dyDescent="0.25">
      <c r="A46" s="69">
        <v>44</v>
      </c>
      <c r="B46" s="12" t="s">
        <v>102</v>
      </c>
      <c r="C46" s="12" t="s">
        <v>101</v>
      </c>
      <c r="D46" s="12" t="s">
        <v>32</v>
      </c>
      <c r="E46" s="12" t="s">
        <v>10</v>
      </c>
      <c r="F46" s="170"/>
      <c r="G46" s="170"/>
      <c r="H46" s="12"/>
      <c r="I46" s="172">
        <v>1</v>
      </c>
      <c r="J46" s="172">
        <v>1</v>
      </c>
      <c r="K46" s="172"/>
      <c r="L46" s="8"/>
    </row>
    <row r="47" spans="1:12" x14ac:dyDescent="0.25">
      <c r="A47" s="69"/>
      <c r="B47" s="12"/>
      <c r="C47" s="12"/>
      <c r="D47" s="12"/>
      <c r="E47" s="12"/>
      <c r="F47" s="170"/>
      <c r="G47" s="170"/>
      <c r="H47" s="12"/>
      <c r="I47" s="172"/>
      <c r="J47" s="172"/>
      <c r="K47" s="172"/>
      <c r="L47" s="8"/>
    </row>
    <row r="48" spans="1:12" x14ac:dyDescent="0.25">
      <c r="A48" s="69"/>
      <c r="B48" s="12"/>
      <c r="C48" s="12"/>
      <c r="D48" s="12"/>
      <c r="E48" s="12"/>
      <c r="F48" s="170"/>
      <c r="G48" s="170"/>
      <c r="H48" s="12"/>
      <c r="I48" s="172"/>
      <c r="J48" s="172"/>
      <c r="K48" s="172"/>
      <c r="L48" s="8"/>
    </row>
    <row r="49" spans="1:12" x14ac:dyDescent="0.25">
      <c r="A49" s="69"/>
      <c r="B49" s="12"/>
      <c r="C49" s="12"/>
      <c r="D49" s="12"/>
      <c r="E49" s="12"/>
      <c r="F49" s="170"/>
      <c r="G49" s="170"/>
      <c r="H49" s="12"/>
      <c r="I49" s="172"/>
      <c r="J49" s="172"/>
      <c r="K49" s="172"/>
      <c r="L49" s="8"/>
    </row>
    <row r="50" spans="1:12" x14ac:dyDescent="0.25">
      <c r="A50" s="69"/>
      <c r="B50" s="12"/>
      <c r="C50" s="12"/>
      <c r="D50" s="12"/>
      <c r="E50" s="12"/>
      <c r="F50" s="170"/>
      <c r="G50" s="170"/>
      <c r="H50" s="12"/>
      <c r="I50" s="172"/>
      <c r="J50" s="172"/>
      <c r="K50" s="172"/>
      <c r="L50" s="8"/>
    </row>
    <row r="51" spans="1:12" x14ac:dyDescent="0.25">
      <c r="A51" s="69"/>
      <c r="B51" s="12"/>
      <c r="C51" s="12"/>
      <c r="D51" s="12"/>
      <c r="E51" s="12"/>
      <c r="F51" s="170"/>
      <c r="G51" s="170"/>
      <c r="H51" s="12"/>
      <c r="I51" s="172"/>
      <c r="J51" s="172"/>
      <c r="K51" s="172"/>
      <c r="L51" s="8"/>
    </row>
    <row r="52" spans="1:12" x14ac:dyDescent="0.25">
      <c r="A52" s="69"/>
      <c r="B52" s="12"/>
      <c r="C52" s="12"/>
      <c r="D52" s="12"/>
      <c r="E52" s="12"/>
      <c r="F52" s="170"/>
      <c r="G52" s="170"/>
      <c r="H52" s="12"/>
      <c r="I52" s="172"/>
      <c r="J52" s="172"/>
      <c r="K52" s="172"/>
      <c r="L52" s="8"/>
    </row>
    <row r="53" spans="1:12" x14ac:dyDescent="0.25">
      <c r="A53" s="69">
        <v>1001</v>
      </c>
      <c r="B53" s="12" t="s">
        <v>46</v>
      </c>
      <c r="C53" s="230" t="s">
        <v>45</v>
      </c>
      <c r="D53" s="12" t="s">
        <v>32</v>
      </c>
      <c r="E53" s="12" t="s">
        <v>47</v>
      </c>
      <c r="F53" s="170"/>
      <c r="G53" s="170"/>
      <c r="H53" s="12"/>
      <c r="I53" s="172">
        <v>1</v>
      </c>
      <c r="J53" s="172">
        <v>1</v>
      </c>
      <c r="K53" s="172"/>
      <c r="L53" s="8"/>
    </row>
    <row r="54" spans="1:12" x14ac:dyDescent="0.25">
      <c r="A54" s="69">
        <v>1002</v>
      </c>
      <c r="B54" s="12" t="s">
        <v>49</v>
      </c>
      <c r="C54" s="230" t="s">
        <v>48</v>
      </c>
      <c r="D54" s="12" t="s">
        <v>32</v>
      </c>
      <c r="E54" s="12" t="s">
        <v>47</v>
      </c>
      <c r="F54" s="170"/>
      <c r="G54" s="170"/>
      <c r="H54" s="12"/>
      <c r="I54" s="172">
        <v>1</v>
      </c>
      <c r="J54" s="172">
        <v>1</v>
      </c>
      <c r="K54" s="172"/>
      <c r="L54" s="8"/>
    </row>
    <row r="55" spans="1:12" x14ac:dyDescent="0.25">
      <c r="A55" s="69">
        <v>1003</v>
      </c>
      <c r="B55" s="12" t="s">
        <v>56</v>
      </c>
      <c r="C55" s="230" t="s">
        <v>55</v>
      </c>
      <c r="D55" s="12" t="s">
        <v>32</v>
      </c>
      <c r="E55" s="12" t="s">
        <v>47</v>
      </c>
      <c r="F55" s="170"/>
      <c r="G55" s="170"/>
      <c r="H55" s="12"/>
      <c r="I55" s="172">
        <v>1</v>
      </c>
      <c r="J55" s="172">
        <v>1</v>
      </c>
      <c r="K55" s="172"/>
      <c r="L55" s="8"/>
    </row>
    <row r="56" spans="1:12" x14ac:dyDescent="0.25">
      <c r="A56" s="69">
        <v>1004</v>
      </c>
      <c r="B56" s="12" t="s">
        <v>4233</v>
      </c>
      <c r="C56" s="230" t="s">
        <v>4234</v>
      </c>
      <c r="D56" s="12" t="s">
        <v>32</v>
      </c>
      <c r="E56" s="12" t="s">
        <v>25</v>
      </c>
      <c r="F56" s="170"/>
      <c r="G56" s="170"/>
      <c r="H56" s="171">
        <v>37377</v>
      </c>
      <c r="I56" s="172">
        <v>1</v>
      </c>
      <c r="J56" s="172">
        <v>1</v>
      </c>
      <c r="K56" s="172"/>
      <c r="L56" s="8"/>
    </row>
    <row r="57" spans="1:12" x14ac:dyDescent="0.25">
      <c r="A57" s="69">
        <v>1005</v>
      </c>
      <c r="B57" s="12" t="s">
        <v>4232</v>
      </c>
      <c r="C57" s="230" t="s">
        <v>4231</v>
      </c>
      <c r="D57" s="12" t="s">
        <v>32</v>
      </c>
      <c r="E57" s="12" t="s">
        <v>25</v>
      </c>
      <c r="F57" s="170"/>
      <c r="G57" s="170"/>
      <c r="H57" s="171">
        <v>30651</v>
      </c>
      <c r="I57" s="172">
        <v>1</v>
      </c>
      <c r="J57" s="172">
        <v>1</v>
      </c>
      <c r="K57" s="172"/>
      <c r="L57" s="8"/>
    </row>
    <row r="58" spans="1:12" x14ac:dyDescent="0.25">
      <c r="A58" s="69"/>
      <c r="B58" s="12"/>
      <c r="C58" s="12"/>
      <c r="D58" s="12"/>
      <c r="E58" s="12"/>
      <c r="F58" s="170"/>
      <c r="G58" s="170"/>
      <c r="H58" s="12"/>
      <c r="I58" s="172"/>
      <c r="J58" s="172"/>
      <c r="K58" s="172"/>
      <c r="L58" s="8"/>
    </row>
    <row r="59" spans="1:12" x14ac:dyDescent="0.25">
      <c r="A59" s="9"/>
      <c r="B59" s="10"/>
      <c r="C59" s="10" t="s">
        <v>111</v>
      </c>
      <c r="D59" s="10"/>
      <c r="E59" s="10"/>
      <c r="F59" s="173"/>
      <c r="G59" s="173"/>
      <c r="H59" s="10"/>
      <c r="I59" s="174"/>
      <c r="J59" s="174"/>
      <c r="K59" s="174"/>
      <c r="L59" s="11"/>
    </row>
  </sheetData>
  <pageMargins left="0.7" right="0.7" top="0.75" bottom="0.75" header="0.3" footer="0.3"/>
  <customProperties>
    <customPr name="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U5"/>
  <sheetViews>
    <sheetView workbookViewId="0">
      <pane xSplit="3" topLeftCell="K1" activePane="topRight" state="frozenSplit"/>
      <selection pane="topRight" activeCell="D1" sqref="D1"/>
    </sheetView>
  </sheetViews>
  <sheetFormatPr defaultRowHeight="15" x14ac:dyDescent="0.25"/>
  <cols>
    <col min="2" max="2" width="39.5703125" bestFit="1" customWidth="1"/>
    <col min="3" max="3" width="3" customWidth="1"/>
    <col min="5" max="6" width="10.140625" bestFit="1" customWidth="1"/>
    <col min="7" max="13" width="10.28515625" bestFit="1" customWidth="1"/>
    <col min="14" max="16" width="10.140625" bestFit="1" customWidth="1"/>
    <col min="19" max="19" width="11.42578125" bestFit="1" customWidth="1"/>
  </cols>
  <sheetData>
    <row r="1" spans="2:21" x14ac:dyDescent="0.25">
      <c r="B1" s="156" t="s">
        <v>125</v>
      </c>
    </row>
    <row r="2" spans="2:21" x14ac:dyDescent="0.25">
      <c r="D2" s="4">
        <v>2011</v>
      </c>
      <c r="E2" s="5">
        <f>D2+1</f>
        <v>2012</v>
      </c>
      <c r="F2" s="5">
        <f t="shared" ref="F2:R2" si="0">E2+1</f>
        <v>2013</v>
      </c>
      <c r="G2" s="5">
        <f t="shared" si="0"/>
        <v>2014</v>
      </c>
      <c r="H2" s="5">
        <f t="shared" si="0"/>
        <v>2015</v>
      </c>
      <c r="I2" s="5">
        <f t="shared" si="0"/>
        <v>2016</v>
      </c>
      <c r="J2" s="5">
        <f t="shared" si="0"/>
        <v>2017</v>
      </c>
      <c r="K2" s="5">
        <f t="shared" si="0"/>
        <v>2018</v>
      </c>
      <c r="L2" s="5">
        <f t="shared" si="0"/>
        <v>2019</v>
      </c>
      <c r="M2" s="5">
        <f t="shared" si="0"/>
        <v>2020</v>
      </c>
      <c r="N2" s="5">
        <f t="shared" si="0"/>
        <v>2021</v>
      </c>
      <c r="O2" s="5">
        <f>N2+1</f>
        <v>2022</v>
      </c>
      <c r="P2" s="5">
        <f t="shared" si="0"/>
        <v>2023</v>
      </c>
      <c r="Q2" s="5">
        <f t="shared" si="0"/>
        <v>2024</v>
      </c>
      <c r="R2" s="5">
        <f t="shared" si="0"/>
        <v>2025</v>
      </c>
      <c r="S2" s="6" t="s">
        <v>110</v>
      </c>
    </row>
    <row r="3" spans="2:21" x14ac:dyDescent="0.25">
      <c r="B3" t="s">
        <v>126</v>
      </c>
      <c r="D3" s="177"/>
      <c r="E3" s="178">
        <v>21138192</v>
      </c>
      <c r="F3" s="178">
        <v>21208608</v>
      </c>
      <c r="G3" s="178">
        <v>20568949</v>
      </c>
      <c r="H3" s="178">
        <v>20509764</v>
      </c>
      <c r="I3" s="178">
        <v>20448423</v>
      </c>
      <c r="J3" s="178">
        <v>21316397</v>
      </c>
      <c r="K3" s="178">
        <v>20697195</v>
      </c>
      <c r="L3" s="178">
        <v>20833230</v>
      </c>
      <c r="M3" s="178">
        <v>20088222</v>
      </c>
      <c r="N3" s="178">
        <v>21036614</v>
      </c>
      <c r="O3" s="178">
        <v>21613415</v>
      </c>
      <c r="P3" s="222">
        <v>20347884</v>
      </c>
      <c r="Q3" s="222"/>
      <c r="R3" s="222"/>
      <c r="S3" s="8"/>
      <c r="U3" s="12" t="s">
        <v>4228</v>
      </c>
    </row>
    <row r="4" spans="2:21" s="70" customFormat="1" x14ac:dyDescent="0.25">
      <c r="B4" s="154" t="s">
        <v>127</v>
      </c>
      <c r="C4" s="154"/>
      <c r="D4" s="175"/>
      <c r="E4" s="176">
        <v>0.03</v>
      </c>
      <c r="F4" s="176">
        <v>0.03</v>
      </c>
      <c r="G4" s="176">
        <v>0.03</v>
      </c>
      <c r="H4" s="176">
        <v>0.03</v>
      </c>
      <c r="I4" s="176">
        <v>0.09</v>
      </c>
      <c r="J4" s="176">
        <v>0.09</v>
      </c>
      <c r="K4" s="176">
        <v>0.09</v>
      </c>
      <c r="L4" s="176">
        <v>0.09</v>
      </c>
      <c r="M4" s="176">
        <v>0.15</v>
      </c>
      <c r="N4" s="176">
        <v>0.15</v>
      </c>
      <c r="O4" s="176">
        <v>0.15</v>
      </c>
      <c r="P4" s="176">
        <v>0.15</v>
      </c>
      <c r="Q4" s="176">
        <v>0.15</v>
      </c>
      <c r="R4" s="176">
        <v>0.15</v>
      </c>
      <c r="S4" s="155"/>
      <c r="U4" s="221" t="s">
        <v>4229</v>
      </c>
    </row>
    <row r="5" spans="2:21" x14ac:dyDescent="0.25">
      <c r="B5" t="s">
        <v>128</v>
      </c>
      <c r="D5" s="179"/>
      <c r="E5" s="180">
        <v>635958</v>
      </c>
      <c r="F5" s="180">
        <v>639514</v>
      </c>
      <c r="G5" s="180">
        <f t="shared" ref="G5:N5" si="1">ROUND(AVERAGE(E3:F3)*G4,0)</f>
        <v>635202</v>
      </c>
      <c r="H5" s="180">
        <f t="shared" si="1"/>
        <v>626663</v>
      </c>
      <c r="I5" s="180">
        <f t="shared" si="1"/>
        <v>1848542</v>
      </c>
      <c r="J5" s="180">
        <f t="shared" si="1"/>
        <v>1843118</v>
      </c>
      <c r="K5" s="180">
        <f t="shared" si="1"/>
        <v>1879417</v>
      </c>
      <c r="L5" s="180">
        <f t="shared" si="1"/>
        <v>1890612</v>
      </c>
      <c r="M5" s="180">
        <f t="shared" si="1"/>
        <v>3114782</v>
      </c>
      <c r="N5" s="180">
        <f t="shared" si="1"/>
        <v>3069109</v>
      </c>
      <c r="O5" s="180">
        <f>ROUND(AVERAGE(M3:N3)*O4,0)</f>
        <v>3084363</v>
      </c>
      <c r="P5" s="180">
        <f>ROUND(AVERAGE(N3:O3)*P4,0)</f>
        <v>3198752</v>
      </c>
      <c r="Q5" s="229">
        <f>ROUND(AVERAGE(O3:P3)*Q4,0)</f>
        <v>3147097</v>
      </c>
      <c r="R5" s="229">
        <f>ROUND(AVERAGE(P3:Q3)*R4,0)</f>
        <v>3052183</v>
      </c>
      <c r="S5" s="11"/>
    </row>
  </sheetData>
  <pageMargins left="0.7" right="0.7" top="0.75" bottom="0.75" header="0.3" footer="0.3"/>
  <pageSetup orientation="portrait" r:id="rId1"/>
  <customProperties>
    <customPr name="GUID" r:id="rId2"/>
  </customProperties>
  <ignoredErrors>
    <ignoredError sqref="G5:Q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60"/>
  <sheetViews>
    <sheetView workbookViewId="0">
      <pane xSplit="3" ySplit="2" topLeftCell="D3" activePane="bottomRight" state="frozenSplit"/>
      <selection pane="topRight" activeCell="C1" sqref="C1"/>
      <selection pane="bottomLeft" activeCell="A3" sqref="A3"/>
      <selection pane="bottomRight" activeCell="O12" sqref="O12"/>
    </sheetView>
  </sheetViews>
  <sheetFormatPr defaultRowHeight="15" x14ac:dyDescent="0.25"/>
  <cols>
    <col min="2" max="2" width="10.140625" bestFit="1" customWidth="1"/>
    <col min="3" max="3" width="57.7109375" bestFit="1" customWidth="1"/>
    <col min="4" max="4" width="3" customWidth="1"/>
    <col min="17" max="17" width="9.140625" customWidth="1"/>
    <col min="19" max="19" width="11.42578125" bestFit="1" customWidth="1"/>
  </cols>
  <sheetData>
    <row r="1" spans="1:21" x14ac:dyDescent="0.25">
      <c r="C1" s="1" t="s">
        <v>106</v>
      </c>
      <c r="E1" s="156" t="s">
        <v>4239</v>
      </c>
      <c r="U1" s="12" t="s">
        <v>4228</v>
      </c>
    </row>
    <row r="2" spans="1:21" x14ac:dyDescent="0.25">
      <c r="A2" s="4" t="s">
        <v>109</v>
      </c>
      <c r="B2" s="5" t="s">
        <v>108</v>
      </c>
      <c r="C2" s="5" t="s">
        <v>113</v>
      </c>
      <c r="D2" s="5"/>
      <c r="E2" s="67">
        <v>2011</v>
      </c>
      <c r="F2" s="67">
        <f>E2+1</f>
        <v>2012</v>
      </c>
      <c r="G2" s="67">
        <f t="shared" ref="G2:R2" si="0">F2+1</f>
        <v>2013</v>
      </c>
      <c r="H2" s="67">
        <f t="shared" si="0"/>
        <v>2014</v>
      </c>
      <c r="I2" s="67">
        <f t="shared" si="0"/>
        <v>2015</v>
      </c>
      <c r="J2" s="67">
        <f t="shared" si="0"/>
        <v>2016</v>
      </c>
      <c r="K2" s="67">
        <f t="shared" si="0"/>
        <v>2017</v>
      </c>
      <c r="L2" s="67">
        <f t="shared" si="0"/>
        <v>2018</v>
      </c>
      <c r="M2" s="67">
        <f t="shared" si="0"/>
        <v>2019</v>
      </c>
      <c r="N2" s="67">
        <f t="shared" si="0"/>
        <v>2020</v>
      </c>
      <c r="O2" s="67">
        <f t="shared" si="0"/>
        <v>2021</v>
      </c>
      <c r="P2" s="67">
        <f>O2+1</f>
        <v>2022</v>
      </c>
      <c r="Q2" s="67">
        <f t="shared" si="0"/>
        <v>2023</v>
      </c>
      <c r="R2" s="67">
        <f t="shared" si="0"/>
        <v>2024</v>
      </c>
      <c r="S2" s="149" t="s">
        <v>110</v>
      </c>
      <c r="U2" s="223" t="s">
        <v>4229</v>
      </c>
    </row>
    <row r="3" spans="1:21" x14ac:dyDescent="0.25">
      <c r="A3" s="7">
        <v>1</v>
      </c>
      <c r="B3" t="s">
        <v>3</v>
      </c>
      <c r="C3" t="s">
        <v>2</v>
      </c>
      <c r="E3" s="178"/>
      <c r="F3" s="178"/>
      <c r="G3" s="178"/>
      <c r="H3" s="178">
        <v>121480</v>
      </c>
      <c r="I3" s="178">
        <v>308611</v>
      </c>
      <c r="J3" s="178">
        <v>358833</v>
      </c>
      <c r="K3" s="178">
        <v>313000</v>
      </c>
      <c r="L3" s="178">
        <v>385059</v>
      </c>
      <c r="M3" s="178">
        <v>263625.44169611309</v>
      </c>
      <c r="N3" s="178">
        <v>383402.82685512368</v>
      </c>
      <c r="O3" s="178">
        <v>376113.07420494704</v>
      </c>
      <c r="P3" s="178">
        <f>89806/28.3%</f>
        <v>317335.68904593633</v>
      </c>
      <c r="Q3" s="222">
        <v>340225</v>
      </c>
      <c r="R3" s="178"/>
      <c r="S3" s="8"/>
    </row>
    <row r="4" spans="1:21" x14ac:dyDescent="0.25">
      <c r="A4" s="7">
        <v>2</v>
      </c>
      <c r="B4" t="s">
        <v>4240</v>
      </c>
      <c r="C4" t="s">
        <v>4236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>
        <v>212195</v>
      </c>
      <c r="Q4" s="222">
        <v>1382971</v>
      </c>
      <c r="R4" s="178"/>
      <c r="S4" s="8"/>
    </row>
    <row r="5" spans="1:21" x14ac:dyDescent="0.25">
      <c r="A5" s="7">
        <v>3</v>
      </c>
      <c r="B5" t="s">
        <v>4237</v>
      </c>
      <c r="C5" t="s">
        <v>4235</v>
      </c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>
        <v>316787</v>
      </c>
      <c r="Q5" s="222">
        <v>683431</v>
      </c>
      <c r="R5" s="178"/>
      <c r="S5" s="8"/>
    </row>
    <row r="6" spans="1:21" x14ac:dyDescent="0.25">
      <c r="A6" s="7">
        <v>4</v>
      </c>
      <c r="B6" t="s">
        <v>9</v>
      </c>
      <c r="C6" t="s">
        <v>8</v>
      </c>
      <c r="E6" s="178">
        <v>414961</v>
      </c>
      <c r="F6" s="178">
        <v>412490</v>
      </c>
      <c r="G6" s="178">
        <v>389463</v>
      </c>
      <c r="H6" s="178">
        <v>423662</v>
      </c>
      <c r="I6" s="178">
        <v>348166</v>
      </c>
      <c r="J6" s="178">
        <v>398058</v>
      </c>
      <c r="K6" s="178">
        <v>329544</v>
      </c>
      <c r="L6" s="178">
        <v>392020</v>
      </c>
      <c r="M6" s="178">
        <v>324844</v>
      </c>
      <c r="N6" s="178">
        <v>456184</v>
      </c>
      <c r="O6" s="178">
        <v>399017</v>
      </c>
      <c r="P6" s="178">
        <v>334611</v>
      </c>
      <c r="Q6" s="222">
        <f>412758*95.4023%</f>
        <v>393780.62543399999</v>
      </c>
      <c r="R6" s="178"/>
      <c r="S6" s="8"/>
    </row>
    <row r="7" spans="1:21" x14ac:dyDescent="0.25">
      <c r="A7" s="7">
        <v>5</v>
      </c>
      <c r="B7" t="s">
        <v>12</v>
      </c>
      <c r="C7" t="s">
        <v>11</v>
      </c>
      <c r="E7" s="178">
        <v>18258</v>
      </c>
      <c r="F7" s="178">
        <v>18150</v>
      </c>
      <c r="G7" s="178">
        <v>17136</v>
      </c>
      <c r="H7" s="178">
        <v>18641</v>
      </c>
      <c r="I7" s="178">
        <v>16614</v>
      </c>
      <c r="J7" s="178">
        <v>19184</v>
      </c>
      <c r="K7" s="178">
        <v>15881</v>
      </c>
      <c r="L7" s="178">
        <v>18893</v>
      </c>
      <c r="M7" s="178">
        <v>15655</v>
      </c>
      <c r="N7" s="178">
        <v>21985</v>
      </c>
      <c r="O7" s="178">
        <v>19229</v>
      </c>
      <c r="P7" s="178">
        <v>16127</v>
      </c>
      <c r="Q7" s="222">
        <f>412758*4.5977%</f>
        <v>18977.374565999999</v>
      </c>
      <c r="R7" s="178"/>
      <c r="S7" s="8"/>
    </row>
    <row r="8" spans="1:21" x14ac:dyDescent="0.25">
      <c r="A8" s="7">
        <v>6</v>
      </c>
      <c r="B8" t="s">
        <v>14</v>
      </c>
      <c r="C8" t="s">
        <v>13</v>
      </c>
      <c r="E8" s="178">
        <v>139365</v>
      </c>
      <c r="F8" s="178">
        <v>127913</v>
      </c>
      <c r="G8" s="178">
        <v>135860</v>
      </c>
      <c r="H8" s="178">
        <v>133571</v>
      </c>
      <c r="I8" s="178">
        <v>121605</v>
      </c>
      <c r="J8" s="178">
        <v>127238</v>
      </c>
      <c r="K8" s="178">
        <v>110618</v>
      </c>
      <c r="L8" s="178">
        <v>119438</v>
      </c>
      <c r="M8" s="178">
        <v>117651</v>
      </c>
      <c r="N8" s="178">
        <v>139693</v>
      </c>
      <c r="O8" s="178">
        <v>143350</v>
      </c>
      <c r="P8" s="178">
        <v>118073</v>
      </c>
      <c r="Q8" s="222">
        <v>127877</v>
      </c>
      <c r="R8" s="178"/>
      <c r="S8" s="8"/>
    </row>
    <row r="9" spans="1:21" x14ac:dyDescent="0.25">
      <c r="A9" s="7">
        <v>7</v>
      </c>
      <c r="B9" t="s">
        <v>17</v>
      </c>
      <c r="C9" t="s">
        <v>16</v>
      </c>
      <c r="E9" s="178"/>
      <c r="F9" s="178">
        <v>406825</v>
      </c>
      <c r="G9" s="178">
        <v>470881</v>
      </c>
      <c r="H9" s="178">
        <v>500349</v>
      </c>
      <c r="I9" s="178">
        <v>421560</v>
      </c>
      <c r="J9" s="178">
        <v>500734</v>
      </c>
      <c r="K9" s="178">
        <v>413806</v>
      </c>
      <c r="L9" s="178">
        <v>508243</v>
      </c>
      <c r="M9" s="178">
        <v>412098</v>
      </c>
      <c r="N9" s="178">
        <v>564293</v>
      </c>
      <c r="O9" s="178">
        <v>542721</v>
      </c>
      <c r="P9" s="178">
        <v>430982</v>
      </c>
      <c r="Q9" s="222">
        <f>849937*SUM(L9:P9)/SUM(L9:P10)</f>
        <v>491810.44064998778</v>
      </c>
      <c r="R9" s="178"/>
      <c r="S9" s="8"/>
    </row>
    <row r="10" spans="1:21" x14ac:dyDescent="0.25">
      <c r="A10" s="7">
        <v>8</v>
      </c>
      <c r="B10" t="s">
        <v>20</v>
      </c>
      <c r="C10" t="s">
        <v>19</v>
      </c>
      <c r="E10" s="178"/>
      <c r="F10" s="178">
        <v>303752</v>
      </c>
      <c r="G10" s="178">
        <v>345197</v>
      </c>
      <c r="H10" s="178">
        <v>379323</v>
      </c>
      <c r="I10" s="178">
        <v>314175</v>
      </c>
      <c r="J10" s="178">
        <v>367953</v>
      </c>
      <c r="K10" s="178">
        <v>299266</v>
      </c>
      <c r="L10" s="178">
        <v>370818</v>
      </c>
      <c r="M10" s="178">
        <v>298679</v>
      </c>
      <c r="N10" s="178">
        <v>404341</v>
      </c>
      <c r="O10" s="178">
        <v>395070</v>
      </c>
      <c r="P10" s="178">
        <v>321204</v>
      </c>
      <c r="Q10" s="222">
        <f>849937*SUM(L10:P10)/SUM(L9:P10)</f>
        <v>358126.55935001222</v>
      </c>
      <c r="R10" s="178"/>
      <c r="S10" s="8"/>
    </row>
    <row r="11" spans="1:21" x14ac:dyDescent="0.25">
      <c r="A11" s="7">
        <v>9</v>
      </c>
      <c r="B11" t="s">
        <v>24</v>
      </c>
      <c r="C11" t="s">
        <v>23</v>
      </c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>
        <v>125738</v>
      </c>
      <c r="P11" s="178">
        <v>82835</v>
      </c>
      <c r="Q11" s="222">
        <f>P11</f>
        <v>82835</v>
      </c>
      <c r="R11" s="178"/>
      <c r="S11" s="8"/>
    </row>
    <row r="12" spans="1:21" x14ac:dyDescent="0.25">
      <c r="A12" s="7">
        <v>10</v>
      </c>
      <c r="B12" t="s">
        <v>22</v>
      </c>
      <c r="C12" t="s">
        <v>21</v>
      </c>
      <c r="E12" s="178"/>
      <c r="F12" s="178"/>
      <c r="G12" s="178"/>
      <c r="H12" s="178">
        <v>170104</v>
      </c>
      <c r="I12" s="178">
        <v>118871</v>
      </c>
      <c r="J12" s="178">
        <v>205584</v>
      </c>
      <c r="K12" s="178">
        <v>195400</v>
      </c>
      <c r="L12" s="178">
        <v>194398</v>
      </c>
      <c r="M12" s="178">
        <v>185294.1176470588</v>
      </c>
      <c r="N12" s="178">
        <v>232658.82352941175</v>
      </c>
      <c r="O12" s="178">
        <v>210032.5</v>
      </c>
      <c r="P12" s="178">
        <v>173009</v>
      </c>
      <c r="Q12" s="222">
        <v>265341</v>
      </c>
      <c r="R12" s="178"/>
      <c r="S12" s="8"/>
    </row>
    <row r="13" spans="1:21" x14ac:dyDescent="0.25">
      <c r="A13" s="7">
        <v>11</v>
      </c>
      <c r="B13" t="s">
        <v>27</v>
      </c>
      <c r="C13" t="s">
        <v>26</v>
      </c>
      <c r="E13" s="178">
        <v>614696</v>
      </c>
      <c r="F13" s="178">
        <v>570160</v>
      </c>
      <c r="G13" s="178">
        <v>554637</v>
      </c>
      <c r="H13" s="178">
        <v>546457</v>
      </c>
      <c r="I13" s="178">
        <v>512757</v>
      </c>
      <c r="J13" s="178">
        <v>564671</v>
      </c>
      <c r="K13" s="178">
        <v>516263</v>
      </c>
      <c r="L13" s="178">
        <v>537534</v>
      </c>
      <c r="M13" s="178">
        <v>516216</v>
      </c>
      <c r="N13" s="178">
        <v>643493</v>
      </c>
      <c r="O13" s="178">
        <v>600774</v>
      </c>
      <c r="P13" s="178">
        <v>475051</v>
      </c>
      <c r="Q13" s="222">
        <v>590609</v>
      </c>
      <c r="R13" s="178"/>
      <c r="S13" s="8"/>
    </row>
    <row r="14" spans="1:21" x14ac:dyDescent="0.25">
      <c r="A14" s="7">
        <v>12</v>
      </c>
      <c r="B14" t="s">
        <v>29</v>
      </c>
      <c r="C14" t="s">
        <v>28</v>
      </c>
      <c r="E14" s="178">
        <v>118314</v>
      </c>
      <c r="F14" s="178">
        <v>109742</v>
      </c>
      <c r="G14" s="178">
        <v>106755</v>
      </c>
      <c r="H14" s="178">
        <v>105180</v>
      </c>
      <c r="I14" s="178">
        <v>98693</v>
      </c>
      <c r="J14" s="178">
        <v>108686</v>
      </c>
      <c r="K14" s="178">
        <v>99368</v>
      </c>
      <c r="L14" s="178">
        <v>103462</v>
      </c>
      <c r="M14" s="178">
        <v>99359</v>
      </c>
      <c r="N14" s="178">
        <v>123857</v>
      </c>
      <c r="O14" s="178">
        <v>115635</v>
      </c>
      <c r="P14" s="178">
        <v>91436</v>
      </c>
      <c r="Q14" s="222">
        <v>90677</v>
      </c>
      <c r="R14" s="178"/>
      <c r="S14" s="8"/>
    </row>
    <row r="15" spans="1:21" x14ac:dyDescent="0.25">
      <c r="A15" s="7">
        <v>13</v>
      </c>
      <c r="B15" t="s">
        <v>31</v>
      </c>
      <c r="C15" t="s">
        <v>30</v>
      </c>
      <c r="E15" s="178"/>
      <c r="F15" s="178"/>
      <c r="G15" s="178"/>
      <c r="H15" s="178"/>
      <c r="I15" s="178"/>
      <c r="J15" s="178"/>
      <c r="K15" s="178"/>
      <c r="L15" s="178"/>
      <c r="M15" s="178">
        <v>18037</v>
      </c>
      <c r="N15" s="178"/>
      <c r="O15" s="178"/>
      <c r="P15" s="178"/>
      <c r="Q15" s="222"/>
      <c r="R15" s="178"/>
      <c r="S15" s="8"/>
    </row>
    <row r="16" spans="1:21" x14ac:dyDescent="0.25">
      <c r="A16" s="7">
        <v>14</v>
      </c>
      <c r="B16" t="s">
        <v>34</v>
      </c>
      <c r="C16" t="s">
        <v>33</v>
      </c>
      <c r="E16" s="178"/>
      <c r="F16" s="178"/>
      <c r="G16" s="178"/>
      <c r="H16" s="178"/>
      <c r="I16" s="178"/>
      <c r="J16" s="178"/>
      <c r="K16" s="178">
        <v>1046</v>
      </c>
      <c r="L16" s="178"/>
      <c r="M16" s="178">
        <v>591</v>
      </c>
      <c r="N16" s="178">
        <v>472</v>
      </c>
      <c r="O16" s="178">
        <v>446</v>
      </c>
      <c r="P16" s="178"/>
      <c r="Q16" s="222"/>
      <c r="R16" s="178"/>
      <c r="S16" s="8"/>
    </row>
    <row r="17" spans="1:19" x14ac:dyDescent="0.25">
      <c r="A17" s="7">
        <v>15</v>
      </c>
      <c r="B17" t="s">
        <v>36</v>
      </c>
      <c r="C17" t="s">
        <v>35</v>
      </c>
      <c r="E17" s="178"/>
      <c r="F17" s="178"/>
      <c r="G17" s="178"/>
      <c r="H17" s="178"/>
      <c r="I17" s="178"/>
      <c r="J17" s="178"/>
      <c r="K17" s="178">
        <v>1069</v>
      </c>
      <c r="L17" s="178"/>
      <c r="M17" s="178">
        <v>604</v>
      </c>
      <c r="N17" s="178">
        <v>478</v>
      </c>
      <c r="O17" s="178">
        <v>451</v>
      </c>
      <c r="P17" s="178"/>
      <c r="Q17" s="222"/>
      <c r="R17" s="178"/>
      <c r="S17" s="8"/>
    </row>
    <row r="18" spans="1:19" x14ac:dyDescent="0.25">
      <c r="A18" s="7">
        <v>16</v>
      </c>
      <c r="B18" t="s">
        <v>38</v>
      </c>
      <c r="C18" t="s">
        <v>37</v>
      </c>
      <c r="E18" s="178"/>
      <c r="F18" s="178"/>
      <c r="G18" s="178"/>
      <c r="H18" s="178"/>
      <c r="I18" s="178"/>
      <c r="J18" s="178"/>
      <c r="K18" s="178"/>
      <c r="L18" s="178"/>
      <c r="M18" s="178">
        <v>25871</v>
      </c>
      <c r="N18" s="178"/>
      <c r="O18" s="178"/>
      <c r="P18" s="178">
        <v>7028</v>
      </c>
      <c r="Q18" s="222"/>
      <c r="R18" s="178"/>
      <c r="S18" s="8"/>
    </row>
    <row r="19" spans="1:19" x14ac:dyDescent="0.25">
      <c r="A19" s="7">
        <v>17</v>
      </c>
      <c r="B19" t="s">
        <v>40</v>
      </c>
      <c r="C19" t="s">
        <v>39</v>
      </c>
      <c r="E19" s="178"/>
      <c r="F19" s="178"/>
      <c r="G19" s="178"/>
      <c r="H19" s="178"/>
      <c r="I19" s="178"/>
      <c r="J19" s="178"/>
      <c r="K19" s="178"/>
      <c r="L19" s="178"/>
      <c r="M19" s="178">
        <v>26987</v>
      </c>
      <c r="N19" s="178"/>
      <c r="O19" s="178"/>
      <c r="P19" s="178">
        <v>11572</v>
      </c>
      <c r="Q19" s="222"/>
      <c r="R19" s="178"/>
      <c r="S19" s="8"/>
    </row>
    <row r="20" spans="1:19" x14ac:dyDescent="0.25">
      <c r="A20" s="7">
        <v>18</v>
      </c>
      <c r="B20" t="s">
        <v>42</v>
      </c>
      <c r="C20" t="s">
        <v>41</v>
      </c>
      <c r="E20" s="178"/>
      <c r="F20" s="178"/>
      <c r="G20" s="178"/>
      <c r="H20" s="178"/>
      <c r="I20" s="178"/>
      <c r="J20" s="178"/>
      <c r="K20" s="178"/>
      <c r="L20" s="178"/>
      <c r="M20" s="178">
        <v>8707</v>
      </c>
      <c r="N20" s="178"/>
      <c r="O20" s="178"/>
      <c r="P20" s="178"/>
      <c r="Q20" s="222"/>
      <c r="R20" s="178"/>
      <c r="S20" s="8"/>
    </row>
    <row r="21" spans="1:19" x14ac:dyDescent="0.25">
      <c r="A21" s="7">
        <v>19</v>
      </c>
      <c r="B21" t="s">
        <v>44</v>
      </c>
      <c r="C21" t="s">
        <v>43</v>
      </c>
      <c r="E21" s="178"/>
      <c r="F21" s="178"/>
      <c r="G21" s="178"/>
      <c r="H21" s="178"/>
      <c r="I21" s="178"/>
      <c r="J21" s="178"/>
      <c r="K21" s="178"/>
      <c r="L21" s="178"/>
      <c r="M21" s="178"/>
      <c r="N21" s="178">
        <v>6000</v>
      </c>
      <c r="O21" s="178"/>
      <c r="P21" s="178"/>
      <c r="Q21" s="222"/>
      <c r="R21" s="178"/>
      <c r="S21" s="8"/>
    </row>
    <row r="22" spans="1:19" x14ac:dyDescent="0.25">
      <c r="A22" s="7">
        <v>20</v>
      </c>
      <c r="B22" t="s">
        <v>51</v>
      </c>
      <c r="C22" t="s">
        <v>50</v>
      </c>
      <c r="E22" s="178"/>
      <c r="F22" s="178"/>
      <c r="G22" s="178"/>
      <c r="H22" s="178"/>
      <c r="I22" s="178"/>
      <c r="J22" s="178"/>
      <c r="K22" s="178"/>
      <c r="L22" s="178"/>
      <c r="M22" s="178"/>
      <c r="N22" s="178">
        <f>23876+2111</f>
        <v>25987</v>
      </c>
      <c r="O22" s="178">
        <v>454</v>
      </c>
      <c r="P22" s="178"/>
      <c r="Q22" s="222"/>
      <c r="R22" s="178"/>
      <c r="S22" s="8"/>
    </row>
    <row r="23" spans="1:19" x14ac:dyDescent="0.25">
      <c r="A23" s="7">
        <v>21</v>
      </c>
      <c r="B23" t="s">
        <v>54</v>
      </c>
      <c r="C23" t="s">
        <v>53</v>
      </c>
      <c r="E23" s="178"/>
      <c r="F23" s="178"/>
      <c r="G23" s="178"/>
      <c r="H23" s="178"/>
      <c r="I23" s="178"/>
      <c r="J23" s="178"/>
      <c r="K23" s="178">
        <v>27</v>
      </c>
      <c r="L23" s="178"/>
      <c r="M23" s="178">
        <v>4794</v>
      </c>
      <c r="N23" s="178">
        <v>13340</v>
      </c>
      <c r="O23" s="178"/>
      <c r="P23" s="178"/>
      <c r="Q23" s="222"/>
      <c r="R23" s="178"/>
      <c r="S23" s="8"/>
    </row>
    <row r="24" spans="1:19" x14ac:dyDescent="0.25">
      <c r="A24" s="7">
        <v>22</v>
      </c>
      <c r="B24" t="s">
        <v>58</v>
      </c>
      <c r="C24" t="s">
        <v>57</v>
      </c>
      <c r="E24" s="178"/>
      <c r="F24" s="178"/>
      <c r="G24" s="178"/>
      <c r="H24" s="178"/>
      <c r="I24" s="178"/>
      <c r="J24" s="178"/>
      <c r="K24" s="178">
        <v>968</v>
      </c>
      <c r="L24" s="178"/>
      <c r="M24" s="178">
        <v>755</v>
      </c>
      <c r="N24" s="178">
        <v>7364</v>
      </c>
      <c r="O24" s="178">
        <v>439</v>
      </c>
      <c r="P24" s="178"/>
      <c r="Q24" s="222"/>
      <c r="R24" s="178"/>
      <c r="S24" s="8"/>
    </row>
    <row r="25" spans="1:19" x14ac:dyDescent="0.25">
      <c r="A25" s="7">
        <v>23</v>
      </c>
      <c r="B25" t="s">
        <v>14</v>
      </c>
      <c r="C25" t="s">
        <v>59</v>
      </c>
      <c r="E25" s="178"/>
      <c r="F25" s="178"/>
      <c r="G25" s="178"/>
      <c r="H25" s="178"/>
      <c r="I25" s="178"/>
      <c r="J25" s="178"/>
      <c r="K25" s="178"/>
      <c r="L25" s="178"/>
      <c r="M25" s="178">
        <v>19040</v>
      </c>
      <c r="N25" s="178">
        <v>6675</v>
      </c>
      <c r="O25" s="178">
        <v>1316</v>
      </c>
      <c r="P25" s="178"/>
      <c r="Q25" s="222"/>
      <c r="R25" s="178"/>
      <c r="S25" s="8"/>
    </row>
    <row r="26" spans="1:19" x14ac:dyDescent="0.25">
      <c r="A26" s="7">
        <v>24</v>
      </c>
      <c r="B26" t="s">
        <v>61</v>
      </c>
      <c r="C26" t="s">
        <v>60</v>
      </c>
      <c r="E26" s="178"/>
      <c r="F26" s="178"/>
      <c r="G26" s="178"/>
      <c r="H26" s="178"/>
      <c r="I26" s="178"/>
      <c r="J26" s="178"/>
      <c r="K26" s="178"/>
      <c r="L26" s="178"/>
      <c r="M26" s="178">
        <v>1852</v>
      </c>
      <c r="N26" s="178"/>
      <c r="O26" s="178"/>
      <c r="P26" s="178"/>
      <c r="Q26" s="222"/>
      <c r="R26" s="178"/>
      <c r="S26" s="8"/>
    </row>
    <row r="27" spans="1:19" x14ac:dyDescent="0.25">
      <c r="A27" s="7">
        <v>25</v>
      </c>
      <c r="B27" t="s">
        <v>63</v>
      </c>
      <c r="C27" t="s">
        <v>62</v>
      </c>
      <c r="E27" s="178"/>
      <c r="F27" s="178"/>
      <c r="G27" s="178"/>
      <c r="H27" s="178"/>
      <c r="I27" s="178"/>
      <c r="J27" s="178"/>
      <c r="K27" s="178"/>
      <c r="L27" s="178"/>
      <c r="M27" s="178"/>
      <c r="N27" s="178">
        <v>10937</v>
      </c>
      <c r="O27" s="178"/>
      <c r="P27" s="178"/>
      <c r="Q27" s="222"/>
      <c r="R27" s="178"/>
      <c r="S27" s="8"/>
    </row>
    <row r="28" spans="1:19" x14ac:dyDescent="0.25">
      <c r="A28" s="7">
        <v>26</v>
      </c>
      <c r="B28" t="s">
        <v>65</v>
      </c>
      <c r="C28" t="s">
        <v>64</v>
      </c>
      <c r="E28" s="178"/>
      <c r="F28" s="178"/>
      <c r="G28" s="178"/>
      <c r="H28" s="178"/>
      <c r="I28" s="178"/>
      <c r="J28" s="178"/>
      <c r="K28" s="178"/>
      <c r="L28" s="178"/>
      <c r="M28" s="178">
        <v>25276</v>
      </c>
      <c r="N28" s="178"/>
      <c r="O28" s="178"/>
      <c r="P28" s="178"/>
      <c r="Q28" s="222"/>
      <c r="R28" s="178"/>
      <c r="S28" s="8"/>
    </row>
    <row r="29" spans="1:19" x14ac:dyDescent="0.25">
      <c r="A29" s="7">
        <v>27</v>
      </c>
      <c r="B29" t="s">
        <v>67</v>
      </c>
      <c r="C29" t="s">
        <v>66</v>
      </c>
      <c r="E29" s="178"/>
      <c r="F29" s="178"/>
      <c r="G29" s="178"/>
      <c r="H29" s="178"/>
      <c r="I29" s="178"/>
      <c r="J29" s="178"/>
      <c r="K29" s="178"/>
      <c r="L29" s="178"/>
      <c r="M29" s="178">
        <v>49724</v>
      </c>
      <c r="N29" s="178"/>
      <c r="O29" s="178"/>
      <c r="P29" s="178"/>
      <c r="Q29" s="222"/>
      <c r="R29" s="178"/>
      <c r="S29" s="8"/>
    </row>
    <row r="30" spans="1:19" x14ac:dyDescent="0.25">
      <c r="A30" s="7">
        <v>28</v>
      </c>
      <c r="B30" t="s">
        <v>69</v>
      </c>
      <c r="C30" t="s">
        <v>68</v>
      </c>
      <c r="E30" s="178"/>
      <c r="F30" s="178"/>
      <c r="G30" s="178"/>
      <c r="H30" s="178"/>
      <c r="I30" s="178"/>
      <c r="J30" s="178"/>
      <c r="K30" s="178"/>
      <c r="L30" s="178"/>
      <c r="M30" s="178">
        <v>681</v>
      </c>
      <c r="N30" s="178">
        <v>25000</v>
      </c>
      <c r="O30" s="178"/>
      <c r="P30" s="178"/>
      <c r="Q30" s="222"/>
      <c r="R30" s="178"/>
      <c r="S30" s="8"/>
    </row>
    <row r="31" spans="1:19" x14ac:dyDescent="0.25">
      <c r="A31" s="7">
        <v>29</v>
      </c>
      <c r="B31" t="s">
        <v>71</v>
      </c>
      <c r="C31" t="s">
        <v>70</v>
      </c>
      <c r="E31" s="178"/>
      <c r="F31" s="178"/>
      <c r="G31" s="178"/>
      <c r="H31" s="178"/>
      <c r="I31" s="178"/>
      <c r="J31" s="178"/>
      <c r="K31" s="178"/>
      <c r="L31" s="178"/>
      <c r="M31" s="178">
        <v>4429</v>
      </c>
      <c r="N31" s="178">
        <f>13941+5556</f>
        <v>19497</v>
      </c>
      <c r="O31" s="178"/>
      <c r="P31" s="178"/>
      <c r="Q31" s="222"/>
      <c r="R31" s="178"/>
      <c r="S31" s="8"/>
    </row>
    <row r="32" spans="1:19" x14ac:dyDescent="0.25">
      <c r="A32" s="7">
        <v>30</v>
      </c>
      <c r="B32" t="s">
        <v>73</v>
      </c>
      <c r="C32" t="s">
        <v>72</v>
      </c>
      <c r="E32" s="178"/>
      <c r="F32" s="178"/>
      <c r="G32" s="178"/>
      <c r="H32" s="178"/>
      <c r="I32" s="178"/>
      <c r="J32" s="178"/>
      <c r="K32" s="178"/>
      <c r="L32" s="178"/>
      <c r="M32" s="178">
        <v>4147</v>
      </c>
      <c r="N32" s="178">
        <f>48131+10075+21810</f>
        <v>80016</v>
      </c>
      <c r="O32" s="178">
        <f>7200+3613</f>
        <v>10813</v>
      </c>
      <c r="P32" s="178"/>
      <c r="Q32" s="222"/>
      <c r="R32" s="178"/>
      <c r="S32" s="8"/>
    </row>
    <row r="33" spans="1:19" x14ac:dyDescent="0.25">
      <c r="A33" s="7">
        <v>31</v>
      </c>
      <c r="B33" t="s">
        <v>75</v>
      </c>
      <c r="C33" t="s">
        <v>74</v>
      </c>
      <c r="E33" s="178"/>
      <c r="F33" s="178"/>
      <c r="G33" s="178"/>
      <c r="H33" s="178"/>
      <c r="I33" s="178"/>
      <c r="J33" s="178"/>
      <c r="K33" s="178"/>
      <c r="L33" s="178"/>
      <c r="M33" s="178">
        <v>9879</v>
      </c>
      <c r="N33" s="178"/>
      <c r="O33" s="178"/>
      <c r="P33" s="178"/>
      <c r="Q33" s="222"/>
      <c r="R33" s="178"/>
      <c r="S33" s="8"/>
    </row>
    <row r="34" spans="1:19" x14ac:dyDescent="0.25">
      <c r="A34" s="7">
        <v>32</v>
      </c>
      <c r="B34" t="s">
        <v>77</v>
      </c>
      <c r="C34" t="s">
        <v>76</v>
      </c>
      <c r="E34" s="178"/>
      <c r="F34" s="178"/>
      <c r="G34" s="178"/>
      <c r="H34" s="178"/>
      <c r="I34" s="178"/>
      <c r="J34" s="178"/>
      <c r="K34" s="178"/>
      <c r="L34" s="178"/>
      <c r="M34" s="178">
        <v>26276</v>
      </c>
      <c r="N34" s="178"/>
      <c r="O34" s="178"/>
      <c r="P34" s="178"/>
      <c r="Q34" s="222"/>
      <c r="R34" s="178"/>
      <c r="S34" s="8"/>
    </row>
    <row r="35" spans="1:19" x14ac:dyDescent="0.25">
      <c r="A35" s="7">
        <v>33</v>
      </c>
      <c r="B35" t="s">
        <v>79</v>
      </c>
      <c r="C35" t="s">
        <v>78</v>
      </c>
      <c r="E35" s="178"/>
      <c r="F35" s="178"/>
      <c r="G35" s="178"/>
      <c r="H35" s="178"/>
      <c r="I35" s="178"/>
      <c r="J35" s="178"/>
      <c r="K35" s="178"/>
      <c r="L35" s="178"/>
      <c r="M35" s="178">
        <v>15000</v>
      </c>
      <c r="N35" s="178"/>
      <c r="O35" s="178"/>
      <c r="P35" s="178"/>
      <c r="Q35" s="222"/>
      <c r="R35" s="178"/>
      <c r="S35" s="8"/>
    </row>
    <row r="36" spans="1:19" x14ac:dyDescent="0.25">
      <c r="A36" s="7">
        <v>34</v>
      </c>
      <c r="B36" t="s">
        <v>81</v>
      </c>
      <c r="C36" t="s">
        <v>80</v>
      </c>
      <c r="E36" s="178"/>
      <c r="F36" s="178"/>
      <c r="G36" s="178"/>
      <c r="H36" s="178"/>
      <c r="I36" s="178"/>
      <c r="J36" s="178"/>
      <c r="K36" s="178"/>
      <c r="L36" s="178"/>
      <c r="M36" s="178">
        <v>2361</v>
      </c>
      <c r="N36" s="178"/>
      <c r="O36" s="178"/>
      <c r="P36" s="178"/>
      <c r="Q36" s="222"/>
      <c r="R36" s="178"/>
      <c r="S36" s="8"/>
    </row>
    <row r="37" spans="1:19" x14ac:dyDescent="0.25">
      <c r="A37" s="7">
        <v>35</v>
      </c>
      <c r="B37" t="s">
        <v>84</v>
      </c>
      <c r="C37" t="s">
        <v>83</v>
      </c>
      <c r="E37" s="178"/>
      <c r="F37" s="178"/>
      <c r="G37" s="178"/>
      <c r="H37" s="178"/>
      <c r="I37" s="178"/>
      <c r="J37" s="178"/>
      <c r="K37" s="178"/>
      <c r="L37" s="178"/>
      <c r="M37" s="178">
        <v>17090</v>
      </c>
      <c r="N37" s="178"/>
      <c r="O37" s="178"/>
      <c r="P37" s="178"/>
      <c r="Q37" s="222"/>
      <c r="R37" s="178"/>
      <c r="S37" s="8"/>
    </row>
    <row r="38" spans="1:19" x14ac:dyDescent="0.25">
      <c r="A38" s="7">
        <v>36</v>
      </c>
      <c r="B38" t="s">
        <v>86</v>
      </c>
      <c r="C38" t="s">
        <v>85</v>
      </c>
      <c r="E38" s="178"/>
      <c r="F38" s="178"/>
      <c r="G38" s="178"/>
      <c r="H38" s="178"/>
      <c r="I38" s="178"/>
      <c r="J38" s="178"/>
      <c r="K38" s="178"/>
      <c r="L38" s="178"/>
      <c r="M38" s="178">
        <v>54367</v>
      </c>
      <c r="N38" s="178">
        <v>3360</v>
      </c>
      <c r="O38" s="178"/>
      <c r="P38" s="178"/>
      <c r="Q38" s="222"/>
      <c r="R38" s="178"/>
      <c r="S38" s="8"/>
    </row>
    <row r="39" spans="1:19" x14ac:dyDescent="0.25">
      <c r="A39" s="7">
        <v>37</v>
      </c>
      <c r="B39" t="s">
        <v>88</v>
      </c>
      <c r="C39" t="s">
        <v>87</v>
      </c>
      <c r="E39" s="178"/>
      <c r="F39" s="178"/>
      <c r="G39" s="178"/>
      <c r="H39" s="178"/>
      <c r="I39" s="178"/>
      <c r="J39" s="178"/>
      <c r="K39" s="178">
        <v>3890</v>
      </c>
      <c r="L39" s="178"/>
      <c r="M39" s="178">
        <v>2582</v>
      </c>
      <c r="N39" s="178">
        <v>14659</v>
      </c>
      <c r="O39" s="178">
        <v>1694</v>
      </c>
      <c r="P39" s="178"/>
      <c r="Q39" s="222"/>
      <c r="R39" s="178"/>
      <c r="S39" s="8"/>
    </row>
    <row r="40" spans="1:19" x14ac:dyDescent="0.25">
      <c r="A40" s="7">
        <v>38</v>
      </c>
      <c r="B40" t="s">
        <v>90</v>
      </c>
      <c r="C40" t="s">
        <v>89</v>
      </c>
      <c r="E40" s="178"/>
      <c r="F40" s="178"/>
      <c r="G40" s="178"/>
      <c r="H40" s="178"/>
      <c r="I40" s="178"/>
      <c r="J40" s="178"/>
      <c r="K40" s="178"/>
      <c r="L40" s="178"/>
      <c r="M40" s="178"/>
      <c r="N40" s="178">
        <v>25723</v>
      </c>
      <c r="O40" s="178"/>
      <c r="P40" s="178"/>
      <c r="Q40" s="222"/>
      <c r="R40" s="178"/>
      <c r="S40" s="8"/>
    </row>
    <row r="41" spans="1:19" x14ac:dyDescent="0.25">
      <c r="A41" s="7">
        <v>39</v>
      </c>
      <c r="B41" t="s">
        <v>92</v>
      </c>
      <c r="C41" t="s">
        <v>91</v>
      </c>
      <c r="E41" s="178"/>
      <c r="F41" s="178"/>
      <c r="G41" s="178"/>
      <c r="H41" s="178"/>
      <c r="I41" s="178"/>
      <c r="J41" s="178"/>
      <c r="K41" s="178"/>
      <c r="L41" s="178"/>
      <c r="M41" s="178"/>
      <c r="N41" s="178">
        <v>15000</v>
      </c>
      <c r="O41" s="178"/>
      <c r="P41" s="178"/>
      <c r="Q41" s="222"/>
      <c r="R41" s="178"/>
      <c r="S41" s="8"/>
    </row>
    <row r="42" spans="1:19" x14ac:dyDescent="0.25">
      <c r="A42" s="7">
        <v>40</v>
      </c>
      <c r="B42" t="s">
        <v>94</v>
      </c>
      <c r="C42" t="s">
        <v>93</v>
      </c>
      <c r="E42" s="178"/>
      <c r="F42" s="178"/>
      <c r="G42" s="178"/>
      <c r="H42" s="178"/>
      <c r="I42" s="178"/>
      <c r="J42" s="178"/>
      <c r="K42" s="178"/>
      <c r="L42" s="178"/>
      <c r="M42" s="178">
        <v>8681</v>
      </c>
      <c r="N42" s="178"/>
      <c r="O42" s="178"/>
      <c r="P42" s="178"/>
      <c r="Q42" s="222"/>
      <c r="R42" s="178"/>
      <c r="S42" s="8"/>
    </row>
    <row r="43" spans="1:19" x14ac:dyDescent="0.25">
      <c r="A43" s="7">
        <v>41</v>
      </c>
      <c r="B43" t="s">
        <v>96</v>
      </c>
      <c r="C43" t="s">
        <v>95</v>
      </c>
      <c r="E43" s="178"/>
      <c r="F43" s="178"/>
      <c r="G43" s="178"/>
      <c r="H43" s="178"/>
      <c r="I43" s="178"/>
      <c r="J43" s="178"/>
      <c r="K43" s="178"/>
      <c r="L43" s="178"/>
      <c r="M43" s="178">
        <v>21727</v>
      </c>
      <c r="N43" s="178"/>
      <c r="O43" s="178"/>
      <c r="P43" s="178"/>
      <c r="Q43" s="222"/>
      <c r="R43" s="178"/>
      <c r="S43" s="8"/>
    </row>
    <row r="44" spans="1:19" x14ac:dyDescent="0.25">
      <c r="A44" s="7">
        <v>42</v>
      </c>
      <c r="B44" t="s">
        <v>98</v>
      </c>
      <c r="C44" t="s">
        <v>97</v>
      </c>
      <c r="E44" s="178"/>
      <c r="F44" s="178"/>
      <c r="G44" s="178"/>
      <c r="H44" s="178"/>
      <c r="I44" s="178"/>
      <c r="J44" s="178"/>
      <c r="K44" s="178"/>
      <c r="L44" s="178"/>
      <c r="M44" s="178">
        <v>7912</v>
      </c>
      <c r="N44" s="178"/>
      <c r="O44" s="178"/>
      <c r="P44" s="178"/>
      <c r="Q44" s="222"/>
      <c r="R44" s="178"/>
      <c r="S44" s="8"/>
    </row>
    <row r="45" spans="1:19" x14ac:dyDescent="0.25">
      <c r="A45" s="7">
        <v>43</v>
      </c>
      <c r="B45" t="s">
        <v>100</v>
      </c>
      <c r="C45" t="s">
        <v>99</v>
      </c>
      <c r="E45" s="178"/>
      <c r="F45" s="178"/>
      <c r="G45" s="178"/>
      <c r="H45" s="178"/>
      <c r="I45" s="178"/>
      <c r="J45" s="178"/>
      <c r="K45" s="178"/>
      <c r="L45" s="178"/>
      <c r="M45" s="178">
        <v>30105</v>
      </c>
      <c r="N45" s="178">
        <v>10000</v>
      </c>
      <c r="O45" s="178"/>
      <c r="P45" s="178"/>
      <c r="Q45" s="222"/>
      <c r="R45" s="178"/>
      <c r="S45" s="8"/>
    </row>
    <row r="46" spans="1:19" x14ac:dyDescent="0.25">
      <c r="A46" s="7">
        <v>44</v>
      </c>
      <c r="B46" t="s">
        <v>102</v>
      </c>
      <c r="C46" t="s">
        <v>101</v>
      </c>
      <c r="E46" s="178"/>
      <c r="F46" s="178"/>
      <c r="G46" s="178"/>
      <c r="H46" s="178"/>
      <c r="I46" s="178"/>
      <c r="J46" s="178"/>
      <c r="K46" s="178"/>
      <c r="L46" s="178"/>
      <c r="M46" s="178">
        <v>3077</v>
      </c>
      <c r="N46" s="178">
        <v>1047</v>
      </c>
      <c r="O46" s="178"/>
      <c r="P46" s="178"/>
      <c r="Q46" s="222"/>
      <c r="R46" s="178"/>
      <c r="S46" s="8"/>
    </row>
    <row r="47" spans="1:19" x14ac:dyDescent="0.25">
      <c r="A47" s="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222"/>
      <c r="R47" s="178"/>
      <c r="S47" s="8"/>
    </row>
    <row r="48" spans="1:19" x14ac:dyDescent="0.25">
      <c r="A48" s="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222"/>
      <c r="R48" s="178"/>
      <c r="S48" s="8"/>
    </row>
    <row r="49" spans="1:19" x14ac:dyDescent="0.25">
      <c r="A49" s="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222"/>
      <c r="R49" s="178"/>
      <c r="S49" s="8"/>
    </row>
    <row r="50" spans="1:19" x14ac:dyDescent="0.25">
      <c r="A50" s="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222"/>
      <c r="R50" s="178"/>
      <c r="S50" s="8"/>
    </row>
    <row r="51" spans="1:19" x14ac:dyDescent="0.25">
      <c r="A51" s="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222"/>
      <c r="R51" s="178"/>
      <c r="S51" s="8"/>
    </row>
    <row r="52" spans="1:19" x14ac:dyDescent="0.25">
      <c r="A52" s="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222"/>
      <c r="R52" s="178"/>
      <c r="S52" s="8"/>
    </row>
    <row r="53" spans="1:19" x14ac:dyDescent="0.25">
      <c r="A53" s="7">
        <v>1001</v>
      </c>
      <c r="B53" t="s">
        <v>46</v>
      </c>
      <c r="C53" t="s">
        <v>45</v>
      </c>
      <c r="E53" s="178"/>
      <c r="F53" s="178"/>
      <c r="G53" s="178"/>
      <c r="H53" s="178"/>
      <c r="I53" s="178"/>
      <c r="J53" s="178"/>
      <c r="K53" s="178">
        <v>18511</v>
      </c>
      <c r="L53" s="178"/>
      <c r="M53" s="178"/>
      <c r="N53" s="178"/>
      <c r="O53" s="178"/>
      <c r="P53" s="178"/>
      <c r="Q53" s="222"/>
      <c r="R53" s="178"/>
      <c r="S53" s="8"/>
    </row>
    <row r="54" spans="1:19" x14ac:dyDescent="0.25">
      <c r="A54" s="7">
        <v>1002</v>
      </c>
      <c r="B54" t="s">
        <v>49</v>
      </c>
      <c r="C54" t="s">
        <v>48</v>
      </c>
      <c r="E54" s="178"/>
      <c r="F54" s="178"/>
      <c r="G54" s="178"/>
      <c r="H54" s="178"/>
      <c r="I54" s="178"/>
      <c r="J54" s="178"/>
      <c r="K54" s="178">
        <v>6741</v>
      </c>
      <c r="L54" s="178"/>
      <c r="M54" s="178"/>
      <c r="N54" s="178"/>
      <c r="O54" s="178"/>
      <c r="P54" s="178"/>
      <c r="Q54" s="222"/>
      <c r="R54" s="178"/>
      <c r="S54" s="8"/>
    </row>
    <row r="55" spans="1:19" x14ac:dyDescent="0.25">
      <c r="A55" s="7">
        <v>1003</v>
      </c>
      <c r="B55" t="s">
        <v>56</v>
      </c>
      <c r="C55" t="s">
        <v>55</v>
      </c>
      <c r="E55" s="178"/>
      <c r="F55" s="178"/>
      <c r="G55" s="178"/>
      <c r="H55" s="178"/>
      <c r="I55" s="178"/>
      <c r="J55" s="178"/>
      <c r="K55" s="178">
        <v>12048</v>
      </c>
      <c r="L55" s="178"/>
      <c r="M55" s="178"/>
      <c r="N55" s="178"/>
      <c r="O55" s="178"/>
      <c r="P55" s="178"/>
      <c r="Q55" s="222"/>
      <c r="R55" s="178"/>
      <c r="S55" s="8"/>
    </row>
    <row r="56" spans="1:19" x14ac:dyDescent="0.25">
      <c r="A56" s="7">
        <v>1004</v>
      </c>
      <c r="B56" t="s">
        <v>4233</v>
      </c>
      <c r="C56" t="s">
        <v>4234</v>
      </c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222"/>
      <c r="R56" s="178"/>
      <c r="S56" s="8"/>
    </row>
    <row r="57" spans="1:19" x14ac:dyDescent="0.25">
      <c r="A57" s="7">
        <v>1005</v>
      </c>
      <c r="B57" t="s">
        <v>4232</v>
      </c>
      <c r="C57" t="s">
        <v>4231</v>
      </c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222"/>
      <c r="R57" s="178"/>
      <c r="S57" s="8"/>
    </row>
    <row r="58" spans="1:19" x14ac:dyDescent="0.25">
      <c r="A58" s="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222"/>
      <c r="R58" s="178"/>
      <c r="S58" s="8"/>
    </row>
    <row r="59" spans="1:19" x14ac:dyDescent="0.25">
      <c r="A59" s="9"/>
      <c r="B59" s="10"/>
      <c r="C59" s="10" t="s">
        <v>111</v>
      </c>
      <c r="D59" s="10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1"/>
    </row>
    <row r="60" spans="1:19" x14ac:dyDescent="0.25">
      <c r="E60" s="181">
        <f t="shared" ref="E60:R60" si="1">SUM(E3:E59)</f>
        <v>1305594</v>
      </c>
      <c r="F60" s="181">
        <f t="shared" si="1"/>
        <v>1949032</v>
      </c>
      <c r="G60" s="181">
        <f t="shared" si="1"/>
        <v>2019929</v>
      </c>
      <c r="H60" s="181">
        <f t="shared" si="1"/>
        <v>2398767</v>
      </c>
      <c r="I60" s="181">
        <f t="shared" si="1"/>
        <v>2261052</v>
      </c>
      <c r="J60" s="181">
        <f t="shared" si="1"/>
        <v>2650941</v>
      </c>
      <c r="K60" s="181">
        <f t="shared" si="1"/>
        <v>2337446</v>
      </c>
      <c r="L60" s="181">
        <f t="shared" si="1"/>
        <v>2629865</v>
      </c>
      <c r="M60" s="181">
        <f t="shared" si="1"/>
        <v>2623973.5593431718</v>
      </c>
      <c r="N60" s="181">
        <f t="shared" si="1"/>
        <v>3235462.6503845355</v>
      </c>
      <c r="O60" s="181">
        <f t="shared" si="1"/>
        <v>2943292.5742049469</v>
      </c>
      <c r="P60" s="181">
        <f t="shared" si="1"/>
        <v>2908245.6890459363</v>
      </c>
      <c r="Q60" s="181">
        <f t="shared" si="1"/>
        <v>4826661</v>
      </c>
      <c r="R60" s="181">
        <f t="shared" si="1"/>
        <v>0</v>
      </c>
    </row>
  </sheetData>
  <pageMargins left="0.7" right="0.7" top="0.75" bottom="0.75" header="0.3" footer="0.3"/>
  <customProperties>
    <customPr name="GUID" r:id="rId1"/>
  </customProperties>
  <ignoredErrors>
    <ignoredError sqref="E6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outlinePr summaryBelow="0" summaryRight="0"/>
  </sheetPr>
  <dimension ref="A1:W168"/>
  <sheetViews>
    <sheetView workbookViewId="0">
      <pane xSplit="3" ySplit="1" topLeftCell="D2" activePane="bottomRight" state="frozenSplit"/>
      <selection activeCell="C162" sqref="C162"/>
      <selection pane="topRight" activeCell="C162" sqref="C162"/>
      <selection pane="bottomLeft" activeCell="C162" sqref="C162"/>
      <selection pane="bottomRight" activeCell="B110" sqref="B110"/>
    </sheetView>
  </sheetViews>
  <sheetFormatPr defaultColWidth="9.140625" defaultRowHeight="15" outlineLevelRow="1" x14ac:dyDescent="0.25"/>
  <cols>
    <col min="1" max="2" width="9.140625" style="157"/>
    <col min="3" max="3" width="63" style="157" bestFit="1" customWidth="1"/>
    <col min="4" max="21" width="9.140625" style="157"/>
    <col min="22" max="22" width="11.42578125" style="157" bestFit="1" customWidth="1"/>
    <col min="23" max="23" width="53.140625" style="157" bestFit="1" customWidth="1"/>
    <col min="24" max="16384" width="9.140625" style="157"/>
  </cols>
  <sheetData>
    <row r="1" spans="2:22" x14ac:dyDescent="0.25">
      <c r="C1" s="158" t="s">
        <v>4222</v>
      </c>
      <c r="E1" s="157">
        <v>2008</v>
      </c>
      <c r="F1" s="157">
        <f>E1+1</f>
        <v>2009</v>
      </c>
      <c r="G1" s="157">
        <f t="shared" ref="G1:U1" si="0">F1+1</f>
        <v>2010</v>
      </c>
      <c r="H1" s="157">
        <f t="shared" si="0"/>
        <v>2011</v>
      </c>
      <c r="I1" s="157">
        <f t="shared" si="0"/>
        <v>2012</v>
      </c>
      <c r="J1" s="157">
        <f t="shared" si="0"/>
        <v>2013</v>
      </c>
      <c r="K1" s="157">
        <f t="shared" si="0"/>
        <v>2014</v>
      </c>
      <c r="L1" s="157">
        <f t="shared" si="0"/>
        <v>2015</v>
      </c>
      <c r="M1" s="157">
        <f t="shared" si="0"/>
        <v>2016</v>
      </c>
      <c r="N1" s="157">
        <f t="shared" si="0"/>
        <v>2017</v>
      </c>
      <c r="O1" s="157">
        <f t="shared" si="0"/>
        <v>2018</v>
      </c>
      <c r="P1" s="157">
        <f t="shared" si="0"/>
        <v>2019</v>
      </c>
      <c r="Q1" s="157">
        <f t="shared" si="0"/>
        <v>2020</v>
      </c>
      <c r="R1" s="157">
        <f t="shared" si="0"/>
        <v>2021</v>
      </c>
      <c r="S1" s="157">
        <f t="shared" si="0"/>
        <v>2022</v>
      </c>
      <c r="T1" s="157">
        <f t="shared" si="0"/>
        <v>2023</v>
      </c>
      <c r="U1" s="157">
        <f t="shared" si="0"/>
        <v>2024</v>
      </c>
      <c r="V1" s="157" t="s">
        <v>110</v>
      </c>
    </row>
    <row r="2" spans="2:22" collapsed="1" x14ac:dyDescent="0.25">
      <c r="C2" s="158" t="s">
        <v>4220</v>
      </c>
      <c r="D2" s="158"/>
    </row>
    <row r="3" spans="2:22" hidden="1" outlineLevel="1" x14ac:dyDescent="0.25">
      <c r="B3" s="157" t="s">
        <v>368</v>
      </c>
      <c r="C3" s="157" t="s">
        <v>369</v>
      </c>
      <c r="E3" s="183">
        <f>SUMIFS('Transfers out'!$G:$G,'Transfers out'!$D:$D,Sales!$C3,'Transfers out'!$A:$A,Sales!E$1)</f>
        <v>0</v>
      </c>
      <c r="F3" s="183">
        <f>SUMIFS('Transfers out'!$G:$G,'Transfers out'!$D:$D,Sales!$C3,'Transfers out'!$A:$A,Sales!F$1)</f>
        <v>0</v>
      </c>
      <c r="G3" s="183">
        <f>SUMIFS('Transfers out'!$G:$G,'Transfers out'!$D:$D,Sales!$C3,'Transfers out'!$A:$A,Sales!G$1)</f>
        <v>0</v>
      </c>
      <c r="H3" s="183">
        <f>SUMIFS('Transfers out'!$G:$G,'Transfers out'!$D:$D,Sales!$C3,'Transfers out'!$A:$A,Sales!H$1)</f>
        <v>0</v>
      </c>
      <c r="I3" s="183">
        <f>SUMIFS('Transfers out'!$G:$G,'Transfers out'!$D:$D,Sales!$C3,'Transfers out'!$A:$A,Sales!I$1)</f>
        <v>0</v>
      </c>
      <c r="J3" s="183">
        <f>SUMIFS('Transfers out'!$G:$G,'Transfers out'!$D:$D,Sales!$C3,'Transfers out'!$A:$A,Sales!J$1)</f>
        <v>0</v>
      </c>
      <c r="K3" s="183">
        <f>SUMIFS('Transfers out'!$G:$G,'Transfers out'!$D:$D,Sales!$C3,'Transfers out'!$A:$A,Sales!K$1)</f>
        <v>0</v>
      </c>
      <c r="L3" s="183">
        <f>SUMIFS('Transfers out'!$G:$G,'Transfers out'!$D:$D,Sales!$C3,'Transfers out'!$A:$A,Sales!L$1)</f>
        <v>0</v>
      </c>
      <c r="M3" s="183">
        <f>SUMIFS('Transfers out'!$G:$G,'Transfers out'!$D:$D,Sales!$C3,'Transfers out'!$A:$A,Sales!M$1)</f>
        <v>0</v>
      </c>
      <c r="N3" s="183">
        <f>SUMIFS('Transfers out'!$G:$G,'Transfers out'!$D:$D,Sales!$C3,'Transfers out'!$A:$A,Sales!N$1)</f>
        <v>0</v>
      </c>
      <c r="O3" s="183">
        <f>SUMIFS('Transfers out'!$G:$G,'Transfers out'!$D:$D,Sales!$C3,'Transfers out'!$A:$A,Sales!O$1)</f>
        <v>0</v>
      </c>
      <c r="P3" s="183">
        <f>SUMIFS('Transfers out'!$G:$G,'Transfers out'!$D:$D,Sales!$C3,'Transfers out'!$A:$A,Sales!P$1)</f>
        <v>3639</v>
      </c>
      <c r="Q3" s="183">
        <f>SUMIFS('Transfers out'!$G:$G,'Transfers out'!$D:$D,Sales!$C3,'Transfers out'!$A:$A,Sales!Q$1)</f>
        <v>0</v>
      </c>
      <c r="R3" s="183">
        <f>SUMIFS('Transfers out'!$G:$G,'Transfers out'!$D:$D,Sales!$C3,'Transfers out'!$A:$A,Sales!R$1)</f>
        <v>0</v>
      </c>
      <c r="S3" s="183">
        <f>SUMIFS('Transfers out'!$G:$G,'Transfers out'!$D:$D,Sales!$C3,'Transfers out'!$A:$A,Sales!S$1)</f>
        <v>0</v>
      </c>
      <c r="T3" s="183">
        <f>SUMIFS('Transfers out'!$G:$G,'Transfers out'!$D:$D,Sales!$C3,'Transfers out'!$A:$A,Sales!T$1)</f>
        <v>0</v>
      </c>
      <c r="U3" s="183">
        <f>SUMIFS('Transfers out'!$G:$G,'Transfers out'!$D:$D,Sales!$C3,'Transfers out'!$A:$A,Sales!U$1)</f>
        <v>0</v>
      </c>
    </row>
    <row r="4" spans="2:22" hidden="1" outlineLevel="1" x14ac:dyDescent="0.25">
      <c r="B4" s="157" t="s">
        <v>42</v>
      </c>
      <c r="C4" s="157" t="s">
        <v>41</v>
      </c>
      <c r="E4" s="183">
        <f>SUMIFS('Transfers out'!$G:$G,'Transfers out'!$D:$D,Sales!$C4,'Transfers out'!$A:$A,Sales!E$1)</f>
        <v>0</v>
      </c>
      <c r="F4" s="183">
        <f>SUMIFS('Transfers out'!$G:$G,'Transfers out'!$D:$D,Sales!$C4,'Transfers out'!$A:$A,Sales!F$1)</f>
        <v>0</v>
      </c>
      <c r="G4" s="183">
        <f>SUMIFS('Transfers out'!$G:$G,'Transfers out'!$D:$D,Sales!$C4,'Transfers out'!$A:$A,Sales!G$1)</f>
        <v>0</v>
      </c>
      <c r="H4" s="183">
        <f>SUMIFS('Transfers out'!$G:$G,'Transfers out'!$D:$D,Sales!$C4,'Transfers out'!$A:$A,Sales!H$1)</f>
        <v>0</v>
      </c>
      <c r="I4" s="183">
        <f>SUMIFS('Transfers out'!$G:$G,'Transfers out'!$D:$D,Sales!$C4,'Transfers out'!$A:$A,Sales!I$1)</f>
        <v>0</v>
      </c>
      <c r="J4" s="183">
        <f>SUMIFS('Transfers out'!$G:$G,'Transfers out'!$D:$D,Sales!$C4,'Transfers out'!$A:$A,Sales!J$1)</f>
        <v>0</v>
      </c>
      <c r="K4" s="183">
        <f>SUMIFS('Transfers out'!$G:$G,'Transfers out'!$D:$D,Sales!$C4,'Transfers out'!$A:$A,Sales!K$1)</f>
        <v>0</v>
      </c>
      <c r="L4" s="183">
        <f>SUMIFS('Transfers out'!$G:$G,'Transfers out'!$D:$D,Sales!$C4,'Transfers out'!$A:$A,Sales!L$1)</f>
        <v>0</v>
      </c>
      <c r="M4" s="183">
        <f>SUMIFS('Transfers out'!$G:$G,'Transfers out'!$D:$D,Sales!$C4,'Transfers out'!$A:$A,Sales!M$1)</f>
        <v>0</v>
      </c>
      <c r="N4" s="183">
        <f>SUMIFS('Transfers out'!$G:$G,'Transfers out'!$D:$D,Sales!$C4,'Transfers out'!$A:$A,Sales!N$1)</f>
        <v>0</v>
      </c>
      <c r="O4" s="183">
        <f>SUMIFS('Transfers out'!$G:$G,'Transfers out'!$D:$D,Sales!$C4,'Transfers out'!$A:$A,Sales!O$1)</f>
        <v>0</v>
      </c>
      <c r="P4" s="183">
        <f>SUMIFS('Transfers out'!$G:$G,'Transfers out'!$D:$D,Sales!$C4,'Transfers out'!$A:$A,Sales!P$1)</f>
        <v>1</v>
      </c>
      <c r="Q4" s="183">
        <f>SUMIFS('Transfers out'!$G:$G,'Transfers out'!$D:$D,Sales!$C4,'Transfers out'!$A:$A,Sales!Q$1)</f>
        <v>0</v>
      </c>
      <c r="R4" s="183">
        <f>SUMIFS('Transfers out'!$G:$G,'Transfers out'!$D:$D,Sales!$C4,'Transfers out'!$A:$A,Sales!R$1)</f>
        <v>0</v>
      </c>
      <c r="S4" s="183">
        <f>SUMIFS('Transfers out'!$G:$G,'Transfers out'!$D:$D,Sales!$C4,'Transfers out'!$A:$A,Sales!S$1)</f>
        <v>0</v>
      </c>
      <c r="T4" s="183">
        <f>SUMIFS('Transfers out'!$G:$G,'Transfers out'!$D:$D,Sales!$C4,'Transfers out'!$A:$A,Sales!T$1)</f>
        <v>0</v>
      </c>
      <c r="U4" s="183">
        <f>SUMIFS('Transfers out'!$G:$G,'Transfers out'!$D:$D,Sales!$C4,'Transfers out'!$A:$A,Sales!U$1)</f>
        <v>0</v>
      </c>
    </row>
    <row r="5" spans="2:22" hidden="1" outlineLevel="1" x14ac:dyDescent="0.25">
      <c r="B5" s="157" t="s">
        <v>362</v>
      </c>
      <c r="C5" s="157" t="s">
        <v>363</v>
      </c>
      <c r="E5" s="183">
        <f>SUMIFS('Transfers out'!$G:$G,'Transfers out'!$D:$D,Sales!$C5,'Transfers out'!$A:$A,Sales!E$1)</f>
        <v>0</v>
      </c>
      <c r="F5" s="183">
        <f>SUMIFS('Transfers out'!$G:$G,'Transfers out'!$D:$D,Sales!$C5,'Transfers out'!$A:$A,Sales!F$1)</f>
        <v>0</v>
      </c>
      <c r="G5" s="183">
        <f>SUMIFS('Transfers out'!$G:$G,'Transfers out'!$D:$D,Sales!$C5,'Transfers out'!$A:$A,Sales!G$1)</f>
        <v>0</v>
      </c>
      <c r="H5" s="183">
        <f>SUMIFS('Transfers out'!$G:$G,'Transfers out'!$D:$D,Sales!$C5,'Transfers out'!$A:$A,Sales!H$1)</f>
        <v>0</v>
      </c>
      <c r="I5" s="183">
        <f>SUMIFS('Transfers out'!$G:$G,'Transfers out'!$D:$D,Sales!$C5,'Transfers out'!$A:$A,Sales!I$1)</f>
        <v>0</v>
      </c>
      <c r="J5" s="183">
        <f>SUMIFS('Transfers out'!$G:$G,'Transfers out'!$D:$D,Sales!$C5,'Transfers out'!$A:$A,Sales!J$1)</f>
        <v>0</v>
      </c>
      <c r="K5" s="183">
        <f>SUMIFS('Transfers out'!$G:$G,'Transfers out'!$D:$D,Sales!$C5,'Transfers out'!$A:$A,Sales!K$1)</f>
        <v>0</v>
      </c>
      <c r="L5" s="183">
        <f>SUMIFS('Transfers out'!$G:$G,'Transfers out'!$D:$D,Sales!$C5,'Transfers out'!$A:$A,Sales!L$1)</f>
        <v>0</v>
      </c>
      <c r="M5" s="183">
        <f>SUMIFS('Transfers out'!$G:$G,'Transfers out'!$D:$D,Sales!$C5,'Transfers out'!$A:$A,Sales!M$1)</f>
        <v>0</v>
      </c>
      <c r="N5" s="183">
        <f>SUMIFS('Transfers out'!$G:$G,'Transfers out'!$D:$D,Sales!$C5,'Transfers out'!$A:$A,Sales!N$1)</f>
        <v>121</v>
      </c>
      <c r="O5" s="183">
        <f>SUMIFS('Transfers out'!$G:$G,'Transfers out'!$D:$D,Sales!$C5,'Transfers out'!$A:$A,Sales!O$1)</f>
        <v>0</v>
      </c>
      <c r="P5" s="183">
        <f>SUMIFS('Transfers out'!$G:$G,'Transfers out'!$D:$D,Sales!$C5,'Transfers out'!$A:$A,Sales!P$1)</f>
        <v>0</v>
      </c>
      <c r="Q5" s="183">
        <f>SUMIFS('Transfers out'!$G:$G,'Transfers out'!$D:$D,Sales!$C5,'Transfers out'!$A:$A,Sales!Q$1)</f>
        <v>0</v>
      </c>
      <c r="R5" s="183">
        <f>SUMIFS('Transfers out'!$G:$G,'Transfers out'!$D:$D,Sales!$C5,'Transfers out'!$A:$A,Sales!R$1)</f>
        <v>0</v>
      </c>
      <c r="S5" s="183">
        <f>SUMIFS('Transfers out'!$G:$G,'Transfers out'!$D:$D,Sales!$C5,'Transfers out'!$A:$A,Sales!S$1)</f>
        <v>0</v>
      </c>
      <c r="T5" s="183">
        <f>SUMIFS('Transfers out'!$G:$G,'Transfers out'!$D:$D,Sales!$C5,'Transfers out'!$A:$A,Sales!T$1)</f>
        <v>0</v>
      </c>
      <c r="U5" s="183">
        <f>SUMIFS('Transfers out'!$G:$G,'Transfers out'!$D:$D,Sales!$C5,'Transfers out'!$A:$A,Sales!U$1)</f>
        <v>0</v>
      </c>
    </row>
    <row r="6" spans="2:22" hidden="1" outlineLevel="1" x14ac:dyDescent="0.25">
      <c r="B6" s="157" t="s">
        <v>9</v>
      </c>
      <c r="C6" s="157" t="s">
        <v>279</v>
      </c>
      <c r="E6" s="183">
        <f>SUMIFS('Transfers out'!$G:$G,'Transfers out'!$D:$D,Sales!$C6,'Transfers out'!$A:$A,Sales!E$1)</f>
        <v>381418</v>
      </c>
      <c r="F6" s="183">
        <f>SUMIFS('Transfers out'!$G:$G,'Transfers out'!$D:$D,Sales!$C6,'Transfers out'!$A:$A,Sales!F$1)</f>
        <v>376303</v>
      </c>
      <c r="G6" s="183">
        <f>SUMIFS('Transfers out'!$G:$G,'Transfers out'!$D:$D,Sales!$C6,'Transfers out'!$A:$A,Sales!G$1)</f>
        <v>365202</v>
      </c>
      <c r="H6" s="183">
        <f>SUMIFS('Transfers out'!$G:$G,'Transfers out'!$D:$D,Sales!$C6,'Transfers out'!$A:$A,Sales!H$1)</f>
        <v>412556</v>
      </c>
      <c r="I6" s="183">
        <f>SUMIFS('Transfers out'!$G:$G,'Transfers out'!$D:$D,Sales!$C6,'Transfers out'!$A:$A,Sales!I$1)</f>
        <v>177324</v>
      </c>
      <c r="J6" s="183">
        <f>SUMIFS('Transfers out'!$G:$G,'Transfers out'!$D:$D,Sales!$C6,'Transfers out'!$A:$A,Sales!J$1)</f>
        <v>337700</v>
      </c>
      <c r="K6" s="183">
        <f>SUMIFS('Transfers out'!$G:$G,'Transfers out'!$D:$D,Sales!$C6,'Transfers out'!$A:$A,Sales!K$1)</f>
        <v>423662</v>
      </c>
      <c r="L6" s="183">
        <f>SUMIFS('Transfers out'!$G:$G,'Transfers out'!$D:$D,Sales!$C6,'Transfers out'!$A:$A,Sales!L$1)</f>
        <v>109781</v>
      </c>
      <c r="M6" s="183">
        <f>SUMIFS('Transfers out'!$G:$G,'Transfers out'!$D:$D,Sales!$C6,'Transfers out'!$A:$A,Sales!M$1)</f>
        <v>190560</v>
      </c>
      <c r="N6" s="183">
        <f>SUMIFS('Transfers out'!$G:$G,'Transfers out'!$D:$D,Sales!$C6,'Transfers out'!$A:$A,Sales!N$1)</f>
        <v>74400</v>
      </c>
      <c r="O6" s="183">
        <f>SUMIFS('Transfers out'!$G:$G,'Transfers out'!$D:$D,Sales!$C6,'Transfers out'!$A:$A,Sales!O$1)</f>
        <v>176270</v>
      </c>
      <c r="P6" s="183">
        <f>SUMIFS('Transfers out'!$G:$G,'Transfers out'!$D:$D,Sales!$C6,'Transfers out'!$A:$A,Sales!P$1)</f>
        <v>25000</v>
      </c>
      <c r="Q6" s="183">
        <f>SUMIFS('Transfers out'!$G:$G,'Transfers out'!$D:$D,Sales!$C6,'Transfers out'!$A:$A,Sales!Q$1)</f>
        <v>0</v>
      </c>
      <c r="R6" s="183">
        <f>SUMIFS('Transfers out'!$G:$G,'Transfers out'!$D:$D,Sales!$C6,'Transfers out'!$A:$A,Sales!R$1)</f>
        <v>0</v>
      </c>
      <c r="S6" s="183">
        <f>SUMIFS('Transfers out'!$G:$G,'Transfers out'!$D:$D,Sales!$C6,'Transfers out'!$A:$A,Sales!S$1)</f>
        <v>0</v>
      </c>
      <c r="T6" s="183">
        <f>SUMIFS('Transfers out'!$G:$G,'Transfers out'!$D:$D,Sales!$C6,'Transfers out'!$A:$A,Sales!T$1)</f>
        <v>0</v>
      </c>
      <c r="U6" s="183">
        <f>SUMIFS('Transfers out'!$G:$G,'Transfers out'!$D:$D,Sales!$C6,'Transfers out'!$A:$A,Sales!U$1)</f>
        <v>0</v>
      </c>
    </row>
    <row r="7" spans="2:22" hidden="1" outlineLevel="1" x14ac:dyDescent="0.25">
      <c r="B7" s="157" t="s">
        <v>12</v>
      </c>
      <c r="C7" s="157" t="s">
        <v>268</v>
      </c>
      <c r="E7" s="183">
        <f>SUMIFS('Transfers out'!$G:$G,'Transfers out'!$D:$D,Sales!$C7,'Transfers out'!$A:$A,Sales!E$1)</f>
        <v>0</v>
      </c>
      <c r="F7" s="183">
        <f>SUMIFS('Transfers out'!$G:$G,'Transfers out'!$D:$D,Sales!$C7,'Transfers out'!$A:$A,Sales!F$1)</f>
        <v>4915</v>
      </c>
      <c r="G7" s="183">
        <f>SUMIFS('Transfers out'!$G:$G,'Transfers out'!$D:$D,Sales!$C7,'Transfers out'!$A:$A,Sales!G$1)</f>
        <v>16069</v>
      </c>
      <c r="H7" s="183">
        <f>SUMIFS('Transfers out'!$G:$G,'Transfers out'!$D:$D,Sales!$C7,'Transfers out'!$A:$A,Sales!H$1)</f>
        <v>18258</v>
      </c>
      <c r="I7" s="183">
        <f>SUMIFS('Transfers out'!$G:$G,'Transfers out'!$D:$D,Sales!$C7,'Transfers out'!$A:$A,Sales!I$1)</f>
        <v>7641</v>
      </c>
      <c r="J7" s="183">
        <f>SUMIFS('Transfers out'!$G:$G,'Transfers out'!$D:$D,Sales!$C7,'Transfers out'!$A:$A,Sales!J$1)</f>
        <v>17136</v>
      </c>
      <c r="K7" s="183">
        <f>SUMIFS('Transfers out'!$G:$G,'Transfers out'!$D:$D,Sales!$C7,'Transfers out'!$A:$A,Sales!K$1)</f>
        <v>18641</v>
      </c>
      <c r="L7" s="183">
        <f>SUMIFS('Transfers out'!$G:$G,'Transfers out'!$D:$D,Sales!$C7,'Transfers out'!$A:$A,Sales!L$1)</f>
        <v>1735</v>
      </c>
      <c r="M7" s="183">
        <f>SUMIFS('Transfers out'!$G:$G,'Transfers out'!$D:$D,Sales!$C7,'Transfers out'!$A:$A,Sales!M$1)</f>
        <v>9184</v>
      </c>
      <c r="N7" s="183">
        <f>SUMIFS('Transfers out'!$G:$G,'Transfers out'!$D:$D,Sales!$C7,'Transfers out'!$A:$A,Sales!N$1)</f>
        <v>0</v>
      </c>
      <c r="O7" s="183">
        <f>SUMIFS('Transfers out'!$G:$G,'Transfers out'!$D:$D,Sales!$C7,'Transfers out'!$A:$A,Sales!O$1)</f>
        <v>10171</v>
      </c>
      <c r="P7" s="183">
        <f>SUMIFS('Transfers out'!$G:$G,'Transfers out'!$D:$D,Sales!$C7,'Transfers out'!$A:$A,Sales!P$1)</f>
        <v>0</v>
      </c>
      <c r="Q7" s="183">
        <f>SUMIFS('Transfers out'!$G:$G,'Transfers out'!$D:$D,Sales!$C7,'Transfers out'!$A:$A,Sales!Q$1)</f>
        <v>0</v>
      </c>
      <c r="R7" s="183">
        <f>SUMIFS('Transfers out'!$G:$G,'Transfers out'!$D:$D,Sales!$C7,'Transfers out'!$A:$A,Sales!R$1)</f>
        <v>7200</v>
      </c>
      <c r="S7" s="183">
        <f>SUMIFS('Transfers out'!$G:$G,'Transfers out'!$D:$D,Sales!$C7,'Transfers out'!$A:$A,Sales!S$1)</f>
        <v>0</v>
      </c>
      <c r="T7" s="183">
        <f>SUMIFS('Transfers out'!$G:$G,'Transfers out'!$D:$D,Sales!$C7,'Transfers out'!$A:$A,Sales!T$1)</f>
        <v>0</v>
      </c>
      <c r="U7" s="183">
        <f>SUMIFS('Transfers out'!$G:$G,'Transfers out'!$D:$D,Sales!$C7,'Transfers out'!$A:$A,Sales!U$1)</f>
        <v>0</v>
      </c>
    </row>
    <row r="8" spans="2:22" hidden="1" outlineLevel="1" x14ac:dyDescent="0.25">
      <c r="B8" s="157" t="s">
        <v>14</v>
      </c>
      <c r="C8" s="157" t="s">
        <v>59</v>
      </c>
      <c r="E8" s="183">
        <f>SUMIFS('Transfers out'!$G:$G,'Transfers out'!$D:$D,Sales!$C8,'Transfers out'!$A:$A,Sales!E$1)</f>
        <v>98159</v>
      </c>
      <c r="F8" s="183">
        <f>SUMIFS('Transfers out'!$G:$G,'Transfers out'!$D:$D,Sales!$C8,'Transfers out'!$A:$A,Sales!F$1)</f>
        <v>132409</v>
      </c>
      <c r="G8" s="183">
        <f>SUMIFS('Transfers out'!$G:$G,'Transfers out'!$D:$D,Sales!$C8,'Transfers out'!$A:$A,Sales!G$1)</f>
        <v>123815</v>
      </c>
      <c r="H8" s="183">
        <f>SUMIFS('Transfers out'!$G:$G,'Transfers out'!$D:$D,Sales!$C8,'Transfers out'!$A:$A,Sales!H$1)</f>
        <v>139365</v>
      </c>
      <c r="I8" s="183">
        <f>SUMIFS('Transfers out'!$G:$G,'Transfers out'!$D:$D,Sales!$C8,'Transfers out'!$A:$A,Sales!I$1)</f>
        <v>127913</v>
      </c>
      <c r="J8" s="183">
        <f>SUMIFS('Transfers out'!$G:$G,'Transfers out'!$D:$D,Sales!$C8,'Transfers out'!$A:$A,Sales!J$1)</f>
        <v>135860</v>
      </c>
      <c r="K8" s="183">
        <f>SUMIFS('Transfers out'!$G:$G,'Transfers out'!$D:$D,Sales!$C8,'Transfers out'!$A:$A,Sales!K$1)</f>
        <v>133571</v>
      </c>
      <c r="L8" s="183">
        <f>SUMIFS('Transfers out'!$G:$G,'Transfers out'!$D:$D,Sales!$C8,'Transfers out'!$A:$A,Sales!L$1)</f>
        <v>60697</v>
      </c>
      <c r="M8" s="183">
        <f>SUMIFS('Transfers out'!$G:$G,'Transfers out'!$D:$D,Sales!$C8,'Transfers out'!$A:$A,Sales!M$1)</f>
        <v>62849</v>
      </c>
      <c r="N8" s="183">
        <f>SUMIFS('Transfers out'!$G:$G,'Transfers out'!$D:$D,Sales!$C8,'Transfers out'!$A:$A,Sales!N$1)</f>
        <v>57197</v>
      </c>
      <c r="O8" s="183">
        <f>SUMIFS('Transfers out'!$G:$G,'Transfers out'!$D:$D,Sales!$C8,'Transfers out'!$A:$A,Sales!O$1)</f>
        <v>57609</v>
      </c>
      <c r="P8" s="183">
        <f>SUMIFS('Transfers out'!$G:$G,'Transfers out'!$D:$D,Sales!$C8,'Transfers out'!$A:$A,Sales!P$1)</f>
        <v>87499</v>
      </c>
      <c r="Q8" s="183">
        <f>SUMIFS('Transfers out'!$G:$G,'Transfers out'!$D:$D,Sales!$C8,'Transfers out'!$A:$A,Sales!Q$1)</f>
        <v>43165</v>
      </c>
      <c r="R8" s="183">
        <f>SUMIFS('Transfers out'!$G:$G,'Transfers out'!$D:$D,Sales!$C8,'Transfers out'!$A:$A,Sales!R$1)</f>
        <v>0</v>
      </c>
      <c r="S8" s="183">
        <f>SUMIFS('Transfers out'!$G:$G,'Transfers out'!$D:$D,Sales!$C8,'Transfers out'!$A:$A,Sales!S$1)</f>
        <v>0</v>
      </c>
      <c r="T8" s="183">
        <f>SUMIFS('Transfers out'!$G:$G,'Transfers out'!$D:$D,Sales!$C8,'Transfers out'!$A:$A,Sales!T$1)</f>
        <v>0</v>
      </c>
      <c r="U8" s="183">
        <f>SUMIFS('Transfers out'!$G:$G,'Transfers out'!$D:$D,Sales!$C8,'Transfers out'!$A:$A,Sales!U$1)</f>
        <v>0</v>
      </c>
    </row>
    <row r="9" spans="2:22" hidden="1" outlineLevel="1" x14ac:dyDescent="0.25">
      <c r="B9" s="157" t="s">
        <v>17</v>
      </c>
      <c r="C9" s="157" t="s">
        <v>254</v>
      </c>
      <c r="E9" s="183">
        <f>SUMIFS('Transfers out'!$G:$G,'Transfers out'!$D:$D,Sales!$C9,'Transfers out'!$A:$A,Sales!E$1)</f>
        <v>0</v>
      </c>
      <c r="F9" s="183">
        <f>SUMIFS('Transfers out'!$G:$G,'Transfers out'!$D:$D,Sales!$C9,'Transfers out'!$A:$A,Sales!F$1)</f>
        <v>0</v>
      </c>
      <c r="G9" s="183">
        <f>SUMIFS('Transfers out'!$G:$G,'Transfers out'!$D:$D,Sales!$C9,'Transfers out'!$A:$A,Sales!G$1)</f>
        <v>0</v>
      </c>
      <c r="H9" s="183">
        <f>SUMIFS('Transfers out'!$G:$G,'Transfers out'!$D:$D,Sales!$C9,'Transfers out'!$A:$A,Sales!H$1)</f>
        <v>0</v>
      </c>
      <c r="I9" s="183">
        <f>SUMIFS('Transfers out'!$G:$G,'Transfers out'!$D:$D,Sales!$C9,'Transfers out'!$A:$A,Sales!I$1)</f>
        <v>0</v>
      </c>
      <c r="J9" s="183">
        <f>SUMIFS('Transfers out'!$G:$G,'Transfers out'!$D:$D,Sales!$C9,'Transfers out'!$A:$A,Sales!J$1)</f>
        <v>237002</v>
      </c>
      <c r="K9" s="183">
        <f>SUMIFS('Transfers out'!$G:$G,'Transfers out'!$D:$D,Sales!$C9,'Transfers out'!$A:$A,Sales!K$1)</f>
        <v>230247</v>
      </c>
      <c r="L9" s="183">
        <f>SUMIFS('Transfers out'!$G:$G,'Transfers out'!$D:$D,Sales!$C9,'Transfers out'!$A:$A,Sales!L$1)</f>
        <v>0</v>
      </c>
      <c r="M9" s="183">
        <f>SUMIFS('Transfers out'!$G:$G,'Transfers out'!$D:$D,Sales!$C9,'Transfers out'!$A:$A,Sales!M$1)</f>
        <v>0</v>
      </c>
      <c r="N9" s="183">
        <f>SUMIFS('Transfers out'!$G:$G,'Transfers out'!$D:$D,Sales!$C9,'Transfers out'!$A:$A,Sales!N$1)</f>
        <v>0</v>
      </c>
      <c r="O9" s="183">
        <f>SUMIFS('Transfers out'!$G:$G,'Transfers out'!$D:$D,Sales!$C9,'Transfers out'!$A:$A,Sales!O$1)</f>
        <v>0</v>
      </c>
      <c r="P9" s="183">
        <f>SUMIFS('Transfers out'!$G:$G,'Transfers out'!$D:$D,Sales!$C9,'Transfers out'!$A:$A,Sales!P$1)</f>
        <v>0</v>
      </c>
      <c r="Q9" s="183">
        <f>SUMIFS('Transfers out'!$G:$G,'Transfers out'!$D:$D,Sales!$C9,'Transfers out'!$A:$A,Sales!Q$1)</f>
        <v>0</v>
      </c>
      <c r="R9" s="183">
        <f>SUMIFS('Transfers out'!$G:$G,'Transfers out'!$D:$D,Sales!$C9,'Transfers out'!$A:$A,Sales!R$1)</f>
        <v>0</v>
      </c>
      <c r="S9" s="183">
        <f>SUMIFS('Transfers out'!$G:$G,'Transfers out'!$D:$D,Sales!$C9,'Transfers out'!$A:$A,Sales!S$1)</f>
        <v>0</v>
      </c>
      <c r="T9" s="183">
        <f>SUMIFS('Transfers out'!$G:$G,'Transfers out'!$D:$D,Sales!$C9,'Transfers out'!$A:$A,Sales!T$1)</f>
        <v>0</v>
      </c>
      <c r="U9" s="183">
        <f>SUMIFS('Transfers out'!$G:$G,'Transfers out'!$D:$D,Sales!$C9,'Transfers out'!$A:$A,Sales!U$1)</f>
        <v>0</v>
      </c>
    </row>
    <row r="10" spans="2:22" hidden="1" outlineLevel="1" x14ac:dyDescent="0.25">
      <c r="B10" s="157" t="s">
        <v>20</v>
      </c>
      <c r="C10" s="157" t="s">
        <v>312</v>
      </c>
      <c r="E10" s="183">
        <f>SUMIFS('Transfers out'!$G:$G,'Transfers out'!$D:$D,Sales!$C10,'Transfers out'!$A:$A,Sales!E$1)</f>
        <v>0</v>
      </c>
      <c r="F10" s="183">
        <f>SUMIFS('Transfers out'!$G:$G,'Transfers out'!$D:$D,Sales!$C10,'Transfers out'!$A:$A,Sales!F$1)</f>
        <v>0</v>
      </c>
      <c r="G10" s="183">
        <f>SUMIFS('Transfers out'!$G:$G,'Transfers out'!$D:$D,Sales!$C10,'Transfers out'!$A:$A,Sales!G$1)</f>
        <v>0</v>
      </c>
      <c r="H10" s="183">
        <f>SUMIFS('Transfers out'!$G:$G,'Transfers out'!$D:$D,Sales!$C10,'Transfers out'!$A:$A,Sales!H$1)</f>
        <v>0</v>
      </c>
      <c r="I10" s="183">
        <f>SUMIFS('Transfers out'!$G:$G,'Transfers out'!$D:$D,Sales!$C10,'Transfers out'!$A:$A,Sales!I$1)</f>
        <v>0</v>
      </c>
      <c r="J10" s="183">
        <f>SUMIFS('Transfers out'!$G:$G,'Transfers out'!$D:$D,Sales!$C10,'Transfers out'!$A:$A,Sales!J$1)</f>
        <v>144681</v>
      </c>
      <c r="K10" s="183">
        <f>SUMIFS('Transfers out'!$G:$G,'Transfers out'!$D:$D,Sales!$C10,'Transfers out'!$A:$A,Sales!K$1)</f>
        <v>169808</v>
      </c>
      <c r="L10" s="183">
        <f>SUMIFS('Transfers out'!$G:$G,'Transfers out'!$D:$D,Sales!$C10,'Transfers out'!$A:$A,Sales!L$1)</f>
        <v>12732</v>
      </c>
      <c r="M10" s="183">
        <f>SUMIFS('Transfers out'!$G:$G,'Transfers out'!$D:$D,Sales!$C10,'Transfers out'!$A:$A,Sales!M$1)</f>
        <v>0</v>
      </c>
      <c r="N10" s="183">
        <f>SUMIFS('Transfers out'!$G:$G,'Transfers out'!$D:$D,Sales!$C10,'Transfers out'!$A:$A,Sales!N$1)</f>
        <v>0</v>
      </c>
      <c r="O10" s="183">
        <f>SUMIFS('Transfers out'!$G:$G,'Transfers out'!$D:$D,Sales!$C10,'Transfers out'!$A:$A,Sales!O$1)</f>
        <v>0</v>
      </c>
      <c r="P10" s="183">
        <f>SUMIFS('Transfers out'!$G:$G,'Transfers out'!$D:$D,Sales!$C10,'Transfers out'!$A:$A,Sales!P$1)</f>
        <v>0</v>
      </c>
      <c r="Q10" s="183">
        <f>SUMIFS('Transfers out'!$G:$G,'Transfers out'!$D:$D,Sales!$C10,'Transfers out'!$A:$A,Sales!Q$1)</f>
        <v>0</v>
      </c>
      <c r="R10" s="183">
        <f>SUMIFS('Transfers out'!$G:$G,'Transfers out'!$D:$D,Sales!$C10,'Transfers out'!$A:$A,Sales!R$1)</f>
        <v>0</v>
      </c>
      <c r="S10" s="183">
        <f>SUMIFS('Transfers out'!$G:$G,'Transfers out'!$D:$D,Sales!$C10,'Transfers out'!$A:$A,Sales!S$1)</f>
        <v>0</v>
      </c>
      <c r="T10" s="183">
        <f>SUMIFS('Transfers out'!$G:$G,'Transfers out'!$D:$D,Sales!$C10,'Transfers out'!$A:$A,Sales!T$1)</f>
        <v>0</v>
      </c>
      <c r="U10" s="183">
        <f>SUMIFS('Transfers out'!$G:$G,'Transfers out'!$D:$D,Sales!$C10,'Transfers out'!$A:$A,Sales!U$1)</f>
        <v>0</v>
      </c>
    </row>
    <row r="11" spans="2:22" hidden="1" outlineLevel="1" x14ac:dyDescent="0.25">
      <c r="B11" s="157" t="s">
        <v>772</v>
      </c>
      <c r="C11" s="157" t="s">
        <v>773</v>
      </c>
      <c r="E11" s="183">
        <f>SUMIFS('Transfers out'!$G:$G,'Transfers out'!$D:$D,Sales!$C11,'Transfers out'!$A:$A,Sales!E$1)</f>
        <v>0</v>
      </c>
      <c r="F11" s="183">
        <f>SUMIFS('Transfers out'!$G:$G,'Transfers out'!$D:$D,Sales!$C11,'Transfers out'!$A:$A,Sales!F$1)</f>
        <v>16</v>
      </c>
      <c r="G11" s="183">
        <f>SUMIFS('Transfers out'!$G:$G,'Transfers out'!$D:$D,Sales!$C11,'Transfers out'!$A:$A,Sales!G$1)</f>
        <v>0</v>
      </c>
      <c r="H11" s="183">
        <f>SUMIFS('Transfers out'!$G:$G,'Transfers out'!$D:$D,Sales!$C11,'Transfers out'!$A:$A,Sales!H$1)</f>
        <v>0</v>
      </c>
      <c r="I11" s="183">
        <f>SUMIFS('Transfers out'!$G:$G,'Transfers out'!$D:$D,Sales!$C11,'Transfers out'!$A:$A,Sales!I$1)</f>
        <v>0</v>
      </c>
      <c r="J11" s="183">
        <f>SUMIFS('Transfers out'!$G:$G,'Transfers out'!$D:$D,Sales!$C11,'Transfers out'!$A:$A,Sales!J$1)</f>
        <v>0</v>
      </c>
      <c r="K11" s="183">
        <f>SUMIFS('Transfers out'!$G:$G,'Transfers out'!$D:$D,Sales!$C11,'Transfers out'!$A:$A,Sales!K$1)</f>
        <v>0</v>
      </c>
      <c r="L11" s="183">
        <f>SUMIFS('Transfers out'!$G:$G,'Transfers out'!$D:$D,Sales!$C11,'Transfers out'!$A:$A,Sales!L$1)</f>
        <v>0</v>
      </c>
      <c r="M11" s="183">
        <f>SUMIFS('Transfers out'!$G:$G,'Transfers out'!$D:$D,Sales!$C11,'Transfers out'!$A:$A,Sales!M$1)</f>
        <v>0</v>
      </c>
      <c r="N11" s="183">
        <f>SUMIFS('Transfers out'!$G:$G,'Transfers out'!$D:$D,Sales!$C11,'Transfers out'!$A:$A,Sales!N$1)</f>
        <v>0</v>
      </c>
      <c r="O11" s="183">
        <f>SUMIFS('Transfers out'!$G:$G,'Transfers out'!$D:$D,Sales!$C11,'Transfers out'!$A:$A,Sales!O$1)</f>
        <v>0</v>
      </c>
      <c r="P11" s="183">
        <f>SUMIFS('Transfers out'!$G:$G,'Transfers out'!$D:$D,Sales!$C11,'Transfers out'!$A:$A,Sales!P$1)</f>
        <v>0</v>
      </c>
      <c r="Q11" s="183">
        <f>SUMIFS('Transfers out'!$G:$G,'Transfers out'!$D:$D,Sales!$C11,'Transfers out'!$A:$A,Sales!Q$1)</f>
        <v>0</v>
      </c>
      <c r="R11" s="183">
        <f>SUMIFS('Transfers out'!$G:$G,'Transfers out'!$D:$D,Sales!$C11,'Transfers out'!$A:$A,Sales!R$1)</f>
        <v>0</v>
      </c>
      <c r="S11" s="183">
        <f>SUMIFS('Transfers out'!$G:$G,'Transfers out'!$D:$D,Sales!$C11,'Transfers out'!$A:$A,Sales!S$1)</f>
        <v>0</v>
      </c>
      <c r="T11" s="183">
        <f>SUMIFS('Transfers out'!$G:$G,'Transfers out'!$D:$D,Sales!$C11,'Transfers out'!$A:$A,Sales!T$1)</f>
        <v>0</v>
      </c>
      <c r="U11" s="183">
        <f>SUMIFS('Transfers out'!$G:$G,'Transfers out'!$D:$D,Sales!$C11,'Transfers out'!$A:$A,Sales!U$1)</f>
        <v>0</v>
      </c>
    </row>
    <row r="12" spans="2:22" hidden="1" outlineLevel="1" x14ac:dyDescent="0.25">
      <c r="B12" s="157" t="s">
        <v>766</v>
      </c>
      <c r="C12" s="157" t="s">
        <v>767</v>
      </c>
      <c r="E12" s="183">
        <f>SUMIFS('Transfers out'!$G:$G,'Transfers out'!$D:$D,Sales!$C12,'Transfers out'!$A:$A,Sales!E$1)</f>
        <v>0</v>
      </c>
      <c r="F12" s="183">
        <f>SUMIFS('Transfers out'!$G:$G,'Transfers out'!$D:$D,Sales!$C12,'Transfers out'!$A:$A,Sales!F$1)</f>
        <v>67</v>
      </c>
      <c r="G12" s="183">
        <f>SUMIFS('Transfers out'!$G:$G,'Transfers out'!$D:$D,Sales!$C12,'Transfers out'!$A:$A,Sales!G$1)</f>
        <v>0</v>
      </c>
      <c r="H12" s="183">
        <f>SUMIFS('Transfers out'!$G:$G,'Transfers out'!$D:$D,Sales!$C12,'Transfers out'!$A:$A,Sales!H$1)</f>
        <v>0</v>
      </c>
      <c r="I12" s="183">
        <f>SUMIFS('Transfers out'!$G:$G,'Transfers out'!$D:$D,Sales!$C12,'Transfers out'!$A:$A,Sales!I$1)</f>
        <v>0</v>
      </c>
      <c r="J12" s="183">
        <f>SUMIFS('Transfers out'!$G:$G,'Transfers out'!$D:$D,Sales!$C12,'Transfers out'!$A:$A,Sales!J$1)</f>
        <v>0</v>
      </c>
      <c r="K12" s="183">
        <f>SUMIFS('Transfers out'!$G:$G,'Transfers out'!$D:$D,Sales!$C12,'Transfers out'!$A:$A,Sales!K$1)</f>
        <v>0</v>
      </c>
      <c r="L12" s="183">
        <f>SUMIFS('Transfers out'!$G:$G,'Transfers out'!$D:$D,Sales!$C12,'Transfers out'!$A:$A,Sales!L$1)</f>
        <v>0</v>
      </c>
      <c r="M12" s="183">
        <f>SUMIFS('Transfers out'!$G:$G,'Transfers out'!$D:$D,Sales!$C12,'Transfers out'!$A:$A,Sales!M$1)</f>
        <v>0</v>
      </c>
      <c r="N12" s="183">
        <f>SUMIFS('Transfers out'!$G:$G,'Transfers out'!$D:$D,Sales!$C12,'Transfers out'!$A:$A,Sales!N$1)</f>
        <v>0</v>
      </c>
      <c r="O12" s="183">
        <f>SUMIFS('Transfers out'!$G:$G,'Transfers out'!$D:$D,Sales!$C12,'Transfers out'!$A:$A,Sales!O$1)</f>
        <v>0</v>
      </c>
      <c r="P12" s="183">
        <f>SUMIFS('Transfers out'!$G:$G,'Transfers out'!$D:$D,Sales!$C12,'Transfers out'!$A:$A,Sales!P$1)</f>
        <v>0</v>
      </c>
      <c r="Q12" s="183">
        <f>SUMIFS('Transfers out'!$G:$G,'Transfers out'!$D:$D,Sales!$C12,'Transfers out'!$A:$A,Sales!Q$1)</f>
        <v>0</v>
      </c>
      <c r="R12" s="183">
        <f>SUMIFS('Transfers out'!$G:$G,'Transfers out'!$D:$D,Sales!$C12,'Transfers out'!$A:$A,Sales!R$1)</f>
        <v>0</v>
      </c>
      <c r="S12" s="183">
        <f>SUMIFS('Transfers out'!$G:$G,'Transfers out'!$D:$D,Sales!$C12,'Transfers out'!$A:$A,Sales!S$1)</f>
        <v>0</v>
      </c>
      <c r="T12" s="183">
        <f>SUMIFS('Transfers out'!$G:$G,'Transfers out'!$D:$D,Sales!$C12,'Transfers out'!$A:$A,Sales!T$1)</f>
        <v>0</v>
      </c>
      <c r="U12" s="183">
        <f>SUMIFS('Transfers out'!$G:$G,'Transfers out'!$D:$D,Sales!$C12,'Transfers out'!$A:$A,Sales!U$1)</f>
        <v>0</v>
      </c>
    </row>
    <row r="13" spans="2:22" hidden="1" outlineLevel="1" x14ac:dyDescent="0.25">
      <c r="B13" s="157" t="s">
        <v>760</v>
      </c>
      <c r="C13" s="157" t="s">
        <v>761</v>
      </c>
      <c r="E13" s="183">
        <f>SUMIFS('Transfers out'!$G:$G,'Transfers out'!$D:$D,Sales!$C13,'Transfers out'!$A:$A,Sales!E$1)</f>
        <v>0</v>
      </c>
      <c r="F13" s="183">
        <f>SUMIFS('Transfers out'!$G:$G,'Transfers out'!$D:$D,Sales!$C13,'Transfers out'!$A:$A,Sales!F$1)</f>
        <v>115</v>
      </c>
      <c r="G13" s="183">
        <f>SUMIFS('Transfers out'!$G:$G,'Transfers out'!$D:$D,Sales!$C13,'Transfers out'!$A:$A,Sales!G$1)</f>
        <v>0</v>
      </c>
      <c r="H13" s="183">
        <f>SUMIFS('Transfers out'!$G:$G,'Transfers out'!$D:$D,Sales!$C13,'Transfers out'!$A:$A,Sales!H$1)</f>
        <v>0</v>
      </c>
      <c r="I13" s="183">
        <f>SUMIFS('Transfers out'!$G:$G,'Transfers out'!$D:$D,Sales!$C13,'Transfers out'!$A:$A,Sales!I$1)</f>
        <v>0</v>
      </c>
      <c r="J13" s="183">
        <f>SUMIFS('Transfers out'!$G:$G,'Transfers out'!$D:$D,Sales!$C13,'Transfers out'!$A:$A,Sales!J$1)</f>
        <v>0</v>
      </c>
      <c r="K13" s="183">
        <f>SUMIFS('Transfers out'!$G:$G,'Transfers out'!$D:$D,Sales!$C13,'Transfers out'!$A:$A,Sales!K$1)</f>
        <v>0</v>
      </c>
      <c r="L13" s="183">
        <f>SUMIFS('Transfers out'!$G:$G,'Transfers out'!$D:$D,Sales!$C13,'Transfers out'!$A:$A,Sales!L$1)</f>
        <v>0</v>
      </c>
      <c r="M13" s="183">
        <f>SUMIFS('Transfers out'!$G:$G,'Transfers out'!$D:$D,Sales!$C13,'Transfers out'!$A:$A,Sales!M$1)</f>
        <v>0</v>
      </c>
      <c r="N13" s="183">
        <f>SUMIFS('Transfers out'!$G:$G,'Transfers out'!$D:$D,Sales!$C13,'Transfers out'!$A:$A,Sales!N$1)</f>
        <v>0</v>
      </c>
      <c r="O13" s="183">
        <f>SUMIFS('Transfers out'!$G:$G,'Transfers out'!$D:$D,Sales!$C13,'Transfers out'!$A:$A,Sales!O$1)</f>
        <v>0</v>
      </c>
      <c r="P13" s="183">
        <f>SUMIFS('Transfers out'!$G:$G,'Transfers out'!$D:$D,Sales!$C13,'Transfers out'!$A:$A,Sales!P$1)</f>
        <v>0</v>
      </c>
      <c r="Q13" s="183">
        <f>SUMIFS('Transfers out'!$G:$G,'Transfers out'!$D:$D,Sales!$C13,'Transfers out'!$A:$A,Sales!Q$1)</f>
        <v>0</v>
      </c>
      <c r="R13" s="183">
        <f>SUMIFS('Transfers out'!$G:$G,'Transfers out'!$D:$D,Sales!$C13,'Transfers out'!$A:$A,Sales!R$1)</f>
        <v>0</v>
      </c>
      <c r="S13" s="183">
        <f>SUMIFS('Transfers out'!$G:$G,'Transfers out'!$D:$D,Sales!$C13,'Transfers out'!$A:$A,Sales!S$1)</f>
        <v>0</v>
      </c>
      <c r="T13" s="183">
        <f>SUMIFS('Transfers out'!$G:$G,'Transfers out'!$D:$D,Sales!$C13,'Transfers out'!$A:$A,Sales!T$1)</f>
        <v>0</v>
      </c>
      <c r="U13" s="183">
        <f>SUMIFS('Transfers out'!$G:$G,'Transfers out'!$D:$D,Sales!$C13,'Transfers out'!$A:$A,Sales!U$1)</f>
        <v>0</v>
      </c>
    </row>
    <row r="14" spans="2:22" hidden="1" outlineLevel="1" x14ac:dyDescent="0.25">
      <c r="B14" s="157" t="s">
        <v>754</v>
      </c>
      <c r="C14" s="157" t="s">
        <v>755</v>
      </c>
      <c r="E14" s="183">
        <f>SUMIFS('Transfers out'!$G:$G,'Transfers out'!$D:$D,Sales!$C14,'Transfers out'!$A:$A,Sales!E$1)</f>
        <v>0</v>
      </c>
      <c r="F14" s="183">
        <f>SUMIFS('Transfers out'!$G:$G,'Transfers out'!$D:$D,Sales!$C14,'Transfers out'!$A:$A,Sales!F$1)</f>
        <v>44</v>
      </c>
      <c r="G14" s="183">
        <f>SUMIFS('Transfers out'!$G:$G,'Transfers out'!$D:$D,Sales!$C14,'Transfers out'!$A:$A,Sales!G$1)</f>
        <v>0</v>
      </c>
      <c r="H14" s="183">
        <f>SUMIFS('Transfers out'!$G:$G,'Transfers out'!$D:$D,Sales!$C14,'Transfers out'!$A:$A,Sales!H$1)</f>
        <v>0</v>
      </c>
      <c r="I14" s="183">
        <f>SUMIFS('Transfers out'!$G:$G,'Transfers out'!$D:$D,Sales!$C14,'Transfers out'!$A:$A,Sales!I$1)</f>
        <v>0</v>
      </c>
      <c r="J14" s="183">
        <f>SUMIFS('Transfers out'!$G:$G,'Transfers out'!$D:$D,Sales!$C14,'Transfers out'!$A:$A,Sales!J$1)</f>
        <v>0</v>
      </c>
      <c r="K14" s="183">
        <f>SUMIFS('Transfers out'!$G:$G,'Transfers out'!$D:$D,Sales!$C14,'Transfers out'!$A:$A,Sales!K$1)</f>
        <v>0</v>
      </c>
      <c r="L14" s="183">
        <f>SUMIFS('Transfers out'!$G:$G,'Transfers out'!$D:$D,Sales!$C14,'Transfers out'!$A:$A,Sales!L$1)</f>
        <v>0</v>
      </c>
      <c r="M14" s="183">
        <f>SUMIFS('Transfers out'!$G:$G,'Transfers out'!$D:$D,Sales!$C14,'Transfers out'!$A:$A,Sales!M$1)</f>
        <v>0</v>
      </c>
      <c r="N14" s="183">
        <f>SUMIFS('Transfers out'!$G:$G,'Transfers out'!$D:$D,Sales!$C14,'Transfers out'!$A:$A,Sales!N$1)</f>
        <v>0</v>
      </c>
      <c r="O14" s="183">
        <f>SUMIFS('Transfers out'!$G:$G,'Transfers out'!$D:$D,Sales!$C14,'Transfers out'!$A:$A,Sales!O$1)</f>
        <v>0</v>
      </c>
      <c r="P14" s="183">
        <f>SUMIFS('Transfers out'!$G:$G,'Transfers out'!$D:$D,Sales!$C14,'Transfers out'!$A:$A,Sales!P$1)</f>
        <v>0</v>
      </c>
      <c r="Q14" s="183">
        <f>SUMIFS('Transfers out'!$G:$G,'Transfers out'!$D:$D,Sales!$C14,'Transfers out'!$A:$A,Sales!Q$1)</f>
        <v>0</v>
      </c>
      <c r="R14" s="183">
        <f>SUMIFS('Transfers out'!$G:$G,'Transfers out'!$D:$D,Sales!$C14,'Transfers out'!$A:$A,Sales!R$1)</f>
        <v>0</v>
      </c>
      <c r="S14" s="183">
        <f>SUMIFS('Transfers out'!$G:$G,'Transfers out'!$D:$D,Sales!$C14,'Transfers out'!$A:$A,Sales!S$1)</f>
        <v>0</v>
      </c>
      <c r="T14" s="183">
        <f>SUMIFS('Transfers out'!$G:$G,'Transfers out'!$D:$D,Sales!$C14,'Transfers out'!$A:$A,Sales!T$1)</f>
        <v>0</v>
      </c>
      <c r="U14" s="183">
        <f>SUMIFS('Transfers out'!$G:$G,'Transfers out'!$D:$D,Sales!$C14,'Transfers out'!$A:$A,Sales!U$1)</f>
        <v>0</v>
      </c>
    </row>
    <row r="15" spans="2:22" hidden="1" outlineLevel="1" x14ac:dyDescent="0.25">
      <c r="B15" s="157" t="s">
        <v>748</v>
      </c>
      <c r="C15" s="157" t="s">
        <v>749</v>
      </c>
      <c r="E15" s="183">
        <f>SUMIFS('Transfers out'!$G:$G,'Transfers out'!$D:$D,Sales!$C15,'Transfers out'!$A:$A,Sales!E$1)</f>
        <v>0</v>
      </c>
      <c r="F15" s="183">
        <f>SUMIFS('Transfers out'!$G:$G,'Transfers out'!$D:$D,Sales!$C15,'Transfers out'!$A:$A,Sales!F$1)</f>
        <v>137</v>
      </c>
      <c r="G15" s="183">
        <f>SUMIFS('Transfers out'!$G:$G,'Transfers out'!$D:$D,Sales!$C15,'Transfers out'!$A:$A,Sales!G$1)</f>
        <v>0</v>
      </c>
      <c r="H15" s="183">
        <f>SUMIFS('Transfers out'!$G:$G,'Transfers out'!$D:$D,Sales!$C15,'Transfers out'!$A:$A,Sales!H$1)</f>
        <v>0</v>
      </c>
      <c r="I15" s="183">
        <f>SUMIFS('Transfers out'!$G:$G,'Transfers out'!$D:$D,Sales!$C15,'Transfers out'!$A:$A,Sales!I$1)</f>
        <v>0</v>
      </c>
      <c r="J15" s="183">
        <f>SUMIFS('Transfers out'!$G:$G,'Transfers out'!$D:$D,Sales!$C15,'Transfers out'!$A:$A,Sales!J$1)</f>
        <v>0</v>
      </c>
      <c r="K15" s="183">
        <f>SUMIFS('Transfers out'!$G:$G,'Transfers out'!$D:$D,Sales!$C15,'Transfers out'!$A:$A,Sales!K$1)</f>
        <v>0</v>
      </c>
      <c r="L15" s="183">
        <f>SUMIFS('Transfers out'!$G:$G,'Transfers out'!$D:$D,Sales!$C15,'Transfers out'!$A:$A,Sales!L$1)</f>
        <v>0</v>
      </c>
      <c r="M15" s="183">
        <f>SUMIFS('Transfers out'!$G:$G,'Transfers out'!$D:$D,Sales!$C15,'Transfers out'!$A:$A,Sales!M$1)</f>
        <v>0</v>
      </c>
      <c r="N15" s="183">
        <f>SUMIFS('Transfers out'!$G:$G,'Transfers out'!$D:$D,Sales!$C15,'Transfers out'!$A:$A,Sales!N$1)</f>
        <v>0</v>
      </c>
      <c r="O15" s="183">
        <f>SUMIFS('Transfers out'!$G:$G,'Transfers out'!$D:$D,Sales!$C15,'Transfers out'!$A:$A,Sales!O$1)</f>
        <v>0</v>
      </c>
      <c r="P15" s="183">
        <f>SUMIFS('Transfers out'!$G:$G,'Transfers out'!$D:$D,Sales!$C15,'Transfers out'!$A:$A,Sales!P$1)</f>
        <v>0</v>
      </c>
      <c r="Q15" s="183">
        <f>SUMIFS('Transfers out'!$G:$G,'Transfers out'!$D:$D,Sales!$C15,'Transfers out'!$A:$A,Sales!Q$1)</f>
        <v>0</v>
      </c>
      <c r="R15" s="183">
        <f>SUMIFS('Transfers out'!$G:$G,'Transfers out'!$D:$D,Sales!$C15,'Transfers out'!$A:$A,Sales!R$1)</f>
        <v>0</v>
      </c>
      <c r="S15" s="183">
        <f>SUMIFS('Transfers out'!$G:$G,'Transfers out'!$D:$D,Sales!$C15,'Transfers out'!$A:$A,Sales!S$1)</f>
        <v>0</v>
      </c>
      <c r="T15" s="183">
        <f>SUMIFS('Transfers out'!$G:$G,'Transfers out'!$D:$D,Sales!$C15,'Transfers out'!$A:$A,Sales!T$1)</f>
        <v>0</v>
      </c>
      <c r="U15" s="183">
        <f>SUMIFS('Transfers out'!$G:$G,'Transfers out'!$D:$D,Sales!$C15,'Transfers out'!$A:$A,Sales!U$1)</f>
        <v>0</v>
      </c>
    </row>
    <row r="16" spans="2:22" hidden="1" outlineLevel="1" x14ac:dyDescent="0.25">
      <c r="B16" s="157" t="s">
        <v>742</v>
      </c>
      <c r="C16" s="157" t="s">
        <v>743</v>
      </c>
      <c r="E16" s="183">
        <f>SUMIFS('Transfers out'!$G:$G,'Transfers out'!$D:$D,Sales!$C16,'Transfers out'!$A:$A,Sales!E$1)</f>
        <v>0</v>
      </c>
      <c r="F16" s="183">
        <f>SUMIFS('Transfers out'!$G:$G,'Transfers out'!$D:$D,Sales!$C16,'Transfers out'!$A:$A,Sales!F$1)</f>
        <v>106</v>
      </c>
      <c r="G16" s="183">
        <f>SUMIFS('Transfers out'!$G:$G,'Transfers out'!$D:$D,Sales!$C16,'Transfers out'!$A:$A,Sales!G$1)</f>
        <v>0</v>
      </c>
      <c r="H16" s="183">
        <f>SUMIFS('Transfers out'!$G:$G,'Transfers out'!$D:$D,Sales!$C16,'Transfers out'!$A:$A,Sales!H$1)</f>
        <v>0</v>
      </c>
      <c r="I16" s="183">
        <f>SUMIFS('Transfers out'!$G:$G,'Transfers out'!$D:$D,Sales!$C16,'Transfers out'!$A:$A,Sales!I$1)</f>
        <v>0</v>
      </c>
      <c r="J16" s="183">
        <f>SUMIFS('Transfers out'!$G:$G,'Transfers out'!$D:$D,Sales!$C16,'Transfers out'!$A:$A,Sales!J$1)</f>
        <v>0</v>
      </c>
      <c r="K16" s="183">
        <f>SUMIFS('Transfers out'!$G:$G,'Transfers out'!$D:$D,Sales!$C16,'Transfers out'!$A:$A,Sales!K$1)</f>
        <v>0</v>
      </c>
      <c r="L16" s="183">
        <f>SUMIFS('Transfers out'!$G:$G,'Transfers out'!$D:$D,Sales!$C16,'Transfers out'!$A:$A,Sales!L$1)</f>
        <v>0</v>
      </c>
      <c r="M16" s="183">
        <f>SUMIFS('Transfers out'!$G:$G,'Transfers out'!$D:$D,Sales!$C16,'Transfers out'!$A:$A,Sales!M$1)</f>
        <v>0</v>
      </c>
      <c r="N16" s="183">
        <f>SUMIFS('Transfers out'!$G:$G,'Transfers out'!$D:$D,Sales!$C16,'Transfers out'!$A:$A,Sales!N$1)</f>
        <v>0</v>
      </c>
      <c r="O16" s="183">
        <f>SUMIFS('Transfers out'!$G:$G,'Transfers out'!$D:$D,Sales!$C16,'Transfers out'!$A:$A,Sales!O$1)</f>
        <v>0</v>
      </c>
      <c r="P16" s="183">
        <f>SUMIFS('Transfers out'!$G:$G,'Transfers out'!$D:$D,Sales!$C16,'Transfers out'!$A:$A,Sales!P$1)</f>
        <v>0</v>
      </c>
      <c r="Q16" s="183">
        <f>SUMIFS('Transfers out'!$G:$G,'Transfers out'!$D:$D,Sales!$C16,'Transfers out'!$A:$A,Sales!Q$1)</f>
        <v>0</v>
      </c>
      <c r="R16" s="183">
        <f>SUMIFS('Transfers out'!$G:$G,'Transfers out'!$D:$D,Sales!$C16,'Transfers out'!$A:$A,Sales!R$1)</f>
        <v>0</v>
      </c>
      <c r="S16" s="183">
        <f>SUMIFS('Transfers out'!$G:$G,'Transfers out'!$D:$D,Sales!$C16,'Transfers out'!$A:$A,Sales!S$1)</f>
        <v>0</v>
      </c>
      <c r="T16" s="183">
        <f>SUMIFS('Transfers out'!$G:$G,'Transfers out'!$D:$D,Sales!$C16,'Transfers out'!$A:$A,Sales!T$1)</f>
        <v>0</v>
      </c>
      <c r="U16" s="183">
        <f>SUMIFS('Transfers out'!$G:$G,'Transfers out'!$D:$D,Sales!$C16,'Transfers out'!$A:$A,Sales!U$1)</f>
        <v>0</v>
      </c>
    </row>
    <row r="17" spans="2:21" hidden="1" outlineLevel="1" x14ac:dyDescent="0.25">
      <c r="B17" s="157" t="s">
        <v>736</v>
      </c>
      <c r="C17" s="157" t="s">
        <v>737</v>
      </c>
      <c r="E17" s="183">
        <f>SUMIFS('Transfers out'!$G:$G,'Transfers out'!$D:$D,Sales!$C17,'Transfers out'!$A:$A,Sales!E$1)</f>
        <v>0</v>
      </c>
      <c r="F17" s="183">
        <f>SUMIFS('Transfers out'!$G:$G,'Transfers out'!$D:$D,Sales!$C17,'Transfers out'!$A:$A,Sales!F$1)</f>
        <v>93</v>
      </c>
      <c r="G17" s="183">
        <f>SUMIFS('Transfers out'!$G:$G,'Transfers out'!$D:$D,Sales!$C17,'Transfers out'!$A:$A,Sales!G$1)</f>
        <v>0</v>
      </c>
      <c r="H17" s="183">
        <f>SUMIFS('Transfers out'!$G:$G,'Transfers out'!$D:$D,Sales!$C17,'Transfers out'!$A:$A,Sales!H$1)</f>
        <v>0</v>
      </c>
      <c r="I17" s="183">
        <f>SUMIFS('Transfers out'!$G:$G,'Transfers out'!$D:$D,Sales!$C17,'Transfers out'!$A:$A,Sales!I$1)</f>
        <v>0</v>
      </c>
      <c r="J17" s="183">
        <f>SUMIFS('Transfers out'!$G:$G,'Transfers out'!$D:$D,Sales!$C17,'Transfers out'!$A:$A,Sales!J$1)</f>
        <v>0</v>
      </c>
      <c r="K17" s="183">
        <f>SUMIFS('Transfers out'!$G:$G,'Transfers out'!$D:$D,Sales!$C17,'Transfers out'!$A:$A,Sales!K$1)</f>
        <v>0</v>
      </c>
      <c r="L17" s="183">
        <f>SUMIFS('Transfers out'!$G:$G,'Transfers out'!$D:$D,Sales!$C17,'Transfers out'!$A:$A,Sales!L$1)</f>
        <v>0</v>
      </c>
      <c r="M17" s="183">
        <f>SUMIFS('Transfers out'!$G:$G,'Transfers out'!$D:$D,Sales!$C17,'Transfers out'!$A:$A,Sales!M$1)</f>
        <v>0</v>
      </c>
      <c r="N17" s="183">
        <f>SUMIFS('Transfers out'!$G:$G,'Transfers out'!$D:$D,Sales!$C17,'Transfers out'!$A:$A,Sales!N$1)</f>
        <v>0</v>
      </c>
      <c r="O17" s="183">
        <f>SUMIFS('Transfers out'!$G:$G,'Transfers out'!$D:$D,Sales!$C17,'Transfers out'!$A:$A,Sales!O$1)</f>
        <v>0</v>
      </c>
      <c r="P17" s="183">
        <f>SUMIFS('Transfers out'!$G:$G,'Transfers out'!$D:$D,Sales!$C17,'Transfers out'!$A:$A,Sales!P$1)</f>
        <v>0</v>
      </c>
      <c r="Q17" s="183">
        <f>SUMIFS('Transfers out'!$G:$G,'Transfers out'!$D:$D,Sales!$C17,'Transfers out'!$A:$A,Sales!Q$1)</f>
        <v>0</v>
      </c>
      <c r="R17" s="183">
        <f>SUMIFS('Transfers out'!$G:$G,'Transfers out'!$D:$D,Sales!$C17,'Transfers out'!$A:$A,Sales!R$1)</f>
        <v>0</v>
      </c>
      <c r="S17" s="183">
        <f>SUMIFS('Transfers out'!$G:$G,'Transfers out'!$D:$D,Sales!$C17,'Transfers out'!$A:$A,Sales!S$1)</f>
        <v>0</v>
      </c>
      <c r="T17" s="183">
        <f>SUMIFS('Transfers out'!$G:$G,'Transfers out'!$D:$D,Sales!$C17,'Transfers out'!$A:$A,Sales!T$1)</f>
        <v>0</v>
      </c>
      <c r="U17" s="183">
        <f>SUMIFS('Transfers out'!$G:$G,'Transfers out'!$D:$D,Sales!$C17,'Transfers out'!$A:$A,Sales!U$1)</f>
        <v>0</v>
      </c>
    </row>
    <row r="18" spans="2:21" hidden="1" outlineLevel="1" x14ac:dyDescent="0.25">
      <c r="B18" s="157" t="s">
        <v>729</v>
      </c>
      <c r="C18" s="157" t="s">
        <v>730</v>
      </c>
      <c r="E18" s="183">
        <f>SUMIFS('Transfers out'!$G:$G,'Transfers out'!$D:$D,Sales!$C18,'Transfers out'!$A:$A,Sales!E$1)</f>
        <v>0</v>
      </c>
      <c r="F18" s="183">
        <f>SUMIFS('Transfers out'!$G:$G,'Transfers out'!$D:$D,Sales!$C18,'Transfers out'!$A:$A,Sales!F$1)</f>
        <v>94</v>
      </c>
      <c r="G18" s="183">
        <f>SUMIFS('Transfers out'!$G:$G,'Transfers out'!$D:$D,Sales!$C18,'Transfers out'!$A:$A,Sales!G$1)</f>
        <v>0</v>
      </c>
      <c r="H18" s="183">
        <f>SUMIFS('Transfers out'!$G:$G,'Transfers out'!$D:$D,Sales!$C18,'Transfers out'!$A:$A,Sales!H$1)</f>
        <v>0</v>
      </c>
      <c r="I18" s="183">
        <f>SUMIFS('Transfers out'!$G:$G,'Transfers out'!$D:$D,Sales!$C18,'Transfers out'!$A:$A,Sales!I$1)</f>
        <v>0</v>
      </c>
      <c r="J18" s="183">
        <f>SUMIFS('Transfers out'!$G:$G,'Transfers out'!$D:$D,Sales!$C18,'Transfers out'!$A:$A,Sales!J$1)</f>
        <v>0</v>
      </c>
      <c r="K18" s="183">
        <f>SUMIFS('Transfers out'!$G:$G,'Transfers out'!$D:$D,Sales!$C18,'Transfers out'!$A:$A,Sales!K$1)</f>
        <v>0</v>
      </c>
      <c r="L18" s="183">
        <f>SUMIFS('Transfers out'!$G:$G,'Transfers out'!$D:$D,Sales!$C18,'Transfers out'!$A:$A,Sales!L$1)</f>
        <v>0</v>
      </c>
      <c r="M18" s="183">
        <f>SUMIFS('Transfers out'!$G:$G,'Transfers out'!$D:$D,Sales!$C18,'Transfers out'!$A:$A,Sales!M$1)</f>
        <v>0</v>
      </c>
      <c r="N18" s="183">
        <f>SUMIFS('Transfers out'!$G:$G,'Transfers out'!$D:$D,Sales!$C18,'Transfers out'!$A:$A,Sales!N$1)</f>
        <v>0</v>
      </c>
      <c r="O18" s="183">
        <f>SUMIFS('Transfers out'!$G:$G,'Transfers out'!$D:$D,Sales!$C18,'Transfers out'!$A:$A,Sales!O$1)</f>
        <v>0</v>
      </c>
      <c r="P18" s="183">
        <f>SUMIFS('Transfers out'!$G:$G,'Transfers out'!$D:$D,Sales!$C18,'Transfers out'!$A:$A,Sales!P$1)</f>
        <v>0</v>
      </c>
      <c r="Q18" s="183">
        <f>SUMIFS('Transfers out'!$G:$G,'Transfers out'!$D:$D,Sales!$C18,'Transfers out'!$A:$A,Sales!Q$1)</f>
        <v>0</v>
      </c>
      <c r="R18" s="183">
        <f>SUMIFS('Transfers out'!$G:$G,'Transfers out'!$D:$D,Sales!$C18,'Transfers out'!$A:$A,Sales!R$1)</f>
        <v>0</v>
      </c>
      <c r="S18" s="183">
        <f>SUMIFS('Transfers out'!$G:$G,'Transfers out'!$D:$D,Sales!$C18,'Transfers out'!$A:$A,Sales!S$1)</f>
        <v>0</v>
      </c>
      <c r="T18" s="183">
        <f>SUMIFS('Transfers out'!$G:$G,'Transfers out'!$D:$D,Sales!$C18,'Transfers out'!$A:$A,Sales!T$1)</f>
        <v>0</v>
      </c>
      <c r="U18" s="183">
        <f>SUMIFS('Transfers out'!$G:$G,'Transfers out'!$D:$D,Sales!$C18,'Transfers out'!$A:$A,Sales!U$1)</f>
        <v>0</v>
      </c>
    </row>
    <row r="19" spans="2:21" hidden="1" outlineLevel="1" x14ac:dyDescent="0.25">
      <c r="B19" s="157" t="s">
        <v>612</v>
      </c>
      <c r="C19" s="157" t="s">
        <v>613</v>
      </c>
      <c r="E19" s="183">
        <f>SUMIFS('Transfers out'!$G:$G,'Transfers out'!$D:$D,Sales!$C19,'Transfers out'!$A:$A,Sales!E$1)</f>
        <v>0</v>
      </c>
      <c r="F19" s="183">
        <f>SUMIFS('Transfers out'!$G:$G,'Transfers out'!$D:$D,Sales!$C19,'Transfers out'!$A:$A,Sales!F$1)</f>
        <v>0</v>
      </c>
      <c r="G19" s="183">
        <f>SUMIFS('Transfers out'!$G:$G,'Transfers out'!$D:$D,Sales!$C19,'Transfers out'!$A:$A,Sales!G$1)</f>
        <v>0</v>
      </c>
      <c r="H19" s="183">
        <f>SUMIFS('Transfers out'!$G:$G,'Transfers out'!$D:$D,Sales!$C19,'Transfers out'!$A:$A,Sales!H$1)</f>
        <v>0</v>
      </c>
      <c r="I19" s="183">
        <f>SUMIFS('Transfers out'!$G:$G,'Transfers out'!$D:$D,Sales!$C19,'Transfers out'!$A:$A,Sales!I$1)</f>
        <v>24</v>
      </c>
      <c r="J19" s="183">
        <f>SUMIFS('Transfers out'!$G:$G,'Transfers out'!$D:$D,Sales!$C19,'Transfers out'!$A:$A,Sales!J$1)</f>
        <v>0</v>
      </c>
      <c r="K19" s="183">
        <f>SUMIFS('Transfers out'!$G:$G,'Transfers out'!$D:$D,Sales!$C19,'Transfers out'!$A:$A,Sales!K$1)</f>
        <v>0</v>
      </c>
      <c r="L19" s="183">
        <f>SUMIFS('Transfers out'!$G:$G,'Transfers out'!$D:$D,Sales!$C19,'Transfers out'!$A:$A,Sales!L$1)</f>
        <v>0</v>
      </c>
      <c r="M19" s="183">
        <f>SUMIFS('Transfers out'!$G:$G,'Transfers out'!$D:$D,Sales!$C19,'Transfers out'!$A:$A,Sales!M$1)</f>
        <v>0</v>
      </c>
      <c r="N19" s="183">
        <f>SUMIFS('Transfers out'!$G:$G,'Transfers out'!$D:$D,Sales!$C19,'Transfers out'!$A:$A,Sales!N$1)</f>
        <v>0</v>
      </c>
      <c r="O19" s="183">
        <f>SUMIFS('Transfers out'!$G:$G,'Transfers out'!$D:$D,Sales!$C19,'Transfers out'!$A:$A,Sales!O$1)</f>
        <v>0</v>
      </c>
      <c r="P19" s="183">
        <f>SUMIFS('Transfers out'!$G:$G,'Transfers out'!$D:$D,Sales!$C19,'Transfers out'!$A:$A,Sales!P$1)</f>
        <v>0</v>
      </c>
      <c r="Q19" s="183">
        <f>SUMIFS('Transfers out'!$G:$G,'Transfers out'!$D:$D,Sales!$C19,'Transfers out'!$A:$A,Sales!Q$1)</f>
        <v>0</v>
      </c>
      <c r="R19" s="183">
        <f>SUMIFS('Transfers out'!$G:$G,'Transfers out'!$D:$D,Sales!$C19,'Transfers out'!$A:$A,Sales!R$1)</f>
        <v>0</v>
      </c>
      <c r="S19" s="183">
        <f>SUMIFS('Transfers out'!$G:$G,'Transfers out'!$D:$D,Sales!$C19,'Transfers out'!$A:$A,Sales!S$1)</f>
        <v>0</v>
      </c>
      <c r="T19" s="183">
        <f>SUMIFS('Transfers out'!$G:$G,'Transfers out'!$D:$D,Sales!$C19,'Transfers out'!$A:$A,Sales!T$1)</f>
        <v>0</v>
      </c>
      <c r="U19" s="183">
        <f>SUMIFS('Transfers out'!$G:$G,'Transfers out'!$D:$D,Sales!$C19,'Transfers out'!$A:$A,Sales!U$1)</f>
        <v>0</v>
      </c>
    </row>
    <row r="20" spans="2:21" hidden="1" outlineLevel="1" x14ac:dyDescent="0.25">
      <c r="B20" s="157" t="s">
        <v>27</v>
      </c>
      <c r="C20" s="157" t="s">
        <v>201</v>
      </c>
      <c r="E20" s="183">
        <f>SUMIFS('Transfers out'!$G:$G,'Transfers out'!$D:$D,Sales!$C20,'Transfers out'!$A:$A,Sales!E$1)</f>
        <v>648221</v>
      </c>
      <c r="F20" s="183">
        <f>SUMIFS('Transfers out'!$G:$G,'Transfers out'!$D:$D,Sales!$C20,'Transfers out'!$A:$A,Sales!F$1)</f>
        <v>531929</v>
      </c>
      <c r="G20" s="183">
        <f>SUMIFS('Transfers out'!$G:$G,'Transfers out'!$D:$D,Sales!$C20,'Transfers out'!$A:$A,Sales!G$1)</f>
        <v>512224</v>
      </c>
      <c r="H20" s="183">
        <f>SUMIFS('Transfers out'!$G:$G,'Transfers out'!$D:$D,Sales!$C20,'Transfers out'!$A:$A,Sales!H$1)</f>
        <v>617364</v>
      </c>
      <c r="I20" s="183">
        <f>SUMIFS('Transfers out'!$G:$G,'Transfers out'!$D:$D,Sales!$C20,'Transfers out'!$A:$A,Sales!I$1)</f>
        <v>389146</v>
      </c>
      <c r="J20" s="183">
        <f>SUMIFS('Transfers out'!$G:$G,'Transfers out'!$D:$D,Sales!$C20,'Transfers out'!$A:$A,Sales!J$1)</f>
        <v>280698</v>
      </c>
      <c r="K20" s="183">
        <f>SUMIFS('Transfers out'!$G:$G,'Transfers out'!$D:$D,Sales!$C20,'Transfers out'!$A:$A,Sales!K$1)</f>
        <v>472474</v>
      </c>
      <c r="L20" s="183">
        <f>SUMIFS('Transfers out'!$G:$G,'Transfers out'!$D:$D,Sales!$C20,'Transfers out'!$A:$A,Sales!L$1)</f>
        <v>0</v>
      </c>
      <c r="M20" s="183">
        <f>SUMIFS('Transfers out'!$G:$G,'Transfers out'!$D:$D,Sales!$C20,'Transfers out'!$A:$A,Sales!M$1)</f>
        <v>214947</v>
      </c>
      <c r="N20" s="183">
        <f>SUMIFS('Transfers out'!$G:$G,'Transfers out'!$D:$D,Sales!$C20,'Transfers out'!$A:$A,Sales!N$1)</f>
        <v>0</v>
      </c>
      <c r="O20" s="183">
        <f>SUMIFS('Transfers out'!$G:$G,'Transfers out'!$D:$D,Sales!$C20,'Transfers out'!$A:$A,Sales!O$1)</f>
        <v>158824</v>
      </c>
      <c r="P20" s="183">
        <f>SUMIFS('Transfers out'!$G:$G,'Transfers out'!$D:$D,Sales!$C20,'Transfers out'!$A:$A,Sales!P$1)</f>
        <v>23651</v>
      </c>
      <c r="Q20" s="183">
        <f>SUMIFS('Transfers out'!$G:$G,'Transfers out'!$D:$D,Sales!$C20,'Transfers out'!$A:$A,Sales!Q$1)</f>
        <v>0</v>
      </c>
      <c r="R20" s="183">
        <f>SUMIFS('Transfers out'!$G:$G,'Transfers out'!$D:$D,Sales!$C20,'Transfers out'!$A:$A,Sales!R$1)</f>
        <v>0</v>
      </c>
      <c r="S20" s="183">
        <f>SUMIFS('Transfers out'!$G:$G,'Transfers out'!$D:$D,Sales!$C20,'Transfers out'!$A:$A,Sales!S$1)</f>
        <v>0</v>
      </c>
      <c r="T20" s="183">
        <f>SUMIFS('Transfers out'!$G:$G,'Transfers out'!$D:$D,Sales!$C20,'Transfers out'!$A:$A,Sales!T$1)</f>
        <v>0</v>
      </c>
      <c r="U20" s="183">
        <f>SUMIFS('Transfers out'!$G:$G,'Transfers out'!$D:$D,Sales!$C20,'Transfers out'!$A:$A,Sales!U$1)</f>
        <v>0</v>
      </c>
    </row>
    <row r="21" spans="2:21" hidden="1" outlineLevel="1" x14ac:dyDescent="0.25">
      <c r="B21" s="157" t="s">
        <v>29</v>
      </c>
      <c r="C21" s="157" t="s">
        <v>210</v>
      </c>
      <c r="E21" s="183">
        <f>SUMIFS('Transfers out'!$G:$G,'Transfers out'!$D:$D,Sales!$C21,'Transfers out'!$A:$A,Sales!E$1)</f>
        <v>0</v>
      </c>
      <c r="F21" s="183">
        <f>SUMIFS('Transfers out'!$G:$G,'Transfers out'!$D:$D,Sales!$C21,'Transfers out'!$A:$A,Sales!F$1)</f>
        <v>33345</v>
      </c>
      <c r="G21" s="183">
        <f>SUMIFS('Transfers out'!$G:$G,'Transfers out'!$D:$D,Sales!$C21,'Transfers out'!$A:$A,Sales!G$1)</f>
        <v>98591</v>
      </c>
      <c r="H21" s="183">
        <f>SUMIFS('Transfers out'!$G:$G,'Transfers out'!$D:$D,Sales!$C21,'Transfers out'!$A:$A,Sales!H$1)</f>
        <v>118314</v>
      </c>
      <c r="I21" s="183">
        <f>SUMIFS('Transfers out'!$G:$G,'Transfers out'!$D:$D,Sales!$C21,'Transfers out'!$A:$A,Sales!I$1)</f>
        <v>54206</v>
      </c>
      <c r="J21" s="183">
        <f>SUMIFS('Transfers out'!$G:$G,'Transfers out'!$D:$D,Sales!$C21,'Transfers out'!$A:$A,Sales!J$1)</f>
        <v>47740</v>
      </c>
      <c r="K21" s="183">
        <f>SUMIFS('Transfers out'!$G:$G,'Transfers out'!$D:$D,Sales!$C21,'Transfers out'!$A:$A,Sales!K$1)</f>
        <v>69296</v>
      </c>
      <c r="L21" s="183">
        <f>SUMIFS('Transfers out'!$G:$G,'Transfers out'!$D:$D,Sales!$C21,'Transfers out'!$A:$A,Sales!L$1)</f>
        <v>0</v>
      </c>
      <c r="M21" s="183">
        <f>SUMIFS('Transfers out'!$G:$G,'Transfers out'!$D:$D,Sales!$C21,'Transfers out'!$A:$A,Sales!M$1)</f>
        <v>0</v>
      </c>
      <c r="N21" s="183">
        <f>SUMIFS('Transfers out'!$G:$G,'Transfers out'!$D:$D,Sales!$C21,'Transfers out'!$A:$A,Sales!N$1)</f>
        <v>0</v>
      </c>
      <c r="O21" s="183">
        <f>SUMIFS('Transfers out'!$G:$G,'Transfers out'!$D:$D,Sales!$C21,'Transfers out'!$A:$A,Sales!O$1)</f>
        <v>0</v>
      </c>
      <c r="P21" s="183">
        <f>SUMIFS('Transfers out'!$G:$G,'Transfers out'!$D:$D,Sales!$C21,'Transfers out'!$A:$A,Sales!P$1)</f>
        <v>0</v>
      </c>
      <c r="Q21" s="183">
        <f>SUMIFS('Transfers out'!$G:$G,'Transfers out'!$D:$D,Sales!$C21,'Transfers out'!$A:$A,Sales!Q$1)</f>
        <v>0</v>
      </c>
      <c r="R21" s="183">
        <f>SUMIFS('Transfers out'!$G:$G,'Transfers out'!$D:$D,Sales!$C21,'Transfers out'!$A:$A,Sales!R$1)</f>
        <v>0</v>
      </c>
      <c r="S21" s="183">
        <f>SUMIFS('Transfers out'!$G:$G,'Transfers out'!$D:$D,Sales!$C21,'Transfers out'!$A:$A,Sales!S$1)</f>
        <v>0</v>
      </c>
      <c r="T21" s="183">
        <f>SUMIFS('Transfers out'!$G:$G,'Transfers out'!$D:$D,Sales!$C21,'Transfers out'!$A:$A,Sales!T$1)</f>
        <v>0</v>
      </c>
      <c r="U21" s="183">
        <f>SUMIFS('Transfers out'!$G:$G,'Transfers out'!$D:$D,Sales!$C21,'Transfers out'!$A:$A,Sales!U$1)</f>
        <v>0</v>
      </c>
    </row>
    <row r="22" spans="2:21" hidden="1" outlineLevel="1" x14ac:dyDescent="0.25"/>
    <row r="23" spans="2:21" collapsed="1" x14ac:dyDescent="0.25">
      <c r="C23" s="158" t="s">
        <v>4219</v>
      </c>
      <c r="D23" s="158"/>
    </row>
    <row r="24" spans="2:21" hidden="1" outlineLevel="1" x14ac:dyDescent="0.25">
      <c r="B24" s="157" t="str">
        <f t="shared" ref="B24:C39" si="1">B3</f>
        <v>W823</v>
      </c>
      <c r="C24" s="157" t="str">
        <f t="shared" si="1"/>
        <v>Cassia Gulch Wind Park - Cassia Gulch Wind Park LLC</v>
      </c>
      <c r="E24" s="183">
        <f>SUMIFS(Retirements!$O:$O,Retirements!$H:$H,Sales!$C24,Retirements!$M:$M,Sales!E$1)</f>
        <v>0</v>
      </c>
      <c r="F24" s="183">
        <f>SUMIFS(Retirements!$O:$O,Retirements!$H:$H,Sales!$C24,Retirements!$M:$M,Sales!F$1)</f>
        <v>0</v>
      </c>
      <c r="G24" s="183">
        <f>SUMIFS(Retirements!$O:$O,Retirements!$H:$H,Sales!$C24,Retirements!$M:$M,Sales!G$1)</f>
        <v>0</v>
      </c>
      <c r="H24" s="183">
        <f>SUMIFS(Retirements!$O:$O,Retirements!$H:$H,Sales!$C24,Retirements!$M:$M,Sales!H$1)</f>
        <v>0</v>
      </c>
      <c r="I24" s="183">
        <f>SUMIFS(Retirements!$O:$O,Retirements!$H:$H,Sales!$C24,Retirements!$M:$M,Sales!I$1)</f>
        <v>0</v>
      </c>
      <c r="J24" s="183">
        <f>SUMIFS(Retirements!$O:$O,Retirements!$H:$H,Sales!$C24,Retirements!$M:$M,Sales!J$1)</f>
        <v>0</v>
      </c>
      <c r="K24" s="183">
        <f>SUMIFS(Retirements!$O:$O,Retirements!$H:$H,Sales!$C24,Retirements!$M:$M,Sales!K$1)</f>
        <v>0</v>
      </c>
      <c r="L24" s="183">
        <f>SUMIFS(Retirements!$O:$O,Retirements!$H:$H,Sales!$C24,Retirements!$M:$M,Sales!L$1)</f>
        <v>0</v>
      </c>
      <c r="M24" s="183">
        <f>SUMIFS(Retirements!$O:$O,Retirements!$H:$H,Sales!$C24,Retirements!$M:$M,Sales!M$1)</f>
        <v>4602</v>
      </c>
      <c r="N24" s="183">
        <f>SUMIFS(Retirements!$O:$O,Retirements!$H:$H,Sales!$C24,Retirements!$M:$M,Sales!N$1)</f>
        <v>0</v>
      </c>
      <c r="O24" s="183">
        <f>SUMIFS(Retirements!$O:$O,Retirements!$H:$H,Sales!$C24,Retirements!$M:$M,Sales!O$1)</f>
        <v>0</v>
      </c>
      <c r="P24" s="183">
        <f>SUMIFS(Retirements!$O:$O,Retirements!$H:$H,Sales!$C24,Retirements!$M:$M,Sales!P$1)</f>
        <v>7654</v>
      </c>
      <c r="Q24" s="183">
        <f>SUMIFS(Retirements!$O:$O,Retirements!$H:$H,Sales!$C24,Retirements!$M:$M,Sales!Q$1)</f>
        <v>0</v>
      </c>
      <c r="R24" s="183">
        <f>SUMIFS(Retirements!$O:$O,Retirements!$H:$H,Sales!$C24,Retirements!$M:$M,Sales!R$1)</f>
        <v>0</v>
      </c>
      <c r="S24" s="183">
        <f>SUMIFS(Retirements!$O:$O,Retirements!$H:$H,Sales!$C24,Retirements!$M:$M,Sales!S$1)</f>
        <v>0</v>
      </c>
      <c r="T24" s="183">
        <f>SUMIFS(Retirements!$O:$O,Retirements!$H:$H,Sales!$C24,Retirements!$M:$M,Sales!T$1)</f>
        <v>0</v>
      </c>
      <c r="U24" s="183">
        <f>SUMIFS(Retirements!$O:$O,Retirements!$H:$H,Sales!$C24,Retirements!$M:$M,Sales!U$1)</f>
        <v>0</v>
      </c>
    </row>
    <row r="25" spans="2:21" hidden="1" outlineLevel="1" x14ac:dyDescent="0.25">
      <c r="B25" s="157" t="str">
        <f t="shared" si="1"/>
        <v>W1862</v>
      </c>
      <c r="C25" s="157" t="str">
        <f t="shared" si="1"/>
        <v>Golden Valley Wind Park - Golden Valley Wind Park</v>
      </c>
      <c r="E25" s="183">
        <f>SUMIFS(Retirements!$O:$O,Retirements!$H:$H,Sales!$C25,Retirements!$M:$M,Sales!E$1)</f>
        <v>0</v>
      </c>
      <c r="F25" s="183">
        <f>SUMIFS(Retirements!$O:$O,Retirements!$H:$H,Sales!$C25,Retirements!$M:$M,Sales!F$1)</f>
        <v>0</v>
      </c>
      <c r="G25" s="183">
        <f>SUMIFS(Retirements!$O:$O,Retirements!$H:$H,Sales!$C25,Retirements!$M:$M,Sales!G$1)</f>
        <v>0</v>
      </c>
      <c r="H25" s="183">
        <f>SUMIFS(Retirements!$O:$O,Retirements!$H:$H,Sales!$C25,Retirements!$M:$M,Sales!H$1)</f>
        <v>0</v>
      </c>
      <c r="I25" s="183">
        <f>SUMIFS(Retirements!$O:$O,Retirements!$H:$H,Sales!$C25,Retirements!$M:$M,Sales!I$1)</f>
        <v>0</v>
      </c>
      <c r="J25" s="183">
        <f>SUMIFS(Retirements!$O:$O,Retirements!$H:$H,Sales!$C25,Retirements!$M:$M,Sales!J$1)</f>
        <v>0</v>
      </c>
      <c r="K25" s="183">
        <f>SUMIFS(Retirements!$O:$O,Retirements!$H:$H,Sales!$C25,Retirements!$M:$M,Sales!K$1)</f>
        <v>6772</v>
      </c>
      <c r="L25" s="183">
        <f>SUMIFS(Retirements!$O:$O,Retirements!$H:$H,Sales!$C25,Retirements!$M:$M,Sales!L$1)</f>
        <v>0</v>
      </c>
      <c r="M25" s="183">
        <f>SUMIFS(Retirements!$O:$O,Retirements!$H:$H,Sales!$C25,Retirements!$M:$M,Sales!M$1)</f>
        <v>0</v>
      </c>
      <c r="N25" s="183">
        <f>SUMIFS(Retirements!$O:$O,Retirements!$H:$H,Sales!$C25,Retirements!$M:$M,Sales!N$1)</f>
        <v>18935</v>
      </c>
      <c r="O25" s="183">
        <f>SUMIFS(Retirements!$O:$O,Retirements!$H:$H,Sales!$C25,Retirements!$M:$M,Sales!O$1)</f>
        <v>18733</v>
      </c>
      <c r="P25" s="183">
        <f>SUMIFS(Retirements!$O:$O,Retirements!$H:$H,Sales!$C25,Retirements!$M:$M,Sales!P$1)</f>
        <v>0</v>
      </c>
      <c r="Q25" s="183">
        <f>SUMIFS(Retirements!$O:$O,Retirements!$H:$H,Sales!$C25,Retirements!$M:$M,Sales!Q$1)</f>
        <v>0</v>
      </c>
      <c r="R25" s="183">
        <f>SUMIFS(Retirements!$O:$O,Retirements!$H:$H,Sales!$C25,Retirements!$M:$M,Sales!R$1)</f>
        <v>0</v>
      </c>
      <c r="S25" s="183">
        <f>SUMIFS(Retirements!$O:$O,Retirements!$H:$H,Sales!$C25,Retirements!$M:$M,Sales!S$1)</f>
        <v>0</v>
      </c>
      <c r="T25" s="183">
        <f>SUMIFS(Retirements!$O:$O,Retirements!$H:$H,Sales!$C25,Retirements!$M:$M,Sales!T$1)</f>
        <v>0</v>
      </c>
      <c r="U25" s="183">
        <f>SUMIFS(Retirements!$O:$O,Retirements!$H:$H,Sales!$C25,Retirements!$M:$M,Sales!U$1)</f>
        <v>0</v>
      </c>
    </row>
    <row r="26" spans="2:21" hidden="1" outlineLevel="1" x14ac:dyDescent="0.25">
      <c r="B26" s="157" t="str">
        <f t="shared" si="1"/>
        <v>W4943</v>
      </c>
      <c r="C26" s="157" t="str">
        <f t="shared" si="1"/>
        <v>Granite Mountain Solar West, LLC - Granite Mountain Solar West, LLC</v>
      </c>
      <c r="E26" s="183">
        <f>SUMIFS(Retirements!$O:$O,Retirements!$H:$H,Sales!$C26,Retirements!$M:$M,Sales!E$1)</f>
        <v>0</v>
      </c>
      <c r="F26" s="183">
        <f>SUMIFS(Retirements!$O:$O,Retirements!$H:$H,Sales!$C26,Retirements!$M:$M,Sales!F$1)</f>
        <v>0</v>
      </c>
      <c r="G26" s="183">
        <f>SUMIFS(Retirements!$O:$O,Retirements!$H:$H,Sales!$C26,Retirements!$M:$M,Sales!G$1)</f>
        <v>0</v>
      </c>
      <c r="H26" s="183">
        <f>SUMIFS(Retirements!$O:$O,Retirements!$H:$H,Sales!$C26,Retirements!$M:$M,Sales!H$1)</f>
        <v>0</v>
      </c>
      <c r="I26" s="183">
        <f>SUMIFS(Retirements!$O:$O,Retirements!$H:$H,Sales!$C26,Retirements!$M:$M,Sales!I$1)</f>
        <v>0</v>
      </c>
      <c r="J26" s="183">
        <f>SUMIFS(Retirements!$O:$O,Retirements!$H:$H,Sales!$C26,Retirements!$M:$M,Sales!J$1)</f>
        <v>0</v>
      </c>
      <c r="K26" s="183">
        <f>SUMIFS(Retirements!$O:$O,Retirements!$H:$H,Sales!$C26,Retirements!$M:$M,Sales!K$1)</f>
        <v>0</v>
      </c>
      <c r="L26" s="183">
        <f>SUMIFS(Retirements!$O:$O,Retirements!$H:$H,Sales!$C26,Retirements!$M:$M,Sales!L$1)</f>
        <v>0</v>
      </c>
      <c r="M26" s="183">
        <f>SUMIFS(Retirements!$O:$O,Retirements!$H:$H,Sales!$C26,Retirements!$M:$M,Sales!M$1)</f>
        <v>0</v>
      </c>
      <c r="N26" s="183">
        <f>SUMIFS(Retirements!$O:$O,Retirements!$H:$H,Sales!$C26,Retirements!$M:$M,Sales!N$1)</f>
        <v>0</v>
      </c>
      <c r="O26" s="183">
        <f>SUMIFS(Retirements!$O:$O,Retirements!$H:$H,Sales!$C26,Retirements!$M:$M,Sales!O$1)</f>
        <v>0</v>
      </c>
      <c r="P26" s="183">
        <f>SUMIFS(Retirements!$O:$O,Retirements!$H:$H,Sales!$C26,Retirements!$M:$M,Sales!P$1)</f>
        <v>121</v>
      </c>
      <c r="Q26" s="183">
        <f>SUMIFS(Retirements!$O:$O,Retirements!$H:$H,Sales!$C26,Retirements!$M:$M,Sales!Q$1)</f>
        <v>0</v>
      </c>
      <c r="R26" s="183">
        <f>SUMIFS(Retirements!$O:$O,Retirements!$H:$H,Sales!$C26,Retirements!$M:$M,Sales!R$1)</f>
        <v>25000</v>
      </c>
      <c r="S26" s="183">
        <f>SUMIFS(Retirements!$O:$O,Retirements!$H:$H,Sales!$C26,Retirements!$M:$M,Sales!S$1)</f>
        <v>0</v>
      </c>
      <c r="T26" s="183">
        <f>SUMIFS(Retirements!$O:$O,Retirements!$H:$H,Sales!$C26,Retirements!$M:$M,Sales!T$1)</f>
        <v>0</v>
      </c>
      <c r="U26" s="183">
        <f>SUMIFS(Retirements!$O:$O,Retirements!$H:$H,Sales!$C26,Retirements!$M:$M,Sales!U$1)</f>
        <v>0</v>
      </c>
    </row>
    <row r="27" spans="2:21" hidden="1" outlineLevel="1" x14ac:dyDescent="0.25">
      <c r="B27" s="157" t="str">
        <f t="shared" si="1"/>
        <v>W184</v>
      </c>
      <c r="C27" s="157" t="str">
        <f t="shared" si="1"/>
        <v>Hopkins Ridge - Hopkins Ridge</v>
      </c>
      <c r="E27" s="183">
        <f>SUMIFS(Retirements!$O:$O,Retirements!$H:$H,Sales!$C27,Retirements!$M:$M,Sales!E$1)</f>
        <v>0</v>
      </c>
      <c r="F27" s="183">
        <f>SUMIFS(Retirements!$O:$O,Retirements!$H:$H,Sales!$C27,Retirements!$M:$M,Sales!F$1)</f>
        <v>0</v>
      </c>
      <c r="G27" s="183">
        <f>SUMIFS(Retirements!$O:$O,Retirements!$H:$H,Sales!$C27,Retirements!$M:$M,Sales!G$1)</f>
        <v>0</v>
      </c>
      <c r="H27" s="183">
        <f>SUMIFS(Retirements!$O:$O,Retirements!$H:$H,Sales!$C27,Retirements!$M:$M,Sales!H$1)</f>
        <v>0</v>
      </c>
      <c r="I27" s="183">
        <f>SUMIFS(Retirements!$O:$O,Retirements!$H:$H,Sales!$C27,Retirements!$M:$M,Sales!I$1)</f>
        <v>0</v>
      </c>
      <c r="J27" s="183">
        <f>SUMIFS(Retirements!$O:$O,Retirements!$H:$H,Sales!$C27,Retirements!$M:$M,Sales!J$1)</f>
        <v>0</v>
      </c>
      <c r="K27" s="183">
        <f>SUMIFS(Retirements!$O:$O,Retirements!$H:$H,Sales!$C27,Retirements!$M:$M,Sales!K$1)</f>
        <v>0</v>
      </c>
      <c r="L27" s="183">
        <f>SUMIFS(Retirements!$O:$O,Retirements!$H:$H,Sales!$C27,Retirements!$M:$M,Sales!L$1)</f>
        <v>0</v>
      </c>
      <c r="M27" s="183">
        <f>SUMIFS(Retirements!$O:$O,Retirements!$H:$H,Sales!$C27,Retirements!$M:$M,Sales!M$1)</f>
        <v>0</v>
      </c>
      <c r="N27" s="183">
        <f>SUMIFS(Retirements!$O:$O,Retirements!$H:$H,Sales!$C27,Retirements!$M:$M,Sales!N$1)</f>
        <v>0</v>
      </c>
      <c r="O27" s="183">
        <f>SUMIFS(Retirements!$O:$O,Retirements!$H:$H,Sales!$C27,Retirements!$M:$M,Sales!O$1)</f>
        <v>0</v>
      </c>
      <c r="P27" s="183">
        <f>SUMIFS(Retirements!$O:$O,Retirements!$H:$H,Sales!$C27,Retirements!$M:$M,Sales!P$1)</f>
        <v>0</v>
      </c>
      <c r="Q27" s="183">
        <f>SUMIFS(Retirements!$O:$O,Retirements!$H:$H,Sales!$C27,Retirements!$M:$M,Sales!Q$1)</f>
        <v>0</v>
      </c>
      <c r="R27" s="183">
        <f>SUMIFS(Retirements!$O:$O,Retirements!$H:$H,Sales!$C27,Retirements!$M:$M,Sales!R$1)</f>
        <v>0</v>
      </c>
      <c r="S27" s="183">
        <f>SUMIFS(Retirements!$O:$O,Retirements!$H:$H,Sales!$C27,Retirements!$M:$M,Sales!S$1)</f>
        <v>0</v>
      </c>
      <c r="T27" s="183">
        <f>SUMIFS(Retirements!$O:$O,Retirements!$H:$H,Sales!$C27,Retirements!$M:$M,Sales!T$1)</f>
        <v>0</v>
      </c>
      <c r="U27" s="183">
        <f>SUMIFS(Retirements!$O:$O,Retirements!$H:$H,Sales!$C27,Retirements!$M:$M,Sales!U$1)</f>
        <v>0</v>
      </c>
    </row>
    <row r="28" spans="2:21" hidden="1" outlineLevel="1" x14ac:dyDescent="0.25">
      <c r="B28" s="157" t="str">
        <f t="shared" si="1"/>
        <v>W1382</v>
      </c>
      <c r="C28" s="157" t="str">
        <f t="shared" si="1"/>
        <v>Hopkins Ridge - Hopkins Ridge Phase II</v>
      </c>
      <c r="E28" s="183">
        <f>SUMIFS(Retirements!$O:$O,Retirements!$H:$H,Sales!$C28,Retirements!$M:$M,Sales!E$1)</f>
        <v>0</v>
      </c>
      <c r="F28" s="183">
        <f>SUMIFS(Retirements!$O:$O,Retirements!$H:$H,Sales!$C28,Retirements!$M:$M,Sales!F$1)</f>
        <v>0</v>
      </c>
      <c r="G28" s="183">
        <f>SUMIFS(Retirements!$O:$O,Retirements!$H:$H,Sales!$C28,Retirements!$M:$M,Sales!G$1)</f>
        <v>0</v>
      </c>
      <c r="H28" s="183">
        <f>SUMIFS(Retirements!$O:$O,Retirements!$H:$H,Sales!$C28,Retirements!$M:$M,Sales!H$1)</f>
        <v>0</v>
      </c>
      <c r="I28" s="183">
        <f>SUMIFS(Retirements!$O:$O,Retirements!$H:$H,Sales!$C28,Retirements!$M:$M,Sales!I$1)</f>
        <v>0</v>
      </c>
      <c r="J28" s="183">
        <f>SUMIFS(Retirements!$O:$O,Retirements!$H:$H,Sales!$C28,Retirements!$M:$M,Sales!J$1)</f>
        <v>0</v>
      </c>
      <c r="K28" s="183">
        <f>SUMIFS(Retirements!$O:$O,Retirements!$H:$H,Sales!$C28,Retirements!$M:$M,Sales!K$1)</f>
        <v>0</v>
      </c>
      <c r="L28" s="183">
        <f>SUMIFS(Retirements!$O:$O,Retirements!$H:$H,Sales!$C28,Retirements!$M:$M,Sales!L$1)</f>
        <v>0</v>
      </c>
      <c r="M28" s="183">
        <f>SUMIFS(Retirements!$O:$O,Retirements!$H:$H,Sales!$C28,Retirements!$M:$M,Sales!M$1)</f>
        <v>0</v>
      </c>
      <c r="N28" s="183">
        <f>SUMIFS(Retirements!$O:$O,Retirements!$H:$H,Sales!$C28,Retirements!$M:$M,Sales!N$1)</f>
        <v>0</v>
      </c>
      <c r="O28" s="183">
        <f>SUMIFS(Retirements!$O:$O,Retirements!$H:$H,Sales!$C28,Retirements!$M:$M,Sales!O$1)</f>
        <v>0</v>
      </c>
      <c r="P28" s="183">
        <f>SUMIFS(Retirements!$O:$O,Retirements!$H:$H,Sales!$C28,Retirements!$M:$M,Sales!P$1)</f>
        <v>0</v>
      </c>
      <c r="Q28" s="183">
        <f>SUMIFS(Retirements!$O:$O,Retirements!$H:$H,Sales!$C28,Retirements!$M:$M,Sales!Q$1)</f>
        <v>0</v>
      </c>
      <c r="R28" s="183">
        <f>SUMIFS(Retirements!$O:$O,Retirements!$H:$H,Sales!$C28,Retirements!$M:$M,Sales!R$1)</f>
        <v>0</v>
      </c>
      <c r="S28" s="183">
        <f>SUMIFS(Retirements!$O:$O,Retirements!$H:$H,Sales!$C28,Retirements!$M:$M,Sales!S$1)</f>
        <v>0</v>
      </c>
      <c r="T28" s="183">
        <f>SUMIFS(Retirements!$O:$O,Retirements!$H:$H,Sales!$C28,Retirements!$M:$M,Sales!T$1)</f>
        <v>0</v>
      </c>
      <c r="U28" s="183">
        <f>SUMIFS(Retirements!$O:$O,Retirements!$H:$H,Sales!$C28,Retirements!$M:$M,Sales!U$1)</f>
        <v>0</v>
      </c>
    </row>
    <row r="29" spans="2:21" hidden="1" outlineLevel="1" x14ac:dyDescent="0.25">
      <c r="B29" s="157" t="str">
        <f t="shared" si="1"/>
        <v>W237</v>
      </c>
      <c r="C29" s="157" t="str">
        <f t="shared" si="1"/>
        <v>Klondike III - Klondike Wind Power III LLC</v>
      </c>
      <c r="E29" s="183">
        <f>SUMIFS(Retirements!$O:$O,Retirements!$H:$H,Sales!$C29,Retirements!$M:$M,Sales!E$1)</f>
        <v>0</v>
      </c>
      <c r="F29" s="183">
        <f>SUMIFS(Retirements!$O:$O,Retirements!$H:$H,Sales!$C29,Retirements!$M:$M,Sales!F$1)</f>
        <v>0</v>
      </c>
      <c r="G29" s="183">
        <f>SUMIFS(Retirements!$O:$O,Retirements!$H:$H,Sales!$C29,Retirements!$M:$M,Sales!G$1)</f>
        <v>0</v>
      </c>
      <c r="H29" s="183">
        <f>SUMIFS(Retirements!$O:$O,Retirements!$H:$H,Sales!$C29,Retirements!$M:$M,Sales!H$1)</f>
        <v>0</v>
      </c>
      <c r="I29" s="183">
        <f>SUMIFS(Retirements!$O:$O,Retirements!$H:$H,Sales!$C29,Retirements!$M:$M,Sales!I$1)</f>
        <v>1421</v>
      </c>
      <c r="J29" s="183">
        <f>SUMIFS(Retirements!$O:$O,Retirements!$H:$H,Sales!$C29,Retirements!$M:$M,Sales!J$1)</f>
        <v>0</v>
      </c>
      <c r="K29" s="183">
        <f>SUMIFS(Retirements!$O:$O,Retirements!$H:$H,Sales!$C29,Retirements!$M:$M,Sales!K$1)</f>
        <v>2141</v>
      </c>
      <c r="L29" s="183">
        <f>SUMIFS(Retirements!$O:$O,Retirements!$H:$H,Sales!$C29,Retirements!$M:$M,Sales!L$1)</f>
        <v>0</v>
      </c>
      <c r="M29" s="183">
        <f>SUMIFS(Retirements!$O:$O,Retirements!$H:$H,Sales!$C29,Retirements!$M:$M,Sales!M$1)</f>
        <v>0</v>
      </c>
      <c r="N29" s="183">
        <f>SUMIFS(Retirements!$O:$O,Retirements!$H:$H,Sales!$C29,Retirements!$M:$M,Sales!N$1)</f>
        <v>20119</v>
      </c>
      <c r="O29" s="183">
        <f>SUMIFS(Retirements!$O:$O,Retirements!$H:$H,Sales!$C29,Retirements!$M:$M,Sales!O$1)</f>
        <v>0</v>
      </c>
      <c r="P29" s="183">
        <f>SUMIFS(Retirements!$O:$O,Retirements!$H:$H,Sales!$C29,Retirements!$M:$M,Sales!P$1)</f>
        <v>0</v>
      </c>
      <c r="Q29" s="183">
        <f>SUMIFS(Retirements!$O:$O,Retirements!$H:$H,Sales!$C29,Retirements!$M:$M,Sales!Q$1)</f>
        <v>0</v>
      </c>
      <c r="R29" s="183">
        <f>SUMIFS(Retirements!$O:$O,Retirements!$H:$H,Sales!$C29,Retirements!$M:$M,Sales!R$1)</f>
        <v>0</v>
      </c>
      <c r="S29" s="183">
        <f>SUMIFS(Retirements!$O:$O,Retirements!$H:$H,Sales!$C29,Retirements!$M:$M,Sales!S$1)</f>
        <v>0</v>
      </c>
      <c r="T29" s="183">
        <f>SUMIFS(Retirements!$O:$O,Retirements!$H:$H,Sales!$C29,Retirements!$M:$M,Sales!T$1)</f>
        <v>0</v>
      </c>
      <c r="U29" s="183">
        <f>SUMIFS(Retirements!$O:$O,Retirements!$H:$H,Sales!$C29,Retirements!$M:$M,Sales!U$1)</f>
        <v>0</v>
      </c>
    </row>
    <row r="30" spans="2:21" hidden="1" outlineLevel="1" x14ac:dyDescent="0.25">
      <c r="B30" s="157" t="str">
        <f t="shared" si="1"/>
        <v>W2669</v>
      </c>
      <c r="C30" s="157" t="str">
        <f t="shared" si="1"/>
        <v>Lower Snake River - Dodge Junction - LSR-Dodge Junction</v>
      </c>
      <c r="E30" s="183">
        <f>SUMIFS(Retirements!$O:$O,Retirements!$H:$H,Sales!$C30,Retirements!$M:$M,Sales!E$1)</f>
        <v>0</v>
      </c>
      <c r="F30" s="183">
        <f>SUMIFS(Retirements!$O:$O,Retirements!$H:$H,Sales!$C30,Retirements!$M:$M,Sales!F$1)</f>
        <v>0</v>
      </c>
      <c r="G30" s="183">
        <f>SUMIFS(Retirements!$O:$O,Retirements!$H:$H,Sales!$C30,Retirements!$M:$M,Sales!G$1)</f>
        <v>0</v>
      </c>
      <c r="H30" s="183">
        <f>SUMIFS(Retirements!$O:$O,Retirements!$H:$H,Sales!$C30,Retirements!$M:$M,Sales!H$1)</f>
        <v>0</v>
      </c>
      <c r="I30" s="183">
        <f>SUMIFS(Retirements!$O:$O,Retirements!$H:$H,Sales!$C30,Retirements!$M:$M,Sales!I$1)</f>
        <v>0</v>
      </c>
      <c r="J30" s="183">
        <f>SUMIFS(Retirements!$O:$O,Retirements!$H:$H,Sales!$C30,Retirements!$M:$M,Sales!J$1)</f>
        <v>0</v>
      </c>
      <c r="K30" s="183">
        <f>SUMIFS(Retirements!$O:$O,Retirements!$H:$H,Sales!$C30,Retirements!$M:$M,Sales!K$1)</f>
        <v>0</v>
      </c>
      <c r="L30" s="183">
        <f>SUMIFS(Retirements!$O:$O,Retirements!$H:$H,Sales!$C30,Retirements!$M:$M,Sales!L$1)</f>
        <v>0</v>
      </c>
      <c r="M30" s="183">
        <f>SUMIFS(Retirements!$O:$O,Retirements!$H:$H,Sales!$C30,Retirements!$M:$M,Sales!M$1)</f>
        <v>0</v>
      </c>
      <c r="N30" s="183">
        <f>SUMIFS(Retirements!$O:$O,Retirements!$H:$H,Sales!$C30,Retirements!$M:$M,Sales!N$1)</f>
        <v>0</v>
      </c>
      <c r="O30" s="183">
        <f>SUMIFS(Retirements!$O:$O,Retirements!$H:$H,Sales!$C30,Retirements!$M:$M,Sales!O$1)</f>
        <v>0</v>
      </c>
      <c r="P30" s="183">
        <f>SUMIFS(Retirements!$O:$O,Retirements!$H:$H,Sales!$C30,Retirements!$M:$M,Sales!P$1)</f>
        <v>0</v>
      </c>
      <c r="Q30" s="183">
        <f>SUMIFS(Retirements!$O:$O,Retirements!$H:$H,Sales!$C30,Retirements!$M:$M,Sales!Q$1)</f>
        <v>4000</v>
      </c>
      <c r="R30" s="183">
        <f>SUMIFS(Retirements!$O:$O,Retirements!$H:$H,Sales!$C30,Retirements!$M:$M,Sales!R$1)</f>
        <v>15500</v>
      </c>
      <c r="S30" s="183">
        <f>SUMIFS(Retirements!$O:$O,Retirements!$H:$H,Sales!$C30,Retirements!$M:$M,Sales!S$1)</f>
        <v>15500</v>
      </c>
      <c r="T30" s="183">
        <f>SUMIFS(Retirements!$O:$O,Retirements!$H:$H,Sales!$C30,Retirements!$M:$M,Sales!T$1)</f>
        <v>0</v>
      </c>
      <c r="U30" s="183">
        <f>SUMIFS(Retirements!$O:$O,Retirements!$H:$H,Sales!$C30,Retirements!$M:$M,Sales!U$1)</f>
        <v>0</v>
      </c>
    </row>
    <row r="31" spans="2:21" hidden="1" outlineLevel="1" x14ac:dyDescent="0.25">
      <c r="B31" s="157" t="str">
        <f t="shared" si="1"/>
        <v>W2670</v>
      </c>
      <c r="C31" s="157" t="str">
        <f t="shared" si="1"/>
        <v>Lower Snake River - Phalen Gulch - LSR-Phalen Gulch</v>
      </c>
      <c r="E31" s="183">
        <f>SUMIFS(Retirements!$O:$O,Retirements!$H:$H,Sales!$C31,Retirements!$M:$M,Sales!E$1)</f>
        <v>0</v>
      </c>
      <c r="F31" s="183">
        <f>SUMIFS(Retirements!$O:$O,Retirements!$H:$H,Sales!$C31,Retirements!$M:$M,Sales!F$1)</f>
        <v>0</v>
      </c>
      <c r="G31" s="183">
        <f>SUMIFS(Retirements!$O:$O,Retirements!$H:$H,Sales!$C31,Retirements!$M:$M,Sales!G$1)</f>
        <v>0</v>
      </c>
      <c r="H31" s="183">
        <f>SUMIFS(Retirements!$O:$O,Retirements!$H:$H,Sales!$C31,Retirements!$M:$M,Sales!H$1)</f>
        <v>0</v>
      </c>
      <c r="I31" s="183">
        <f>SUMIFS(Retirements!$O:$O,Retirements!$H:$H,Sales!$C31,Retirements!$M:$M,Sales!I$1)</f>
        <v>0</v>
      </c>
      <c r="J31" s="183">
        <f>SUMIFS(Retirements!$O:$O,Retirements!$H:$H,Sales!$C31,Retirements!$M:$M,Sales!J$1)</f>
        <v>0</v>
      </c>
      <c r="K31" s="183">
        <f>SUMIFS(Retirements!$O:$O,Retirements!$H:$H,Sales!$C31,Retirements!$M:$M,Sales!K$1)</f>
        <v>0</v>
      </c>
      <c r="L31" s="183">
        <f>SUMIFS(Retirements!$O:$O,Retirements!$H:$H,Sales!$C31,Retirements!$M:$M,Sales!L$1)</f>
        <v>0</v>
      </c>
      <c r="M31" s="183">
        <f>SUMIFS(Retirements!$O:$O,Retirements!$H:$H,Sales!$C31,Retirements!$M:$M,Sales!M$1)</f>
        <v>0</v>
      </c>
      <c r="N31" s="183">
        <f>SUMIFS(Retirements!$O:$O,Retirements!$H:$H,Sales!$C31,Retirements!$M:$M,Sales!N$1)</f>
        <v>0</v>
      </c>
      <c r="O31" s="183">
        <f>SUMIFS(Retirements!$O:$O,Retirements!$H:$H,Sales!$C31,Retirements!$M:$M,Sales!O$1)</f>
        <v>0</v>
      </c>
      <c r="P31" s="183">
        <f>SUMIFS(Retirements!$O:$O,Retirements!$H:$H,Sales!$C31,Retirements!$M:$M,Sales!P$1)</f>
        <v>0</v>
      </c>
      <c r="Q31" s="183">
        <f>SUMIFS(Retirements!$O:$O,Retirements!$H:$H,Sales!$C31,Retirements!$M:$M,Sales!Q$1)</f>
        <v>0</v>
      </c>
      <c r="R31" s="183">
        <f>SUMIFS(Retirements!$O:$O,Retirements!$H:$H,Sales!$C31,Retirements!$M:$M,Sales!R$1)</f>
        <v>0</v>
      </c>
      <c r="S31" s="183">
        <f>SUMIFS(Retirements!$O:$O,Retirements!$H:$H,Sales!$C31,Retirements!$M:$M,Sales!S$1)</f>
        <v>0</v>
      </c>
      <c r="T31" s="183">
        <f>SUMIFS(Retirements!$O:$O,Retirements!$H:$H,Sales!$C31,Retirements!$M:$M,Sales!T$1)</f>
        <v>0</v>
      </c>
      <c r="U31" s="183">
        <f>SUMIFS(Retirements!$O:$O,Retirements!$H:$H,Sales!$C31,Retirements!$M:$M,Sales!U$1)</f>
        <v>0</v>
      </c>
    </row>
    <row r="32" spans="2:21" hidden="1" outlineLevel="1" x14ac:dyDescent="0.25">
      <c r="B32" s="157" t="str">
        <f t="shared" si="1"/>
        <v>W1099</v>
      </c>
      <c r="C32" s="157" t="str">
        <f t="shared" si="1"/>
        <v>SO-ID-1 - SO-ID-1</v>
      </c>
      <c r="E32" s="183">
        <f>SUMIFS(Retirements!$O:$O,Retirements!$H:$H,Sales!$C32,Retirements!$M:$M,Sales!E$1)</f>
        <v>0</v>
      </c>
      <c r="F32" s="183">
        <f>SUMIFS(Retirements!$O:$O,Retirements!$H:$H,Sales!$C32,Retirements!$M:$M,Sales!F$1)</f>
        <v>0</v>
      </c>
      <c r="G32" s="183">
        <f>SUMIFS(Retirements!$O:$O,Retirements!$H:$H,Sales!$C32,Retirements!$M:$M,Sales!G$1)</f>
        <v>0</v>
      </c>
      <c r="H32" s="183">
        <f>SUMIFS(Retirements!$O:$O,Retirements!$H:$H,Sales!$C32,Retirements!$M:$M,Sales!H$1)</f>
        <v>0</v>
      </c>
      <c r="I32" s="183">
        <f>SUMIFS(Retirements!$O:$O,Retirements!$H:$H,Sales!$C32,Retirements!$M:$M,Sales!I$1)</f>
        <v>0</v>
      </c>
      <c r="J32" s="183">
        <f>SUMIFS(Retirements!$O:$O,Retirements!$H:$H,Sales!$C32,Retirements!$M:$M,Sales!J$1)</f>
        <v>0</v>
      </c>
      <c r="K32" s="183">
        <f>SUMIFS(Retirements!$O:$O,Retirements!$H:$H,Sales!$C32,Retirements!$M:$M,Sales!K$1)</f>
        <v>0</v>
      </c>
      <c r="L32" s="183">
        <f>SUMIFS(Retirements!$O:$O,Retirements!$H:$H,Sales!$C32,Retirements!$M:$M,Sales!L$1)</f>
        <v>0</v>
      </c>
      <c r="M32" s="183">
        <f>SUMIFS(Retirements!$O:$O,Retirements!$H:$H,Sales!$C32,Retirements!$M:$M,Sales!M$1)</f>
        <v>0</v>
      </c>
      <c r="N32" s="183">
        <f>SUMIFS(Retirements!$O:$O,Retirements!$H:$H,Sales!$C32,Retirements!$M:$M,Sales!N$1)</f>
        <v>0</v>
      </c>
      <c r="O32" s="183">
        <f>SUMIFS(Retirements!$O:$O,Retirements!$H:$H,Sales!$C32,Retirements!$M:$M,Sales!O$1)</f>
        <v>0</v>
      </c>
      <c r="P32" s="183">
        <f>SUMIFS(Retirements!$O:$O,Retirements!$H:$H,Sales!$C32,Retirements!$M:$M,Sales!P$1)</f>
        <v>0</v>
      </c>
      <c r="Q32" s="183">
        <f>SUMIFS(Retirements!$O:$O,Retirements!$H:$H,Sales!$C32,Retirements!$M:$M,Sales!Q$1)</f>
        <v>0</v>
      </c>
      <c r="R32" s="183">
        <f>SUMIFS(Retirements!$O:$O,Retirements!$H:$H,Sales!$C32,Retirements!$M:$M,Sales!R$1)</f>
        <v>0</v>
      </c>
      <c r="S32" s="183">
        <f>SUMIFS(Retirements!$O:$O,Retirements!$H:$H,Sales!$C32,Retirements!$M:$M,Sales!S$1)</f>
        <v>0</v>
      </c>
      <c r="T32" s="183">
        <f>SUMIFS(Retirements!$O:$O,Retirements!$H:$H,Sales!$C32,Retirements!$M:$M,Sales!T$1)</f>
        <v>0</v>
      </c>
      <c r="U32" s="183">
        <f>SUMIFS(Retirements!$O:$O,Retirements!$H:$H,Sales!$C32,Retirements!$M:$M,Sales!U$1)</f>
        <v>0</v>
      </c>
    </row>
    <row r="33" spans="2:21" hidden="1" outlineLevel="1" x14ac:dyDescent="0.25">
      <c r="B33" s="157" t="str">
        <f t="shared" si="1"/>
        <v>W1100</v>
      </c>
      <c r="C33" s="157" t="str">
        <f t="shared" si="1"/>
        <v>SO-OR-1 - SO-OR-1</v>
      </c>
      <c r="E33" s="183">
        <f>SUMIFS(Retirements!$O:$O,Retirements!$H:$H,Sales!$C33,Retirements!$M:$M,Sales!E$1)</f>
        <v>0</v>
      </c>
      <c r="F33" s="183">
        <f>SUMIFS(Retirements!$O:$O,Retirements!$H:$H,Sales!$C33,Retirements!$M:$M,Sales!F$1)</f>
        <v>0</v>
      </c>
      <c r="G33" s="183">
        <f>SUMIFS(Retirements!$O:$O,Retirements!$H:$H,Sales!$C33,Retirements!$M:$M,Sales!G$1)</f>
        <v>0</v>
      </c>
      <c r="H33" s="183">
        <f>SUMIFS(Retirements!$O:$O,Retirements!$H:$H,Sales!$C33,Retirements!$M:$M,Sales!H$1)</f>
        <v>0</v>
      </c>
      <c r="I33" s="183">
        <f>SUMIFS(Retirements!$O:$O,Retirements!$H:$H,Sales!$C33,Retirements!$M:$M,Sales!I$1)</f>
        <v>0</v>
      </c>
      <c r="J33" s="183">
        <f>SUMIFS(Retirements!$O:$O,Retirements!$H:$H,Sales!$C33,Retirements!$M:$M,Sales!J$1)</f>
        <v>0</v>
      </c>
      <c r="K33" s="183">
        <f>SUMIFS(Retirements!$O:$O,Retirements!$H:$H,Sales!$C33,Retirements!$M:$M,Sales!K$1)</f>
        <v>0</v>
      </c>
      <c r="L33" s="183">
        <f>SUMIFS(Retirements!$O:$O,Retirements!$H:$H,Sales!$C33,Retirements!$M:$M,Sales!L$1)</f>
        <v>0</v>
      </c>
      <c r="M33" s="183">
        <f>SUMIFS(Retirements!$O:$O,Retirements!$H:$H,Sales!$C33,Retirements!$M:$M,Sales!M$1)</f>
        <v>0</v>
      </c>
      <c r="N33" s="183">
        <f>SUMIFS(Retirements!$O:$O,Retirements!$H:$H,Sales!$C33,Retirements!$M:$M,Sales!N$1)</f>
        <v>0</v>
      </c>
      <c r="O33" s="183">
        <f>SUMIFS(Retirements!$O:$O,Retirements!$H:$H,Sales!$C33,Retirements!$M:$M,Sales!O$1)</f>
        <v>0</v>
      </c>
      <c r="P33" s="183">
        <f>SUMIFS(Retirements!$O:$O,Retirements!$H:$H,Sales!$C33,Retirements!$M:$M,Sales!P$1)</f>
        <v>0</v>
      </c>
      <c r="Q33" s="183">
        <f>SUMIFS(Retirements!$O:$O,Retirements!$H:$H,Sales!$C33,Retirements!$M:$M,Sales!Q$1)</f>
        <v>0</v>
      </c>
      <c r="R33" s="183">
        <f>SUMIFS(Retirements!$O:$O,Retirements!$H:$H,Sales!$C33,Retirements!$M:$M,Sales!R$1)</f>
        <v>0</v>
      </c>
      <c r="S33" s="183">
        <f>SUMIFS(Retirements!$O:$O,Retirements!$H:$H,Sales!$C33,Retirements!$M:$M,Sales!S$1)</f>
        <v>0</v>
      </c>
      <c r="T33" s="183">
        <f>SUMIFS(Retirements!$O:$O,Retirements!$H:$H,Sales!$C33,Retirements!$M:$M,Sales!T$1)</f>
        <v>0</v>
      </c>
      <c r="U33" s="183">
        <f>SUMIFS(Retirements!$O:$O,Retirements!$H:$H,Sales!$C33,Retirements!$M:$M,Sales!U$1)</f>
        <v>0</v>
      </c>
    </row>
    <row r="34" spans="2:21" hidden="1" outlineLevel="1" x14ac:dyDescent="0.25">
      <c r="B34" s="157" t="str">
        <f t="shared" si="1"/>
        <v>W1103</v>
      </c>
      <c r="C34" s="157" t="str">
        <f t="shared" si="1"/>
        <v>SO-OR-PGE-1 - SO-OR-PGE-1</v>
      </c>
      <c r="E34" s="183">
        <f>SUMIFS(Retirements!$O:$O,Retirements!$H:$H,Sales!$C34,Retirements!$M:$M,Sales!E$1)</f>
        <v>0</v>
      </c>
      <c r="F34" s="183">
        <f>SUMIFS(Retirements!$O:$O,Retirements!$H:$H,Sales!$C34,Retirements!$M:$M,Sales!F$1)</f>
        <v>0</v>
      </c>
      <c r="G34" s="183">
        <f>SUMIFS(Retirements!$O:$O,Retirements!$H:$H,Sales!$C34,Retirements!$M:$M,Sales!G$1)</f>
        <v>0</v>
      </c>
      <c r="H34" s="183">
        <f>SUMIFS(Retirements!$O:$O,Retirements!$H:$H,Sales!$C34,Retirements!$M:$M,Sales!H$1)</f>
        <v>0</v>
      </c>
      <c r="I34" s="183">
        <f>SUMIFS(Retirements!$O:$O,Retirements!$H:$H,Sales!$C34,Retirements!$M:$M,Sales!I$1)</f>
        <v>0</v>
      </c>
      <c r="J34" s="183">
        <f>SUMIFS(Retirements!$O:$O,Retirements!$H:$H,Sales!$C34,Retirements!$M:$M,Sales!J$1)</f>
        <v>0</v>
      </c>
      <c r="K34" s="183">
        <f>SUMIFS(Retirements!$O:$O,Retirements!$H:$H,Sales!$C34,Retirements!$M:$M,Sales!K$1)</f>
        <v>0</v>
      </c>
      <c r="L34" s="183">
        <f>SUMIFS(Retirements!$O:$O,Retirements!$H:$H,Sales!$C34,Retirements!$M:$M,Sales!L$1)</f>
        <v>0</v>
      </c>
      <c r="M34" s="183">
        <f>SUMIFS(Retirements!$O:$O,Retirements!$H:$H,Sales!$C34,Retirements!$M:$M,Sales!M$1)</f>
        <v>0</v>
      </c>
      <c r="N34" s="183">
        <f>SUMIFS(Retirements!$O:$O,Retirements!$H:$H,Sales!$C34,Retirements!$M:$M,Sales!N$1)</f>
        <v>0</v>
      </c>
      <c r="O34" s="183">
        <f>SUMIFS(Retirements!$O:$O,Retirements!$H:$H,Sales!$C34,Retirements!$M:$M,Sales!O$1)</f>
        <v>0</v>
      </c>
      <c r="P34" s="183">
        <f>SUMIFS(Retirements!$O:$O,Retirements!$H:$H,Sales!$C34,Retirements!$M:$M,Sales!P$1)</f>
        <v>0</v>
      </c>
      <c r="Q34" s="183">
        <f>SUMIFS(Retirements!$O:$O,Retirements!$H:$H,Sales!$C34,Retirements!$M:$M,Sales!Q$1)</f>
        <v>0</v>
      </c>
      <c r="R34" s="183">
        <f>SUMIFS(Retirements!$O:$O,Retirements!$H:$H,Sales!$C34,Retirements!$M:$M,Sales!R$1)</f>
        <v>0</v>
      </c>
      <c r="S34" s="183">
        <f>SUMIFS(Retirements!$O:$O,Retirements!$H:$H,Sales!$C34,Retirements!$M:$M,Sales!S$1)</f>
        <v>0</v>
      </c>
      <c r="T34" s="183">
        <f>SUMIFS(Retirements!$O:$O,Retirements!$H:$H,Sales!$C34,Retirements!$M:$M,Sales!T$1)</f>
        <v>0</v>
      </c>
      <c r="U34" s="183">
        <f>SUMIFS(Retirements!$O:$O,Retirements!$H:$H,Sales!$C34,Retirements!$M:$M,Sales!U$1)</f>
        <v>0</v>
      </c>
    </row>
    <row r="35" spans="2:21" hidden="1" outlineLevel="1" x14ac:dyDescent="0.25">
      <c r="B35" s="157" t="str">
        <f t="shared" si="1"/>
        <v>W1104</v>
      </c>
      <c r="C35" s="157" t="str">
        <f t="shared" si="1"/>
        <v>SO-OR-PGE-2 - SO-OR-PGE-2</v>
      </c>
      <c r="E35" s="183">
        <f>SUMIFS(Retirements!$O:$O,Retirements!$H:$H,Sales!$C35,Retirements!$M:$M,Sales!E$1)</f>
        <v>0</v>
      </c>
      <c r="F35" s="183">
        <f>SUMIFS(Retirements!$O:$O,Retirements!$H:$H,Sales!$C35,Retirements!$M:$M,Sales!F$1)</f>
        <v>0</v>
      </c>
      <c r="G35" s="183">
        <f>SUMIFS(Retirements!$O:$O,Retirements!$H:$H,Sales!$C35,Retirements!$M:$M,Sales!G$1)</f>
        <v>0</v>
      </c>
      <c r="H35" s="183">
        <f>SUMIFS(Retirements!$O:$O,Retirements!$H:$H,Sales!$C35,Retirements!$M:$M,Sales!H$1)</f>
        <v>0</v>
      </c>
      <c r="I35" s="183">
        <f>SUMIFS(Retirements!$O:$O,Retirements!$H:$H,Sales!$C35,Retirements!$M:$M,Sales!I$1)</f>
        <v>0</v>
      </c>
      <c r="J35" s="183">
        <f>SUMIFS(Retirements!$O:$O,Retirements!$H:$H,Sales!$C35,Retirements!$M:$M,Sales!J$1)</f>
        <v>0</v>
      </c>
      <c r="K35" s="183">
        <f>SUMIFS(Retirements!$O:$O,Retirements!$H:$H,Sales!$C35,Retirements!$M:$M,Sales!K$1)</f>
        <v>0</v>
      </c>
      <c r="L35" s="183">
        <f>SUMIFS(Retirements!$O:$O,Retirements!$H:$H,Sales!$C35,Retirements!$M:$M,Sales!L$1)</f>
        <v>0</v>
      </c>
      <c r="M35" s="183">
        <f>SUMIFS(Retirements!$O:$O,Retirements!$H:$H,Sales!$C35,Retirements!$M:$M,Sales!M$1)</f>
        <v>0</v>
      </c>
      <c r="N35" s="183">
        <f>SUMIFS(Retirements!$O:$O,Retirements!$H:$H,Sales!$C35,Retirements!$M:$M,Sales!N$1)</f>
        <v>0</v>
      </c>
      <c r="O35" s="183">
        <f>SUMIFS(Retirements!$O:$O,Retirements!$H:$H,Sales!$C35,Retirements!$M:$M,Sales!O$1)</f>
        <v>0</v>
      </c>
      <c r="P35" s="183">
        <f>SUMIFS(Retirements!$O:$O,Retirements!$H:$H,Sales!$C35,Retirements!$M:$M,Sales!P$1)</f>
        <v>0</v>
      </c>
      <c r="Q35" s="183">
        <f>SUMIFS(Retirements!$O:$O,Retirements!$H:$H,Sales!$C35,Retirements!$M:$M,Sales!Q$1)</f>
        <v>0</v>
      </c>
      <c r="R35" s="183">
        <f>SUMIFS(Retirements!$O:$O,Retirements!$H:$H,Sales!$C35,Retirements!$M:$M,Sales!R$1)</f>
        <v>0</v>
      </c>
      <c r="S35" s="183">
        <f>SUMIFS(Retirements!$O:$O,Retirements!$H:$H,Sales!$C35,Retirements!$M:$M,Sales!S$1)</f>
        <v>0</v>
      </c>
      <c r="T35" s="183">
        <f>SUMIFS(Retirements!$O:$O,Retirements!$H:$H,Sales!$C35,Retirements!$M:$M,Sales!T$1)</f>
        <v>0</v>
      </c>
      <c r="U35" s="183">
        <f>SUMIFS(Retirements!$O:$O,Retirements!$H:$H,Sales!$C35,Retirements!$M:$M,Sales!U$1)</f>
        <v>0</v>
      </c>
    </row>
    <row r="36" spans="2:21" hidden="1" outlineLevel="1" x14ac:dyDescent="0.25">
      <c r="B36" s="157" t="str">
        <f t="shared" si="1"/>
        <v>W1101</v>
      </c>
      <c r="C36" s="157" t="str">
        <f t="shared" si="1"/>
        <v>SO-OR-PP-1 - SO-OR-PP-1</v>
      </c>
      <c r="E36" s="183">
        <f>SUMIFS(Retirements!$O:$O,Retirements!$H:$H,Sales!$C36,Retirements!$M:$M,Sales!E$1)</f>
        <v>0</v>
      </c>
      <c r="F36" s="183">
        <f>SUMIFS(Retirements!$O:$O,Retirements!$H:$H,Sales!$C36,Retirements!$M:$M,Sales!F$1)</f>
        <v>0</v>
      </c>
      <c r="G36" s="183">
        <f>SUMIFS(Retirements!$O:$O,Retirements!$H:$H,Sales!$C36,Retirements!$M:$M,Sales!G$1)</f>
        <v>0</v>
      </c>
      <c r="H36" s="183">
        <f>SUMIFS(Retirements!$O:$O,Retirements!$H:$H,Sales!$C36,Retirements!$M:$M,Sales!H$1)</f>
        <v>0</v>
      </c>
      <c r="I36" s="183">
        <f>SUMIFS(Retirements!$O:$O,Retirements!$H:$H,Sales!$C36,Retirements!$M:$M,Sales!I$1)</f>
        <v>0</v>
      </c>
      <c r="J36" s="183">
        <f>SUMIFS(Retirements!$O:$O,Retirements!$H:$H,Sales!$C36,Retirements!$M:$M,Sales!J$1)</f>
        <v>0</v>
      </c>
      <c r="K36" s="183">
        <f>SUMIFS(Retirements!$O:$O,Retirements!$H:$H,Sales!$C36,Retirements!$M:$M,Sales!K$1)</f>
        <v>0</v>
      </c>
      <c r="L36" s="183">
        <f>SUMIFS(Retirements!$O:$O,Retirements!$H:$H,Sales!$C36,Retirements!$M:$M,Sales!L$1)</f>
        <v>0</v>
      </c>
      <c r="M36" s="183">
        <f>SUMIFS(Retirements!$O:$O,Retirements!$H:$H,Sales!$C36,Retirements!$M:$M,Sales!M$1)</f>
        <v>0</v>
      </c>
      <c r="N36" s="183">
        <f>SUMIFS(Retirements!$O:$O,Retirements!$H:$H,Sales!$C36,Retirements!$M:$M,Sales!N$1)</f>
        <v>0</v>
      </c>
      <c r="O36" s="183">
        <f>SUMIFS(Retirements!$O:$O,Retirements!$H:$H,Sales!$C36,Retirements!$M:$M,Sales!O$1)</f>
        <v>0</v>
      </c>
      <c r="P36" s="183">
        <f>SUMIFS(Retirements!$O:$O,Retirements!$H:$H,Sales!$C36,Retirements!$M:$M,Sales!P$1)</f>
        <v>0</v>
      </c>
      <c r="Q36" s="183">
        <f>SUMIFS(Retirements!$O:$O,Retirements!$H:$H,Sales!$C36,Retirements!$M:$M,Sales!Q$1)</f>
        <v>0</v>
      </c>
      <c r="R36" s="183">
        <f>SUMIFS(Retirements!$O:$O,Retirements!$H:$H,Sales!$C36,Retirements!$M:$M,Sales!R$1)</f>
        <v>0</v>
      </c>
      <c r="S36" s="183">
        <f>SUMIFS(Retirements!$O:$O,Retirements!$H:$H,Sales!$C36,Retirements!$M:$M,Sales!S$1)</f>
        <v>0</v>
      </c>
      <c r="T36" s="183">
        <f>SUMIFS(Retirements!$O:$O,Retirements!$H:$H,Sales!$C36,Retirements!$M:$M,Sales!T$1)</f>
        <v>0</v>
      </c>
      <c r="U36" s="183">
        <f>SUMIFS(Retirements!$O:$O,Retirements!$H:$H,Sales!$C36,Retirements!$M:$M,Sales!U$1)</f>
        <v>0</v>
      </c>
    </row>
    <row r="37" spans="2:21" hidden="1" outlineLevel="1" x14ac:dyDescent="0.25">
      <c r="B37" s="157" t="str">
        <f t="shared" si="1"/>
        <v>W1105</v>
      </c>
      <c r="C37" s="157" t="str">
        <f t="shared" si="1"/>
        <v>SO-WA-1 - SO-WA-1</v>
      </c>
      <c r="E37" s="183">
        <f>SUMIFS(Retirements!$O:$O,Retirements!$H:$H,Sales!$C37,Retirements!$M:$M,Sales!E$1)</f>
        <v>0</v>
      </c>
      <c r="F37" s="183">
        <f>SUMIFS(Retirements!$O:$O,Retirements!$H:$H,Sales!$C37,Retirements!$M:$M,Sales!F$1)</f>
        <v>0</v>
      </c>
      <c r="G37" s="183">
        <f>SUMIFS(Retirements!$O:$O,Retirements!$H:$H,Sales!$C37,Retirements!$M:$M,Sales!G$1)</f>
        <v>0</v>
      </c>
      <c r="H37" s="183">
        <f>SUMIFS(Retirements!$O:$O,Retirements!$H:$H,Sales!$C37,Retirements!$M:$M,Sales!H$1)</f>
        <v>0</v>
      </c>
      <c r="I37" s="183">
        <f>SUMIFS(Retirements!$O:$O,Retirements!$H:$H,Sales!$C37,Retirements!$M:$M,Sales!I$1)</f>
        <v>0</v>
      </c>
      <c r="J37" s="183">
        <f>SUMIFS(Retirements!$O:$O,Retirements!$H:$H,Sales!$C37,Retirements!$M:$M,Sales!J$1)</f>
        <v>0</v>
      </c>
      <c r="K37" s="183">
        <f>SUMIFS(Retirements!$O:$O,Retirements!$H:$H,Sales!$C37,Retirements!$M:$M,Sales!K$1)</f>
        <v>0</v>
      </c>
      <c r="L37" s="183">
        <f>SUMIFS(Retirements!$O:$O,Retirements!$H:$H,Sales!$C37,Retirements!$M:$M,Sales!L$1)</f>
        <v>0</v>
      </c>
      <c r="M37" s="183">
        <f>SUMIFS(Retirements!$O:$O,Retirements!$H:$H,Sales!$C37,Retirements!$M:$M,Sales!M$1)</f>
        <v>0</v>
      </c>
      <c r="N37" s="183">
        <f>SUMIFS(Retirements!$O:$O,Retirements!$H:$H,Sales!$C37,Retirements!$M:$M,Sales!N$1)</f>
        <v>0</v>
      </c>
      <c r="O37" s="183">
        <f>SUMIFS(Retirements!$O:$O,Retirements!$H:$H,Sales!$C37,Retirements!$M:$M,Sales!O$1)</f>
        <v>0</v>
      </c>
      <c r="P37" s="183">
        <f>SUMIFS(Retirements!$O:$O,Retirements!$H:$H,Sales!$C37,Retirements!$M:$M,Sales!P$1)</f>
        <v>0</v>
      </c>
      <c r="Q37" s="183">
        <f>SUMIFS(Retirements!$O:$O,Retirements!$H:$H,Sales!$C37,Retirements!$M:$M,Sales!Q$1)</f>
        <v>0</v>
      </c>
      <c r="R37" s="183">
        <f>SUMIFS(Retirements!$O:$O,Retirements!$H:$H,Sales!$C37,Retirements!$M:$M,Sales!R$1)</f>
        <v>0</v>
      </c>
      <c r="S37" s="183">
        <f>SUMIFS(Retirements!$O:$O,Retirements!$H:$H,Sales!$C37,Retirements!$M:$M,Sales!S$1)</f>
        <v>0</v>
      </c>
      <c r="T37" s="183">
        <f>SUMIFS(Retirements!$O:$O,Retirements!$H:$H,Sales!$C37,Retirements!$M:$M,Sales!T$1)</f>
        <v>0</v>
      </c>
      <c r="U37" s="183">
        <f>SUMIFS(Retirements!$O:$O,Retirements!$H:$H,Sales!$C37,Retirements!$M:$M,Sales!U$1)</f>
        <v>0</v>
      </c>
    </row>
    <row r="38" spans="2:21" hidden="1" outlineLevel="1" x14ac:dyDescent="0.25">
      <c r="B38" s="157" t="str">
        <f t="shared" si="1"/>
        <v>W1106</v>
      </c>
      <c r="C38" s="157" t="str">
        <f t="shared" si="1"/>
        <v>SO-WA-PSE-1 - SO-WA-PSE-1</v>
      </c>
      <c r="E38" s="183">
        <f>SUMIFS(Retirements!$O:$O,Retirements!$H:$H,Sales!$C38,Retirements!$M:$M,Sales!E$1)</f>
        <v>0</v>
      </c>
      <c r="F38" s="183">
        <f>SUMIFS(Retirements!$O:$O,Retirements!$H:$H,Sales!$C38,Retirements!$M:$M,Sales!F$1)</f>
        <v>0</v>
      </c>
      <c r="G38" s="183">
        <f>SUMIFS(Retirements!$O:$O,Retirements!$H:$H,Sales!$C38,Retirements!$M:$M,Sales!G$1)</f>
        <v>0</v>
      </c>
      <c r="H38" s="183">
        <f>SUMIFS(Retirements!$O:$O,Retirements!$H:$H,Sales!$C38,Retirements!$M:$M,Sales!H$1)</f>
        <v>0</v>
      </c>
      <c r="I38" s="183">
        <f>SUMIFS(Retirements!$O:$O,Retirements!$H:$H,Sales!$C38,Retirements!$M:$M,Sales!I$1)</f>
        <v>0</v>
      </c>
      <c r="J38" s="183">
        <f>SUMIFS(Retirements!$O:$O,Retirements!$H:$H,Sales!$C38,Retirements!$M:$M,Sales!J$1)</f>
        <v>0</v>
      </c>
      <c r="K38" s="183">
        <f>SUMIFS(Retirements!$O:$O,Retirements!$H:$H,Sales!$C38,Retirements!$M:$M,Sales!K$1)</f>
        <v>0</v>
      </c>
      <c r="L38" s="183">
        <f>SUMIFS(Retirements!$O:$O,Retirements!$H:$H,Sales!$C38,Retirements!$M:$M,Sales!L$1)</f>
        <v>0</v>
      </c>
      <c r="M38" s="183">
        <f>SUMIFS(Retirements!$O:$O,Retirements!$H:$H,Sales!$C38,Retirements!$M:$M,Sales!M$1)</f>
        <v>0</v>
      </c>
      <c r="N38" s="183">
        <f>SUMIFS(Retirements!$O:$O,Retirements!$H:$H,Sales!$C38,Retirements!$M:$M,Sales!N$1)</f>
        <v>0</v>
      </c>
      <c r="O38" s="183">
        <f>SUMIFS(Retirements!$O:$O,Retirements!$H:$H,Sales!$C38,Retirements!$M:$M,Sales!O$1)</f>
        <v>0</v>
      </c>
      <c r="P38" s="183">
        <f>SUMIFS(Retirements!$O:$O,Retirements!$H:$H,Sales!$C38,Retirements!$M:$M,Sales!P$1)</f>
        <v>0</v>
      </c>
      <c r="Q38" s="183">
        <f>SUMIFS(Retirements!$O:$O,Retirements!$H:$H,Sales!$C38,Retirements!$M:$M,Sales!Q$1)</f>
        <v>0</v>
      </c>
      <c r="R38" s="183">
        <f>SUMIFS(Retirements!$O:$O,Retirements!$H:$H,Sales!$C38,Retirements!$M:$M,Sales!R$1)</f>
        <v>0</v>
      </c>
      <c r="S38" s="183">
        <f>SUMIFS(Retirements!$O:$O,Retirements!$H:$H,Sales!$C38,Retirements!$M:$M,Sales!S$1)</f>
        <v>0</v>
      </c>
      <c r="T38" s="183">
        <f>SUMIFS(Retirements!$O:$O,Retirements!$H:$H,Sales!$C38,Retirements!$M:$M,Sales!T$1)</f>
        <v>0</v>
      </c>
      <c r="U38" s="183">
        <f>SUMIFS(Retirements!$O:$O,Retirements!$H:$H,Sales!$C38,Retirements!$M:$M,Sales!U$1)</f>
        <v>0</v>
      </c>
    </row>
    <row r="39" spans="2:21" hidden="1" outlineLevel="1" x14ac:dyDescent="0.25">
      <c r="B39" s="157" t="str">
        <f t="shared" si="1"/>
        <v>W1107</v>
      </c>
      <c r="C39" s="157" t="str">
        <f t="shared" si="1"/>
        <v>SO-WA-PSE-2 - SO-WA-PSE-2</v>
      </c>
      <c r="E39" s="183">
        <f>SUMIFS(Retirements!$O:$O,Retirements!$H:$H,Sales!$C39,Retirements!$M:$M,Sales!E$1)</f>
        <v>0</v>
      </c>
      <c r="F39" s="183">
        <f>SUMIFS(Retirements!$O:$O,Retirements!$H:$H,Sales!$C39,Retirements!$M:$M,Sales!F$1)</f>
        <v>0</v>
      </c>
      <c r="G39" s="183">
        <f>SUMIFS(Retirements!$O:$O,Retirements!$H:$H,Sales!$C39,Retirements!$M:$M,Sales!G$1)</f>
        <v>0</v>
      </c>
      <c r="H39" s="183">
        <f>SUMIFS(Retirements!$O:$O,Retirements!$H:$H,Sales!$C39,Retirements!$M:$M,Sales!H$1)</f>
        <v>0</v>
      </c>
      <c r="I39" s="183">
        <f>SUMIFS(Retirements!$O:$O,Retirements!$H:$H,Sales!$C39,Retirements!$M:$M,Sales!I$1)</f>
        <v>0</v>
      </c>
      <c r="J39" s="183">
        <f>SUMIFS(Retirements!$O:$O,Retirements!$H:$H,Sales!$C39,Retirements!$M:$M,Sales!J$1)</f>
        <v>0</v>
      </c>
      <c r="K39" s="183">
        <f>SUMIFS(Retirements!$O:$O,Retirements!$H:$H,Sales!$C39,Retirements!$M:$M,Sales!K$1)</f>
        <v>0</v>
      </c>
      <c r="L39" s="183">
        <f>SUMIFS(Retirements!$O:$O,Retirements!$H:$H,Sales!$C39,Retirements!$M:$M,Sales!L$1)</f>
        <v>0</v>
      </c>
      <c r="M39" s="183">
        <f>SUMIFS(Retirements!$O:$O,Retirements!$H:$H,Sales!$C39,Retirements!$M:$M,Sales!M$1)</f>
        <v>0</v>
      </c>
      <c r="N39" s="183">
        <f>SUMIFS(Retirements!$O:$O,Retirements!$H:$H,Sales!$C39,Retirements!$M:$M,Sales!N$1)</f>
        <v>0</v>
      </c>
      <c r="O39" s="183">
        <f>SUMIFS(Retirements!$O:$O,Retirements!$H:$H,Sales!$C39,Retirements!$M:$M,Sales!O$1)</f>
        <v>0</v>
      </c>
      <c r="P39" s="183">
        <f>SUMIFS(Retirements!$O:$O,Retirements!$H:$H,Sales!$C39,Retirements!$M:$M,Sales!P$1)</f>
        <v>0</v>
      </c>
      <c r="Q39" s="183">
        <f>SUMIFS(Retirements!$O:$O,Retirements!$H:$H,Sales!$C39,Retirements!$M:$M,Sales!Q$1)</f>
        <v>0</v>
      </c>
      <c r="R39" s="183">
        <f>SUMIFS(Retirements!$O:$O,Retirements!$H:$H,Sales!$C39,Retirements!$M:$M,Sales!R$1)</f>
        <v>0</v>
      </c>
      <c r="S39" s="183">
        <f>SUMIFS(Retirements!$O:$O,Retirements!$H:$H,Sales!$C39,Retirements!$M:$M,Sales!S$1)</f>
        <v>0</v>
      </c>
      <c r="T39" s="183">
        <f>SUMIFS(Retirements!$O:$O,Retirements!$H:$H,Sales!$C39,Retirements!$M:$M,Sales!T$1)</f>
        <v>0</v>
      </c>
      <c r="U39" s="183">
        <f>SUMIFS(Retirements!$O:$O,Retirements!$H:$H,Sales!$C39,Retirements!$M:$M,Sales!U$1)</f>
        <v>0</v>
      </c>
    </row>
    <row r="40" spans="2:21" hidden="1" outlineLevel="1" x14ac:dyDescent="0.25">
      <c r="B40" s="157" t="str">
        <f t="shared" ref="B40:C42" si="2">B19</f>
        <v>W1065</v>
      </c>
      <c r="C40" s="157" t="str">
        <f t="shared" si="2"/>
        <v>Sure Save Highland - Sure Save Highland</v>
      </c>
      <c r="E40" s="183">
        <f>SUMIFS(Retirements!$O:$O,Retirements!$H:$H,Sales!$C40,Retirements!$M:$M,Sales!E$1)</f>
        <v>0</v>
      </c>
      <c r="F40" s="183">
        <f>SUMIFS(Retirements!$O:$O,Retirements!$H:$H,Sales!$C40,Retirements!$M:$M,Sales!F$1)</f>
        <v>0</v>
      </c>
      <c r="G40" s="183">
        <f>SUMIFS(Retirements!$O:$O,Retirements!$H:$H,Sales!$C40,Retirements!$M:$M,Sales!G$1)</f>
        <v>0</v>
      </c>
      <c r="H40" s="183">
        <f>SUMIFS(Retirements!$O:$O,Retirements!$H:$H,Sales!$C40,Retirements!$M:$M,Sales!H$1)</f>
        <v>0</v>
      </c>
      <c r="I40" s="183">
        <f>SUMIFS(Retirements!$O:$O,Retirements!$H:$H,Sales!$C40,Retirements!$M:$M,Sales!I$1)</f>
        <v>0</v>
      </c>
      <c r="J40" s="183">
        <f>SUMIFS(Retirements!$O:$O,Retirements!$H:$H,Sales!$C40,Retirements!$M:$M,Sales!J$1)</f>
        <v>0</v>
      </c>
      <c r="K40" s="183">
        <f>SUMIFS(Retirements!$O:$O,Retirements!$H:$H,Sales!$C40,Retirements!$M:$M,Sales!K$1)</f>
        <v>0</v>
      </c>
      <c r="L40" s="183">
        <f>SUMIFS(Retirements!$O:$O,Retirements!$H:$H,Sales!$C40,Retirements!$M:$M,Sales!L$1)</f>
        <v>0</v>
      </c>
      <c r="M40" s="183">
        <f>SUMIFS(Retirements!$O:$O,Retirements!$H:$H,Sales!$C40,Retirements!$M:$M,Sales!M$1)</f>
        <v>0</v>
      </c>
      <c r="N40" s="183">
        <f>SUMIFS(Retirements!$O:$O,Retirements!$H:$H,Sales!$C40,Retirements!$M:$M,Sales!N$1)</f>
        <v>0</v>
      </c>
      <c r="O40" s="183">
        <f>SUMIFS(Retirements!$O:$O,Retirements!$H:$H,Sales!$C40,Retirements!$M:$M,Sales!O$1)</f>
        <v>0</v>
      </c>
      <c r="P40" s="183">
        <f>SUMIFS(Retirements!$O:$O,Retirements!$H:$H,Sales!$C40,Retirements!$M:$M,Sales!P$1)</f>
        <v>0</v>
      </c>
      <c r="Q40" s="183">
        <f>SUMIFS(Retirements!$O:$O,Retirements!$H:$H,Sales!$C40,Retirements!$M:$M,Sales!Q$1)</f>
        <v>0</v>
      </c>
      <c r="R40" s="183">
        <f>SUMIFS(Retirements!$O:$O,Retirements!$H:$H,Sales!$C40,Retirements!$M:$M,Sales!R$1)</f>
        <v>0</v>
      </c>
      <c r="S40" s="183">
        <f>SUMIFS(Retirements!$O:$O,Retirements!$H:$H,Sales!$C40,Retirements!$M:$M,Sales!S$1)</f>
        <v>0</v>
      </c>
      <c r="T40" s="183">
        <f>SUMIFS(Retirements!$O:$O,Retirements!$H:$H,Sales!$C40,Retirements!$M:$M,Sales!T$1)</f>
        <v>0</v>
      </c>
      <c r="U40" s="183">
        <f>SUMIFS(Retirements!$O:$O,Retirements!$H:$H,Sales!$C40,Retirements!$M:$M,Sales!U$1)</f>
        <v>0</v>
      </c>
    </row>
    <row r="41" spans="2:21" hidden="1" outlineLevel="1" x14ac:dyDescent="0.25">
      <c r="B41" s="157" t="str">
        <f t="shared" si="2"/>
        <v>W183</v>
      </c>
      <c r="C41" s="157" t="str">
        <f t="shared" si="2"/>
        <v>Wild Horse - Wild Horse</v>
      </c>
      <c r="E41" s="183">
        <f>SUMIFS(Retirements!$O:$O,Retirements!$H:$H,Sales!$C41,Retirements!$M:$M,Sales!E$1)</f>
        <v>0</v>
      </c>
      <c r="F41" s="183">
        <f>SUMIFS(Retirements!$O:$O,Retirements!$H:$H,Sales!$C41,Retirements!$M:$M,Sales!F$1)</f>
        <v>0</v>
      </c>
      <c r="G41" s="183">
        <f>SUMIFS(Retirements!$O:$O,Retirements!$H:$H,Sales!$C41,Retirements!$M:$M,Sales!G$1)</f>
        <v>0</v>
      </c>
      <c r="H41" s="183">
        <f>SUMIFS(Retirements!$O:$O,Retirements!$H:$H,Sales!$C41,Retirements!$M:$M,Sales!H$1)</f>
        <v>0</v>
      </c>
      <c r="I41" s="183">
        <f>SUMIFS(Retirements!$O:$O,Retirements!$H:$H,Sales!$C41,Retirements!$M:$M,Sales!I$1)</f>
        <v>0</v>
      </c>
      <c r="J41" s="183">
        <f>SUMIFS(Retirements!$O:$O,Retirements!$H:$H,Sales!$C41,Retirements!$M:$M,Sales!J$1)</f>
        <v>41042</v>
      </c>
      <c r="K41" s="183">
        <f>SUMIFS(Retirements!$O:$O,Retirements!$H:$H,Sales!$C41,Retirements!$M:$M,Sales!K$1)</f>
        <v>69456</v>
      </c>
      <c r="L41" s="183">
        <f>SUMIFS(Retirements!$O:$O,Retirements!$H:$H,Sales!$C41,Retirements!$M:$M,Sales!L$1)</f>
        <v>43254</v>
      </c>
      <c r="M41" s="183">
        <f>SUMIFS(Retirements!$O:$O,Retirements!$H:$H,Sales!$C41,Retirements!$M:$M,Sales!M$1)</f>
        <v>43730</v>
      </c>
      <c r="N41" s="183">
        <f>SUMIFS(Retirements!$O:$O,Retirements!$H:$H,Sales!$C41,Retirements!$M:$M,Sales!N$1)</f>
        <v>44385</v>
      </c>
      <c r="O41" s="183">
        <f>SUMIFS(Retirements!$O:$O,Retirements!$H:$H,Sales!$C41,Retirements!$M:$M,Sales!O$1)</f>
        <v>44385</v>
      </c>
      <c r="P41" s="183">
        <f>SUMIFS(Retirements!$O:$O,Retirements!$H:$H,Sales!$C41,Retirements!$M:$M,Sales!P$1)</f>
        <v>390078</v>
      </c>
      <c r="Q41" s="183">
        <f>SUMIFS(Retirements!$O:$O,Retirements!$H:$H,Sales!$C41,Retirements!$M:$M,Sales!Q$1)</f>
        <v>129203</v>
      </c>
      <c r="R41" s="183">
        <f>SUMIFS(Retirements!$O:$O,Retirements!$H:$H,Sales!$C41,Retirements!$M:$M,Sales!R$1)</f>
        <v>0</v>
      </c>
      <c r="S41" s="183">
        <f>SUMIFS(Retirements!$O:$O,Retirements!$H:$H,Sales!$C41,Retirements!$M:$M,Sales!S$1)</f>
        <v>0</v>
      </c>
      <c r="T41" s="183">
        <f>SUMIFS(Retirements!$O:$O,Retirements!$H:$H,Sales!$C41,Retirements!$M:$M,Sales!T$1)</f>
        <v>0</v>
      </c>
      <c r="U41" s="183">
        <f>SUMIFS(Retirements!$O:$O,Retirements!$H:$H,Sales!$C41,Retirements!$M:$M,Sales!U$1)</f>
        <v>0</v>
      </c>
    </row>
    <row r="42" spans="2:21" hidden="1" outlineLevel="1" x14ac:dyDescent="0.25">
      <c r="B42" s="157" t="str">
        <f t="shared" si="2"/>
        <v>W1364</v>
      </c>
      <c r="C42" s="157" t="str">
        <f t="shared" si="2"/>
        <v>Wild Horse - Wild Horse - Phase II</v>
      </c>
      <c r="E42" s="183">
        <f>SUMIFS(Retirements!$O:$O,Retirements!$H:$H,Sales!$C42,Retirements!$M:$M,Sales!E$1)</f>
        <v>0</v>
      </c>
      <c r="F42" s="183">
        <f>SUMIFS(Retirements!$O:$O,Retirements!$H:$H,Sales!$C42,Retirements!$M:$M,Sales!F$1)</f>
        <v>0</v>
      </c>
      <c r="G42" s="183">
        <f>SUMIFS(Retirements!$O:$O,Retirements!$H:$H,Sales!$C42,Retirements!$M:$M,Sales!G$1)</f>
        <v>0</v>
      </c>
      <c r="H42" s="183">
        <f>SUMIFS(Retirements!$O:$O,Retirements!$H:$H,Sales!$C42,Retirements!$M:$M,Sales!H$1)</f>
        <v>0</v>
      </c>
      <c r="I42" s="183">
        <f>SUMIFS(Retirements!$O:$O,Retirements!$H:$H,Sales!$C42,Retirements!$M:$M,Sales!I$1)</f>
        <v>0</v>
      </c>
      <c r="J42" s="183">
        <f>SUMIFS(Retirements!$O:$O,Retirements!$H:$H,Sales!$C42,Retirements!$M:$M,Sales!J$1)</f>
        <v>4773</v>
      </c>
      <c r="K42" s="183">
        <f>SUMIFS(Retirements!$O:$O,Retirements!$H:$H,Sales!$C42,Retirements!$M:$M,Sales!K$1)</f>
        <v>29200</v>
      </c>
      <c r="L42" s="183">
        <f>SUMIFS(Retirements!$O:$O,Retirements!$H:$H,Sales!$C42,Retirements!$M:$M,Sales!L$1)</f>
        <v>10000</v>
      </c>
      <c r="M42" s="183">
        <f>SUMIFS(Retirements!$O:$O,Retirements!$H:$H,Sales!$C42,Retirements!$M:$M,Sales!M$1)</f>
        <v>0</v>
      </c>
      <c r="N42" s="183">
        <f>SUMIFS(Retirements!$O:$O,Retirements!$H:$H,Sales!$C42,Retirements!$M:$M,Sales!N$1)</f>
        <v>0</v>
      </c>
      <c r="O42" s="183">
        <f>SUMIFS(Retirements!$O:$O,Retirements!$H:$H,Sales!$C42,Retirements!$M:$M,Sales!O$1)</f>
        <v>0</v>
      </c>
      <c r="P42" s="183">
        <f>SUMIFS(Retirements!$O:$O,Retirements!$H:$H,Sales!$C42,Retirements!$M:$M,Sales!P$1)</f>
        <v>0</v>
      </c>
      <c r="Q42" s="183">
        <f>SUMIFS(Retirements!$O:$O,Retirements!$H:$H,Sales!$C42,Retirements!$M:$M,Sales!Q$1)</f>
        <v>0</v>
      </c>
      <c r="R42" s="183">
        <f>SUMIFS(Retirements!$O:$O,Retirements!$H:$H,Sales!$C42,Retirements!$M:$M,Sales!R$1)</f>
        <v>0</v>
      </c>
      <c r="S42" s="183">
        <f>SUMIFS(Retirements!$O:$O,Retirements!$H:$H,Sales!$C42,Retirements!$M:$M,Sales!S$1)</f>
        <v>0</v>
      </c>
      <c r="T42" s="183">
        <f>SUMIFS(Retirements!$O:$O,Retirements!$H:$H,Sales!$C42,Retirements!$M:$M,Sales!T$1)</f>
        <v>0</v>
      </c>
      <c r="U42" s="183">
        <f>SUMIFS(Retirements!$O:$O,Retirements!$H:$H,Sales!$C42,Retirements!$M:$M,Sales!U$1)</f>
        <v>0</v>
      </c>
    </row>
    <row r="43" spans="2:21" hidden="1" outlineLevel="1" x14ac:dyDescent="0.25"/>
    <row r="44" spans="2:21" collapsed="1" x14ac:dyDescent="0.25">
      <c r="C44" s="158" t="s">
        <v>4221</v>
      </c>
      <c r="D44" s="158"/>
    </row>
    <row r="45" spans="2:21" hidden="1" outlineLevel="1" x14ac:dyDescent="0.25">
      <c r="B45" s="157" t="str">
        <f t="shared" ref="B45:C60" si="3">B3</f>
        <v>W823</v>
      </c>
      <c r="C45" s="157" t="str">
        <f t="shared" si="3"/>
        <v>Cassia Gulch Wind Park - Cassia Gulch Wind Park LLC</v>
      </c>
      <c r="E45" s="183">
        <f t="shared" ref="E45:U56" si="4">E3+E24</f>
        <v>0</v>
      </c>
      <c r="F45" s="183">
        <f t="shared" si="4"/>
        <v>0</v>
      </c>
      <c r="G45" s="183">
        <f t="shared" si="4"/>
        <v>0</v>
      </c>
      <c r="H45" s="183">
        <f t="shared" si="4"/>
        <v>0</v>
      </c>
      <c r="I45" s="183">
        <f t="shared" si="4"/>
        <v>0</v>
      </c>
      <c r="J45" s="183">
        <f t="shared" si="4"/>
        <v>0</v>
      </c>
      <c r="K45" s="183">
        <f t="shared" si="4"/>
        <v>0</v>
      </c>
      <c r="L45" s="183">
        <f t="shared" si="4"/>
        <v>0</v>
      </c>
      <c r="M45" s="183">
        <f t="shared" si="4"/>
        <v>4602</v>
      </c>
      <c r="N45" s="183">
        <f t="shared" si="4"/>
        <v>0</v>
      </c>
      <c r="O45" s="183">
        <f t="shared" si="4"/>
        <v>0</v>
      </c>
      <c r="P45" s="183">
        <f t="shared" si="4"/>
        <v>11293</v>
      </c>
      <c r="Q45" s="183">
        <f t="shared" si="4"/>
        <v>0</v>
      </c>
      <c r="R45" s="183">
        <f t="shared" si="4"/>
        <v>0</v>
      </c>
      <c r="S45" s="183">
        <f t="shared" si="4"/>
        <v>0</v>
      </c>
      <c r="T45" s="183">
        <f t="shared" si="4"/>
        <v>0</v>
      </c>
      <c r="U45" s="183">
        <f t="shared" si="4"/>
        <v>0</v>
      </c>
    </row>
    <row r="46" spans="2:21" hidden="1" outlineLevel="1" x14ac:dyDescent="0.25">
      <c r="B46" s="157" t="str">
        <f t="shared" si="3"/>
        <v>W1862</v>
      </c>
      <c r="C46" s="157" t="str">
        <f t="shared" si="3"/>
        <v>Golden Valley Wind Park - Golden Valley Wind Park</v>
      </c>
      <c r="E46" s="183">
        <f t="shared" si="4"/>
        <v>0</v>
      </c>
      <c r="F46" s="183">
        <f t="shared" si="4"/>
        <v>0</v>
      </c>
      <c r="G46" s="183">
        <f t="shared" si="4"/>
        <v>0</v>
      </c>
      <c r="H46" s="183">
        <f t="shared" si="4"/>
        <v>0</v>
      </c>
      <c r="I46" s="183">
        <f t="shared" si="4"/>
        <v>0</v>
      </c>
      <c r="J46" s="183">
        <f t="shared" si="4"/>
        <v>0</v>
      </c>
      <c r="K46" s="183">
        <f t="shared" si="4"/>
        <v>6772</v>
      </c>
      <c r="L46" s="183">
        <f t="shared" si="4"/>
        <v>0</v>
      </c>
      <c r="M46" s="183">
        <f t="shared" si="4"/>
        <v>0</v>
      </c>
      <c r="N46" s="183">
        <f t="shared" si="4"/>
        <v>18935</v>
      </c>
      <c r="O46" s="183">
        <f t="shared" si="4"/>
        <v>18733</v>
      </c>
      <c r="P46" s="183">
        <f t="shared" si="4"/>
        <v>1</v>
      </c>
      <c r="Q46" s="183">
        <f t="shared" si="4"/>
        <v>0</v>
      </c>
      <c r="R46" s="183">
        <f t="shared" si="4"/>
        <v>0</v>
      </c>
      <c r="S46" s="183">
        <f t="shared" si="4"/>
        <v>0</v>
      </c>
      <c r="T46" s="183">
        <f t="shared" si="4"/>
        <v>0</v>
      </c>
      <c r="U46" s="183">
        <f t="shared" si="4"/>
        <v>0</v>
      </c>
    </row>
    <row r="47" spans="2:21" hidden="1" outlineLevel="1" x14ac:dyDescent="0.25">
      <c r="B47" s="157" t="str">
        <f t="shared" si="3"/>
        <v>W4943</v>
      </c>
      <c r="C47" s="157" t="str">
        <f t="shared" si="3"/>
        <v>Granite Mountain Solar West, LLC - Granite Mountain Solar West, LLC</v>
      </c>
      <c r="E47" s="183">
        <f t="shared" si="4"/>
        <v>0</v>
      </c>
      <c r="F47" s="183">
        <f t="shared" si="4"/>
        <v>0</v>
      </c>
      <c r="G47" s="183">
        <f t="shared" si="4"/>
        <v>0</v>
      </c>
      <c r="H47" s="183">
        <f t="shared" si="4"/>
        <v>0</v>
      </c>
      <c r="I47" s="183">
        <f t="shared" si="4"/>
        <v>0</v>
      </c>
      <c r="J47" s="183">
        <f t="shared" si="4"/>
        <v>0</v>
      </c>
      <c r="K47" s="183">
        <f t="shared" si="4"/>
        <v>0</v>
      </c>
      <c r="L47" s="183">
        <f t="shared" si="4"/>
        <v>0</v>
      </c>
      <c r="M47" s="183">
        <f t="shared" si="4"/>
        <v>0</v>
      </c>
      <c r="N47" s="183">
        <f t="shared" si="4"/>
        <v>121</v>
      </c>
      <c r="O47" s="183">
        <f t="shared" si="4"/>
        <v>0</v>
      </c>
      <c r="P47" s="183">
        <f t="shared" si="4"/>
        <v>121</v>
      </c>
      <c r="Q47" s="183">
        <f t="shared" si="4"/>
        <v>0</v>
      </c>
      <c r="R47" s="183">
        <f t="shared" si="4"/>
        <v>25000</v>
      </c>
      <c r="S47" s="183">
        <f t="shared" si="4"/>
        <v>0</v>
      </c>
      <c r="T47" s="183">
        <f t="shared" si="4"/>
        <v>0</v>
      </c>
      <c r="U47" s="183">
        <f t="shared" si="4"/>
        <v>0</v>
      </c>
    </row>
    <row r="48" spans="2:21" hidden="1" outlineLevel="1" x14ac:dyDescent="0.25">
      <c r="B48" s="157" t="str">
        <f t="shared" si="3"/>
        <v>W184</v>
      </c>
      <c r="C48" s="157" t="str">
        <f t="shared" si="3"/>
        <v>Hopkins Ridge - Hopkins Ridge</v>
      </c>
      <c r="E48" s="183">
        <f t="shared" si="4"/>
        <v>381418</v>
      </c>
      <c r="F48" s="183">
        <f t="shared" si="4"/>
        <v>376303</v>
      </c>
      <c r="G48" s="183">
        <f t="shared" si="4"/>
        <v>365202</v>
      </c>
      <c r="H48" s="183">
        <f t="shared" si="4"/>
        <v>412556</v>
      </c>
      <c r="I48" s="183">
        <f t="shared" si="4"/>
        <v>177324</v>
      </c>
      <c r="J48" s="183">
        <f t="shared" si="4"/>
        <v>337700</v>
      </c>
      <c r="K48" s="183">
        <f t="shared" si="4"/>
        <v>423662</v>
      </c>
      <c r="L48" s="183">
        <f t="shared" si="4"/>
        <v>109781</v>
      </c>
      <c r="M48" s="183">
        <f t="shared" si="4"/>
        <v>190560</v>
      </c>
      <c r="N48" s="183">
        <f t="shared" si="4"/>
        <v>74400</v>
      </c>
      <c r="O48" s="183">
        <f t="shared" si="4"/>
        <v>176270</v>
      </c>
      <c r="P48" s="183">
        <f t="shared" si="4"/>
        <v>25000</v>
      </c>
      <c r="Q48" s="183">
        <f t="shared" si="4"/>
        <v>0</v>
      </c>
      <c r="R48" s="183">
        <f t="shared" si="4"/>
        <v>0</v>
      </c>
      <c r="S48" s="183">
        <f t="shared" si="4"/>
        <v>0</v>
      </c>
      <c r="T48" s="183">
        <f t="shared" si="4"/>
        <v>0</v>
      </c>
      <c r="U48" s="183">
        <f t="shared" si="4"/>
        <v>0</v>
      </c>
    </row>
    <row r="49" spans="2:21" hidden="1" outlineLevel="1" x14ac:dyDescent="0.25">
      <c r="B49" s="157" t="str">
        <f t="shared" si="3"/>
        <v>W1382</v>
      </c>
      <c r="C49" s="157" t="str">
        <f t="shared" si="3"/>
        <v>Hopkins Ridge - Hopkins Ridge Phase II</v>
      </c>
      <c r="E49" s="183">
        <f t="shared" si="4"/>
        <v>0</v>
      </c>
      <c r="F49" s="183">
        <f t="shared" si="4"/>
        <v>4915</v>
      </c>
      <c r="G49" s="183">
        <f t="shared" si="4"/>
        <v>16069</v>
      </c>
      <c r="H49" s="183">
        <f t="shared" si="4"/>
        <v>18258</v>
      </c>
      <c r="I49" s="183">
        <f t="shared" si="4"/>
        <v>7641</v>
      </c>
      <c r="J49" s="183">
        <f t="shared" si="4"/>
        <v>17136</v>
      </c>
      <c r="K49" s="183">
        <f t="shared" si="4"/>
        <v>18641</v>
      </c>
      <c r="L49" s="183">
        <f t="shared" si="4"/>
        <v>1735</v>
      </c>
      <c r="M49" s="183">
        <f t="shared" si="4"/>
        <v>9184</v>
      </c>
      <c r="N49" s="183">
        <f t="shared" si="4"/>
        <v>0</v>
      </c>
      <c r="O49" s="183">
        <f t="shared" si="4"/>
        <v>10171</v>
      </c>
      <c r="P49" s="183">
        <f t="shared" si="4"/>
        <v>0</v>
      </c>
      <c r="Q49" s="183">
        <f t="shared" si="4"/>
        <v>0</v>
      </c>
      <c r="R49" s="183">
        <f t="shared" si="4"/>
        <v>7200</v>
      </c>
      <c r="S49" s="183">
        <f t="shared" si="4"/>
        <v>0</v>
      </c>
      <c r="T49" s="183">
        <f t="shared" si="4"/>
        <v>0</v>
      </c>
      <c r="U49" s="183">
        <f t="shared" si="4"/>
        <v>0</v>
      </c>
    </row>
    <row r="50" spans="2:21" hidden="1" outlineLevel="1" x14ac:dyDescent="0.25">
      <c r="B50" s="157" t="str">
        <f t="shared" si="3"/>
        <v>W237</v>
      </c>
      <c r="C50" s="157" t="str">
        <f t="shared" si="3"/>
        <v>Klondike III - Klondike Wind Power III LLC</v>
      </c>
      <c r="E50" s="183">
        <f t="shared" si="4"/>
        <v>98159</v>
      </c>
      <c r="F50" s="183">
        <f t="shared" si="4"/>
        <v>132409</v>
      </c>
      <c r="G50" s="183">
        <f t="shared" si="4"/>
        <v>123815</v>
      </c>
      <c r="H50" s="183">
        <f t="shared" si="4"/>
        <v>139365</v>
      </c>
      <c r="I50" s="183">
        <f t="shared" si="4"/>
        <v>129334</v>
      </c>
      <c r="J50" s="183">
        <f t="shared" si="4"/>
        <v>135860</v>
      </c>
      <c r="K50" s="183">
        <f t="shared" si="4"/>
        <v>135712</v>
      </c>
      <c r="L50" s="183">
        <f t="shared" si="4"/>
        <v>60697</v>
      </c>
      <c r="M50" s="183">
        <f t="shared" si="4"/>
        <v>62849</v>
      </c>
      <c r="N50" s="183">
        <f t="shared" si="4"/>
        <v>77316</v>
      </c>
      <c r="O50" s="183">
        <f t="shared" si="4"/>
        <v>57609</v>
      </c>
      <c r="P50" s="183">
        <f t="shared" si="4"/>
        <v>87499</v>
      </c>
      <c r="Q50" s="183">
        <f t="shared" si="4"/>
        <v>43165</v>
      </c>
      <c r="R50" s="183">
        <f t="shared" si="4"/>
        <v>0</v>
      </c>
      <c r="S50" s="183">
        <f t="shared" si="4"/>
        <v>0</v>
      </c>
      <c r="T50" s="183">
        <f t="shared" si="4"/>
        <v>0</v>
      </c>
      <c r="U50" s="183">
        <f t="shared" si="4"/>
        <v>0</v>
      </c>
    </row>
    <row r="51" spans="2:21" hidden="1" outlineLevel="1" x14ac:dyDescent="0.25">
      <c r="B51" s="157" t="str">
        <f t="shared" si="3"/>
        <v>W2669</v>
      </c>
      <c r="C51" s="157" t="str">
        <f t="shared" si="3"/>
        <v>Lower Snake River - Dodge Junction - LSR-Dodge Junction</v>
      </c>
      <c r="E51" s="183">
        <f t="shared" si="4"/>
        <v>0</v>
      </c>
      <c r="F51" s="183">
        <f t="shared" si="4"/>
        <v>0</v>
      </c>
      <c r="G51" s="183">
        <f t="shared" si="4"/>
        <v>0</v>
      </c>
      <c r="H51" s="183">
        <f t="shared" si="4"/>
        <v>0</v>
      </c>
      <c r="I51" s="183">
        <f t="shared" si="4"/>
        <v>0</v>
      </c>
      <c r="J51" s="183">
        <f t="shared" si="4"/>
        <v>237002</v>
      </c>
      <c r="K51" s="183">
        <f t="shared" si="4"/>
        <v>230247</v>
      </c>
      <c r="L51" s="183">
        <f t="shared" si="4"/>
        <v>0</v>
      </c>
      <c r="M51" s="183">
        <f t="shared" si="4"/>
        <v>0</v>
      </c>
      <c r="N51" s="183">
        <f t="shared" si="4"/>
        <v>0</v>
      </c>
      <c r="O51" s="183">
        <f t="shared" si="4"/>
        <v>0</v>
      </c>
      <c r="P51" s="183">
        <f t="shared" si="4"/>
        <v>0</v>
      </c>
      <c r="Q51" s="183">
        <f t="shared" si="4"/>
        <v>4000</v>
      </c>
      <c r="R51" s="183">
        <f t="shared" si="4"/>
        <v>15500</v>
      </c>
      <c r="S51" s="183">
        <f t="shared" si="4"/>
        <v>15500</v>
      </c>
      <c r="T51" s="183">
        <f t="shared" si="4"/>
        <v>0</v>
      </c>
      <c r="U51" s="183">
        <f t="shared" si="4"/>
        <v>0</v>
      </c>
    </row>
    <row r="52" spans="2:21" hidden="1" outlineLevel="1" x14ac:dyDescent="0.25">
      <c r="B52" s="157" t="str">
        <f t="shared" si="3"/>
        <v>W2670</v>
      </c>
      <c r="C52" s="157" t="str">
        <f t="shared" si="3"/>
        <v>Lower Snake River - Phalen Gulch - LSR-Phalen Gulch</v>
      </c>
      <c r="E52" s="183">
        <f t="shared" si="4"/>
        <v>0</v>
      </c>
      <c r="F52" s="183">
        <f t="shared" si="4"/>
        <v>0</v>
      </c>
      <c r="G52" s="183">
        <f t="shared" si="4"/>
        <v>0</v>
      </c>
      <c r="H52" s="183">
        <f t="shared" si="4"/>
        <v>0</v>
      </c>
      <c r="I52" s="183">
        <f t="shared" si="4"/>
        <v>0</v>
      </c>
      <c r="J52" s="183">
        <f t="shared" si="4"/>
        <v>144681</v>
      </c>
      <c r="K52" s="183">
        <f t="shared" si="4"/>
        <v>169808</v>
      </c>
      <c r="L52" s="183">
        <f t="shared" si="4"/>
        <v>12732</v>
      </c>
      <c r="M52" s="183">
        <f t="shared" si="4"/>
        <v>0</v>
      </c>
      <c r="N52" s="183">
        <f t="shared" si="4"/>
        <v>0</v>
      </c>
      <c r="O52" s="183">
        <f t="shared" si="4"/>
        <v>0</v>
      </c>
      <c r="P52" s="183">
        <f t="shared" si="4"/>
        <v>0</v>
      </c>
      <c r="Q52" s="183">
        <f t="shared" si="4"/>
        <v>0</v>
      </c>
      <c r="R52" s="183">
        <f t="shared" si="4"/>
        <v>0</v>
      </c>
      <c r="S52" s="183">
        <f t="shared" si="4"/>
        <v>0</v>
      </c>
      <c r="T52" s="183">
        <f t="shared" si="4"/>
        <v>0</v>
      </c>
      <c r="U52" s="183">
        <f t="shared" si="4"/>
        <v>0</v>
      </c>
    </row>
    <row r="53" spans="2:21" hidden="1" outlineLevel="1" x14ac:dyDescent="0.25">
      <c r="B53" s="157" t="str">
        <f t="shared" si="3"/>
        <v>W1099</v>
      </c>
      <c r="C53" s="157" t="str">
        <f t="shared" si="3"/>
        <v>SO-ID-1 - SO-ID-1</v>
      </c>
      <c r="E53" s="183">
        <f t="shared" si="4"/>
        <v>0</v>
      </c>
      <c r="F53" s="183">
        <f t="shared" si="4"/>
        <v>16</v>
      </c>
      <c r="G53" s="183">
        <f t="shared" si="4"/>
        <v>0</v>
      </c>
      <c r="H53" s="183">
        <f t="shared" si="4"/>
        <v>0</v>
      </c>
      <c r="I53" s="183">
        <f t="shared" si="4"/>
        <v>0</v>
      </c>
      <c r="J53" s="183">
        <f t="shared" si="4"/>
        <v>0</v>
      </c>
      <c r="K53" s="183">
        <f t="shared" si="4"/>
        <v>0</v>
      </c>
      <c r="L53" s="183">
        <f t="shared" si="4"/>
        <v>0</v>
      </c>
      <c r="M53" s="183">
        <f t="shared" si="4"/>
        <v>0</v>
      </c>
      <c r="N53" s="183">
        <f t="shared" si="4"/>
        <v>0</v>
      </c>
      <c r="O53" s="183">
        <f t="shared" si="4"/>
        <v>0</v>
      </c>
      <c r="P53" s="183">
        <f t="shared" si="4"/>
        <v>0</v>
      </c>
      <c r="Q53" s="183">
        <f t="shared" si="4"/>
        <v>0</v>
      </c>
      <c r="R53" s="183">
        <f t="shared" si="4"/>
        <v>0</v>
      </c>
      <c r="S53" s="183">
        <f t="shared" si="4"/>
        <v>0</v>
      </c>
      <c r="T53" s="183">
        <f t="shared" si="4"/>
        <v>0</v>
      </c>
      <c r="U53" s="183">
        <f t="shared" si="4"/>
        <v>0</v>
      </c>
    </row>
    <row r="54" spans="2:21" hidden="1" outlineLevel="1" x14ac:dyDescent="0.25">
      <c r="B54" s="157" t="str">
        <f t="shared" si="3"/>
        <v>W1100</v>
      </c>
      <c r="C54" s="157" t="str">
        <f t="shared" si="3"/>
        <v>SO-OR-1 - SO-OR-1</v>
      </c>
      <c r="E54" s="183">
        <f t="shared" si="4"/>
        <v>0</v>
      </c>
      <c r="F54" s="183">
        <f t="shared" si="4"/>
        <v>67</v>
      </c>
      <c r="G54" s="183">
        <f t="shared" si="4"/>
        <v>0</v>
      </c>
      <c r="H54" s="183">
        <f t="shared" si="4"/>
        <v>0</v>
      </c>
      <c r="I54" s="183">
        <f t="shared" si="4"/>
        <v>0</v>
      </c>
      <c r="J54" s="183">
        <f t="shared" si="4"/>
        <v>0</v>
      </c>
      <c r="K54" s="183">
        <f t="shared" si="4"/>
        <v>0</v>
      </c>
      <c r="L54" s="183">
        <f t="shared" si="4"/>
        <v>0</v>
      </c>
      <c r="M54" s="183">
        <f t="shared" si="4"/>
        <v>0</v>
      </c>
      <c r="N54" s="183">
        <f t="shared" si="4"/>
        <v>0</v>
      </c>
      <c r="O54" s="183">
        <f t="shared" si="4"/>
        <v>0</v>
      </c>
      <c r="P54" s="183">
        <f t="shared" si="4"/>
        <v>0</v>
      </c>
      <c r="Q54" s="183">
        <f t="shared" si="4"/>
        <v>0</v>
      </c>
      <c r="R54" s="183">
        <f t="shared" si="4"/>
        <v>0</v>
      </c>
      <c r="S54" s="183">
        <f t="shared" si="4"/>
        <v>0</v>
      </c>
      <c r="T54" s="183">
        <f t="shared" si="4"/>
        <v>0</v>
      </c>
      <c r="U54" s="183">
        <f t="shared" si="4"/>
        <v>0</v>
      </c>
    </row>
    <row r="55" spans="2:21" hidden="1" outlineLevel="1" x14ac:dyDescent="0.25">
      <c r="B55" s="157" t="str">
        <f t="shared" si="3"/>
        <v>W1103</v>
      </c>
      <c r="C55" s="157" t="str">
        <f t="shared" si="3"/>
        <v>SO-OR-PGE-1 - SO-OR-PGE-1</v>
      </c>
      <c r="E55" s="183">
        <f t="shared" si="4"/>
        <v>0</v>
      </c>
      <c r="F55" s="183">
        <f t="shared" si="4"/>
        <v>115</v>
      </c>
      <c r="G55" s="183">
        <f t="shared" si="4"/>
        <v>0</v>
      </c>
      <c r="H55" s="183">
        <f t="shared" si="4"/>
        <v>0</v>
      </c>
      <c r="I55" s="183">
        <f t="shared" si="4"/>
        <v>0</v>
      </c>
      <c r="J55" s="183">
        <f t="shared" si="4"/>
        <v>0</v>
      </c>
      <c r="K55" s="183">
        <f t="shared" si="4"/>
        <v>0</v>
      </c>
      <c r="L55" s="183">
        <f t="shared" si="4"/>
        <v>0</v>
      </c>
      <c r="M55" s="183">
        <f t="shared" si="4"/>
        <v>0</v>
      </c>
      <c r="N55" s="183">
        <f t="shared" si="4"/>
        <v>0</v>
      </c>
      <c r="O55" s="183">
        <f t="shared" si="4"/>
        <v>0</v>
      </c>
      <c r="P55" s="183">
        <f t="shared" si="4"/>
        <v>0</v>
      </c>
      <c r="Q55" s="183">
        <f t="shared" si="4"/>
        <v>0</v>
      </c>
      <c r="R55" s="183">
        <f t="shared" si="4"/>
        <v>0</v>
      </c>
      <c r="S55" s="183">
        <f t="shared" si="4"/>
        <v>0</v>
      </c>
      <c r="T55" s="183">
        <f t="shared" si="4"/>
        <v>0</v>
      </c>
      <c r="U55" s="183">
        <f t="shared" si="4"/>
        <v>0</v>
      </c>
    </row>
    <row r="56" spans="2:21" hidden="1" outlineLevel="1" x14ac:dyDescent="0.25">
      <c r="B56" s="157" t="str">
        <f t="shared" si="3"/>
        <v>W1104</v>
      </c>
      <c r="C56" s="157" t="str">
        <f t="shared" si="3"/>
        <v>SO-OR-PGE-2 - SO-OR-PGE-2</v>
      </c>
      <c r="E56" s="183">
        <f t="shared" si="4"/>
        <v>0</v>
      </c>
      <c r="F56" s="183">
        <f t="shared" si="4"/>
        <v>44</v>
      </c>
      <c r="G56" s="183">
        <f t="shared" ref="G56:U56" si="5">G14+G35</f>
        <v>0</v>
      </c>
      <c r="H56" s="183">
        <f t="shared" si="5"/>
        <v>0</v>
      </c>
      <c r="I56" s="183">
        <f t="shared" si="5"/>
        <v>0</v>
      </c>
      <c r="J56" s="183">
        <f t="shared" si="5"/>
        <v>0</v>
      </c>
      <c r="K56" s="183">
        <f t="shared" si="5"/>
        <v>0</v>
      </c>
      <c r="L56" s="183">
        <f t="shared" si="5"/>
        <v>0</v>
      </c>
      <c r="M56" s="183">
        <f t="shared" si="5"/>
        <v>0</v>
      </c>
      <c r="N56" s="183">
        <f t="shared" si="5"/>
        <v>0</v>
      </c>
      <c r="O56" s="183">
        <f t="shared" si="5"/>
        <v>0</v>
      </c>
      <c r="P56" s="183">
        <f t="shared" si="5"/>
        <v>0</v>
      </c>
      <c r="Q56" s="183">
        <f t="shared" si="5"/>
        <v>0</v>
      </c>
      <c r="R56" s="183">
        <f t="shared" si="5"/>
        <v>0</v>
      </c>
      <c r="S56" s="183">
        <f t="shared" si="5"/>
        <v>0</v>
      </c>
      <c r="T56" s="183">
        <f t="shared" si="5"/>
        <v>0</v>
      </c>
      <c r="U56" s="183">
        <f t="shared" si="5"/>
        <v>0</v>
      </c>
    </row>
    <row r="57" spans="2:21" hidden="1" outlineLevel="1" x14ac:dyDescent="0.25">
      <c r="B57" s="157" t="str">
        <f t="shared" si="3"/>
        <v>W1101</v>
      </c>
      <c r="C57" s="157" t="str">
        <f t="shared" si="3"/>
        <v>SO-OR-PP-1 - SO-OR-PP-1</v>
      </c>
      <c r="E57" s="183">
        <f t="shared" ref="E57:T63" si="6">E15+E36</f>
        <v>0</v>
      </c>
      <c r="F57" s="183">
        <f t="shared" si="6"/>
        <v>137</v>
      </c>
      <c r="G57" s="183">
        <f t="shared" si="6"/>
        <v>0</v>
      </c>
      <c r="H57" s="183">
        <f t="shared" si="6"/>
        <v>0</v>
      </c>
      <c r="I57" s="183">
        <f t="shared" si="6"/>
        <v>0</v>
      </c>
      <c r="J57" s="183">
        <f t="shared" si="6"/>
        <v>0</v>
      </c>
      <c r="K57" s="183">
        <f t="shared" si="6"/>
        <v>0</v>
      </c>
      <c r="L57" s="183">
        <f t="shared" si="6"/>
        <v>0</v>
      </c>
      <c r="M57" s="183">
        <f t="shared" si="6"/>
        <v>0</v>
      </c>
      <c r="N57" s="183">
        <f t="shared" si="6"/>
        <v>0</v>
      </c>
      <c r="O57" s="183">
        <f t="shared" si="6"/>
        <v>0</v>
      </c>
      <c r="P57" s="183">
        <f t="shared" si="6"/>
        <v>0</v>
      </c>
      <c r="Q57" s="183">
        <f t="shared" si="6"/>
        <v>0</v>
      </c>
      <c r="R57" s="183">
        <f t="shared" si="6"/>
        <v>0</v>
      </c>
      <c r="S57" s="183">
        <f t="shared" si="6"/>
        <v>0</v>
      </c>
      <c r="T57" s="183">
        <f t="shared" si="6"/>
        <v>0</v>
      </c>
      <c r="U57" s="183">
        <f t="shared" ref="U57:U63" si="7">U15+U36</f>
        <v>0</v>
      </c>
    </row>
    <row r="58" spans="2:21" hidden="1" outlineLevel="1" x14ac:dyDescent="0.25">
      <c r="B58" s="157" t="str">
        <f t="shared" si="3"/>
        <v>W1105</v>
      </c>
      <c r="C58" s="157" t="str">
        <f t="shared" si="3"/>
        <v>SO-WA-1 - SO-WA-1</v>
      </c>
      <c r="E58" s="183">
        <f t="shared" si="6"/>
        <v>0</v>
      </c>
      <c r="F58" s="183">
        <f t="shared" si="6"/>
        <v>106</v>
      </c>
      <c r="G58" s="183">
        <f t="shared" si="6"/>
        <v>0</v>
      </c>
      <c r="H58" s="183">
        <f t="shared" si="6"/>
        <v>0</v>
      </c>
      <c r="I58" s="183">
        <f t="shared" si="6"/>
        <v>0</v>
      </c>
      <c r="J58" s="183">
        <f t="shared" si="6"/>
        <v>0</v>
      </c>
      <c r="K58" s="183">
        <f t="shared" si="6"/>
        <v>0</v>
      </c>
      <c r="L58" s="183">
        <f t="shared" si="6"/>
        <v>0</v>
      </c>
      <c r="M58" s="183">
        <f t="shared" si="6"/>
        <v>0</v>
      </c>
      <c r="N58" s="183">
        <f t="shared" si="6"/>
        <v>0</v>
      </c>
      <c r="O58" s="183">
        <f t="shared" si="6"/>
        <v>0</v>
      </c>
      <c r="P58" s="183">
        <f t="shared" si="6"/>
        <v>0</v>
      </c>
      <c r="Q58" s="183">
        <f t="shared" si="6"/>
        <v>0</v>
      </c>
      <c r="R58" s="183">
        <f t="shared" si="6"/>
        <v>0</v>
      </c>
      <c r="S58" s="183">
        <f t="shared" si="6"/>
        <v>0</v>
      </c>
      <c r="T58" s="183">
        <f t="shared" si="6"/>
        <v>0</v>
      </c>
      <c r="U58" s="183">
        <f t="shared" si="7"/>
        <v>0</v>
      </c>
    </row>
    <row r="59" spans="2:21" hidden="1" outlineLevel="1" x14ac:dyDescent="0.25">
      <c r="B59" s="157" t="str">
        <f t="shared" si="3"/>
        <v>W1106</v>
      </c>
      <c r="C59" s="157" t="str">
        <f t="shared" si="3"/>
        <v>SO-WA-PSE-1 - SO-WA-PSE-1</v>
      </c>
      <c r="E59" s="183">
        <f t="shared" si="6"/>
        <v>0</v>
      </c>
      <c r="F59" s="183">
        <f t="shared" si="6"/>
        <v>93</v>
      </c>
      <c r="G59" s="183">
        <f t="shared" si="6"/>
        <v>0</v>
      </c>
      <c r="H59" s="183">
        <f t="shared" si="6"/>
        <v>0</v>
      </c>
      <c r="I59" s="183">
        <f t="shared" si="6"/>
        <v>0</v>
      </c>
      <c r="J59" s="183">
        <f t="shared" si="6"/>
        <v>0</v>
      </c>
      <c r="K59" s="183">
        <f t="shared" si="6"/>
        <v>0</v>
      </c>
      <c r="L59" s="183">
        <f t="shared" si="6"/>
        <v>0</v>
      </c>
      <c r="M59" s="183">
        <f t="shared" si="6"/>
        <v>0</v>
      </c>
      <c r="N59" s="183">
        <f t="shared" si="6"/>
        <v>0</v>
      </c>
      <c r="O59" s="183">
        <f t="shared" si="6"/>
        <v>0</v>
      </c>
      <c r="P59" s="183">
        <f t="shared" si="6"/>
        <v>0</v>
      </c>
      <c r="Q59" s="183">
        <f t="shared" si="6"/>
        <v>0</v>
      </c>
      <c r="R59" s="183">
        <f t="shared" si="6"/>
        <v>0</v>
      </c>
      <c r="S59" s="183">
        <f t="shared" si="6"/>
        <v>0</v>
      </c>
      <c r="T59" s="183">
        <f t="shared" si="6"/>
        <v>0</v>
      </c>
      <c r="U59" s="183">
        <f t="shared" si="7"/>
        <v>0</v>
      </c>
    </row>
    <row r="60" spans="2:21" hidden="1" outlineLevel="1" x14ac:dyDescent="0.25">
      <c r="B60" s="157" t="str">
        <f t="shared" si="3"/>
        <v>W1107</v>
      </c>
      <c r="C60" s="157" t="str">
        <f t="shared" si="3"/>
        <v>SO-WA-PSE-2 - SO-WA-PSE-2</v>
      </c>
      <c r="E60" s="183">
        <f t="shared" si="6"/>
        <v>0</v>
      </c>
      <c r="F60" s="183">
        <f t="shared" si="6"/>
        <v>94</v>
      </c>
      <c r="G60" s="183">
        <f t="shared" si="6"/>
        <v>0</v>
      </c>
      <c r="H60" s="183">
        <f t="shared" si="6"/>
        <v>0</v>
      </c>
      <c r="I60" s="183">
        <f t="shared" si="6"/>
        <v>0</v>
      </c>
      <c r="J60" s="183">
        <f t="shared" si="6"/>
        <v>0</v>
      </c>
      <c r="K60" s="183">
        <f t="shared" si="6"/>
        <v>0</v>
      </c>
      <c r="L60" s="183">
        <f t="shared" si="6"/>
        <v>0</v>
      </c>
      <c r="M60" s="183">
        <f t="shared" si="6"/>
        <v>0</v>
      </c>
      <c r="N60" s="183">
        <f t="shared" si="6"/>
        <v>0</v>
      </c>
      <c r="O60" s="183">
        <f t="shared" si="6"/>
        <v>0</v>
      </c>
      <c r="P60" s="183">
        <f t="shared" si="6"/>
        <v>0</v>
      </c>
      <c r="Q60" s="183">
        <f t="shared" si="6"/>
        <v>0</v>
      </c>
      <c r="R60" s="183">
        <f t="shared" si="6"/>
        <v>0</v>
      </c>
      <c r="S60" s="183">
        <f t="shared" si="6"/>
        <v>0</v>
      </c>
      <c r="T60" s="183">
        <f t="shared" si="6"/>
        <v>0</v>
      </c>
      <c r="U60" s="183">
        <f t="shared" si="7"/>
        <v>0</v>
      </c>
    </row>
    <row r="61" spans="2:21" hidden="1" outlineLevel="1" x14ac:dyDescent="0.25">
      <c r="B61" s="157" t="str">
        <f t="shared" ref="B61:C63" si="8">B19</f>
        <v>W1065</v>
      </c>
      <c r="C61" s="157" t="str">
        <f t="shared" si="8"/>
        <v>Sure Save Highland - Sure Save Highland</v>
      </c>
      <c r="E61" s="183">
        <f t="shared" si="6"/>
        <v>0</v>
      </c>
      <c r="F61" s="183">
        <f t="shared" si="6"/>
        <v>0</v>
      </c>
      <c r="G61" s="183">
        <f t="shared" si="6"/>
        <v>0</v>
      </c>
      <c r="H61" s="183">
        <f t="shared" si="6"/>
        <v>0</v>
      </c>
      <c r="I61" s="183">
        <f t="shared" si="6"/>
        <v>24</v>
      </c>
      <c r="J61" s="183">
        <f t="shared" si="6"/>
        <v>0</v>
      </c>
      <c r="K61" s="183">
        <f t="shared" si="6"/>
        <v>0</v>
      </c>
      <c r="L61" s="183">
        <f t="shared" si="6"/>
        <v>0</v>
      </c>
      <c r="M61" s="183">
        <f t="shared" si="6"/>
        <v>0</v>
      </c>
      <c r="N61" s="183">
        <f t="shared" si="6"/>
        <v>0</v>
      </c>
      <c r="O61" s="183">
        <f t="shared" si="6"/>
        <v>0</v>
      </c>
      <c r="P61" s="183">
        <f t="shared" si="6"/>
        <v>0</v>
      </c>
      <c r="Q61" s="183">
        <f t="shared" si="6"/>
        <v>0</v>
      </c>
      <c r="R61" s="183">
        <f t="shared" si="6"/>
        <v>0</v>
      </c>
      <c r="S61" s="183">
        <f t="shared" si="6"/>
        <v>0</v>
      </c>
      <c r="T61" s="183">
        <f t="shared" si="6"/>
        <v>0</v>
      </c>
      <c r="U61" s="183">
        <f t="shared" si="7"/>
        <v>0</v>
      </c>
    </row>
    <row r="62" spans="2:21" hidden="1" outlineLevel="1" x14ac:dyDescent="0.25">
      <c r="B62" s="157" t="str">
        <f t="shared" si="8"/>
        <v>W183</v>
      </c>
      <c r="C62" s="157" t="str">
        <f t="shared" si="8"/>
        <v>Wild Horse - Wild Horse</v>
      </c>
      <c r="E62" s="183">
        <f t="shared" si="6"/>
        <v>648221</v>
      </c>
      <c r="F62" s="183">
        <f t="shared" si="6"/>
        <v>531929</v>
      </c>
      <c r="G62" s="183">
        <f t="shared" si="6"/>
        <v>512224</v>
      </c>
      <c r="H62" s="183">
        <f t="shared" si="6"/>
        <v>617364</v>
      </c>
      <c r="I62" s="183">
        <f t="shared" si="6"/>
        <v>389146</v>
      </c>
      <c r="J62" s="183">
        <f t="shared" si="6"/>
        <v>321740</v>
      </c>
      <c r="K62" s="183">
        <f t="shared" si="6"/>
        <v>541930</v>
      </c>
      <c r="L62" s="183">
        <f t="shared" si="6"/>
        <v>43254</v>
      </c>
      <c r="M62" s="183">
        <f t="shared" si="6"/>
        <v>258677</v>
      </c>
      <c r="N62" s="183">
        <f t="shared" si="6"/>
        <v>44385</v>
      </c>
      <c r="O62" s="183">
        <f t="shared" si="6"/>
        <v>203209</v>
      </c>
      <c r="P62" s="183">
        <f t="shared" si="6"/>
        <v>413729</v>
      </c>
      <c r="Q62" s="183">
        <f t="shared" si="6"/>
        <v>129203</v>
      </c>
      <c r="R62" s="183">
        <f t="shared" si="6"/>
        <v>0</v>
      </c>
      <c r="S62" s="183">
        <f t="shared" si="6"/>
        <v>0</v>
      </c>
      <c r="T62" s="183">
        <f t="shared" si="6"/>
        <v>0</v>
      </c>
      <c r="U62" s="183">
        <f t="shared" si="7"/>
        <v>0</v>
      </c>
    </row>
    <row r="63" spans="2:21" hidden="1" outlineLevel="1" x14ac:dyDescent="0.25">
      <c r="B63" s="157" t="str">
        <f t="shared" si="8"/>
        <v>W1364</v>
      </c>
      <c r="C63" s="157" t="str">
        <f t="shared" si="8"/>
        <v>Wild Horse - Wild Horse - Phase II</v>
      </c>
      <c r="E63" s="183">
        <f t="shared" si="6"/>
        <v>0</v>
      </c>
      <c r="F63" s="183">
        <f t="shared" si="6"/>
        <v>33345</v>
      </c>
      <c r="G63" s="183">
        <f t="shared" si="6"/>
        <v>98591</v>
      </c>
      <c r="H63" s="183">
        <f t="shared" si="6"/>
        <v>118314</v>
      </c>
      <c r="I63" s="183">
        <f t="shared" si="6"/>
        <v>54206</v>
      </c>
      <c r="J63" s="183">
        <f t="shared" si="6"/>
        <v>52513</v>
      </c>
      <c r="K63" s="183">
        <f t="shared" si="6"/>
        <v>98496</v>
      </c>
      <c r="L63" s="183">
        <f t="shared" si="6"/>
        <v>10000</v>
      </c>
      <c r="M63" s="183">
        <f t="shared" si="6"/>
        <v>0</v>
      </c>
      <c r="N63" s="183">
        <f t="shared" si="6"/>
        <v>0</v>
      </c>
      <c r="O63" s="183">
        <f t="shared" si="6"/>
        <v>0</v>
      </c>
      <c r="P63" s="183">
        <f t="shared" si="6"/>
        <v>0</v>
      </c>
      <c r="Q63" s="183">
        <f t="shared" si="6"/>
        <v>0</v>
      </c>
      <c r="R63" s="183">
        <f t="shared" si="6"/>
        <v>0</v>
      </c>
      <c r="S63" s="183">
        <f t="shared" si="6"/>
        <v>0</v>
      </c>
      <c r="T63" s="183">
        <f t="shared" si="6"/>
        <v>0</v>
      </c>
      <c r="U63" s="183">
        <f t="shared" si="7"/>
        <v>0</v>
      </c>
    </row>
    <row r="64" spans="2:21" hidden="1" outlineLevel="1" x14ac:dyDescent="0.25"/>
    <row r="65" spans="2:23" x14ac:dyDescent="0.25">
      <c r="C65" s="158" t="s">
        <v>992</v>
      </c>
      <c r="D65" s="158"/>
    </row>
    <row r="66" spans="2:23" outlineLevel="1" x14ac:dyDescent="0.25">
      <c r="B66" s="157" t="str">
        <f t="shared" ref="B66:C81" si="9">B3</f>
        <v>W823</v>
      </c>
      <c r="C66" s="157" t="str">
        <f t="shared" si="9"/>
        <v>Cassia Gulch Wind Park - Cassia Gulch Wind Park LLC</v>
      </c>
      <c r="E66" s="184"/>
      <c r="F66" s="184"/>
      <c r="G66" s="184"/>
      <c r="H66" s="184"/>
      <c r="I66" s="184"/>
      <c r="J66" s="184"/>
      <c r="K66" s="184"/>
      <c r="L66" s="184"/>
      <c r="M66" s="185">
        <v>-4602</v>
      </c>
      <c r="N66" s="184"/>
      <c r="O66" s="184"/>
      <c r="P66" s="186">
        <f>-3639-7654</f>
        <v>-11293</v>
      </c>
      <c r="Q66" s="184"/>
      <c r="R66" s="184"/>
      <c r="S66" s="184"/>
      <c r="T66" s="184"/>
      <c r="U66" s="184"/>
      <c r="W66" s="157" t="s">
        <v>993</v>
      </c>
    </row>
    <row r="67" spans="2:23" outlineLevel="1" x14ac:dyDescent="0.25">
      <c r="B67" s="157" t="str">
        <f t="shared" si="9"/>
        <v>W1862</v>
      </c>
      <c r="C67" s="157" t="str">
        <f t="shared" si="9"/>
        <v>Golden Valley Wind Park - Golden Valley Wind Park</v>
      </c>
      <c r="E67" s="184"/>
      <c r="F67" s="184"/>
      <c r="G67" s="184"/>
      <c r="H67" s="184"/>
      <c r="I67" s="184"/>
      <c r="J67" s="184"/>
      <c r="K67" s="185">
        <v>-6772</v>
      </c>
      <c r="L67" s="184"/>
      <c r="M67" s="184"/>
      <c r="N67" s="185">
        <v>-18935</v>
      </c>
      <c r="O67" s="185">
        <v>-18733</v>
      </c>
      <c r="P67" s="187">
        <v>-1</v>
      </c>
      <c r="Q67" s="184"/>
      <c r="R67" s="184"/>
      <c r="S67" s="184"/>
      <c r="T67" s="184"/>
      <c r="U67" s="184"/>
      <c r="W67" s="159" t="s">
        <v>994</v>
      </c>
    </row>
    <row r="68" spans="2:23" outlineLevel="1" x14ac:dyDescent="0.25">
      <c r="B68" s="157" t="str">
        <f t="shared" si="9"/>
        <v>W4943</v>
      </c>
      <c r="C68" s="157" t="str">
        <f t="shared" si="9"/>
        <v>Granite Mountain Solar West, LLC - Granite Mountain Solar West, LLC</v>
      </c>
      <c r="E68" s="184"/>
      <c r="F68" s="184"/>
      <c r="G68" s="184"/>
      <c r="H68" s="184"/>
      <c r="I68" s="184"/>
      <c r="J68" s="184"/>
      <c r="K68" s="184"/>
      <c r="L68" s="184"/>
      <c r="M68" s="184"/>
      <c r="N68" s="188">
        <v>-121</v>
      </c>
      <c r="O68" s="184"/>
      <c r="P68" s="185">
        <v>-121</v>
      </c>
      <c r="Q68" s="184"/>
      <c r="R68" s="185">
        <v>-25000</v>
      </c>
      <c r="S68" s="184"/>
      <c r="T68" s="184"/>
      <c r="U68" s="184"/>
      <c r="W68" s="161" t="s">
        <v>995</v>
      </c>
    </row>
    <row r="69" spans="2:23" outlineLevel="1" x14ac:dyDescent="0.25">
      <c r="B69" s="157" t="str">
        <f t="shared" si="9"/>
        <v>W184</v>
      </c>
      <c r="C69" s="157" t="str">
        <f t="shared" si="9"/>
        <v>Hopkins Ridge - Hopkins Ridge</v>
      </c>
      <c r="E69" s="184"/>
      <c r="F69" s="184"/>
      <c r="G69" s="184"/>
      <c r="H69" s="184"/>
      <c r="I69" s="184"/>
      <c r="J69" s="189">
        <v>-171583</v>
      </c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W69" s="164" t="s">
        <v>4218</v>
      </c>
    </row>
    <row r="70" spans="2:23" outlineLevel="1" x14ac:dyDescent="0.25">
      <c r="B70" s="157" t="str">
        <f t="shared" si="9"/>
        <v>W1382</v>
      </c>
      <c r="C70" s="157" t="str">
        <f t="shared" si="9"/>
        <v>Hopkins Ridge - Hopkins Ridge Phase II</v>
      </c>
      <c r="E70" s="184"/>
      <c r="F70" s="184"/>
      <c r="G70" s="184"/>
      <c r="H70" s="184"/>
      <c r="I70" s="184"/>
      <c r="J70" s="189">
        <v>-9827</v>
      </c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W70" s="165" t="s">
        <v>4217</v>
      </c>
    </row>
    <row r="71" spans="2:23" outlineLevel="1" x14ac:dyDescent="0.25">
      <c r="B71" s="157" t="str">
        <f t="shared" si="9"/>
        <v>W237</v>
      </c>
      <c r="C71" s="157" t="str">
        <f t="shared" si="9"/>
        <v>Klondike III - Klondike Wind Power III LLC</v>
      </c>
      <c r="E71" s="184"/>
      <c r="F71" s="184"/>
      <c r="G71" s="184"/>
      <c r="H71" s="184"/>
      <c r="I71" s="185">
        <v>-1421</v>
      </c>
      <c r="J71" s="189">
        <v>-67395</v>
      </c>
      <c r="K71" s="185">
        <v>-2141</v>
      </c>
      <c r="L71" s="184"/>
      <c r="M71" s="184"/>
      <c r="N71" s="185">
        <v>-20119</v>
      </c>
      <c r="O71" s="184"/>
      <c r="P71" s="184"/>
      <c r="Q71" s="184"/>
      <c r="R71" s="184"/>
      <c r="S71" s="184"/>
      <c r="T71" s="184"/>
      <c r="U71" s="184"/>
      <c r="W71" s="224" t="s">
        <v>4230</v>
      </c>
    </row>
    <row r="72" spans="2:23" outlineLevel="1" x14ac:dyDescent="0.25">
      <c r="B72" s="157" t="str">
        <f t="shared" si="9"/>
        <v>W2669</v>
      </c>
      <c r="C72" s="157" t="str">
        <f t="shared" si="9"/>
        <v>Lower Snake River - Dodge Junction - LSR-Dodge Junction</v>
      </c>
      <c r="E72" s="184"/>
      <c r="F72" s="184"/>
      <c r="G72" s="184"/>
      <c r="H72" s="184"/>
      <c r="I72" s="184"/>
      <c r="J72" s="189">
        <v>-35251</v>
      </c>
      <c r="K72" s="184"/>
      <c r="L72" s="184"/>
      <c r="M72" s="184"/>
      <c r="N72" s="184"/>
      <c r="O72" s="184"/>
      <c r="P72" s="184"/>
      <c r="Q72" s="184"/>
      <c r="R72" s="184"/>
      <c r="S72" s="184"/>
      <c r="T72" s="225">
        <v>15500</v>
      </c>
      <c r="U72" s="184"/>
      <c r="W72" s="160" t="s">
        <v>996</v>
      </c>
    </row>
    <row r="73" spans="2:23" outlineLevel="1" x14ac:dyDescent="0.25">
      <c r="B73" s="157" t="str">
        <f t="shared" si="9"/>
        <v>W2670</v>
      </c>
      <c r="C73" s="157" t="str">
        <f t="shared" si="9"/>
        <v>Lower Snake River - Phalen Gulch - LSR-Phalen Gulch</v>
      </c>
      <c r="E73" s="184"/>
      <c r="F73" s="184"/>
      <c r="G73" s="184"/>
      <c r="H73" s="184"/>
      <c r="I73" s="184"/>
      <c r="J73" s="189">
        <v>-2471</v>
      </c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</row>
    <row r="74" spans="2:23" outlineLevel="1" x14ac:dyDescent="0.25">
      <c r="B74" s="157" t="str">
        <f t="shared" si="9"/>
        <v>W1099</v>
      </c>
      <c r="C74" s="157" t="str">
        <f t="shared" si="9"/>
        <v>SO-ID-1 - SO-ID-1</v>
      </c>
      <c r="E74" s="184"/>
      <c r="F74" s="188">
        <v>-16</v>
      </c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</row>
    <row r="75" spans="2:23" outlineLevel="1" x14ac:dyDescent="0.25">
      <c r="B75" s="157" t="str">
        <f t="shared" si="9"/>
        <v>W1100</v>
      </c>
      <c r="C75" s="157" t="str">
        <f t="shared" si="9"/>
        <v>SO-OR-1 - SO-OR-1</v>
      </c>
      <c r="E75" s="184"/>
      <c r="F75" s="188">
        <v>-67</v>
      </c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</row>
    <row r="76" spans="2:23" outlineLevel="1" x14ac:dyDescent="0.25">
      <c r="B76" s="157" t="str">
        <f t="shared" si="9"/>
        <v>W1103</v>
      </c>
      <c r="C76" s="157" t="str">
        <f t="shared" si="9"/>
        <v>SO-OR-PGE-1 - SO-OR-PGE-1</v>
      </c>
      <c r="E76" s="184"/>
      <c r="F76" s="188">
        <v>-115</v>
      </c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</row>
    <row r="77" spans="2:23" outlineLevel="1" x14ac:dyDescent="0.25">
      <c r="B77" s="157" t="str">
        <f t="shared" si="9"/>
        <v>W1104</v>
      </c>
      <c r="C77" s="157" t="str">
        <f t="shared" si="9"/>
        <v>SO-OR-PGE-2 - SO-OR-PGE-2</v>
      </c>
      <c r="E77" s="184"/>
      <c r="F77" s="188">
        <v>-44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</row>
    <row r="78" spans="2:23" outlineLevel="1" x14ac:dyDescent="0.25">
      <c r="B78" s="157" t="str">
        <f t="shared" si="9"/>
        <v>W1101</v>
      </c>
      <c r="C78" s="157" t="str">
        <f t="shared" si="9"/>
        <v>SO-OR-PP-1 - SO-OR-PP-1</v>
      </c>
      <c r="E78" s="184"/>
      <c r="F78" s="188">
        <v>-137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</row>
    <row r="79" spans="2:23" outlineLevel="1" x14ac:dyDescent="0.25">
      <c r="B79" s="157" t="str">
        <f t="shared" si="9"/>
        <v>W1105</v>
      </c>
      <c r="C79" s="157" t="str">
        <f t="shared" si="9"/>
        <v>SO-WA-1 - SO-WA-1</v>
      </c>
      <c r="E79" s="184"/>
      <c r="F79" s="188">
        <v>-106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</row>
    <row r="80" spans="2:23" outlineLevel="1" x14ac:dyDescent="0.25">
      <c r="B80" s="157" t="str">
        <f t="shared" si="9"/>
        <v>W1106</v>
      </c>
      <c r="C80" s="157" t="str">
        <f t="shared" si="9"/>
        <v>SO-WA-PSE-1 - SO-WA-PSE-1</v>
      </c>
      <c r="E80" s="184"/>
      <c r="F80" s="188">
        <v>-93</v>
      </c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</row>
    <row r="81" spans="2:21" outlineLevel="1" x14ac:dyDescent="0.25">
      <c r="B81" s="157" t="str">
        <f t="shared" si="9"/>
        <v>W1107</v>
      </c>
      <c r="C81" s="157" t="str">
        <f t="shared" si="9"/>
        <v>SO-WA-PSE-2 - SO-WA-PSE-2</v>
      </c>
      <c r="E81" s="184"/>
      <c r="F81" s="188">
        <v>-94</v>
      </c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</row>
    <row r="82" spans="2:21" outlineLevel="1" x14ac:dyDescent="0.25">
      <c r="B82" s="157" t="str">
        <f t="shared" ref="B82:C84" si="10">B19</f>
        <v>W1065</v>
      </c>
      <c r="C82" s="157" t="str">
        <f t="shared" si="10"/>
        <v>Sure Save Highland - Sure Save Highland</v>
      </c>
      <c r="E82" s="184"/>
      <c r="F82" s="184"/>
      <c r="G82" s="184"/>
      <c r="H82" s="184"/>
      <c r="I82" s="188">
        <v>-24</v>
      </c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</row>
    <row r="83" spans="2:21" outlineLevel="1" x14ac:dyDescent="0.25">
      <c r="B83" s="157" t="str">
        <f t="shared" si="10"/>
        <v>W183</v>
      </c>
      <c r="C83" s="157" t="str">
        <f t="shared" si="10"/>
        <v>Wild Horse - Wild Horse</v>
      </c>
      <c r="E83" s="184"/>
      <c r="F83" s="184"/>
      <c r="G83" s="184"/>
      <c r="H83" s="184"/>
      <c r="I83" s="184"/>
      <c r="J83" s="189">
        <v>-75548</v>
      </c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</row>
    <row r="84" spans="2:21" outlineLevel="1" x14ac:dyDescent="0.25">
      <c r="B84" s="157" t="str">
        <f t="shared" si="10"/>
        <v>W1364</v>
      </c>
      <c r="C84" s="157" t="str">
        <f t="shared" si="10"/>
        <v>Wild Horse - Wild Horse - Phase II</v>
      </c>
      <c r="E84" s="184"/>
      <c r="F84" s="184"/>
      <c r="G84" s="184"/>
      <c r="H84" s="184"/>
      <c r="I84" s="184"/>
      <c r="J84" s="189">
        <v>-5127</v>
      </c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</row>
    <row r="85" spans="2:21" outlineLevel="1" x14ac:dyDescent="0.25"/>
    <row r="86" spans="2:21" collapsed="1" x14ac:dyDescent="0.25">
      <c r="C86" s="158" t="s">
        <v>997</v>
      </c>
      <c r="D86" s="158"/>
    </row>
    <row r="87" spans="2:21" hidden="1" outlineLevel="1" x14ac:dyDescent="0.25">
      <c r="B87" s="157" t="str">
        <f t="shared" ref="B87:C102" si="11">B3</f>
        <v>W823</v>
      </c>
      <c r="C87" s="157" t="str">
        <f>C3</f>
        <v>Cassia Gulch Wind Park - Cassia Gulch Wind Park LLC</v>
      </c>
      <c r="E87" s="183">
        <f t="shared" ref="E87:U98" si="12">E45+E66</f>
        <v>0</v>
      </c>
      <c r="F87" s="183">
        <f t="shared" si="12"/>
        <v>0</v>
      </c>
      <c r="G87" s="183">
        <f t="shared" si="12"/>
        <v>0</v>
      </c>
      <c r="H87" s="183">
        <f t="shared" si="12"/>
        <v>0</v>
      </c>
      <c r="I87" s="183">
        <f t="shared" si="12"/>
        <v>0</v>
      </c>
      <c r="J87" s="183">
        <f t="shared" si="12"/>
        <v>0</v>
      </c>
      <c r="K87" s="183">
        <f t="shared" si="12"/>
        <v>0</v>
      </c>
      <c r="L87" s="183">
        <f t="shared" si="12"/>
        <v>0</v>
      </c>
      <c r="M87" s="183">
        <f t="shared" si="12"/>
        <v>0</v>
      </c>
      <c r="N87" s="183">
        <f t="shared" si="12"/>
        <v>0</v>
      </c>
      <c r="O87" s="183">
        <f t="shared" si="12"/>
        <v>0</v>
      </c>
      <c r="P87" s="183">
        <f t="shared" si="12"/>
        <v>0</v>
      </c>
      <c r="Q87" s="183">
        <f t="shared" si="12"/>
        <v>0</v>
      </c>
      <c r="R87" s="183">
        <f t="shared" si="12"/>
        <v>0</v>
      </c>
      <c r="S87" s="183">
        <f t="shared" si="12"/>
        <v>0</v>
      </c>
      <c r="T87" s="183">
        <f t="shared" si="12"/>
        <v>0</v>
      </c>
      <c r="U87" s="183">
        <f t="shared" si="12"/>
        <v>0</v>
      </c>
    </row>
    <row r="88" spans="2:21" hidden="1" outlineLevel="1" x14ac:dyDescent="0.25">
      <c r="B88" s="157" t="str">
        <f t="shared" si="11"/>
        <v>W1862</v>
      </c>
      <c r="C88" s="157" t="str">
        <f t="shared" si="11"/>
        <v>Golden Valley Wind Park - Golden Valley Wind Park</v>
      </c>
      <c r="E88" s="183">
        <f t="shared" si="12"/>
        <v>0</v>
      </c>
      <c r="F88" s="183">
        <f t="shared" si="12"/>
        <v>0</v>
      </c>
      <c r="G88" s="183">
        <f t="shared" si="12"/>
        <v>0</v>
      </c>
      <c r="H88" s="183">
        <f t="shared" si="12"/>
        <v>0</v>
      </c>
      <c r="I88" s="183">
        <f t="shared" si="12"/>
        <v>0</v>
      </c>
      <c r="J88" s="183">
        <f t="shared" si="12"/>
        <v>0</v>
      </c>
      <c r="K88" s="183">
        <f t="shared" si="12"/>
        <v>0</v>
      </c>
      <c r="L88" s="183">
        <f t="shared" si="12"/>
        <v>0</v>
      </c>
      <c r="M88" s="183">
        <f t="shared" si="12"/>
        <v>0</v>
      </c>
      <c r="N88" s="183">
        <f t="shared" si="12"/>
        <v>0</v>
      </c>
      <c r="O88" s="183">
        <f t="shared" si="12"/>
        <v>0</v>
      </c>
      <c r="P88" s="183">
        <f t="shared" si="12"/>
        <v>0</v>
      </c>
      <c r="Q88" s="183">
        <f t="shared" si="12"/>
        <v>0</v>
      </c>
      <c r="R88" s="183">
        <f t="shared" si="12"/>
        <v>0</v>
      </c>
      <c r="S88" s="183">
        <f t="shared" si="12"/>
        <v>0</v>
      </c>
      <c r="T88" s="183">
        <f t="shared" si="12"/>
        <v>0</v>
      </c>
      <c r="U88" s="183">
        <f t="shared" si="12"/>
        <v>0</v>
      </c>
    </row>
    <row r="89" spans="2:21" hidden="1" outlineLevel="1" x14ac:dyDescent="0.25">
      <c r="B89" s="157" t="str">
        <f t="shared" si="11"/>
        <v>W4943</v>
      </c>
      <c r="C89" s="157" t="str">
        <f t="shared" si="11"/>
        <v>Granite Mountain Solar West, LLC - Granite Mountain Solar West, LLC</v>
      </c>
      <c r="E89" s="183">
        <f t="shared" si="12"/>
        <v>0</v>
      </c>
      <c r="F89" s="183">
        <f t="shared" si="12"/>
        <v>0</v>
      </c>
      <c r="G89" s="183">
        <f t="shared" si="12"/>
        <v>0</v>
      </c>
      <c r="H89" s="183">
        <f t="shared" si="12"/>
        <v>0</v>
      </c>
      <c r="I89" s="183">
        <f t="shared" si="12"/>
        <v>0</v>
      </c>
      <c r="J89" s="183">
        <f t="shared" si="12"/>
        <v>0</v>
      </c>
      <c r="K89" s="183">
        <f t="shared" si="12"/>
        <v>0</v>
      </c>
      <c r="L89" s="183">
        <f t="shared" si="12"/>
        <v>0</v>
      </c>
      <c r="M89" s="183">
        <f t="shared" si="12"/>
        <v>0</v>
      </c>
      <c r="N89" s="183">
        <f t="shared" si="12"/>
        <v>0</v>
      </c>
      <c r="O89" s="183">
        <f t="shared" si="12"/>
        <v>0</v>
      </c>
      <c r="P89" s="183">
        <f t="shared" si="12"/>
        <v>0</v>
      </c>
      <c r="Q89" s="183">
        <f t="shared" si="12"/>
        <v>0</v>
      </c>
      <c r="R89" s="183">
        <f t="shared" si="12"/>
        <v>0</v>
      </c>
      <c r="S89" s="183">
        <f t="shared" si="12"/>
        <v>0</v>
      </c>
      <c r="T89" s="183">
        <f t="shared" si="12"/>
        <v>0</v>
      </c>
      <c r="U89" s="183">
        <f t="shared" si="12"/>
        <v>0</v>
      </c>
    </row>
    <row r="90" spans="2:21" hidden="1" outlineLevel="1" x14ac:dyDescent="0.25">
      <c r="B90" s="157" t="str">
        <f t="shared" si="11"/>
        <v>W184</v>
      </c>
      <c r="C90" s="157" t="str">
        <f t="shared" si="11"/>
        <v>Hopkins Ridge - Hopkins Ridge</v>
      </c>
      <c r="E90" s="183">
        <f t="shared" si="12"/>
        <v>381418</v>
      </c>
      <c r="F90" s="183">
        <f t="shared" si="12"/>
        <v>376303</v>
      </c>
      <c r="G90" s="183">
        <f t="shared" si="12"/>
        <v>365202</v>
      </c>
      <c r="H90" s="183">
        <f t="shared" si="12"/>
        <v>412556</v>
      </c>
      <c r="I90" s="183">
        <f t="shared" si="12"/>
        <v>177324</v>
      </c>
      <c r="J90" s="183">
        <f t="shared" si="12"/>
        <v>166117</v>
      </c>
      <c r="K90" s="183">
        <f t="shared" si="12"/>
        <v>423662</v>
      </c>
      <c r="L90" s="183">
        <f t="shared" si="12"/>
        <v>109781</v>
      </c>
      <c r="M90" s="183">
        <f t="shared" si="12"/>
        <v>190560</v>
      </c>
      <c r="N90" s="183">
        <f t="shared" si="12"/>
        <v>74400</v>
      </c>
      <c r="O90" s="183">
        <f t="shared" si="12"/>
        <v>176270</v>
      </c>
      <c r="P90" s="183">
        <f t="shared" si="12"/>
        <v>25000</v>
      </c>
      <c r="Q90" s="183">
        <f t="shared" si="12"/>
        <v>0</v>
      </c>
      <c r="R90" s="183">
        <f t="shared" si="12"/>
        <v>0</v>
      </c>
      <c r="S90" s="183">
        <f t="shared" si="12"/>
        <v>0</v>
      </c>
      <c r="T90" s="183">
        <f t="shared" si="12"/>
        <v>0</v>
      </c>
      <c r="U90" s="183">
        <f t="shared" si="12"/>
        <v>0</v>
      </c>
    </row>
    <row r="91" spans="2:21" hidden="1" outlineLevel="1" x14ac:dyDescent="0.25">
      <c r="B91" s="157" t="str">
        <f t="shared" si="11"/>
        <v>W1382</v>
      </c>
      <c r="C91" s="157" t="str">
        <f t="shared" si="11"/>
        <v>Hopkins Ridge - Hopkins Ridge Phase II</v>
      </c>
      <c r="E91" s="183">
        <f t="shared" si="12"/>
        <v>0</v>
      </c>
      <c r="F91" s="183">
        <f t="shared" si="12"/>
        <v>4915</v>
      </c>
      <c r="G91" s="183">
        <f t="shared" si="12"/>
        <v>16069</v>
      </c>
      <c r="H91" s="183">
        <f t="shared" si="12"/>
        <v>18258</v>
      </c>
      <c r="I91" s="183">
        <f t="shared" si="12"/>
        <v>7641</v>
      </c>
      <c r="J91" s="183">
        <f t="shared" si="12"/>
        <v>7309</v>
      </c>
      <c r="K91" s="183">
        <f t="shared" si="12"/>
        <v>18641</v>
      </c>
      <c r="L91" s="183">
        <f t="shared" si="12"/>
        <v>1735</v>
      </c>
      <c r="M91" s="183">
        <f t="shared" si="12"/>
        <v>9184</v>
      </c>
      <c r="N91" s="183">
        <f t="shared" si="12"/>
        <v>0</v>
      </c>
      <c r="O91" s="183">
        <f t="shared" si="12"/>
        <v>10171</v>
      </c>
      <c r="P91" s="183">
        <f t="shared" si="12"/>
        <v>0</v>
      </c>
      <c r="Q91" s="183">
        <f t="shared" si="12"/>
        <v>0</v>
      </c>
      <c r="R91" s="183">
        <f t="shared" si="12"/>
        <v>7200</v>
      </c>
      <c r="S91" s="183">
        <f t="shared" si="12"/>
        <v>0</v>
      </c>
      <c r="T91" s="183">
        <f t="shared" si="12"/>
        <v>0</v>
      </c>
      <c r="U91" s="183">
        <f t="shared" si="12"/>
        <v>0</v>
      </c>
    </row>
    <row r="92" spans="2:21" hidden="1" outlineLevel="1" x14ac:dyDescent="0.25">
      <c r="B92" s="157" t="str">
        <f t="shared" si="11"/>
        <v>W237</v>
      </c>
      <c r="C92" s="157" t="str">
        <f t="shared" si="11"/>
        <v>Klondike III - Klondike Wind Power III LLC</v>
      </c>
      <c r="E92" s="183">
        <f t="shared" si="12"/>
        <v>98159</v>
      </c>
      <c r="F92" s="183">
        <f t="shared" si="12"/>
        <v>132409</v>
      </c>
      <c r="G92" s="183">
        <f t="shared" si="12"/>
        <v>123815</v>
      </c>
      <c r="H92" s="183">
        <f t="shared" si="12"/>
        <v>139365</v>
      </c>
      <c r="I92" s="183">
        <f t="shared" si="12"/>
        <v>127913</v>
      </c>
      <c r="J92" s="183">
        <f t="shared" si="12"/>
        <v>68465</v>
      </c>
      <c r="K92" s="183">
        <f t="shared" si="12"/>
        <v>133571</v>
      </c>
      <c r="L92" s="183">
        <f t="shared" si="12"/>
        <v>60697</v>
      </c>
      <c r="M92" s="183">
        <f t="shared" si="12"/>
        <v>62849</v>
      </c>
      <c r="N92" s="183">
        <f t="shared" si="12"/>
        <v>57197</v>
      </c>
      <c r="O92" s="183">
        <f t="shared" si="12"/>
        <v>57609</v>
      </c>
      <c r="P92" s="183">
        <f t="shared" si="12"/>
        <v>87499</v>
      </c>
      <c r="Q92" s="183">
        <f t="shared" si="12"/>
        <v>43165</v>
      </c>
      <c r="R92" s="183">
        <f t="shared" si="12"/>
        <v>0</v>
      </c>
      <c r="S92" s="183">
        <f t="shared" si="12"/>
        <v>0</v>
      </c>
      <c r="T92" s="183">
        <f t="shared" si="12"/>
        <v>0</v>
      </c>
      <c r="U92" s="183">
        <f t="shared" si="12"/>
        <v>0</v>
      </c>
    </row>
    <row r="93" spans="2:21" hidden="1" outlineLevel="1" x14ac:dyDescent="0.25">
      <c r="B93" s="157" t="str">
        <f t="shared" si="11"/>
        <v>W2669</v>
      </c>
      <c r="C93" s="157" t="str">
        <f t="shared" si="11"/>
        <v>Lower Snake River - Dodge Junction - LSR-Dodge Junction</v>
      </c>
      <c r="E93" s="183">
        <f t="shared" si="12"/>
        <v>0</v>
      </c>
      <c r="F93" s="183">
        <f t="shared" si="12"/>
        <v>0</v>
      </c>
      <c r="G93" s="183">
        <f t="shared" si="12"/>
        <v>0</v>
      </c>
      <c r="H93" s="183">
        <f t="shared" si="12"/>
        <v>0</v>
      </c>
      <c r="I93" s="183">
        <f t="shared" si="12"/>
        <v>0</v>
      </c>
      <c r="J93" s="183">
        <f t="shared" si="12"/>
        <v>201751</v>
      </c>
      <c r="K93" s="183">
        <f t="shared" si="12"/>
        <v>230247</v>
      </c>
      <c r="L93" s="183">
        <f t="shared" si="12"/>
        <v>0</v>
      </c>
      <c r="M93" s="183">
        <f t="shared" si="12"/>
        <v>0</v>
      </c>
      <c r="N93" s="183">
        <f t="shared" si="12"/>
        <v>0</v>
      </c>
      <c r="O93" s="183">
        <f t="shared" si="12"/>
        <v>0</v>
      </c>
      <c r="P93" s="183">
        <f t="shared" si="12"/>
        <v>0</v>
      </c>
      <c r="Q93" s="183">
        <f t="shared" si="12"/>
        <v>4000</v>
      </c>
      <c r="R93" s="183">
        <f t="shared" si="12"/>
        <v>15500</v>
      </c>
      <c r="S93" s="183">
        <f t="shared" si="12"/>
        <v>15500</v>
      </c>
      <c r="T93" s="183">
        <f t="shared" si="12"/>
        <v>15500</v>
      </c>
      <c r="U93" s="183">
        <f t="shared" si="12"/>
        <v>0</v>
      </c>
    </row>
    <row r="94" spans="2:21" hidden="1" outlineLevel="1" x14ac:dyDescent="0.25">
      <c r="B94" s="157" t="str">
        <f t="shared" si="11"/>
        <v>W2670</v>
      </c>
      <c r="C94" s="157" t="str">
        <f t="shared" si="11"/>
        <v>Lower Snake River - Phalen Gulch - LSR-Phalen Gulch</v>
      </c>
      <c r="E94" s="183">
        <f t="shared" si="12"/>
        <v>0</v>
      </c>
      <c r="F94" s="183">
        <f t="shared" si="12"/>
        <v>0</v>
      </c>
      <c r="G94" s="183">
        <f t="shared" si="12"/>
        <v>0</v>
      </c>
      <c r="H94" s="183">
        <f t="shared" si="12"/>
        <v>0</v>
      </c>
      <c r="I94" s="183">
        <f t="shared" si="12"/>
        <v>0</v>
      </c>
      <c r="J94" s="183">
        <f t="shared" si="12"/>
        <v>142210</v>
      </c>
      <c r="K94" s="183">
        <f t="shared" si="12"/>
        <v>169808</v>
      </c>
      <c r="L94" s="183">
        <f t="shared" si="12"/>
        <v>12732</v>
      </c>
      <c r="M94" s="183">
        <f t="shared" si="12"/>
        <v>0</v>
      </c>
      <c r="N94" s="183">
        <f t="shared" si="12"/>
        <v>0</v>
      </c>
      <c r="O94" s="183">
        <f t="shared" si="12"/>
        <v>0</v>
      </c>
      <c r="P94" s="183">
        <f t="shared" si="12"/>
        <v>0</v>
      </c>
      <c r="Q94" s="183">
        <f t="shared" si="12"/>
        <v>0</v>
      </c>
      <c r="R94" s="183">
        <f t="shared" si="12"/>
        <v>0</v>
      </c>
      <c r="S94" s="183">
        <f t="shared" si="12"/>
        <v>0</v>
      </c>
      <c r="T94" s="183">
        <f t="shared" si="12"/>
        <v>0</v>
      </c>
      <c r="U94" s="183">
        <f t="shared" si="12"/>
        <v>0</v>
      </c>
    </row>
    <row r="95" spans="2:21" hidden="1" outlineLevel="1" x14ac:dyDescent="0.25">
      <c r="B95" s="157" t="str">
        <f t="shared" si="11"/>
        <v>W1099</v>
      </c>
      <c r="C95" s="157" t="str">
        <f t="shared" si="11"/>
        <v>SO-ID-1 - SO-ID-1</v>
      </c>
      <c r="E95" s="183">
        <f t="shared" si="12"/>
        <v>0</v>
      </c>
      <c r="F95" s="183">
        <f t="shared" si="12"/>
        <v>0</v>
      </c>
      <c r="G95" s="183">
        <f t="shared" si="12"/>
        <v>0</v>
      </c>
      <c r="H95" s="183">
        <f t="shared" si="12"/>
        <v>0</v>
      </c>
      <c r="I95" s="183">
        <f t="shared" si="12"/>
        <v>0</v>
      </c>
      <c r="J95" s="183">
        <f t="shared" si="12"/>
        <v>0</v>
      </c>
      <c r="K95" s="183">
        <f t="shared" si="12"/>
        <v>0</v>
      </c>
      <c r="L95" s="183">
        <f t="shared" si="12"/>
        <v>0</v>
      </c>
      <c r="M95" s="183">
        <f t="shared" si="12"/>
        <v>0</v>
      </c>
      <c r="N95" s="183">
        <f t="shared" si="12"/>
        <v>0</v>
      </c>
      <c r="O95" s="183">
        <f t="shared" si="12"/>
        <v>0</v>
      </c>
      <c r="P95" s="183">
        <f t="shared" si="12"/>
        <v>0</v>
      </c>
      <c r="Q95" s="183">
        <f t="shared" si="12"/>
        <v>0</v>
      </c>
      <c r="R95" s="183">
        <f t="shared" si="12"/>
        <v>0</v>
      </c>
      <c r="S95" s="183">
        <f t="shared" si="12"/>
        <v>0</v>
      </c>
      <c r="T95" s="183">
        <f t="shared" si="12"/>
        <v>0</v>
      </c>
      <c r="U95" s="183">
        <f t="shared" si="12"/>
        <v>0</v>
      </c>
    </row>
    <row r="96" spans="2:21" hidden="1" outlineLevel="1" x14ac:dyDescent="0.25">
      <c r="B96" s="157" t="str">
        <f t="shared" si="11"/>
        <v>W1100</v>
      </c>
      <c r="C96" s="157" t="str">
        <f t="shared" si="11"/>
        <v>SO-OR-1 - SO-OR-1</v>
      </c>
      <c r="E96" s="183">
        <f t="shared" si="12"/>
        <v>0</v>
      </c>
      <c r="F96" s="183">
        <f t="shared" si="12"/>
        <v>0</v>
      </c>
      <c r="G96" s="183">
        <f t="shared" si="12"/>
        <v>0</v>
      </c>
      <c r="H96" s="183">
        <f t="shared" si="12"/>
        <v>0</v>
      </c>
      <c r="I96" s="183">
        <f t="shared" si="12"/>
        <v>0</v>
      </c>
      <c r="J96" s="183">
        <f t="shared" si="12"/>
        <v>0</v>
      </c>
      <c r="K96" s="183">
        <f t="shared" si="12"/>
        <v>0</v>
      </c>
      <c r="L96" s="183">
        <f t="shared" si="12"/>
        <v>0</v>
      </c>
      <c r="M96" s="183">
        <f t="shared" si="12"/>
        <v>0</v>
      </c>
      <c r="N96" s="183">
        <f t="shared" si="12"/>
        <v>0</v>
      </c>
      <c r="O96" s="183">
        <f t="shared" si="12"/>
        <v>0</v>
      </c>
      <c r="P96" s="183">
        <f t="shared" si="12"/>
        <v>0</v>
      </c>
      <c r="Q96" s="183">
        <f t="shared" si="12"/>
        <v>0</v>
      </c>
      <c r="R96" s="183">
        <f t="shared" si="12"/>
        <v>0</v>
      </c>
      <c r="S96" s="183">
        <f t="shared" si="12"/>
        <v>0</v>
      </c>
      <c r="T96" s="183">
        <f t="shared" si="12"/>
        <v>0</v>
      </c>
      <c r="U96" s="183">
        <f t="shared" si="12"/>
        <v>0</v>
      </c>
    </row>
    <row r="97" spans="1:22" hidden="1" outlineLevel="1" x14ac:dyDescent="0.25">
      <c r="B97" s="157" t="str">
        <f t="shared" si="11"/>
        <v>W1103</v>
      </c>
      <c r="C97" s="157" t="str">
        <f t="shared" si="11"/>
        <v>SO-OR-PGE-1 - SO-OR-PGE-1</v>
      </c>
      <c r="E97" s="183">
        <f t="shared" si="12"/>
        <v>0</v>
      </c>
      <c r="F97" s="183">
        <f t="shared" si="12"/>
        <v>0</v>
      </c>
      <c r="G97" s="183">
        <f t="shared" si="12"/>
        <v>0</v>
      </c>
      <c r="H97" s="183">
        <f t="shared" si="12"/>
        <v>0</v>
      </c>
      <c r="I97" s="183">
        <f t="shared" si="12"/>
        <v>0</v>
      </c>
      <c r="J97" s="183">
        <f t="shared" si="12"/>
        <v>0</v>
      </c>
      <c r="K97" s="183">
        <f t="shared" si="12"/>
        <v>0</v>
      </c>
      <c r="L97" s="183">
        <f t="shared" si="12"/>
        <v>0</v>
      </c>
      <c r="M97" s="183">
        <f t="shared" si="12"/>
        <v>0</v>
      </c>
      <c r="N97" s="183">
        <f t="shared" si="12"/>
        <v>0</v>
      </c>
      <c r="O97" s="183">
        <f t="shared" si="12"/>
        <v>0</v>
      </c>
      <c r="P97" s="183">
        <f t="shared" si="12"/>
        <v>0</v>
      </c>
      <c r="Q97" s="183">
        <f t="shared" si="12"/>
        <v>0</v>
      </c>
      <c r="R97" s="183">
        <f t="shared" si="12"/>
        <v>0</v>
      </c>
      <c r="S97" s="183">
        <f t="shared" si="12"/>
        <v>0</v>
      </c>
      <c r="T97" s="183">
        <f t="shared" si="12"/>
        <v>0</v>
      </c>
      <c r="U97" s="183">
        <f t="shared" si="12"/>
        <v>0</v>
      </c>
    </row>
    <row r="98" spans="1:22" hidden="1" outlineLevel="1" x14ac:dyDescent="0.25">
      <c r="B98" s="157" t="str">
        <f t="shared" si="11"/>
        <v>W1104</v>
      </c>
      <c r="C98" s="157" t="str">
        <f t="shared" si="11"/>
        <v>SO-OR-PGE-2 - SO-OR-PGE-2</v>
      </c>
      <c r="E98" s="183">
        <f t="shared" si="12"/>
        <v>0</v>
      </c>
      <c r="F98" s="183">
        <f t="shared" si="12"/>
        <v>0</v>
      </c>
      <c r="G98" s="183">
        <f t="shared" ref="G98:U98" si="13">G56+G77</f>
        <v>0</v>
      </c>
      <c r="H98" s="183">
        <f t="shared" si="13"/>
        <v>0</v>
      </c>
      <c r="I98" s="183">
        <f t="shared" si="13"/>
        <v>0</v>
      </c>
      <c r="J98" s="183">
        <f t="shared" si="13"/>
        <v>0</v>
      </c>
      <c r="K98" s="183">
        <f t="shared" si="13"/>
        <v>0</v>
      </c>
      <c r="L98" s="183">
        <f t="shared" si="13"/>
        <v>0</v>
      </c>
      <c r="M98" s="183">
        <f t="shared" si="13"/>
        <v>0</v>
      </c>
      <c r="N98" s="183">
        <f t="shared" si="13"/>
        <v>0</v>
      </c>
      <c r="O98" s="183">
        <f t="shared" si="13"/>
        <v>0</v>
      </c>
      <c r="P98" s="183">
        <f t="shared" si="13"/>
        <v>0</v>
      </c>
      <c r="Q98" s="183">
        <f t="shared" si="13"/>
        <v>0</v>
      </c>
      <c r="R98" s="183">
        <f t="shared" si="13"/>
        <v>0</v>
      </c>
      <c r="S98" s="183">
        <f t="shared" si="13"/>
        <v>0</v>
      </c>
      <c r="T98" s="183">
        <f t="shared" si="13"/>
        <v>0</v>
      </c>
      <c r="U98" s="183">
        <f t="shared" si="13"/>
        <v>0</v>
      </c>
    </row>
    <row r="99" spans="1:22" hidden="1" outlineLevel="1" x14ac:dyDescent="0.25">
      <c r="B99" s="157" t="str">
        <f t="shared" si="11"/>
        <v>W1101</v>
      </c>
      <c r="C99" s="157" t="str">
        <f t="shared" si="11"/>
        <v>SO-OR-PP-1 - SO-OR-PP-1</v>
      </c>
      <c r="E99" s="183">
        <f t="shared" ref="E99:U105" si="14">E57+E78</f>
        <v>0</v>
      </c>
      <c r="F99" s="183">
        <f t="shared" si="14"/>
        <v>0</v>
      </c>
      <c r="G99" s="183">
        <f t="shared" si="14"/>
        <v>0</v>
      </c>
      <c r="H99" s="183">
        <f t="shared" si="14"/>
        <v>0</v>
      </c>
      <c r="I99" s="183">
        <f t="shared" si="14"/>
        <v>0</v>
      </c>
      <c r="J99" s="183">
        <f t="shared" si="14"/>
        <v>0</v>
      </c>
      <c r="K99" s="183">
        <f t="shared" si="14"/>
        <v>0</v>
      </c>
      <c r="L99" s="183">
        <f t="shared" si="14"/>
        <v>0</v>
      </c>
      <c r="M99" s="183">
        <f t="shared" si="14"/>
        <v>0</v>
      </c>
      <c r="N99" s="183">
        <f t="shared" si="14"/>
        <v>0</v>
      </c>
      <c r="O99" s="183">
        <f t="shared" si="14"/>
        <v>0</v>
      </c>
      <c r="P99" s="183">
        <f t="shared" si="14"/>
        <v>0</v>
      </c>
      <c r="Q99" s="183">
        <f t="shared" si="14"/>
        <v>0</v>
      </c>
      <c r="R99" s="183">
        <f t="shared" si="14"/>
        <v>0</v>
      </c>
      <c r="S99" s="183">
        <f t="shared" si="14"/>
        <v>0</v>
      </c>
      <c r="T99" s="183">
        <f t="shared" si="14"/>
        <v>0</v>
      </c>
      <c r="U99" s="183">
        <f t="shared" si="14"/>
        <v>0</v>
      </c>
    </row>
    <row r="100" spans="1:22" hidden="1" outlineLevel="1" x14ac:dyDescent="0.25">
      <c r="B100" s="157" t="str">
        <f t="shared" si="11"/>
        <v>W1105</v>
      </c>
      <c r="C100" s="157" t="str">
        <f t="shared" si="11"/>
        <v>SO-WA-1 - SO-WA-1</v>
      </c>
      <c r="E100" s="183">
        <f t="shared" si="14"/>
        <v>0</v>
      </c>
      <c r="F100" s="183">
        <f t="shared" si="14"/>
        <v>0</v>
      </c>
      <c r="G100" s="183">
        <f t="shared" si="14"/>
        <v>0</v>
      </c>
      <c r="H100" s="183">
        <f t="shared" si="14"/>
        <v>0</v>
      </c>
      <c r="I100" s="183">
        <f t="shared" si="14"/>
        <v>0</v>
      </c>
      <c r="J100" s="183">
        <f t="shared" si="14"/>
        <v>0</v>
      </c>
      <c r="K100" s="183">
        <f t="shared" si="14"/>
        <v>0</v>
      </c>
      <c r="L100" s="183">
        <f t="shared" si="14"/>
        <v>0</v>
      </c>
      <c r="M100" s="183">
        <f t="shared" si="14"/>
        <v>0</v>
      </c>
      <c r="N100" s="183">
        <f t="shared" si="14"/>
        <v>0</v>
      </c>
      <c r="O100" s="183">
        <f t="shared" si="14"/>
        <v>0</v>
      </c>
      <c r="P100" s="183">
        <f t="shared" si="14"/>
        <v>0</v>
      </c>
      <c r="Q100" s="183">
        <f t="shared" si="14"/>
        <v>0</v>
      </c>
      <c r="R100" s="183">
        <f t="shared" si="14"/>
        <v>0</v>
      </c>
      <c r="S100" s="183">
        <f t="shared" si="14"/>
        <v>0</v>
      </c>
      <c r="T100" s="183">
        <f t="shared" si="14"/>
        <v>0</v>
      </c>
      <c r="U100" s="183">
        <f t="shared" si="14"/>
        <v>0</v>
      </c>
    </row>
    <row r="101" spans="1:22" hidden="1" outlineLevel="1" x14ac:dyDescent="0.25">
      <c r="B101" s="157" t="str">
        <f t="shared" si="11"/>
        <v>W1106</v>
      </c>
      <c r="C101" s="157" t="str">
        <f t="shared" si="11"/>
        <v>SO-WA-PSE-1 - SO-WA-PSE-1</v>
      </c>
      <c r="E101" s="183">
        <f t="shared" si="14"/>
        <v>0</v>
      </c>
      <c r="F101" s="183">
        <f t="shared" si="14"/>
        <v>0</v>
      </c>
      <c r="G101" s="183">
        <f t="shared" si="14"/>
        <v>0</v>
      </c>
      <c r="H101" s="183">
        <f t="shared" si="14"/>
        <v>0</v>
      </c>
      <c r="I101" s="183">
        <f t="shared" si="14"/>
        <v>0</v>
      </c>
      <c r="J101" s="183">
        <f t="shared" si="14"/>
        <v>0</v>
      </c>
      <c r="K101" s="183">
        <f t="shared" si="14"/>
        <v>0</v>
      </c>
      <c r="L101" s="183">
        <f t="shared" si="14"/>
        <v>0</v>
      </c>
      <c r="M101" s="183">
        <f t="shared" si="14"/>
        <v>0</v>
      </c>
      <c r="N101" s="183">
        <f t="shared" si="14"/>
        <v>0</v>
      </c>
      <c r="O101" s="183">
        <f t="shared" si="14"/>
        <v>0</v>
      </c>
      <c r="P101" s="183">
        <f t="shared" si="14"/>
        <v>0</v>
      </c>
      <c r="Q101" s="183">
        <f t="shared" si="14"/>
        <v>0</v>
      </c>
      <c r="R101" s="183">
        <f t="shared" si="14"/>
        <v>0</v>
      </c>
      <c r="S101" s="183">
        <f t="shared" si="14"/>
        <v>0</v>
      </c>
      <c r="T101" s="183">
        <f t="shared" si="14"/>
        <v>0</v>
      </c>
      <c r="U101" s="183">
        <f t="shared" si="14"/>
        <v>0</v>
      </c>
    </row>
    <row r="102" spans="1:22" hidden="1" outlineLevel="1" x14ac:dyDescent="0.25">
      <c r="B102" s="157" t="str">
        <f t="shared" si="11"/>
        <v>W1107</v>
      </c>
      <c r="C102" s="157" t="str">
        <f t="shared" si="11"/>
        <v>SO-WA-PSE-2 - SO-WA-PSE-2</v>
      </c>
      <c r="E102" s="183">
        <f t="shared" si="14"/>
        <v>0</v>
      </c>
      <c r="F102" s="183">
        <f t="shared" si="14"/>
        <v>0</v>
      </c>
      <c r="G102" s="183">
        <f t="shared" si="14"/>
        <v>0</v>
      </c>
      <c r="H102" s="183">
        <f t="shared" si="14"/>
        <v>0</v>
      </c>
      <c r="I102" s="183">
        <f t="shared" si="14"/>
        <v>0</v>
      </c>
      <c r="J102" s="183">
        <f t="shared" si="14"/>
        <v>0</v>
      </c>
      <c r="K102" s="183">
        <f t="shared" si="14"/>
        <v>0</v>
      </c>
      <c r="L102" s="183">
        <f t="shared" si="14"/>
        <v>0</v>
      </c>
      <c r="M102" s="183">
        <f t="shared" si="14"/>
        <v>0</v>
      </c>
      <c r="N102" s="183">
        <f t="shared" si="14"/>
        <v>0</v>
      </c>
      <c r="O102" s="183">
        <f t="shared" si="14"/>
        <v>0</v>
      </c>
      <c r="P102" s="183">
        <f t="shared" si="14"/>
        <v>0</v>
      </c>
      <c r="Q102" s="183">
        <f t="shared" si="14"/>
        <v>0</v>
      </c>
      <c r="R102" s="183">
        <f t="shared" si="14"/>
        <v>0</v>
      </c>
      <c r="S102" s="183">
        <f t="shared" si="14"/>
        <v>0</v>
      </c>
      <c r="T102" s="183">
        <f t="shared" si="14"/>
        <v>0</v>
      </c>
      <c r="U102" s="183">
        <f t="shared" si="14"/>
        <v>0</v>
      </c>
    </row>
    <row r="103" spans="1:22" hidden="1" outlineLevel="1" x14ac:dyDescent="0.25">
      <c r="B103" s="157" t="str">
        <f t="shared" ref="B103:C105" si="15">B19</f>
        <v>W1065</v>
      </c>
      <c r="C103" s="157" t="str">
        <f t="shared" si="15"/>
        <v>Sure Save Highland - Sure Save Highland</v>
      </c>
      <c r="E103" s="183">
        <f t="shared" si="14"/>
        <v>0</v>
      </c>
      <c r="F103" s="183">
        <f t="shared" si="14"/>
        <v>0</v>
      </c>
      <c r="G103" s="183">
        <f t="shared" si="14"/>
        <v>0</v>
      </c>
      <c r="H103" s="183">
        <f t="shared" si="14"/>
        <v>0</v>
      </c>
      <c r="I103" s="183">
        <f t="shared" si="14"/>
        <v>0</v>
      </c>
      <c r="J103" s="183">
        <f t="shared" si="14"/>
        <v>0</v>
      </c>
      <c r="K103" s="183">
        <f t="shared" si="14"/>
        <v>0</v>
      </c>
      <c r="L103" s="183">
        <f t="shared" si="14"/>
        <v>0</v>
      </c>
      <c r="M103" s="183">
        <f t="shared" si="14"/>
        <v>0</v>
      </c>
      <c r="N103" s="183">
        <f t="shared" si="14"/>
        <v>0</v>
      </c>
      <c r="O103" s="183">
        <f t="shared" si="14"/>
        <v>0</v>
      </c>
      <c r="P103" s="183">
        <f t="shared" si="14"/>
        <v>0</v>
      </c>
      <c r="Q103" s="183">
        <f t="shared" si="14"/>
        <v>0</v>
      </c>
      <c r="R103" s="183">
        <f t="shared" si="14"/>
        <v>0</v>
      </c>
      <c r="S103" s="183">
        <f t="shared" si="14"/>
        <v>0</v>
      </c>
      <c r="T103" s="183">
        <f t="shared" si="14"/>
        <v>0</v>
      </c>
      <c r="U103" s="183">
        <f t="shared" si="14"/>
        <v>0</v>
      </c>
    </row>
    <row r="104" spans="1:22" hidden="1" outlineLevel="1" x14ac:dyDescent="0.25">
      <c r="B104" s="157" t="str">
        <f t="shared" si="15"/>
        <v>W183</v>
      </c>
      <c r="C104" s="157" t="str">
        <f t="shared" si="15"/>
        <v>Wild Horse - Wild Horse</v>
      </c>
      <c r="E104" s="183">
        <f t="shared" si="14"/>
        <v>648221</v>
      </c>
      <c r="F104" s="183">
        <f t="shared" si="14"/>
        <v>531929</v>
      </c>
      <c r="G104" s="183">
        <f t="shared" si="14"/>
        <v>512224</v>
      </c>
      <c r="H104" s="183">
        <f t="shared" si="14"/>
        <v>617364</v>
      </c>
      <c r="I104" s="183">
        <f t="shared" si="14"/>
        <v>389146</v>
      </c>
      <c r="J104" s="183">
        <f t="shared" si="14"/>
        <v>246192</v>
      </c>
      <c r="K104" s="183">
        <f t="shared" si="14"/>
        <v>541930</v>
      </c>
      <c r="L104" s="183">
        <f t="shared" si="14"/>
        <v>43254</v>
      </c>
      <c r="M104" s="183">
        <f t="shared" si="14"/>
        <v>258677</v>
      </c>
      <c r="N104" s="183">
        <f t="shared" si="14"/>
        <v>44385</v>
      </c>
      <c r="O104" s="183">
        <f t="shared" si="14"/>
        <v>203209</v>
      </c>
      <c r="P104" s="183">
        <f t="shared" si="14"/>
        <v>413729</v>
      </c>
      <c r="Q104" s="183">
        <f t="shared" si="14"/>
        <v>129203</v>
      </c>
      <c r="R104" s="183">
        <f t="shared" si="14"/>
        <v>0</v>
      </c>
      <c r="S104" s="183">
        <f t="shared" si="14"/>
        <v>0</v>
      </c>
      <c r="T104" s="183">
        <f t="shared" si="14"/>
        <v>0</v>
      </c>
      <c r="U104" s="183">
        <f t="shared" si="14"/>
        <v>0</v>
      </c>
    </row>
    <row r="105" spans="1:22" hidden="1" outlineLevel="1" x14ac:dyDescent="0.25">
      <c r="B105" s="157" t="str">
        <f t="shared" si="15"/>
        <v>W1364</v>
      </c>
      <c r="C105" s="157" t="str">
        <f t="shared" si="15"/>
        <v>Wild Horse - Wild Horse - Phase II</v>
      </c>
      <c r="E105" s="183">
        <f t="shared" si="14"/>
        <v>0</v>
      </c>
      <c r="F105" s="183">
        <f t="shared" si="14"/>
        <v>33345</v>
      </c>
      <c r="G105" s="183">
        <f t="shared" si="14"/>
        <v>98591</v>
      </c>
      <c r="H105" s="183">
        <f t="shared" si="14"/>
        <v>118314</v>
      </c>
      <c r="I105" s="183">
        <f t="shared" si="14"/>
        <v>54206</v>
      </c>
      <c r="J105" s="183">
        <f t="shared" si="14"/>
        <v>47386</v>
      </c>
      <c r="K105" s="183">
        <f t="shared" si="14"/>
        <v>98496</v>
      </c>
      <c r="L105" s="183">
        <f t="shared" si="14"/>
        <v>10000</v>
      </c>
      <c r="M105" s="183">
        <f t="shared" si="14"/>
        <v>0</v>
      </c>
      <c r="N105" s="183">
        <f t="shared" si="14"/>
        <v>0</v>
      </c>
      <c r="O105" s="183">
        <f t="shared" si="14"/>
        <v>0</v>
      </c>
      <c r="P105" s="183">
        <f t="shared" si="14"/>
        <v>0</v>
      </c>
      <c r="Q105" s="183">
        <f t="shared" si="14"/>
        <v>0</v>
      </c>
      <c r="R105" s="183">
        <f t="shared" si="14"/>
        <v>0</v>
      </c>
      <c r="S105" s="183">
        <f t="shared" si="14"/>
        <v>0</v>
      </c>
      <c r="T105" s="183">
        <f t="shared" si="14"/>
        <v>0</v>
      </c>
      <c r="U105" s="183">
        <f t="shared" si="14"/>
        <v>0</v>
      </c>
    </row>
    <row r="106" spans="1:22" hidden="1" outlineLevel="1" x14ac:dyDescent="0.25">
      <c r="E106" s="190">
        <f>SUM(E87:E105)</f>
        <v>1127798</v>
      </c>
      <c r="F106" s="190">
        <f t="shared" ref="F106:U106" si="16">SUM(F87:F105)</f>
        <v>1078901</v>
      </c>
      <c r="G106" s="190">
        <f t="shared" si="16"/>
        <v>1115901</v>
      </c>
      <c r="H106" s="190">
        <f t="shared" si="16"/>
        <v>1305857</v>
      </c>
      <c r="I106" s="190">
        <f t="shared" si="16"/>
        <v>756230</v>
      </c>
      <c r="J106" s="190">
        <f t="shared" si="16"/>
        <v>879430</v>
      </c>
      <c r="K106" s="190">
        <f t="shared" si="16"/>
        <v>1616355</v>
      </c>
      <c r="L106" s="190">
        <f t="shared" si="16"/>
        <v>238199</v>
      </c>
      <c r="M106" s="190">
        <f t="shared" si="16"/>
        <v>521270</v>
      </c>
      <c r="N106" s="190">
        <f t="shared" si="16"/>
        <v>175982</v>
      </c>
      <c r="O106" s="190">
        <f t="shared" si="16"/>
        <v>447259</v>
      </c>
      <c r="P106" s="190">
        <f t="shared" si="16"/>
        <v>526228</v>
      </c>
      <c r="Q106" s="190">
        <f t="shared" si="16"/>
        <v>176368</v>
      </c>
      <c r="R106" s="190">
        <f t="shared" si="16"/>
        <v>22700</v>
      </c>
      <c r="S106" s="190">
        <f t="shared" si="16"/>
        <v>15500</v>
      </c>
      <c r="T106" s="190">
        <f t="shared" si="16"/>
        <v>15500</v>
      </c>
      <c r="U106" s="190">
        <f t="shared" si="16"/>
        <v>0</v>
      </c>
    </row>
    <row r="107" spans="1:22" x14ac:dyDescent="0.25">
      <c r="C107" s="158" t="s">
        <v>998</v>
      </c>
    </row>
    <row r="108" spans="1:22" customFormat="1" outlineLevel="1" x14ac:dyDescent="0.25">
      <c r="A108" s="4" t="s">
        <v>109</v>
      </c>
      <c r="B108" s="5" t="s">
        <v>108</v>
      </c>
      <c r="C108" s="5" t="s">
        <v>113</v>
      </c>
      <c r="D108" s="151" t="s">
        <v>162</v>
      </c>
      <c r="E108" s="67">
        <v>2008</v>
      </c>
      <c r="F108" s="67">
        <f t="shared" ref="F108:U108" si="17">E108+1</f>
        <v>2009</v>
      </c>
      <c r="G108" s="67">
        <f t="shared" si="17"/>
        <v>2010</v>
      </c>
      <c r="H108" s="67">
        <f t="shared" si="17"/>
        <v>2011</v>
      </c>
      <c r="I108" s="67">
        <f t="shared" si="17"/>
        <v>2012</v>
      </c>
      <c r="J108" s="67">
        <f t="shared" si="17"/>
        <v>2013</v>
      </c>
      <c r="K108" s="67">
        <f t="shared" si="17"/>
        <v>2014</v>
      </c>
      <c r="L108" s="67">
        <f t="shared" si="17"/>
        <v>2015</v>
      </c>
      <c r="M108" s="67">
        <f t="shared" si="17"/>
        <v>2016</v>
      </c>
      <c r="N108" s="67">
        <f t="shared" si="17"/>
        <v>2017</v>
      </c>
      <c r="O108" s="67">
        <f t="shared" si="17"/>
        <v>2018</v>
      </c>
      <c r="P108" s="67">
        <f t="shared" si="17"/>
        <v>2019</v>
      </c>
      <c r="Q108" s="67">
        <f t="shared" si="17"/>
        <v>2020</v>
      </c>
      <c r="R108" s="67">
        <f t="shared" si="17"/>
        <v>2021</v>
      </c>
      <c r="S108" s="67">
        <f t="shared" si="17"/>
        <v>2022</v>
      </c>
      <c r="T108" s="67">
        <f t="shared" si="17"/>
        <v>2023</v>
      </c>
      <c r="U108" s="67">
        <f t="shared" si="17"/>
        <v>2024</v>
      </c>
      <c r="V108" s="149" t="s">
        <v>110</v>
      </c>
    </row>
    <row r="109" spans="1:22" customFormat="1" outlineLevel="1" x14ac:dyDescent="0.25">
      <c r="A109" s="7">
        <v>1</v>
      </c>
      <c r="B109" t="s">
        <v>3</v>
      </c>
      <c r="C109" t="s">
        <v>2</v>
      </c>
      <c r="D109" s="152">
        <f>IFERROR(MATCH(B109,B$108:B108,0),0)</f>
        <v>0</v>
      </c>
      <c r="E109" s="181">
        <f t="shared" ref="E109:N116" si="18">IF($D109&gt;0,0,IFERROR(VLOOKUP($B109,tblAdjSales,MATCH(E$108,tvYear,0),FALSE),0))</f>
        <v>0</v>
      </c>
      <c r="F109" s="181">
        <f t="shared" si="18"/>
        <v>0</v>
      </c>
      <c r="G109" s="181">
        <f t="shared" si="18"/>
        <v>0</v>
      </c>
      <c r="H109" s="181">
        <f t="shared" si="18"/>
        <v>0</v>
      </c>
      <c r="I109" s="181">
        <f t="shared" si="18"/>
        <v>0</v>
      </c>
      <c r="J109" s="181">
        <f t="shared" si="18"/>
        <v>0</v>
      </c>
      <c r="K109" s="181">
        <f t="shared" si="18"/>
        <v>0</v>
      </c>
      <c r="L109" s="181">
        <f t="shared" si="18"/>
        <v>0</v>
      </c>
      <c r="M109" s="181">
        <f t="shared" si="18"/>
        <v>0</v>
      </c>
      <c r="N109" s="181">
        <f t="shared" si="18"/>
        <v>0</v>
      </c>
      <c r="O109" s="181">
        <f t="shared" ref="O109:U116" si="19">IF($D109&gt;0,0,IFERROR(VLOOKUP($B109,tblAdjSales,MATCH(O$108,tvYear,0),FALSE),0))</f>
        <v>0</v>
      </c>
      <c r="P109" s="181">
        <f t="shared" si="19"/>
        <v>0</v>
      </c>
      <c r="Q109" s="181">
        <f t="shared" si="19"/>
        <v>0</v>
      </c>
      <c r="R109" s="181">
        <f t="shared" si="19"/>
        <v>0</v>
      </c>
      <c r="S109" s="181">
        <f t="shared" si="19"/>
        <v>0</v>
      </c>
      <c r="T109" s="181">
        <f t="shared" si="19"/>
        <v>0</v>
      </c>
      <c r="U109" s="181">
        <f t="shared" si="19"/>
        <v>0</v>
      </c>
      <c r="V109" s="8"/>
    </row>
    <row r="110" spans="1:22" customFormat="1" outlineLevel="1" x14ac:dyDescent="0.25">
      <c r="A110" s="7">
        <v>2</v>
      </c>
      <c r="B110" t="s">
        <v>4240</v>
      </c>
      <c r="C110" t="s">
        <v>4236</v>
      </c>
      <c r="D110" s="152">
        <f>IFERROR(MATCH(B110,B$108:B109,0),0)</f>
        <v>0</v>
      </c>
      <c r="E110" s="181">
        <f t="shared" si="18"/>
        <v>0</v>
      </c>
      <c r="F110" s="181">
        <f t="shared" si="18"/>
        <v>0</v>
      </c>
      <c r="G110" s="181">
        <f t="shared" si="18"/>
        <v>0</v>
      </c>
      <c r="H110" s="181">
        <f t="shared" si="18"/>
        <v>0</v>
      </c>
      <c r="I110" s="181">
        <f t="shared" si="18"/>
        <v>0</v>
      </c>
      <c r="J110" s="181">
        <f t="shared" si="18"/>
        <v>0</v>
      </c>
      <c r="K110" s="181">
        <f t="shared" si="18"/>
        <v>0</v>
      </c>
      <c r="L110" s="181">
        <f t="shared" si="18"/>
        <v>0</v>
      </c>
      <c r="M110" s="181">
        <f t="shared" si="18"/>
        <v>0</v>
      </c>
      <c r="N110" s="181">
        <f t="shared" si="18"/>
        <v>0</v>
      </c>
      <c r="O110" s="181">
        <f t="shared" si="19"/>
        <v>0</v>
      </c>
      <c r="P110" s="181">
        <f t="shared" si="19"/>
        <v>0</v>
      </c>
      <c r="Q110" s="181">
        <f t="shared" si="19"/>
        <v>0</v>
      </c>
      <c r="R110" s="181">
        <f t="shared" si="19"/>
        <v>0</v>
      </c>
      <c r="S110" s="181">
        <f t="shared" si="19"/>
        <v>0</v>
      </c>
      <c r="T110" s="181">
        <f t="shared" si="19"/>
        <v>0</v>
      </c>
      <c r="U110" s="181">
        <f t="shared" si="19"/>
        <v>0</v>
      </c>
      <c r="V110" s="8"/>
    </row>
    <row r="111" spans="1:22" customFormat="1" outlineLevel="1" x14ac:dyDescent="0.25">
      <c r="A111" s="7">
        <v>3</v>
      </c>
      <c r="B111" t="s">
        <v>4237</v>
      </c>
      <c r="C111" t="s">
        <v>4235</v>
      </c>
      <c r="D111" s="152">
        <f>IFERROR(MATCH(B111,B$108:B110,0),0)</f>
        <v>0</v>
      </c>
      <c r="E111" s="181">
        <f t="shared" ref="E111:U111" si="20">IF($D111&gt;0,0,IFERROR(VLOOKUP($B111,tblAdjSales,MATCH(E$108,tvYear,0),FALSE),0))</f>
        <v>0</v>
      </c>
      <c r="F111" s="181">
        <f t="shared" si="20"/>
        <v>0</v>
      </c>
      <c r="G111" s="181">
        <f t="shared" si="20"/>
        <v>0</v>
      </c>
      <c r="H111" s="181">
        <f t="shared" si="20"/>
        <v>0</v>
      </c>
      <c r="I111" s="181">
        <f t="shared" si="20"/>
        <v>0</v>
      </c>
      <c r="J111" s="181">
        <f t="shared" si="20"/>
        <v>0</v>
      </c>
      <c r="K111" s="181">
        <f t="shared" si="20"/>
        <v>0</v>
      </c>
      <c r="L111" s="181">
        <f t="shared" si="20"/>
        <v>0</v>
      </c>
      <c r="M111" s="181">
        <f t="shared" si="20"/>
        <v>0</v>
      </c>
      <c r="N111" s="181">
        <f t="shared" si="20"/>
        <v>0</v>
      </c>
      <c r="O111" s="181">
        <f t="shared" si="20"/>
        <v>0</v>
      </c>
      <c r="P111" s="181">
        <f t="shared" si="20"/>
        <v>0</v>
      </c>
      <c r="Q111" s="181">
        <f t="shared" si="20"/>
        <v>0</v>
      </c>
      <c r="R111" s="181">
        <f t="shared" si="20"/>
        <v>0</v>
      </c>
      <c r="S111" s="181">
        <f t="shared" si="20"/>
        <v>0</v>
      </c>
      <c r="T111" s="181">
        <f t="shared" si="20"/>
        <v>0</v>
      </c>
      <c r="U111" s="181">
        <f t="shared" si="20"/>
        <v>0</v>
      </c>
      <c r="V111" s="8"/>
    </row>
    <row r="112" spans="1:22" customFormat="1" outlineLevel="1" x14ac:dyDescent="0.25">
      <c r="A112" s="7">
        <v>4</v>
      </c>
      <c r="B112" t="s">
        <v>9</v>
      </c>
      <c r="C112" t="s">
        <v>8</v>
      </c>
      <c r="D112" s="152">
        <f>IFERROR(MATCH(B112,B$108:B111,0),0)</f>
        <v>0</v>
      </c>
      <c r="E112" s="181">
        <f t="shared" si="18"/>
        <v>381418</v>
      </c>
      <c r="F112" s="181">
        <f t="shared" si="18"/>
        <v>376303</v>
      </c>
      <c r="G112" s="181">
        <f t="shared" si="18"/>
        <v>365202</v>
      </c>
      <c r="H112" s="181">
        <f t="shared" si="18"/>
        <v>412556</v>
      </c>
      <c r="I112" s="181">
        <f t="shared" si="18"/>
        <v>177324</v>
      </c>
      <c r="J112" s="181">
        <f t="shared" si="18"/>
        <v>166117</v>
      </c>
      <c r="K112" s="181">
        <f t="shared" si="18"/>
        <v>423662</v>
      </c>
      <c r="L112" s="181">
        <f t="shared" si="18"/>
        <v>109781</v>
      </c>
      <c r="M112" s="181">
        <f t="shared" si="18"/>
        <v>190560</v>
      </c>
      <c r="N112" s="181">
        <f t="shared" si="18"/>
        <v>74400</v>
      </c>
      <c r="O112" s="181">
        <f t="shared" si="19"/>
        <v>176270</v>
      </c>
      <c r="P112" s="181">
        <f t="shared" si="19"/>
        <v>25000</v>
      </c>
      <c r="Q112" s="181">
        <f t="shared" si="19"/>
        <v>0</v>
      </c>
      <c r="R112" s="181">
        <f t="shared" si="19"/>
        <v>0</v>
      </c>
      <c r="S112" s="181">
        <f t="shared" si="19"/>
        <v>0</v>
      </c>
      <c r="T112" s="181">
        <f t="shared" si="19"/>
        <v>0</v>
      </c>
      <c r="U112" s="181">
        <f t="shared" si="19"/>
        <v>0</v>
      </c>
      <c r="V112" s="8"/>
    </row>
    <row r="113" spans="1:22" customFormat="1" outlineLevel="1" x14ac:dyDescent="0.25">
      <c r="A113" s="7">
        <v>5</v>
      </c>
      <c r="B113" t="s">
        <v>12</v>
      </c>
      <c r="C113" t="s">
        <v>11</v>
      </c>
      <c r="D113" s="152">
        <f>IFERROR(MATCH(B113,B$108:B112,0),0)</f>
        <v>0</v>
      </c>
      <c r="E113" s="181">
        <f t="shared" si="18"/>
        <v>0</v>
      </c>
      <c r="F113" s="181">
        <f t="shared" si="18"/>
        <v>4915</v>
      </c>
      <c r="G113" s="181">
        <f t="shared" si="18"/>
        <v>16069</v>
      </c>
      <c r="H113" s="181">
        <f t="shared" si="18"/>
        <v>18258</v>
      </c>
      <c r="I113" s="181">
        <f t="shared" si="18"/>
        <v>7641</v>
      </c>
      <c r="J113" s="181">
        <f t="shared" si="18"/>
        <v>7309</v>
      </c>
      <c r="K113" s="181">
        <f t="shared" si="18"/>
        <v>18641</v>
      </c>
      <c r="L113" s="181">
        <f t="shared" si="18"/>
        <v>1735</v>
      </c>
      <c r="M113" s="181">
        <f t="shared" si="18"/>
        <v>9184</v>
      </c>
      <c r="N113" s="181">
        <f t="shared" si="18"/>
        <v>0</v>
      </c>
      <c r="O113" s="181">
        <f t="shared" si="19"/>
        <v>10171</v>
      </c>
      <c r="P113" s="181">
        <f t="shared" si="19"/>
        <v>0</v>
      </c>
      <c r="Q113" s="181">
        <f t="shared" si="19"/>
        <v>0</v>
      </c>
      <c r="R113" s="181">
        <f t="shared" si="19"/>
        <v>7200</v>
      </c>
      <c r="S113" s="181">
        <f t="shared" si="19"/>
        <v>0</v>
      </c>
      <c r="T113" s="181">
        <f t="shared" si="19"/>
        <v>0</v>
      </c>
      <c r="U113" s="181">
        <f t="shared" si="19"/>
        <v>0</v>
      </c>
      <c r="V113" s="8"/>
    </row>
    <row r="114" spans="1:22" customFormat="1" outlineLevel="1" x14ac:dyDescent="0.25">
      <c r="A114" s="7">
        <v>6</v>
      </c>
      <c r="B114" t="s">
        <v>14</v>
      </c>
      <c r="C114" t="s">
        <v>13</v>
      </c>
      <c r="D114" s="152">
        <f>IFERROR(MATCH(B114,B$108:B113,0),0)</f>
        <v>0</v>
      </c>
      <c r="E114" s="181">
        <f t="shared" si="18"/>
        <v>98159</v>
      </c>
      <c r="F114" s="181">
        <f t="shared" si="18"/>
        <v>132409</v>
      </c>
      <c r="G114" s="181">
        <f t="shared" si="18"/>
        <v>123815</v>
      </c>
      <c r="H114" s="181">
        <f t="shared" si="18"/>
        <v>139365</v>
      </c>
      <c r="I114" s="181">
        <f t="shared" si="18"/>
        <v>127913</v>
      </c>
      <c r="J114" s="181">
        <f t="shared" si="18"/>
        <v>68465</v>
      </c>
      <c r="K114" s="181">
        <f t="shared" si="18"/>
        <v>133571</v>
      </c>
      <c r="L114" s="181">
        <f t="shared" si="18"/>
        <v>60697</v>
      </c>
      <c r="M114" s="181">
        <f t="shared" si="18"/>
        <v>62849</v>
      </c>
      <c r="N114" s="181">
        <f t="shared" si="18"/>
        <v>57197</v>
      </c>
      <c r="O114" s="181">
        <f t="shared" si="19"/>
        <v>57609</v>
      </c>
      <c r="P114" s="181">
        <f t="shared" si="19"/>
        <v>87499</v>
      </c>
      <c r="Q114" s="181">
        <f t="shared" si="19"/>
        <v>43165</v>
      </c>
      <c r="R114" s="181">
        <f t="shared" si="19"/>
        <v>0</v>
      </c>
      <c r="S114" s="181">
        <f t="shared" si="19"/>
        <v>0</v>
      </c>
      <c r="T114" s="181">
        <f t="shared" si="19"/>
        <v>0</v>
      </c>
      <c r="U114" s="181">
        <f t="shared" si="19"/>
        <v>0</v>
      </c>
      <c r="V114" s="8"/>
    </row>
    <row r="115" spans="1:22" customFormat="1" outlineLevel="1" x14ac:dyDescent="0.25">
      <c r="A115" s="7">
        <v>7</v>
      </c>
      <c r="B115" t="s">
        <v>17</v>
      </c>
      <c r="C115" t="s">
        <v>16</v>
      </c>
      <c r="D115" s="152">
        <f>IFERROR(MATCH(B115,B$108:B114,0),0)</f>
        <v>0</v>
      </c>
      <c r="E115" s="181">
        <f t="shared" si="18"/>
        <v>0</v>
      </c>
      <c r="F115" s="181">
        <f t="shared" si="18"/>
        <v>0</v>
      </c>
      <c r="G115" s="181">
        <f t="shared" si="18"/>
        <v>0</v>
      </c>
      <c r="H115" s="181">
        <f t="shared" si="18"/>
        <v>0</v>
      </c>
      <c r="I115" s="181">
        <f t="shared" si="18"/>
        <v>0</v>
      </c>
      <c r="J115" s="181">
        <f t="shared" si="18"/>
        <v>201751</v>
      </c>
      <c r="K115" s="181">
        <f t="shared" si="18"/>
        <v>230247</v>
      </c>
      <c r="L115" s="181">
        <f t="shared" si="18"/>
        <v>0</v>
      </c>
      <c r="M115" s="181">
        <f t="shared" si="18"/>
        <v>0</v>
      </c>
      <c r="N115" s="181">
        <f t="shared" si="18"/>
        <v>0</v>
      </c>
      <c r="O115" s="181">
        <f t="shared" si="19"/>
        <v>0</v>
      </c>
      <c r="P115" s="181">
        <f t="shared" si="19"/>
        <v>0</v>
      </c>
      <c r="Q115" s="181">
        <f t="shared" si="19"/>
        <v>4000</v>
      </c>
      <c r="R115" s="181">
        <f t="shared" si="19"/>
        <v>15500</v>
      </c>
      <c r="S115" s="181">
        <f t="shared" si="19"/>
        <v>15500</v>
      </c>
      <c r="T115" s="181">
        <f t="shared" si="19"/>
        <v>15500</v>
      </c>
      <c r="U115" s="181">
        <f t="shared" si="19"/>
        <v>0</v>
      </c>
      <c r="V115" s="8"/>
    </row>
    <row r="116" spans="1:22" customFormat="1" outlineLevel="1" x14ac:dyDescent="0.25">
      <c r="A116" s="7">
        <v>8</v>
      </c>
      <c r="B116" t="s">
        <v>20</v>
      </c>
      <c r="C116" t="s">
        <v>19</v>
      </c>
      <c r="D116" s="152">
        <f>IFERROR(MATCH(B116,B$108:B115,0),0)</f>
        <v>0</v>
      </c>
      <c r="E116" s="181">
        <f t="shared" si="18"/>
        <v>0</v>
      </c>
      <c r="F116" s="181">
        <f t="shared" si="18"/>
        <v>0</v>
      </c>
      <c r="G116" s="181">
        <f t="shared" si="18"/>
        <v>0</v>
      </c>
      <c r="H116" s="181">
        <f t="shared" si="18"/>
        <v>0</v>
      </c>
      <c r="I116" s="181">
        <f t="shared" si="18"/>
        <v>0</v>
      </c>
      <c r="J116" s="181">
        <f t="shared" si="18"/>
        <v>142210</v>
      </c>
      <c r="K116" s="181">
        <f t="shared" si="18"/>
        <v>169808</v>
      </c>
      <c r="L116" s="181">
        <f t="shared" si="18"/>
        <v>12732</v>
      </c>
      <c r="M116" s="181">
        <f t="shared" si="18"/>
        <v>0</v>
      </c>
      <c r="N116" s="181">
        <f t="shared" si="18"/>
        <v>0</v>
      </c>
      <c r="O116" s="181">
        <f t="shared" si="19"/>
        <v>0</v>
      </c>
      <c r="P116" s="181">
        <f t="shared" si="19"/>
        <v>0</v>
      </c>
      <c r="Q116" s="181">
        <f t="shared" si="19"/>
        <v>0</v>
      </c>
      <c r="R116" s="181">
        <f t="shared" si="19"/>
        <v>0</v>
      </c>
      <c r="S116" s="181">
        <f t="shared" si="19"/>
        <v>0</v>
      </c>
      <c r="T116" s="181">
        <f t="shared" si="19"/>
        <v>0</v>
      </c>
      <c r="U116" s="181">
        <f t="shared" si="19"/>
        <v>0</v>
      </c>
      <c r="V116" s="8"/>
    </row>
    <row r="117" spans="1:22" customFormat="1" outlineLevel="1" x14ac:dyDescent="0.25">
      <c r="A117" s="7">
        <v>9</v>
      </c>
      <c r="B117" t="s">
        <v>24</v>
      </c>
      <c r="C117" t="s">
        <v>23</v>
      </c>
      <c r="D117" s="152">
        <f>IFERROR(MATCH(B118,B$108:B116,0),0)</f>
        <v>0</v>
      </c>
      <c r="E117" s="181">
        <f t="shared" ref="E117:U117" si="21">IF($D117&gt;0,0,IFERROR(VLOOKUP($B118,tblAdjSales,MATCH(E$108,tvYear,0),FALSE),0))</f>
        <v>0</v>
      </c>
      <c r="F117" s="181">
        <f t="shared" si="21"/>
        <v>0</v>
      </c>
      <c r="G117" s="181">
        <f t="shared" si="21"/>
        <v>0</v>
      </c>
      <c r="H117" s="181">
        <f t="shared" si="21"/>
        <v>0</v>
      </c>
      <c r="I117" s="181">
        <f t="shared" si="21"/>
        <v>0</v>
      </c>
      <c r="J117" s="181">
        <f t="shared" si="21"/>
        <v>0</v>
      </c>
      <c r="K117" s="181">
        <f t="shared" si="21"/>
        <v>0</v>
      </c>
      <c r="L117" s="181">
        <f t="shared" si="21"/>
        <v>0</v>
      </c>
      <c r="M117" s="181">
        <f t="shared" si="21"/>
        <v>0</v>
      </c>
      <c r="N117" s="181">
        <f t="shared" si="21"/>
        <v>0</v>
      </c>
      <c r="O117" s="181">
        <f t="shared" si="21"/>
        <v>0</v>
      </c>
      <c r="P117" s="181">
        <f t="shared" si="21"/>
        <v>0</v>
      </c>
      <c r="Q117" s="181">
        <f t="shared" si="21"/>
        <v>0</v>
      </c>
      <c r="R117" s="181">
        <f t="shared" si="21"/>
        <v>0</v>
      </c>
      <c r="S117" s="181">
        <f t="shared" si="21"/>
        <v>0</v>
      </c>
      <c r="T117" s="181">
        <f t="shared" si="21"/>
        <v>0</v>
      </c>
      <c r="U117" s="181">
        <f t="shared" si="21"/>
        <v>0</v>
      </c>
      <c r="V117" s="8"/>
    </row>
    <row r="118" spans="1:22" customFormat="1" outlineLevel="1" x14ac:dyDescent="0.25">
      <c r="A118" s="7">
        <v>10</v>
      </c>
      <c r="B118" t="s">
        <v>22</v>
      </c>
      <c r="C118" t="s">
        <v>21</v>
      </c>
      <c r="D118" s="152">
        <f>IFERROR(MATCH(B117,B$108:B118,0),0)</f>
        <v>10</v>
      </c>
      <c r="E118" s="181">
        <f t="shared" ref="E118:U118" si="22">IF($D118&gt;0,0,IFERROR(VLOOKUP($B117,tblAdjSales,MATCH(E$108,tvYear,0),FALSE),0))</f>
        <v>0</v>
      </c>
      <c r="F118" s="181">
        <f t="shared" si="22"/>
        <v>0</v>
      </c>
      <c r="G118" s="181">
        <f t="shared" si="22"/>
        <v>0</v>
      </c>
      <c r="H118" s="181">
        <f t="shared" si="22"/>
        <v>0</v>
      </c>
      <c r="I118" s="181">
        <f t="shared" si="22"/>
        <v>0</v>
      </c>
      <c r="J118" s="181">
        <f t="shared" si="22"/>
        <v>0</v>
      </c>
      <c r="K118" s="181">
        <f t="shared" si="22"/>
        <v>0</v>
      </c>
      <c r="L118" s="181">
        <f t="shared" si="22"/>
        <v>0</v>
      </c>
      <c r="M118" s="181">
        <f t="shared" si="22"/>
        <v>0</v>
      </c>
      <c r="N118" s="181">
        <f t="shared" si="22"/>
        <v>0</v>
      </c>
      <c r="O118" s="181">
        <f t="shared" si="22"/>
        <v>0</v>
      </c>
      <c r="P118" s="181">
        <f t="shared" si="22"/>
        <v>0</v>
      </c>
      <c r="Q118" s="181">
        <f t="shared" si="22"/>
        <v>0</v>
      </c>
      <c r="R118" s="181">
        <f t="shared" si="22"/>
        <v>0</v>
      </c>
      <c r="S118" s="181">
        <f t="shared" si="22"/>
        <v>0</v>
      </c>
      <c r="T118" s="181">
        <f t="shared" si="22"/>
        <v>0</v>
      </c>
      <c r="U118" s="181">
        <f t="shared" si="22"/>
        <v>0</v>
      </c>
      <c r="V118" s="8"/>
    </row>
    <row r="119" spans="1:22" customFormat="1" outlineLevel="1" x14ac:dyDescent="0.25">
      <c r="A119" s="7">
        <v>11</v>
      </c>
      <c r="B119" t="s">
        <v>27</v>
      </c>
      <c r="C119" t="s">
        <v>26</v>
      </c>
      <c r="D119" s="152">
        <f>IFERROR(MATCH(B119,B$108:B118,0),0)</f>
        <v>0</v>
      </c>
      <c r="E119" s="181">
        <f t="shared" ref="E119:N128" si="23">IF($D119&gt;0,0,IFERROR(VLOOKUP($B119,tblAdjSales,MATCH(E$108,tvYear,0),FALSE),0))</f>
        <v>648221</v>
      </c>
      <c r="F119" s="181">
        <f t="shared" si="23"/>
        <v>531929</v>
      </c>
      <c r="G119" s="181">
        <f t="shared" si="23"/>
        <v>512224</v>
      </c>
      <c r="H119" s="181">
        <f t="shared" si="23"/>
        <v>617364</v>
      </c>
      <c r="I119" s="181">
        <f t="shared" si="23"/>
        <v>389146</v>
      </c>
      <c r="J119" s="181">
        <f t="shared" si="23"/>
        <v>246192</v>
      </c>
      <c r="K119" s="181">
        <f t="shared" si="23"/>
        <v>541930</v>
      </c>
      <c r="L119" s="181">
        <f t="shared" si="23"/>
        <v>43254</v>
      </c>
      <c r="M119" s="181">
        <f t="shared" si="23"/>
        <v>258677</v>
      </c>
      <c r="N119" s="181">
        <f t="shared" si="23"/>
        <v>44385</v>
      </c>
      <c r="O119" s="181">
        <f t="shared" ref="O119:U128" si="24">IF($D119&gt;0,0,IFERROR(VLOOKUP($B119,tblAdjSales,MATCH(O$108,tvYear,0),FALSE),0))</f>
        <v>203209</v>
      </c>
      <c r="P119" s="181">
        <f t="shared" si="24"/>
        <v>413729</v>
      </c>
      <c r="Q119" s="181">
        <f t="shared" si="24"/>
        <v>129203</v>
      </c>
      <c r="R119" s="181">
        <f t="shared" si="24"/>
        <v>0</v>
      </c>
      <c r="S119" s="181">
        <f t="shared" si="24"/>
        <v>0</v>
      </c>
      <c r="T119" s="181">
        <f t="shared" si="24"/>
        <v>0</v>
      </c>
      <c r="U119" s="181">
        <f t="shared" si="24"/>
        <v>0</v>
      </c>
      <c r="V119" s="8"/>
    </row>
    <row r="120" spans="1:22" customFormat="1" outlineLevel="1" x14ac:dyDescent="0.25">
      <c r="A120" s="7">
        <v>12</v>
      </c>
      <c r="B120" t="s">
        <v>29</v>
      </c>
      <c r="C120" t="s">
        <v>28</v>
      </c>
      <c r="D120" s="152">
        <f>IFERROR(MATCH(B120,B$108:B119,0),0)</f>
        <v>0</v>
      </c>
      <c r="E120" s="181">
        <f t="shared" si="23"/>
        <v>0</v>
      </c>
      <c r="F120" s="181">
        <f t="shared" si="23"/>
        <v>33345</v>
      </c>
      <c r="G120" s="181">
        <f t="shared" si="23"/>
        <v>98591</v>
      </c>
      <c r="H120" s="181">
        <f t="shared" si="23"/>
        <v>118314</v>
      </c>
      <c r="I120" s="181">
        <f t="shared" si="23"/>
        <v>54206</v>
      </c>
      <c r="J120" s="181">
        <f t="shared" si="23"/>
        <v>47386</v>
      </c>
      <c r="K120" s="181">
        <f t="shared" si="23"/>
        <v>98496</v>
      </c>
      <c r="L120" s="181">
        <f t="shared" si="23"/>
        <v>10000</v>
      </c>
      <c r="M120" s="181">
        <f t="shared" si="23"/>
        <v>0</v>
      </c>
      <c r="N120" s="181">
        <f t="shared" si="23"/>
        <v>0</v>
      </c>
      <c r="O120" s="181">
        <f t="shared" si="24"/>
        <v>0</v>
      </c>
      <c r="P120" s="181">
        <f t="shared" si="24"/>
        <v>0</v>
      </c>
      <c r="Q120" s="181">
        <f t="shared" si="24"/>
        <v>0</v>
      </c>
      <c r="R120" s="181">
        <f t="shared" si="24"/>
        <v>0</v>
      </c>
      <c r="S120" s="181">
        <f t="shared" si="24"/>
        <v>0</v>
      </c>
      <c r="T120" s="181">
        <f t="shared" si="24"/>
        <v>0</v>
      </c>
      <c r="U120" s="181">
        <f t="shared" si="24"/>
        <v>0</v>
      </c>
      <c r="V120" s="8"/>
    </row>
    <row r="121" spans="1:22" customFormat="1" outlineLevel="1" x14ac:dyDescent="0.25">
      <c r="A121" s="7">
        <v>13</v>
      </c>
      <c r="B121" t="s">
        <v>31</v>
      </c>
      <c r="C121" t="s">
        <v>30</v>
      </c>
      <c r="D121" s="152">
        <f>IFERROR(MATCH(B121,B$108:B120,0),0)</f>
        <v>0</v>
      </c>
      <c r="E121" s="181">
        <f t="shared" si="23"/>
        <v>0</v>
      </c>
      <c r="F121" s="181">
        <f t="shared" si="23"/>
        <v>0</v>
      </c>
      <c r="G121" s="181">
        <f t="shared" si="23"/>
        <v>0</v>
      </c>
      <c r="H121" s="181">
        <f t="shared" si="23"/>
        <v>0</v>
      </c>
      <c r="I121" s="181">
        <f t="shared" si="23"/>
        <v>0</v>
      </c>
      <c r="J121" s="181">
        <f t="shared" si="23"/>
        <v>0</v>
      </c>
      <c r="K121" s="181">
        <f t="shared" si="23"/>
        <v>0</v>
      </c>
      <c r="L121" s="181">
        <f t="shared" si="23"/>
        <v>0</v>
      </c>
      <c r="M121" s="181">
        <f t="shared" si="23"/>
        <v>0</v>
      </c>
      <c r="N121" s="181">
        <f t="shared" si="23"/>
        <v>0</v>
      </c>
      <c r="O121" s="181">
        <f t="shared" si="24"/>
        <v>0</v>
      </c>
      <c r="P121" s="181">
        <f t="shared" si="24"/>
        <v>0</v>
      </c>
      <c r="Q121" s="181">
        <f t="shared" si="24"/>
        <v>0</v>
      </c>
      <c r="R121" s="181">
        <f t="shared" si="24"/>
        <v>0</v>
      </c>
      <c r="S121" s="181">
        <f t="shared" si="24"/>
        <v>0</v>
      </c>
      <c r="T121" s="181">
        <f t="shared" si="24"/>
        <v>0</v>
      </c>
      <c r="U121" s="181">
        <f t="shared" si="24"/>
        <v>0</v>
      </c>
      <c r="V121" s="8"/>
    </row>
    <row r="122" spans="1:22" customFormat="1" outlineLevel="1" x14ac:dyDescent="0.25">
      <c r="A122" s="7">
        <v>14</v>
      </c>
      <c r="B122" t="s">
        <v>34</v>
      </c>
      <c r="C122" t="s">
        <v>33</v>
      </c>
      <c r="D122" s="152">
        <f>IFERROR(MATCH(B122,B$108:B121,0),0)</f>
        <v>0</v>
      </c>
      <c r="E122" s="181">
        <f t="shared" si="23"/>
        <v>0</v>
      </c>
      <c r="F122" s="181">
        <f t="shared" si="23"/>
        <v>0</v>
      </c>
      <c r="G122" s="181">
        <f t="shared" si="23"/>
        <v>0</v>
      </c>
      <c r="H122" s="181">
        <f t="shared" si="23"/>
        <v>0</v>
      </c>
      <c r="I122" s="181">
        <f t="shared" si="23"/>
        <v>0</v>
      </c>
      <c r="J122" s="181">
        <f t="shared" si="23"/>
        <v>0</v>
      </c>
      <c r="K122" s="181">
        <f t="shared" si="23"/>
        <v>0</v>
      </c>
      <c r="L122" s="181">
        <f t="shared" si="23"/>
        <v>0</v>
      </c>
      <c r="M122" s="181">
        <f t="shared" si="23"/>
        <v>0</v>
      </c>
      <c r="N122" s="181">
        <f t="shared" si="23"/>
        <v>0</v>
      </c>
      <c r="O122" s="181">
        <f t="shared" si="24"/>
        <v>0</v>
      </c>
      <c r="P122" s="181">
        <f t="shared" si="24"/>
        <v>0</v>
      </c>
      <c r="Q122" s="181">
        <f t="shared" si="24"/>
        <v>0</v>
      </c>
      <c r="R122" s="181">
        <f t="shared" si="24"/>
        <v>0</v>
      </c>
      <c r="S122" s="181">
        <f t="shared" si="24"/>
        <v>0</v>
      </c>
      <c r="T122" s="181">
        <f t="shared" si="24"/>
        <v>0</v>
      </c>
      <c r="U122" s="181">
        <f t="shared" si="24"/>
        <v>0</v>
      </c>
      <c r="V122" s="8"/>
    </row>
    <row r="123" spans="1:22" customFormat="1" outlineLevel="1" x14ac:dyDescent="0.25">
      <c r="A123" s="7">
        <v>15</v>
      </c>
      <c r="B123" t="s">
        <v>36</v>
      </c>
      <c r="C123" t="s">
        <v>35</v>
      </c>
      <c r="D123" s="152">
        <f>IFERROR(MATCH(B123,B$108:B122,0),0)</f>
        <v>0</v>
      </c>
      <c r="E123" s="181">
        <f t="shared" si="23"/>
        <v>0</v>
      </c>
      <c r="F123" s="181">
        <f t="shared" si="23"/>
        <v>0</v>
      </c>
      <c r="G123" s="181">
        <f t="shared" si="23"/>
        <v>0</v>
      </c>
      <c r="H123" s="181">
        <f t="shared" si="23"/>
        <v>0</v>
      </c>
      <c r="I123" s="181">
        <f t="shared" si="23"/>
        <v>0</v>
      </c>
      <c r="J123" s="181">
        <f t="shared" si="23"/>
        <v>0</v>
      </c>
      <c r="K123" s="181">
        <f t="shared" si="23"/>
        <v>0</v>
      </c>
      <c r="L123" s="181">
        <f t="shared" si="23"/>
        <v>0</v>
      </c>
      <c r="M123" s="181">
        <f t="shared" si="23"/>
        <v>0</v>
      </c>
      <c r="N123" s="181">
        <f t="shared" si="23"/>
        <v>0</v>
      </c>
      <c r="O123" s="181">
        <f t="shared" si="24"/>
        <v>0</v>
      </c>
      <c r="P123" s="181">
        <f t="shared" si="24"/>
        <v>0</v>
      </c>
      <c r="Q123" s="181">
        <f t="shared" si="24"/>
        <v>0</v>
      </c>
      <c r="R123" s="181">
        <f t="shared" si="24"/>
        <v>0</v>
      </c>
      <c r="S123" s="181">
        <f t="shared" si="24"/>
        <v>0</v>
      </c>
      <c r="T123" s="181">
        <f t="shared" si="24"/>
        <v>0</v>
      </c>
      <c r="U123" s="181">
        <f t="shared" si="24"/>
        <v>0</v>
      </c>
      <c r="V123" s="8"/>
    </row>
    <row r="124" spans="1:22" customFormat="1" outlineLevel="1" x14ac:dyDescent="0.25">
      <c r="A124" s="7">
        <v>16</v>
      </c>
      <c r="B124" t="s">
        <v>38</v>
      </c>
      <c r="C124" t="s">
        <v>37</v>
      </c>
      <c r="D124" s="152">
        <f>IFERROR(MATCH(B124,B$108:B123,0),0)</f>
        <v>0</v>
      </c>
      <c r="E124" s="181">
        <f t="shared" si="23"/>
        <v>0</v>
      </c>
      <c r="F124" s="181">
        <f t="shared" si="23"/>
        <v>0</v>
      </c>
      <c r="G124" s="181">
        <f t="shared" si="23"/>
        <v>0</v>
      </c>
      <c r="H124" s="181">
        <f t="shared" si="23"/>
        <v>0</v>
      </c>
      <c r="I124" s="181">
        <f t="shared" si="23"/>
        <v>0</v>
      </c>
      <c r="J124" s="181">
        <f t="shared" si="23"/>
        <v>0</v>
      </c>
      <c r="K124" s="181">
        <f t="shared" si="23"/>
        <v>0</v>
      </c>
      <c r="L124" s="181">
        <f t="shared" si="23"/>
        <v>0</v>
      </c>
      <c r="M124" s="181">
        <f t="shared" si="23"/>
        <v>0</v>
      </c>
      <c r="N124" s="181">
        <f t="shared" si="23"/>
        <v>0</v>
      </c>
      <c r="O124" s="181">
        <f t="shared" si="24"/>
        <v>0</v>
      </c>
      <c r="P124" s="181">
        <f t="shared" si="24"/>
        <v>0</v>
      </c>
      <c r="Q124" s="181">
        <f t="shared" si="24"/>
        <v>0</v>
      </c>
      <c r="R124" s="181">
        <f t="shared" si="24"/>
        <v>0</v>
      </c>
      <c r="S124" s="181">
        <f t="shared" si="24"/>
        <v>0</v>
      </c>
      <c r="T124" s="181">
        <f t="shared" si="24"/>
        <v>0</v>
      </c>
      <c r="U124" s="181">
        <f t="shared" si="24"/>
        <v>0</v>
      </c>
      <c r="V124" s="8"/>
    </row>
    <row r="125" spans="1:22" customFormat="1" outlineLevel="1" x14ac:dyDescent="0.25">
      <c r="A125" s="7">
        <v>17</v>
      </c>
      <c r="B125" t="s">
        <v>40</v>
      </c>
      <c r="C125" t="s">
        <v>39</v>
      </c>
      <c r="D125" s="152">
        <f>IFERROR(MATCH(B125,B$108:B124,0),0)</f>
        <v>0</v>
      </c>
      <c r="E125" s="181">
        <f t="shared" si="23"/>
        <v>0</v>
      </c>
      <c r="F125" s="181">
        <f t="shared" si="23"/>
        <v>0</v>
      </c>
      <c r="G125" s="181">
        <f t="shared" si="23"/>
        <v>0</v>
      </c>
      <c r="H125" s="181">
        <f t="shared" si="23"/>
        <v>0</v>
      </c>
      <c r="I125" s="181">
        <f t="shared" si="23"/>
        <v>0</v>
      </c>
      <c r="J125" s="181">
        <f t="shared" si="23"/>
        <v>0</v>
      </c>
      <c r="K125" s="181">
        <f t="shared" si="23"/>
        <v>0</v>
      </c>
      <c r="L125" s="181">
        <f t="shared" si="23"/>
        <v>0</v>
      </c>
      <c r="M125" s="181">
        <f t="shared" si="23"/>
        <v>0</v>
      </c>
      <c r="N125" s="181">
        <f t="shared" si="23"/>
        <v>0</v>
      </c>
      <c r="O125" s="181">
        <f t="shared" si="24"/>
        <v>0</v>
      </c>
      <c r="P125" s="181">
        <f t="shared" si="24"/>
        <v>0</v>
      </c>
      <c r="Q125" s="181">
        <f t="shared" si="24"/>
        <v>0</v>
      </c>
      <c r="R125" s="181">
        <f t="shared" si="24"/>
        <v>0</v>
      </c>
      <c r="S125" s="181">
        <f t="shared" si="24"/>
        <v>0</v>
      </c>
      <c r="T125" s="181">
        <f t="shared" si="24"/>
        <v>0</v>
      </c>
      <c r="U125" s="181">
        <f t="shared" si="24"/>
        <v>0</v>
      </c>
      <c r="V125" s="8"/>
    </row>
    <row r="126" spans="1:22" customFormat="1" outlineLevel="1" x14ac:dyDescent="0.25">
      <c r="A126" s="7">
        <v>18</v>
      </c>
      <c r="B126" t="s">
        <v>42</v>
      </c>
      <c r="C126" t="s">
        <v>41</v>
      </c>
      <c r="D126" s="152">
        <f>IFERROR(MATCH(B126,B$108:B125,0),0)</f>
        <v>0</v>
      </c>
      <c r="E126" s="181">
        <f t="shared" si="23"/>
        <v>0</v>
      </c>
      <c r="F126" s="181">
        <f t="shared" si="23"/>
        <v>0</v>
      </c>
      <c r="G126" s="181">
        <f t="shared" si="23"/>
        <v>0</v>
      </c>
      <c r="H126" s="181">
        <f t="shared" si="23"/>
        <v>0</v>
      </c>
      <c r="I126" s="181">
        <f t="shared" si="23"/>
        <v>0</v>
      </c>
      <c r="J126" s="181">
        <f t="shared" si="23"/>
        <v>0</v>
      </c>
      <c r="K126" s="181">
        <f t="shared" si="23"/>
        <v>0</v>
      </c>
      <c r="L126" s="181">
        <f t="shared" si="23"/>
        <v>0</v>
      </c>
      <c r="M126" s="181">
        <f t="shared" si="23"/>
        <v>0</v>
      </c>
      <c r="N126" s="181">
        <f t="shared" si="23"/>
        <v>0</v>
      </c>
      <c r="O126" s="181">
        <f t="shared" si="24"/>
        <v>0</v>
      </c>
      <c r="P126" s="181">
        <f t="shared" si="24"/>
        <v>0</v>
      </c>
      <c r="Q126" s="181">
        <f t="shared" si="24"/>
        <v>0</v>
      </c>
      <c r="R126" s="181">
        <f t="shared" si="24"/>
        <v>0</v>
      </c>
      <c r="S126" s="181">
        <f t="shared" si="24"/>
        <v>0</v>
      </c>
      <c r="T126" s="181">
        <f t="shared" si="24"/>
        <v>0</v>
      </c>
      <c r="U126" s="181">
        <f t="shared" si="24"/>
        <v>0</v>
      </c>
      <c r="V126" s="8"/>
    </row>
    <row r="127" spans="1:22" customFormat="1" outlineLevel="1" x14ac:dyDescent="0.25">
      <c r="A127" s="7">
        <v>19</v>
      </c>
      <c r="B127" t="s">
        <v>44</v>
      </c>
      <c r="C127" t="s">
        <v>43</v>
      </c>
      <c r="D127" s="152">
        <f>IFERROR(MATCH(B127,B$108:B126,0),0)</f>
        <v>0</v>
      </c>
      <c r="E127" s="181">
        <f t="shared" si="23"/>
        <v>0</v>
      </c>
      <c r="F127" s="181">
        <f t="shared" si="23"/>
        <v>0</v>
      </c>
      <c r="G127" s="181">
        <f t="shared" si="23"/>
        <v>0</v>
      </c>
      <c r="H127" s="181">
        <f t="shared" si="23"/>
        <v>0</v>
      </c>
      <c r="I127" s="181">
        <f t="shared" si="23"/>
        <v>0</v>
      </c>
      <c r="J127" s="181">
        <f t="shared" si="23"/>
        <v>0</v>
      </c>
      <c r="K127" s="181">
        <f t="shared" si="23"/>
        <v>0</v>
      </c>
      <c r="L127" s="181">
        <f t="shared" si="23"/>
        <v>0</v>
      </c>
      <c r="M127" s="181">
        <f t="shared" si="23"/>
        <v>0</v>
      </c>
      <c r="N127" s="181">
        <f t="shared" si="23"/>
        <v>0</v>
      </c>
      <c r="O127" s="181">
        <f t="shared" si="24"/>
        <v>0</v>
      </c>
      <c r="P127" s="181">
        <f t="shared" si="24"/>
        <v>0</v>
      </c>
      <c r="Q127" s="181">
        <f t="shared" si="24"/>
        <v>0</v>
      </c>
      <c r="R127" s="181">
        <f t="shared" si="24"/>
        <v>0</v>
      </c>
      <c r="S127" s="181">
        <f t="shared" si="24"/>
        <v>0</v>
      </c>
      <c r="T127" s="181">
        <f t="shared" si="24"/>
        <v>0</v>
      </c>
      <c r="U127" s="181">
        <f t="shared" si="24"/>
        <v>0</v>
      </c>
      <c r="V127" s="8"/>
    </row>
    <row r="128" spans="1:22" customFormat="1" outlineLevel="1" x14ac:dyDescent="0.25">
      <c r="A128" s="7">
        <v>20</v>
      </c>
      <c r="B128" t="s">
        <v>51</v>
      </c>
      <c r="C128" t="s">
        <v>50</v>
      </c>
      <c r="D128" s="152">
        <f>IFERROR(MATCH(B128,B$108:B127,0),0)</f>
        <v>0</v>
      </c>
      <c r="E128" s="181">
        <f t="shared" si="23"/>
        <v>0</v>
      </c>
      <c r="F128" s="181">
        <f t="shared" si="23"/>
        <v>0</v>
      </c>
      <c r="G128" s="181">
        <f t="shared" si="23"/>
        <v>0</v>
      </c>
      <c r="H128" s="181">
        <f t="shared" si="23"/>
        <v>0</v>
      </c>
      <c r="I128" s="181">
        <f t="shared" si="23"/>
        <v>0</v>
      </c>
      <c r="J128" s="181">
        <f t="shared" si="23"/>
        <v>0</v>
      </c>
      <c r="K128" s="181">
        <f t="shared" si="23"/>
        <v>0</v>
      </c>
      <c r="L128" s="181">
        <f t="shared" si="23"/>
        <v>0</v>
      </c>
      <c r="M128" s="181">
        <f t="shared" si="23"/>
        <v>0</v>
      </c>
      <c r="N128" s="181">
        <f t="shared" si="23"/>
        <v>0</v>
      </c>
      <c r="O128" s="181">
        <f t="shared" si="24"/>
        <v>0</v>
      </c>
      <c r="P128" s="181">
        <f t="shared" si="24"/>
        <v>0</v>
      </c>
      <c r="Q128" s="181">
        <f t="shared" si="24"/>
        <v>0</v>
      </c>
      <c r="R128" s="181">
        <f t="shared" si="24"/>
        <v>0</v>
      </c>
      <c r="S128" s="181">
        <f t="shared" si="24"/>
        <v>0</v>
      </c>
      <c r="T128" s="181">
        <f t="shared" si="24"/>
        <v>0</v>
      </c>
      <c r="U128" s="181">
        <f t="shared" si="24"/>
        <v>0</v>
      </c>
      <c r="V128" s="8"/>
    </row>
    <row r="129" spans="1:22" customFormat="1" outlineLevel="1" x14ac:dyDescent="0.25">
      <c r="A129" s="7">
        <v>21</v>
      </c>
      <c r="B129" t="s">
        <v>54</v>
      </c>
      <c r="C129" t="s">
        <v>53</v>
      </c>
      <c r="D129" s="152">
        <f>IFERROR(MATCH(B129,B$108:B128,0),0)</f>
        <v>0</v>
      </c>
      <c r="E129" s="181">
        <f t="shared" ref="E129:N138" si="25">IF($D129&gt;0,0,IFERROR(VLOOKUP($B129,tblAdjSales,MATCH(E$108,tvYear,0),FALSE),0))</f>
        <v>0</v>
      </c>
      <c r="F129" s="181">
        <f t="shared" si="25"/>
        <v>0</v>
      </c>
      <c r="G129" s="181">
        <f t="shared" si="25"/>
        <v>0</v>
      </c>
      <c r="H129" s="181">
        <f t="shared" si="25"/>
        <v>0</v>
      </c>
      <c r="I129" s="181">
        <f t="shared" si="25"/>
        <v>0</v>
      </c>
      <c r="J129" s="181">
        <f t="shared" si="25"/>
        <v>0</v>
      </c>
      <c r="K129" s="181">
        <f t="shared" si="25"/>
        <v>0</v>
      </c>
      <c r="L129" s="181">
        <f t="shared" si="25"/>
        <v>0</v>
      </c>
      <c r="M129" s="181">
        <f t="shared" si="25"/>
        <v>0</v>
      </c>
      <c r="N129" s="181">
        <f t="shared" si="25"/>
        <v>0</v>
      </c>
      <c r="O129" s="181">
        <f t="shared" ref="O129:U138" si="26">IF($D129&gt;0,0,IFERROR(VLOOKUP($B129,tblAdjSales,MATCH(O$108,tvYear,0),FALSE),0))</f>
        <v>0</v>
      </c>
      <c r="P129" s="181">
        <f t="shared" si="26"/>
        <v>0</v>
      </c>
      <c r="Q129" s="181">
        <f t="shared" si="26"/>
        <v>0</v>
      </c>
      <c r="R129" s="181">
        <f t="shared" si="26"/>
        <v>0</v>
      </c>
      <c r="S129" s="181">
        <f t="shared" si="26"/>
        <v>0</v>
      </c>
      <c r="T129" s="181">
        <f t="shared" si="26"/>
        <v>0</v>
      </c>
      <c r="U129" s="181">
        <f t="shared" si="26"/>
        <v>0</v>
      </c>
      <c r="V129" s="8"/>
    </row>
    <row r="130" spans="1:22" customFormat="1" outlineLevel="1" x14ac:dyDescent="0.25">
      <c r="A130" s="7">
        <v>22</v>
      </c>
      <c r="B130" t="s">
        <v>58</v>
      </c>
      <c r="C130" t="s">
        <v>57</v>
      </c>
      <c r="D130" s="152">
        <f>IFERROR(MATCH(B130,B$108:B129,0),0)</f>
        <v>0</v>
      </c>
      <c r="E130" s="181">
        <f t="shared" si="25"/>
        <v>0</v>
      </c>
      <c r="F130" s="181">
        <f t="shared" si="25"/>
        <v>0</v>
      </c>
      <c r="G130" s="181">
        <f t="shared" si="25"/>
        <v>0</v>
      </c>
      <c r="H130" s="181">
        <f t="shared" si="25"/>
        <v>0</v>
      </c>
      <c r="I130" s="181">
        <f t="shared" si="25"/>
        <v>0</v>
      </c>
      <c r="J130" s="181">
        <f t="shared" si="25"/>
        <v>0</v>
      </c>
      <c r="K130" s="181">
        <f t="shared" si="25"/>
        <v>0</v>
      </c>
      <c r="L130" s="181">
        <f t="shared" si="25"/>
        <v>0</v>
      </c>
      <c r="M130" s="181">
        <f t="shared" si="25"/>
        <v>0</v>
      </c>
      <c r="N130" s="181">
        <f t="shared" si="25"/>
        <v>0</v>
      </c>
      <c r="O130" s="181">
        <f t="shared" si="26"/>
        <v>0</v>
      </c>
      <c r="P130" s="181">
        <f t="shared" si="26"/>
        <v>0</v>
      </c>
      <c r="Q130" s="181">
        <f t="shared" si="26"/>
        <v>0</v>
      </c>
      <c r="R130" s="181">
        <f t="shared" si="26"/>
        <v>0</v>
      </c>
      <c r="S130" s="181">
        <f t="shared" si="26"/>
        <v>0</v>
      </c>
      <c r="T130" s="181">
        <f t="shared" si="26"/>
        <v>0</v>
      </c>
      <c r="U130" s="181">
        <f t="shared" si="26"/>
        <v>0</v>
      </c>
      <c r="V130" s="8"/>
    </row>
    <row r="131" spans="1:22" customFormat="1" outlineLevel="1" x14ac:dyDescent="0.25">
      <c r="A131" s="7">
        <v>23</v>
      </c>
      <c r="B131" t="s">
        <v>14</v>
      </c>
      <c r="C131" t="s">
        <v>59</v>
      </c>
      <c r="D131" s="152">
        <f>IFERROR(MATCH(B131,B$108:B130,0),0)</f>
        <v>7</v>
      </c>
      <c r="E131" s="181">
        <f t="shared" si="25"/>
        <v>0</v>
      </c>
      <c r="F131" s="181">
        <f t="shared" si="25"/>
        <v>0</v>
      </c>
      <c r="G131" s="181">
        <f t="shared" si="25"/>
        <v>0</v>
      </c>
      <c r="H131" s="181">
        <f t="shared" si="25"/>
        <v>0</v>
      </c>
      <c r="I131" s="181">
        <f t="shared" si="25"/>
        <v>0</v>
      </c>
      <c r="J131" s="181">
        <f t="shared" si="25"/>
        <v>0</v>
      </c>
      <c r="K131" s="181">
        <f t="shared" si="25"/>
        <v>0</v>
      </c>
      <c r="L131" s="181">
        <f t="shared" si="25"/>
        <v>0</v>
      </c>
      <c r="M131" s="181">
        <f t="shared" si="25"/>
        <v>0</v>
      </c>
      <c r="N131" s="181">
        <f t="shared" si="25"/>
        <v>0</v>
      </c>
      <c r="O131" s="181">
        <f t="shared" si="26"/>
        <v>0</v>
      </c>
      <c r="P131" s="181">
        <f t="shared" si="26"/>
        <v>0</v>
      </c>
      <c r="Q131" s="181">
        <f t="shared" si="26"/>
        <v>0</v>
      </c>
      <c r="R131" s="181">
        <f t="shared" si="26"/>
        <v>0</v>
      </c>
      <c r="S131" s="181">
        <f t="shared" si="26"/>
        <v>0</v>
      </c>
      <c r="T131" s="181">
        <f t="shared" si="26"/>
        <v>0</v>
      </c>
      <c r="U131" s="181">
        <f t="shared" si="26"/>
        <v>0</v>
      </c>
      <c r="V131" s="8"/>
    </row>
    <row r="132" spans="1:22" customFormat="1" outlineLevel="1" x14ac:dyDescent="0.25">
      <c r="A132" s="7">
        <v>24</v>
      </c>
      <c r="B132" t="s">
        <v>61</v>
      </c>
      <c r="C132" t="s">
        <v>60</v>
      </c>
      <c r="D132" s="152">
        <f>IFERROR(MATCH(B132,B$108:B131,0),0)</f>
        <v>0</v>
      </c>
      <c r="E132" s="181">
        <f t="shared" si="25"/>
        <v>0</v>
      </c>
      <c r="F132" s="181">
        <f t="shared" si="25"/>
        <v>0</v>
      </c>
      <c r="G132" s="181">
        <f t="shared" si="25"/>
        <v>0</v>
      </c>
      <c r="H132" s="181">
        <f t="shared" si="25"/>
        <v>0</v>
      </c>
      <c r="I132" s="181">
        <f t="shared" si="25"/>
        <v>0</v>
      </c>
      <c r="J132" s="181">
        <f t="shared" si="25"/>
        <v>0</v>
      </c>
      <c r="K132" s="181">
        <f t="shared" si="25"/>
        <v>0</v>
      </c>
      <c r="L132" s="181">
        <f t="shared" si="25"/>
        <v>0</v>
      </c>
      <c r="M132" s="181">
        <f t="shared" si="25"/>
        <v>0</v>
      </c>
      <c r="N132" s="181">
        <f t="shared" si="25"/>
        <v>0</v>
      </c>
      <c r="O132" s="181">
        <f t="shared" si="26"/>
        <v>0</v>
      </c>
      <c r="P132" s="181">
        <f t="shared" si="26"/>
        <v>0</v>
      </c>
      <c r="Q132" s="181">
        <f t="shared" si="26"/>
        <v>0</v>
      </c>
      <c r="R132" s="181">
        <f t="shared" si="26"/>
        <v>0</v>
      </c>
      <c r="S132" s="181">
        <f t="shared" si="26"/>
        <v>0</v>
      </c>
      <c r="T132" s="181">
        <f t="shared" si="26"/>
        <v>0</v>
      </c>
      <c r="U132" s="181">
        <f t="shared" si="26"/>
        <v>0</v>
      </c>
      <c r="V132" s="8"/>
    </row>
    <row r="133" spans="1:22" customFormat="1" outlineLevel="1" x14ac:dyDescent="0.25">
      <c r="A133" s="7">
        <v>25</v>
      </c>
      <c r="B133" t="s">
        <v>63</v>
      </c>
      <c r="C133" t="s">
        <v>62</v>
      </c>
      <c r="D133" s="152">
        <f>IFERROR(MATCH(B133,B$108:B132,0),0)</f>
        <v>0</v>
      </c>
      <c r="E133" s="181">
        <f t="shared" si="25"/>
        <v>0</v>
      </c>
      <c r="F133" s="181">
        <f t="shared" si="25"/>
        <v>0</v>
      </c>
      <c r="G133" s="181">
        <f t="shared" si="25"/>
        <v>0</v>
      </c>
      <c r="H133" s="181">
        <f t="shared" si="25"/>
        <v>0</v>
      </c>
      <c r="I133" s="181">
        <f t="shared" si="25"/>
        <v>0</v>
      </c>
      <c r="J133" s="181">
        <f t="shared" si="25"/>
        <v>0</v>
      </c>
      <c r="K133" s="181">
        <f t="shared" si="25"/>
        <v>0</v>
      </c>
      <c r="L133" s="181">
        <f t="shared" si="25"/>
        <v>0</v>
      </c>
      <c r="M133" s="181">
        <f t="shared" si="25"/>
        <v>0</v>
      </c>
      <c r="N133" s="181">
        <f t="shared" si="25"/>
        <v>0</v>
      </c>
      <c r="O133" s="181">
        <f t="shared" si="26"/>
        <v>0</v>
      </c>
      <c r="P133" s="181">
        <f t="shared" si="26"/>
        <v>0</v>
      </c>
      <c r="Q133" s="181">
        <f t="shared" si="26"/>
        <v>0</v>
      </c>
      <c r="R133" s="181">
        <f t="shared" si="26"/>
        <v>0</v>
      </c>
      <c r="S133" s="181">
        <f t="shared" si="26"/>
        <v>0</v>
      </c>
      <c r="T133" s="181">
        <f t="shared" si="26"/>
        <v>0</v>
      </c>
      <c r="U133" s="181">
        <f t="shared" si="26"/>
        <v>0</v>
      </c>
      <c r="V133" s="8"/>
    </row>
    <row r="134" spans="1:22" customFormat="1" outlineLevel="1" x14ac:dyDescent="0.25">
      <c r="A134" s="7">
        <v>26</v>
      </c>
      <c r="B134" t="s">
        <v>65</v>
      </c>
      <c r="C134" t="s">
        <v>64</v>
      </c>
      <c r="D134" s="152">
        <f>IFERROR(MATCH(B134,B$108:B133,0),0)</f>
        <v>0</v>
      </c>
      <c r="E134" s="181">
        <f t="shared" si="25"/>
        <v>0</v>
      </c>
      <c r="F134" s="181">
        <f t="shared" si="25"/>
        <v>0</v>
      </c>
      <c r="G134" s="181">
        <f t="shared" si="25"/>
        <v>0</v>
      </c>
      <c r="H134" s="181">
        <f t="shared" si="25"/>
        <v>0</v>
      </c>
      <c r="I134" s="181">
        <f t="shared" si="25"/>
        <v>0</v>
      </c>
      <c r="J134" s="181">
        <f t="shared" si="25"/>
        <v>0</v>
      </c>
      <c r="K134" s="181">
        <f t="shared" si="25"/>
        <v>0</v>
      </c>
      <c r="L134" s="181">
        <f t="shared" si="25"/>
        <v>0</v>
      </c>
      <c r="M134" s="181">
        <f t="shared" si="25"/>
        <v>0</v>
      </c>
      <c r="N134" s="181">
        <f t="shared" si="25"/>
        <v>0</v>
      </c>
      <c r="O134" s="181">
        <f t="shared" si="26"/>
        <v>0</v>
      </c>
      <c r="P134" s="181">
        <f t="shared" si="26"/>
        <v>0</v>
      </c>
      <c r="Q134" s="181">
        <f t="shared" si="26"/>
        <v>0</v>
      </c>
      <c r="R134" s="181">
        <f t="shared" si="26"/>
        <v>0</v>
      </c>
      <c r="S134" s="181">
        <f t="shared" si="26"/>
        <v>0</v>
      </c>
      <c r="T134" s="181">
        <f t="shared" si="26"/>
        <v>0</v>
      </c>
      <c r="U134" s="181">
        <f t="shared" si="26"/>
        <v>0</v>
      </c>
      <c r="V134" s="8"/>
    </row>
    <row r="135" spans="1:22" customFormat="1" outlineLevel="1" x14ac:dyDescent="0.25">
      <c r="A135" s="7">
        <v>27</v>
      </c>
      <c r="B135" t="s">
        <v>67</v>
      </c>
      <c r="C135" t="s">
        <v>66</v>
      </c>
      <c r="D135" s="152">
        <f>IFERROR(MATCH(B135,B$108:B134,0),0)</f>
        <v>0</v>
      </c>
      <c r="E135" s="181">
        <f t="shared" si="25"/>
        <v>0</v>
      </c>
      <c r="F135" s="181">
        <f t="shared" si="25"/>
        <v>0</v>
      </c>
      <c r="G135" s="181">
        <f t="shared" si="25"/>
        <v>0</v>
      </c>
      <c r="H135" s="181">
        <f t="shared" si="25"/>
        <v>0</v>
      </c>
      <c r="I135" s="181">
        <f t="shared" si="25"/>
        <v>0</v>
      </c>
      <c r="J135" s="181">
        <f t="shared" si="25"/>
        <v>0</v>
      </c>
      <c r="K135" s="181">
        <f t="shared" si="25"/>
        <v>0</v>
      </c>
      <c r="L135" s="181">
        <f t="shared" si="25"/>
        <v>0</v>
      </c>
      <c r="M135" s="181">
        <f t="shared" si="25"/>
        <v>0</v>
      </c>
      <c r="N135" s="181">
        <f t="shared" si="25"/>
        <v>0</v>
      </c>
      <c r="O135" s="181">
        <f t="shared" si="26"/>
        <v>0</v>
      </c>
      <c r="P135" s="181">
        <f t="shared" si="26"/>
        <v>0</v>
      </c>
      <c r="Q135" s="181">
        <f t="shared" si="26"/>
        <v>0</v>
      </c>
      <c r="R135" s="181">
        <f t="shared" si="26"/>
        <v>0</v>
      </c>
      <c r="S135" s="181">
        <f t="shared" si="26"/>
        <v>0</v>
      </c>
      <c r="T135" s="181">
        <f t="shared" si="26"/>
        <v>0</v>
      </c>
      <c r="U135" s="181">
        <f t="shared" si="26"/>
        <v>0</v>
      </c>
      <c r="V135" s="8"/>
    </row>
    <row r="136" spans="1:22" customFormat="1" outlineLevel="1" x14ac:dyDescent="0.25">
      <c r="A136" s="7">
        <v>28</v>
      </c>
      <c r="B136" t="s">
        <v>69</v>
      </c>
      <c r="C136" t="s">
        <v>68</v>
      </c>
      <c r="D136" s="152">
        <f>IFERROR(MATCH(B136,B$108:B135,0),0)</f>
        <v>0</v>
      </c>
      <c r="E136" s="181">
        <f t="shared" si="25"/>
        <v>0</v>
      </c>
      <c r="F136" s="181">
        <f t="shared" si="25"/>
        <v>0</v>
      </c>
      <c r="G136" s="181">
        <f t="shared" si="25"/>
        <v>0</v>
      </c>
      <c r="H136" s="181">
        <f t="shared" si="25"/>
        <v>0</v>
      </c>
      <c r="I136" s="181">
        <f t="shared" si="25"/>
        <v>0</v>
      </c>
      <c r="J136" s="181">
        <f t="shared" si="25"/>
        <v>0</v>
      </c>
      <c r="K136" s="181">
        <f t="shared" si="25"/>
        <v>0</v>
      </c>
      <c r="L136" s="181">
        <f t="shared" si="25"/>
        <v>0</v>
      </c>
      <c r="M136" s="181">
        <f t="shared" si="25"/>
        <v>0</v>
      </c>
      <c r="N136" s="181">
        <f t="shared" si="25"/>
        <v>0</v>
      </c>
      <c r="O136" s="181">
        <f t="shared" si="26"/>
        <v>0</v>
      </c>
      <c r="P136" s="181">
        <f t="shared" si="26"/>
        <v>0</v>
      </c>
      <c r="Q136" s="181">
        <f t="shared" si="26"/>
        <v>0</v>
      </c>
      <c r="R136" s="181">
        <f t="shared" si="26"/>
        <v>0</v>
      </c>
      <c r="S136" s="181">
        <f t="shared" si="26"/>
        <v>0</v>
      </c>
      <c r="T136" s="181">
        <f t="shared" si="26"/>
        <v>0</v>
      </c>
      <c r="U136" s="181">
        <f t="shared" si="26"/>
        <v>0</v>
      </c>
      <c r="V136" s="8"/>
    </row>
    <row r="137" spans="1:22" customFormat="1" outlineLevel="1" x14ac:dyDescent="0.25">
      <c r="A137" s="7">
        <v>29</v>
      </c>
      <c r="B137" t="s">
        <v>71</v>
      </c>
      <c r="C137" t="s">
        <v>70</v>
      </c>
      <c r="D137" s="152">
        <f>IFERROR(MATCH(B137,B$108:B136,0),0)</f>
        <v>0</v>
      </c>
      <c r="E137" s="181">
        <f t="shared" si="25"/>
        <v>0</v>
      </c>
      <c r="F137" s="181">
        <f t="shared" si="25"/>
        <v>0</v>
      </c>
      <c r="G137" s="181">
        <f t="shared" si="25"/>
        <v>0</v>
      </c>
      <c r="H137" s="181">
        <f t="shared" si="25"/>
        <v>0</v>
      </c>
      <c r="I137" s="181">
        <f t="shared" si="25"/>
        <v>0</v>
      </c>
      <c r="J137" s="181">
        <f t="shared" si="25"/>
        <v>0</v>
      </c>
      <c r="K137" s="181">
        <f t="shared" si="25"/>
        <v>0</v>
      </c>
      <c r="L137" s="181">
        <f t="shared" si="25"/>
        <v>0</v>
      </c>
      <c r="M137" s="181">
        <f t="shared" si="25"/>
        <v>0</v>
      </c>
      <c r="N137" s="181">
        <f t="shared" si="25"/>
        <v>0</v>
      </c>
      <c r="O137" s="181">
        <f t="shared" si="26"/>
        <v>0</v>
      </c>
      <c r="P137" s="181">
        <f t="shared" si="26"/>
        <v>0</v>
      </c>
      <c r="Q137" s="181">
        <f t="shared" si="26"/>
        <v>0</v>
      </c>
      <c r="R137" s="181">
        <f t="shared" si="26"/>
        <v>0</v>
      </c>
      <c r="S137" s="181">
        <f t="shared" si="26"/>
        <v>0</v>
      </c>
      <c r="T137" s="181">
        <f t="shared" si="26"/>
        <v>0</v>
      </c>
      <c r="U137" s="181">
        <f t="shared" si="26"/>
        <v>0</v>
      </c>
      <c r="V137" s="8"/>
    </row>
    <row r="138" spans="1:22" customFormat="1" outlineLevel="1" x14ac:dyDescent="0.25">
      <c r="A138" s="7">
        <v>30</v>
      </c>
      <c r="B138" t="s">
        <v>73</v>
      </c>
      <c r="C138" t="s">
        <v>72</v>
      </c>
      <c r="D138" s="152">
        <f>IFERROR(MATCH(B138,B$108:B137,0),0)</f>
        <v>0</v>
      </c>
      <c r="E138" s="181">
        <f t="shared" si="25"/>
        <v>0</v>
      </c>
      <c r="F138" s="181">
        <f t="shared" si="25"/>
        <v>0</v>
      </c>
      <c r="G138" s="181">
        <f t="shared" si="25"/>
        <v>0</v>
      </c>
      <c r="H138" s="181">
        <f t="shared" si="25"/>
        <v>0</v>
      </c>
      <c r="I138" s="181">
        <f t="shared" si="25"/>
        <v>0</v>
      </c>
      <c r="J138" s="181">
        <f t="shared" si="25"/>
        <v>0</v>
      </c>
      <c r="K138" s="181">
        <f t="shared" si="25"/>
        <v>0</v>
      </c>
      <c r="L138" s="181">
        <f t="shared" si="25"/>
        <v>0</v>
      </c>
      <c r="M138" s="181">
        <f t="shared" si="25"/>
        <v>0</v>
      </c>
      <c r="N138" s="181">
        <f t="shared" si="25"/>
        <v>0</v>
      </c>
      <c r="O138" s="181">
        <f t="shared" si="26"/>
        <v>0</v>
      </c>
      <c r="P138" s="181">
        <f t="shared" si="26"/>
        <v>0</v>
      </c>
      <c r="Q138" s="181">
        <f t="shared" si="26"/>
        <v>0</v>
      </c>
      <c r="R138" s="181">
        <f t="shared" si="26"/>
        <v>0</v>
      </c>
      <c r="S138" s="181">
        <f t="shared" si="26"/>
        <v>0</v>
      </c>
      <c r="T138" s="181">
        <f t="shared" si="26"/>
        <v>0</v>
      </c>
      <c r="U138" s="181">
        <f t="shared" si="26"/>
        <v>0</v>
      </c>
      <c r="V138" s="8"/>
    </row>
    <row r="139" spans="1:22" customFormat="1" outlineLevel="1" x14ac:dyDescent="0.25">
      <c r="A139" s="7">
        <v>31</v>
      </c>
      <c r="B139" t="s">
        <v>75</v>
      </c>
      <c r="C139" t="s">
        <v>74</v>
      </c>
      <c r="D139" s="152">
        <f>IFERROR(MATCH(B139,B$108:B138,0),0)</f>
        <v>0</v>
      </c>
      <c r="E139" s="181">
        <f t="shared" ref="E139:N148" si="27">IF($D139&gt;0,0,IFERROR(VLOOKUP($B139,tblAdjSales,MATCH(E$108,tvYear,0),FALSE),0))</f>
        <v>0</v>
      </c>
      <c r="F139" s="181">
        <f t="shared" si="27"/>
        <v>0</v>
      </c>
      <c r="G139" s="181">
        <f t="shared" si="27"/>
        <v>0</v>
      </c>
      <c r="H139" s="181">
        <f t="shared" si="27"/>
        <v>0</v>
      </c>
      <c r="I139" s="181">
        <f t="shared" si="27"/>
        <v>0</v>
      </c>
      <c r="J139" s="181">
        <f t="shared" si="27"/>
        <v>0</v>
      </c>
      <c r="K139" s="181">
        <f t="shared" si="27"/>
        <v>0</v>
      </c>
      <c r="L139" s="181">
        <f t="shared" si="27"/>
        <v>0</v>
      </c>
      <c r="M139" s="181">
        <f t="shared" si="27"/>
        <v>0</v>
      </c>
      <c r="N139" s="181">
        <f t="shared" si="27"/>
        <v>0</v>
      </c>
      <c r="O139" s="181">
        <f t="shared" ref="O139:U148" si="28">IF($D139&gt;0,0,IFERROR(VLOOKUP($B139,tblAdjSales,MATCH(O$108,tvYear,0),FALSE),0))</f>
        <v>0</v>
      </c>
      <c r="P139" s="181">
        <f t="shared" si="28"/>
        <v>0</v>
      </c>
      <c r="Q139" s="181">
        <f t="shared" si="28"/>
        <v>0</v>
      </c>
      <c r="R139" s="181">
        <f t="shared" si="28"/>
        <v>0</v>
      </c>
      <c r="S139" s="181">
        <f t="shared" si="28"/>
        <v>0</v>
      </c>
      <c r="T139" s="181">
        <f t="shared" si="28"/>
        <v>0</v>
      </c>
      <c r="U139" s="181">
        <f t="shared" si="28"/>
        <v>0</v>
      </c>
      <c r="V139" s="8"/>
    </row>
    <row r="140" spans="1:22" customFormat="1" outlineLevel="1" x14ac:dyDescent="0.25">
      <c r="A140" s="7">
        <v>32</v>
      </c>
      <c r="B140" t="s">
        <v>77</v>
      </c>
      <c r="C140" t="s">
        <v>76</v>
      </c>
      <c r="D140" s="152">
        <f>IFERROR(MATCH(B140,B$108:B139,0),0)</f>
        <v>0</v>
      </c>
      <c r="E140" s="181">
        <f t="shared" si="27"/>
        <v>0</v>
      </c>
      <c r="F140" s="181">
        <f t="shared" si="27"/>
        <v>0</v>
      </c>
      <c r="G140" s="181">
        <f t="shared" si="27"/>
        <v>0</v>
      </c>
      <c r="H140" s="181">
        <f t="shared" si="27"/>
        <v>0</v>
      </c>
      <c r="I140" s="181">
        <f t="shared" si="27"/>
        <v>0</v>
      </c>
      <c r="J140" s="181">
        <f t="shared" si="27"/>
        <v>0</v>
      </c>
      <c r="K140" s="181">
        <f t="shared" si="27"/>
        <v>0</v>
      </c>
      <c r="L140" s="181">
        <f t="shared" si="27"/>
        <v>0</v>
      </c>
      <c r="M140" s="181">
        <f t="shared" si="27"/>
        <v>0</v>
      </c>
      <c r="N140" s="181">
        <f t="shared" si="27"/>
        <v>0</v>
      </c>
      <c r="O140" s="181">
        <f t="shared" si="28"/>
        <v>0</v>
      </c>
      <c r="P140" s="181">
        <f t="shared" si="28"/>
        <v>0</v>
      </c>
      <c r="Q140" s="181">
        <f t="shared" si="28"/>
        <v>0</v>
      </c>
      <c r="R140" s="181">
        <f t="shared" si="28"/>
        <v>0</v>
      </c>
      <c r="S140" s="181">
        <f t="shared" si="28"/>
        <v>0</v>
      </c>
      <c r="T140" s="181">
        <f t="shared" si="28"/>
        <v>0</v>
      </c>
      <c r="U140" s="181">
        <f t="shared" si="28"/>
        <v>0</v>
      </c>
      <c r="V140" s="8"/>
    </row>
    <row r="141" spans="1:22" customFormat="1" outlineLevel="1" x14ac:dyDescent="0.25">
      <c r="A141" s="7">
        <v>33</v>
      </c>
      <c r="B141" t="s">
        <v>79</v>
      </c>
      <c r="C141" t="s">
        <v>78</v>
      </c>
      <c r="D141" s="152">
        <f>IFERROR(MATCH(B141,B$108:B140,0),0)</f>
        <v>0</v>
      </c>
      <c r="E141" s="181">
        <f t="shared" si="27"/>
        <v>0</v>
      </c>
      <c r="F141" s="181">
        <f t="shared" si="27"/>
        <v>0</v>
      </c>
      <c r="G141" s="181">
        <f t="shared" si="27"/>
        <v>0</v>
      </c>
      <c r="H141" s="181">
        <f t="shared" si="27"/>
        <v>0</v>
      </c>
      <c r="I141" s="181">
        <f t="shared" si="27"/>
        <v>0</v>
      </c>
      <c r="J141" s="181">
        <f t="shared" si="27"/>
        <v>0</v>
      </c>
      <c r="K141" s="181">
        <f t="shared" si="27"/>
        <v>0</v>
      </c>
      <c r="L141" s="181">
        <f t="shared" si="27"/>
        <v>0</v>
      </c>
      <c r="M141" s="181">
        <f t="shared" si="27"/>
        <v>0</v>
      </c>
      <c r="N141" s="181">
        <f t="shared" si="27"/>
        <v>0</v>
      </c>
      <c r="O141" s="181">
        <f t="shared" si="28"/>
        <v>0</v>
      </c>
      <c r="P141" s="181">
        <f t="shared" si="28"/>
        <v>0</v>
      </c>
      <c r="Q141" s="181">
        <f t="shared" si="28"/>
        <v>0</v>
      </c>
      <c r="R141" s="181">
        <f t="shared" si="28"/>
        <v>0</v>
      </c>
      <c r="S141" s="181">
        <f t="shared" si="28"/>
        <v>0</v>
      </c>
      <c r="T141" s="181">
        <f t="shared" si="28"/>
        <v>0</v>
      </c>
      <c r="U141" s="181">
        <f t="shared" si="28"/>
        <v>0</v>
      </c>
      <c r="V141" s="8"/>
    </row>
    <row r="142" spans="1:22" customFormat="1" outlineLevel="1" x14ac:dyDescent="0.25">
      <c r="A142" s="7">
        <v>34</v>
      </c>
      <c r="B142" t="s">
        <v>81</v>
      </c>
      <c r="C142" t="s">
        <v>80</v>
      </c>
      <c r="D142" s="152">
        <f>IFERROR(MATCH(B142,B$108:B141,0),0)</f>
        <v>0</v>
      </c>
      <c r="E142" s="181">
        <f t="shared" si="27"/>
        <v>0</v>
      </c>
      <c r="F142" s="181">
        <f t="shared" si="27"/>
        <v>0</v>
      </c>
      <c r="G142" s="181">
        <f t="shared" si="27"/>
        <v>0</v>
      </c>
      <c r="H142" s="181">
        <f t="shared" si="27"/>
        <v>0</v>
      </c>
      <c r="I142" s="181">
        <f t="shared" si="27"/>
        <v>0</v>
      </c>
      <c r="J142" s="181">
        <f t="shared" si="27"/>
        <v>0</v>
      </c>
      <c r="K142" s="181">
        <f t="shared" si="27"/>
        <v>0</v>
      </c>
      <c r="L142" s="181">
        <f t="shared" si="27"/>
        <v>0</v>
      </c>
      <c r="M142" s="181">
        <f t="shared" si="27"/>
        <v>0</v>
      </c>
      <c r="N142" s="181">
        <f t="shared" si="27"/>
        <v>0</v>
      </c>
      <c r="O142" s="181">
        <f t="shared" si="28"/>
        <v>0</v>
      </c>
      <c r="P142" s="181">
        <f t="shared" si="28"/>
        <v>0</v>
      </c>
      <c r="Q142" s="181">
        <f t="shared" si="28"/>
        <v>0</v>
      </c>
      <c r="R142" s="181">
        <f t="shared" si="28"/>
        <v>0</v>
      </c>
      <c r="S142" s="181">
        <f t="shared" si="28"/>
        <v>0</v>
      </c>
      <c r="T142" s="181">
        <f t="shared" si="28"/>
        <v>0</v>
      </c>
      <c r="U142" s="181">
        <f t="shared" si="28"/>
        <v>0</v>
      </c>
      <c r="V142" s="8"/>
    </row>
    <row r="143" spans="1:22" customFormat="1" outlineLevel="1" x14ac:dyDescent="0.25">
      <c r="A143" s="7">
        <v>35</v>
      </c>
      <c r="B143" t="s">
        <v>84</v>
      </c>
      <c r="C143" t="s">
        <v>83</v>
      </c>
      <c r="D143" s="152">
        <f>IFERROR(MATCH(B143,B$108:B142,0),0)</f>
        <v>0</v>
      </c>
      <c r="E143" s="181">
        <f t="shared" si="27"/>
        <v>0</v>
      </c>
      <c r="F143" s="181">
        <f t="shared" si="27"/>
        <v>0</v>
      </c>
      <c r="G143" s="181">
        <f t="shared" si="27"/>
        <v>0</v>
      </c>
      <c r="H143" s="181">
        <f t="shared" si="27"/>
        <v>0</v>
      </c>
      <c r="I143" s="181">
        <f t="shared" si="27"/>
        <v>0</v>
      </c>
      <c r="J143" s="181">
        <f t="shared" si="27"/>
        <v>0</v>
      </c>
      <c r="K143" s="181">
        <f t="shared" si="27"/>
        <v>0</v>
      </c>
      <c r="L143" s="181">
        <f t="shared" si="27"/>
        <v>0</v>
      </c>
      <c r="M143" s="181">
        <f t="shared" si="27"/>
        <v>0</v>
      </c>
      <c r="N143" s="181">
        <f t="shared" si="27"/>
        <v>0</v>
      </c>
      <c r="O143" s="181">
        <f t="shared" si="28"/>
        <v>0</v>
      </c>
      <c r="P143" s="181">
        <f t="shared" si="28"/>
        <v>0</v>
      </c>
      <c r="Q143" s="181">
        <f t="shared" si="28"/>
        <v>0</v>
      </c>
      <c r="R143" s="181">
        <f t="shared" si="28"/>
        <v>0</v>
      </c>
      <c r="S143" s="181">
        <f t="shared" si="28"/>
        <v>0</v>
      </c>
      <c r="T143" s="181">
        <f t="shared" si="28"/>
        <v>0</v>
      </c>
      <c r="U143" s="181">
        <f t="shared" si="28"/>
        <v>0</v>
      </c>
      <c r="V143" s="8"/>
    </row>
    <row r="144" spans="1:22" customFormat="1" outlineLevel="1" x14ac:dyDescent="0.25">
      <c r="A144" s="7">
        <v>36</v>
      </c>
      <c r="B144" t="s">
        <v>86</v>
      </c>
      <c r="C144" t="s">
        <v>85</v>
      </c>
      <c r="D144" s="152">
        <f>IFERROR(MATCH(B144,B$108:B143,0),0)</f>
        <v>0</v>
      </c>
      <c r="E144" s="181">
        <f t="shared" si="27"/>
        <v>0</v>
      </c>
      <c r="F144" s="181">
        <f t="shared" si="27"/>
        <v>0</v>
      </c>
      <c r="G144" s="181">
        <f t="shared" si="27"/>
        <v>0</v>
      </c>
      <c r="H144" s="181">
        <f t="shared" si="27"/>
        <v>0</v>
      </c>
      <c r="I144" s="181">
        <f t="shared" si="27"/>
        <v>0</v>
      </c>
      <c r="J144" s="181">
        <f t="shared" si="27"/>
        <v>0</v>
      </c>
      <c r="K144" s="181">
        <f t="shared" si="27"/>
        <v>0</v>
      </c>
      <c r="L144" s="181">
        <f t="shared" si="27"/>
        <v>0</v>
      </c>
      <c r="M144" s="181">
        <f t="shared" si="27"/>
        <v>0</v>
      </c>
      <c r="N144" s="181">
        <f t="shared" si="27"/>
        <v>0</v>
      </c>
      <c r="O144" s="181">
        <f t="shared" si="28"/>
        <v>0</v>
      </c>
      <c r="P144" s="181">
        <f t="shared" si="28"/>
        <v>0</v>
      </c>
      <c r="Q144" s="181">
        <f t="shared" si="28"/>
        <v>0</v>
      </c>
      <c r="R144" s="181">
        <f t="shared" si="28"/>
        <v>0</v>
      </c>
      <c r="S144" s="181">
        <f t="shared" si="28"/>
        <v>0</v>
      </c>
      <c r="T144" s="181">
        <f t="shared" si="28"/>
        <v>0</v>
      </c>
      <c r="U144" s="181">
        <f t="shared" si="28"/>
        <v>0</v>
      </c>
      <c r="V144" s="8"/>
    </row>
    <row r="145" spans="1:22" customFormat="1" outlineLevel="1" x14ac:dyDescent="0.25">
      <c r="A145" s="7">
        <v>37</v>
      </c>
      <c r="B145" t="s">
        <v>88</v>
      </c>
      <c r="C145" t="s">
        <v>87</v>
      </c>
      <c r="D145" s="152">
        <f>IFERROR(MATCH(B145,B$108:B144,0),0)</f>
        <v>0</v>
      </c>
      <c r="E145" s="181">
        <f t="shared" si="27"/>
        <v>0</v>
      </c>
      <c r="F145" s="181">
        <f t="shared" si="27"/>
        <v>0</v>
      </c>
      <c r="G145" s="181">
        <f t="shared" si="27"/>
        <v>0</v>
      </c>
      <c r="H145" s="181">
        <f t="shared" si="27"/>
        <v>0</v>
      </c>
      <c r="I145" s="181">
        <f t="shared" si="27"/>
        <v>0</v>
      </c>
      <c r="J145" s="181">
        <f t="shared" si="27"/>
        <v>0</v>
      </c>
      <c r="K145" s="181">
        <f t="shared" si="27"/>
        <v>0</v>
      </c>
      <c r="L145" s="181">
        <f t="shared" si="27"/>
        <v>0</v>
      </c>
      <c r="M145" s="181">
        <f t="shared" si="27"/>
        <v>0</v>
      </c>
      <c r="N145" s="181">
        <f t="shared" si="27"/>
        <v>0</v>
      </c>
      <c r="O145" s="181">
        <f t="shared" si="28"/>
        <v>0</v>
      </c>
      <c r="P145" s="181">
        <f t="shared" si="28"/>
        <v>0</v>
      </c>
      <c r="Q145" s="181">
        <f t="shared" si="28"/>
        <v>0</v>
      </c>
      <c r="R145" s="181">
        <f t="shared" si="28"/>
        <v>0</v>
      </c>
      <c r="S145" s="181">
        <f t="shared" si="28"/>
        <v>0</v>
      </c>
      <c r="T145" s="181">
        <f t="shared" si="28"/>
        <v>0</v>
      </c>
      <c r="U145" s="181">
        <f t="shared" si="28"/>
        <v>0</v>
      </c>
      <c r="V145" s="8"/>
    </row>
    <row r="146" spans="1:22" customFormat="1" outlineLevel="1" x14ac:dyDescent="0.25">
      <c r="A146" s="7">
        <v>38</v>
      </c>
      <c r="B146" t="s">
        <v>90</v>
      </c>
      <c r="C146" t="s">
        <v>89</v>
      </c>
      <c r="D146" s="152">
        <f>IFERROR(MATCH(B146,B$108:B145,0),0)</f>
        <v>0</v>
      </c>
      <c r="E146" s="181">
        <f t="shared" si="27"/>
        <v>0</v>
      </c>
      <c r="F146" s="181">
        <f t="shared" si="27"/>
        <v>0</v>
      </c>
      <c r="G146" s="181">
        <f t="shared" si="27"/>
        <v>0</v>
      </c>
      <c r="H146" s="181">
        <f t="shared" si="27"/>
        <v>0</v>
      </c>
      <c r="I146" s="181">
        <f t="shared" si="27"/>
        <v>0</v>
      </c>
      <c r="J146" s="181">
        <f t="shared" si="27"/>
        <v>0</v>
      </c>
      <c r="K146" s="181">
        <f t="shared" si="27"/>
        <v>0</v>
      </c>
      <c r="L146" s="181">
        <f t="shared" si="27"/>
        <v>0</v>
      </c>
      <c r="M146" s="181">
        <f t="shared" si="27"/>
        <v>0</v>
      </c>
      <c r="N146" s="181">
        <f t="shared" si="27"/>
        <v>0</v>
      </c>
      <c r="O146" s="181">
        <f t="shared" si="28"/>
        <v>0</v>
      </c>
      <c r="P146" s="181">
        <f t="shared" si="28"/>
        <v>0</v>
      </c>
      <c r="Q146" s="181">
        <f t="shared" si="28"/>
        <v>0</v>
      </c>
      <c r="R146" s="181">
        <f t="shared" si="28"/>
        <v>0</v>
      </c>
      <c r="S146" s="181">
        <f t="shared" si="28"/>
        <v>0</v>
      </c>
      <c r="T146" s="181">
        <f t="shared" si="28"/>
        <v>0</v>
      </c>
      <c r="U146" s="181">
        <f t="shared" si="28"/>
        <v>0</v>
      </c>
      <c r="V146" s="8"/>
    </row>
    <row r="147" spans="1:22" customFormat="1" outlineLevel="1" x14ac:dyDescent="0.25">
      <c r="A147" s="7">
        <v>39</v>
      </c>
      <c r="B147" t="s">
        <v>92</v>
      </c>
      <c r="C147" t="s">
        <v>91</v>
      </c>
      <c r="D147" s="152">
        <f>IFERROR(MATCH(B147,B$108:B146,0),0)</f>
        <v>0</v>
      </c>
      <c r="E147" s="181">
        <f t="shared" si="27"/>
        <v>0</v>
      </c>
      <c r="F147" s="181">
        <f t="shared" si="27"/>
        <v>0</v>
      </c>
      <c r="G147" s="181">
        <f t="shared" si="27"/>
        <v>0</v>
      </c>
      <c r="H147" s="181">
        <f t="shared" si="27"/>
        <v>0</v>
      </c>
      <c r="I147" s="181">
        <f t="shared" si="27"/>
        <v>0</v>
      </c>
      <c r="J147" s="181">
        <f t="shared" si="27"/>
        <v>0</v>
      </c>
      <c r="K147" s="181">
        <f t="shared" si="27"/>
        <v>0</v>
      </c>
      <c r="L147" s="181">
        <f t="shared" si="27"/>
        <v>0</v>
      </c>
      <c r="M147" s="181">
        <f t="shared" si="27"/>
        <v>0</v>
      </c>
      <c r="N147" s="181">
        <f t="shared" si="27"/>
        <v>0</v>
      </c>
      <c r="O147" s="181">
        <f t="shared" si="28"/>
        <v>0</v>
      </c>
      <c r="P147" s="181">
        <f t="shared" si="28"/>
        <v>0</v>
      </c>
      <c r="Q147" s="181">
        <f t="shared" si="28"/>
        <v>0</v>
      </c>
      <c r="R147" s="181">
        <f t="shared" si="28"/>
        <v>0</v>
      </c>
      <c r="S147" s="181">
        <f t="shared" si="28"/>
        <v>0</v>
      </c>
      <c r="T147" s="181">
        <f t="shared" si="28"/>
        <v>0</v>
      </c>
      <c r="U147" s="181">
        <f t="shared" si="28"/>
        <v>0</v>
      </c>
      <c r="V147" s="8"/>
    </row>
    <row r="148" spans="1:22" customFormat="1" outlineLevel="1" x14ac:dyDescent="0.25">
      <c r="A148" s="7">
        <v>40</v>
      </c>
      <c r="B148" t="s">
        <v>94</v>
      </c>
      <c r="C148" t="s">
        <v>93</v>
      </c>
      <c r="D148" s="152">
        <f>IFERROR(MATCH(B148,B$108:B147,0),0)</f>
        <v>0</v>
      </c>
      <c r="E148" s="181">
        <f t="shared" si="27"/>
        <v>0</v>
      </c>
      <c r="F148" s="181">
        <f t="shared" si="27"/>
        <v>0</v>
      </c>
      <c r="G148" s="181">
        <f t="shared" si="27"/>
        <v>0</v>
      </c>
      <c r="H148" s="181">
        <f t="shared" si="27"/>
        <v>0</v>
      </c>
      <c r="I148" s="181">
        <f t="shared" si="27"/>
        <v>0</v>
      </c>
      <c r="J148" s="181">
        <f t="shared" si="27"/>
        <v>0</v>
      </c>
      <c r="K148" s="181">
        <f t="shared" si="27"/>
        <v>0</v>
      </c>
      <c r="L148" s="181">
        <f t="shared" si="27"/>
        <v>0</v>
      </c>
      <c r="M148" s="181">
        <f t="shared" si="27"/>
        <v>0</v>
      </c>
      <c r="N148" s="181">
        <f t="shared" si="27"/>
        <v>0</v>
      </c>
      <c r="O148" s="181">
        <f t="shared" si="28"/>
        <v>0</v>
      </c>
      <c r="P148" s="181">
        <f t="shared" si="28"/>
        <v>0</v>
      </c>
      <c r="Q148" s="181">
        <f t="shared" si="28"/>
        <v>0</v>
      </c>
      <c r="R148" s="181">
        <f t="shared" si="28"/>
        <v>0</v>
      </c>
      <c r="S148" s="181">
        <f t="shared" si="28"/>
        <v>0</v>
      </c>
      <c r="T148" s="181">
        <f t="shared" si="28"/>
        <v>0</v>
      </c>
      <c r="U148" s="181">
        <f t="shared" si="28"/>
        <v>0</v>
      </c>
      <c r="V148" s="8"/>
    </row>
    <row r="149" spans="1:22" customFormat="1" outlineLevel="1" x14ac:dyDescent="0.25">
      <c r="A149" s="7">
        <v>41</v>
      </c>
      <c r="B149" t="s">
        <v>96</v>
      </c>
      <c r="C149" t="s">
        <v>95</v>
      </c>
      <c r="D149" s="152">
        <f>IFERROR(MATCH(B149,B$108:B148,0),0)</f>
        <v>0</v>
      </c>
      <c r="E149" s="181">
        <f t="shared" ref="E149:N158" si="29">IF($D149&gt;0,0,IFERROR(VLOOKUP($B149,tblAdjSales,MATCH(E$108,tvYear,0),FALSE),0))</f>
        <v>0</v>
      </c>
      <c r="F149" s="181">
        <f t="shared" si="29"/>
        <v>0</v>
      </c>
      <c r="G149" s="181">
        <f t="shared" si="29"/>
        <v>0</v>
      </c>
      <c r="H149" s="181">
        <f t="shared" si="29"/>
        <v>0</v>
      </c>
      <c r="I149" s="181">
        <f t="shared" si="29"/>
        <v>0</v>
      </c>
      <c r="J149" s="181">
        <f t="shared" si="29"/>
        <v>0</v>
      </c>
      <c r="K149" s="181">
        <f t="shared" si="29"/>
        <v>0</v>
      </c>
      <c r="L149" s="181">
        <f t="shared" si="29"/>
        <v>0</v>
      </c>
      <c r="M149" s="181">
        <f t="shared" si="29"/>
        <v>0</v>
      </c>
      <c r="N149" s="181">
        <f t="shared" si="29"/>
        <v>0</v>
      </c>
      <c r="O149" s="181">
        <f t="shared" ref="O149:U158" si="30">IF($D149&gt;0,0,IFERROR(VLOOKUP($B149,tblAdjSales,MATCH(O$108,tvYear,0),FALSE),0))</f>
        <v>0</v>
      </c>
      <c r="P149" s="181">
        <f t="shared" si="30"/>
        <v>0</v>
      </c>
      <c r="Q149" s="181">
        <f t="shared" si="30"/>
        <v>0</v>
      </c>
      <c r="R149" s="181">
        <f t="shared" si="30"/>
        <v>0</v>
      </c>
      <c r="S149" s="181">
        <f t="shared" si="30"/>
        <v>0</v>
      </c>
      <c r="T149" s="181">
        <f t="shared" si="30"/>
        <v>0</v>
      </c>
      <c r="U149" s="181">
        <f t="shared" si="30"/>
        <v>0</v>
      </c>
      <c r="V149" s="8"/>
    </row>
    <row r="150" spans="1:22" customFormat="1" outlineLevel="1" x14ac:dyDescent="0.25">
      <c r="A150" s="7">
        <v>42</v>
      </c>
      <c r="B150" t="s">
        <v>98</v>
      </c>
      <c r="C150" t="s">
        <v>97</v>
      </c>
      <c r="D150" s="152">
        <f>IFERROR(MATCH(B150,B$108:B149,0),0)</f>
        <v>0</v>
      </c>
      <c r="E150" s="181">
        <f t="shared" si="29"/>
        <v>0</v>
      </c>
      <c r="F150" s="181">
        <f t="shared" si="29"/>
        <v>0</v>
      </c>
      <c r="G150" s="181">
        <f t="shared" si="29"/>
        <v>0</v>
      </c>
      <c r="H150" s="181">
        <f t="shared" si="29"/>
        <v>0</v>
      </c>
      <c r="I150" s="181">
        <f t="shared" si="29"/>
        <v>0</v>
      </c>
      <c r="J150" s="181">
        <f t="shared" si="29"/>
        <v>0</v>
      </c>
      <c r="K150" s="181">
        <f t="shared" si="29"/>
        <v>0</v>
      </c>
      <c r="L150" s="181">
        <f t="shared" si="29"/>
        <v>0</v>
      </c>
      <c r="M150" s="181">
        <f t="shared" si="29"/>
        <v>0</v>
      </c>
      <c r="N150" s="181">
        <f t="shared" si="29"/>
        <v>0</v>
      </c>
      <c r="O150" s="181">
        <f t="shared" si="30"/>
        <v>0</v>
      </c>
      <c r="P150" s="181">
        <f t="shared" si="30"/>
        <v>0</v>
      </c>
      <c r="Q150" s="181">
        <f t="shared" si="30"/>
        <v>0</v>
      </c>
      <c r="R150" s="181">
        <f t="shared" si="30"/>
        <v>0</v>
      </c>
      <c r="S150" s="181">
        <f t="shared" si="30"/>
        <v>0</v>
      </c>
      <c r="T150" s="181">
        <f t="shared" si="30"/>
        <v>0</v>
      </c>
      <c r="U150" s="181">
        <f t="shared" si="30"/>
        <v>0</v>
      </c>
      <c r="V150" s="8"/>
    </row>
    <row r="151" spans="1:22" customFormat="1" outlineLevel="1" x14ac:dyDescent="0.25">
      <c r="A151" s="7">
        <v>43</v>
      </c>
      <c r="B151" t="s">
        <v>100</v>
      </c>
      <c r="C151" t="s">
        <v>99</v>
      </c>
      <c r="D151" s="152">
        <f>IFERROR(MATCH(B151,B$108:B150,0),0)</f>
        <v>0</v>
      </c>
      <c r="E151" s="181">
        <f t="shared" si="29"/>
        <v>0</v>
      </c>
      <c r="F151" s="181">
        <f t="shared" si="29"/>
        <v>0</v>
      </c>
      <c r="G151" s="181">
        <f t="shared" si="29"/>
        <v>0</v>
      </c>
      <c r="H151" s="181">
        <f t="shared" si="29"/>
        <v>0</v>
      </c>
      <c r="I151" s="181">
        <f t="shared" si="29"/>
        <v>0</v>
      </c>
      <c r="J151" s="181">
        <f t="shared" si="29"/>
        <v>0</v>
      </c>
      <c r="K151" s="181">
        <f t="shared" si="29"/>
        <v>0</v>
      </c>
      <c r="L151" s="181">
        <f t="shared" si="29"/>
        <v>0</v>
      </c>
      <c r="M151" s="181">
        <f t="shared" si="29"/>
        <v>0</v>
      </c>
      <c r="N151" s="181">
        <f t="shared" si="29"/>
        <v>0</v>
      </c>
      <c r="O151" s="181">
        <f t="shared" si="30"/>
        <v>0</v>
      </c>
      <c r="P151" s="181">
        <f t="shared" si="30"/>
        <v>0</v>
      </c>
      <c r="Q151" s="181">
        <f t="shared" si="30"/>
        <v>0</v>
      </c>
      <c r="R151" s="181">
        <f t="shared" si="30"/>
        <v>0</v>
      </c>
      <c r="S151" s="181">
        <f t="shared" si="30"/>
        <v>0</v>
      </c>
      <c r="T151" s="181">
        <f t="shared" si="30"/>
        <v>0</v>
      </c>
      <c r="U151" s="181">
        <f t="shared" si="30"/>
        <v>0</v>
      </c>
      <c r="V151" s="8"/>
    </row>
    <row r="152" spans="1:22" customFormat="1" outlineLevel="1" x14ac:dyDescent="0.25">
      <c r="A152" s="7">
        <v>44</v>
      </c>
      <c r="B152" t="s">
        <v>102</v>
      </c>
      <c r="C152" t="s">
        <v>101</v>
      </c>
      <c r="D152" s="152">
        <f>IFERROR(MATCH(B152,B$108:B151,0),0)</f>
        <v>0</v>
      </c>
      <c r="E152" s="181">
        <f t="shared" si="29"/>
        <v>0</v>
      </c>
      <c r="F152" s="181">
        <f t="shared" si="29"/>
        <v>0</v>
      </c>
      <c r="G152" s="181">
        <f t="shared" si="29"/>
        <v>0</v>
      </c>
      <c r="H152" s="181">
        <f t="shared" si="29"/>
        <v>0</v>
      </c>
      <c r="I152" s="181">
        <f t="shared" si="29"/>
        <v>0</v>
      </c>
      <c r="J152" s="181">
        <f t="shared" si="29"/>
        <v>0</v>
      </c>
      <c r="K152" s="181">
        <f t="shared" si="29"/>
        <v>0</v>
      </c>
      <c r="L152" s="181">
        <f t="shared" si="29"/>
        <v>0</v>
      </c>
      <c r="M152" s="181">
        <f t="shared" si="29"/>
        <v>0</v>
      </c>
      <c r="N152" s="181">
        <f t="shared" si="29"/>
        <v>0</v>
      </c>
      <c r="O152" s="181">
        <f t="shared" si="30"/>
        <v>0</v>
      </c>
      <c r="P152" s="181">
        <f t="shared" si="30"/>
        <v>0</v>
      </c>
      <c r="Q152" s="181">
        <f t="shared" si="30"/>
        <v>0</v>
      </c>
      <c r="R152" s="181">
        <f t="shared" si="30"/>
        <v>0</v>
      </c>
      <c r="S152" s="181">
        <f t="shared" si="30"/>
        <v>0</v>
      </c>
      <c r="T152" s="181">
        <f t="shared" si="30"/>
        <v>0</v>
      </c>
      <c r="U152" s="181">
        <f t="shared" si="30"/>
        <v>0</v>
      </c>
      <c r="V152" s="8"/>
    </row>
    <row r="153" spans="1:22" customFormat="1" outlineLevel="1" x14ac:dyDescent="0.25">
      <c r="A153" s="7"/>
      <c r="D153" s="152">
        <f>IFERROR(MATCH(B153,B$108:B152,0),0)</f>
        <v>0</v>
      </c>
      <c r="E153" s="181">
        <f t="shared" si="29"/>
        <v>0</v>
      </c>
      <c r="F153" s="181">
        <f t="shared" si="29"/>
        <v>0</v>
      </c>
      <c r="G153" s="181">
        <f t="shared" si="29"/>
        <v>0</v>
      </c>
      <c r="H153" s="181">
        <f t="shared" si="29"/>
        <v>0</v>
      </c>
      <c r="I153" s="181">
        <f t="shared" si="29"/>
        <v>0</v>
      </c>
      <c r="J153" s="181">
        <f t="shared" si="29"/>
        <v>0</v>
      </c>
      <c r="K153" s="181">
        <f t="shared" si="29"/>
        <v>0</v>
      </c>
      <c r="L153" s="181">
        <f t="shared" si="29"/>
        <v>0</v>
      </c>
      <c r="M153" s="181">
        <f t="shared" si="29"/>
        <v>0</v>
      </c>
      <c r="N153" s="181">
        <f t="shared" si="29"/>
        <v>0</v>
      </c>
      <c r="O153" s="181">
        <f t="shared" si="30"/>
        <v>0</v>
      </c>
      <c r="P153" s="181">
        <f t="shared" si="30"/>
        <v>0</v>
      </c>
      <c r="Q153" s="181">
        <f t="shared" si="30"/>
        <v>0</v>
      </c>
      <c r="R153" s="181">
        <f t="shared" si="30"/>
        <v>0</v>
      </c>
      <c r="S153" s="181">
        <f t="shared" si="30"/>
        <v>0</v>
      </c>
      <c r="T153" s="181">
        <f t="shared" si="30"/>
        <v>0</v>
      </c>
      <c r="U153" s="181">
        <f t="shared" si="30"/>
        <v>0</v>
      </c>
      <c r="V153" s="8"/>
    </row>
    <row r="154" spans="1:22" customFormat="1" outlineLevel="1" x14ac:dyDescent="0.25">
      <c r="A154" s="7"/>
      <c r="D154" s="152">
        <f>IFERROR(MATCH(B154,B$108:B153,0),0)</f>
        <v>0</v>
      </c>
      <c r="E154" s="181">
        <f t="shared" si="29"/>
        <v>0</v>
      </c>
      <c r="F154" s="181">
        <f t="shared" si="29"/>
        <v>0</v>
      </c>
      <c r="G154" s="181">
        <f t="shared" si="29"/>
        <v>0</v>
      </c>
      <c r="H154" s="181">
        <f t="shared" si="29"/>
        <v>0</v>
      </c>
      <c r="I154" s="181">
        <f t="shared" si="29"/>
        <v>0</v>
      </c>
      <c r="J154" s="181">
        <f t="shared" si="29"/>
        <v>0</v>
      </c>
      <c r="K154" s="181">
        <f t="shared" si="29"/>
        <v>0</v>
      </c>
      <c r="L154" s="181">
        <f t="shared" si="29"/>
        <v>0</v>
      </c>
      <c r="M154" s="181">
        <f t="shared" si="29"/>
        <v>0</v>
      </c>
      <c r="N154" s="181">
        <f t="shared" si="29"/>
        <v>0</v>
      </c>
      <c r="O154" s="181">
        <f t="shared" si="30"/>
        <v>0</v>
      </c>
      <c r="P154" s="181">
        <f t="shared" si="30"/>
        <v>0</v>
      </c>
      <c r="Q154" s="181">
        <f t="shared" si="30"/>
        <v>0</v>
      </c>
      <c r="R154" s="181">
        <f t="shared" si="30"/>
        <v>0</v>
      </c>
      <c r="S154" s="181">
        <f t="shared" si="30"/>
        <v>0</v>
      </c>
      <c r="T154" s="181">
        <f t="shared" si="30"/>
        <v>0</v>
      </c>
      <c r="U154" s="181">
        <f t="shared" si="30"/>
        <v>0</v>
      </c>
      <c r="V154" s="8"/>
    </row>
    <row r="155" spans="1:22" customFormat="1" outlineLevel="1" x14ac:dyDescent="0.25">
      <c r="A155" s="7"/>
      <c r="D155" s="152">
        <f>IFERROR(MATCH(B155,B$108:B154,0),0)</f>
        <v>0</v>
      </c>
      <c r="E155" s="181">
        <f t="shared" si="29"/>
        <v>0</v>
      </c>
      <c r="F155" s="181">
        <f t="shared" si="29"/>
        <v>0</v>
      </c>
      <c r="G155" s="181">
        <f t="shared" si="29"/>
        <v>0</v>
      </c>
      <c r="H155" s="181">
        <f t="shared" si="29"/>
        <v>0</v>
      </c>
      <c r="I155" s="181">
        <f t="shared" si="29"/>
        <v>0</v>
      </c>
      <c r="J155" s="181">
        <f t="shared" si="29"/>
        <v>0</v>
      </c>
      <c r="K155" s="181">
        <f t="shared" si="29"/>
        <v>0</v>
      </c>
      <c r="L155" s="181">
        <f t="shared" si="29"/>
        <v>0</v>
      </c>
      <c r="M155" s="181">
        <f t="shared" si="29"/>
        <v>0</v>
      </c>
      <c r="N155" s="181">
        <f t="shared" si="29"/>
        <v>0</v>
      </c>
      <c r="O155" s="181">
        <f t="shared" si="30"/>
        <v>0</v>
      </c>
      <c r="P155" s="181">
        <f t="shared" si="30"/>
        <v>0</v>
      </c>
      <c r="Q155" s="181">
        <f t="shared" si="30"/>
        <v>0</v>
      </c>
      <c r="R155" s="181">
        <f t="shared" si="30"/>
        <v>0</v>
      </c>
      <c r="S155" s="181">
        <f t="shared" si="30"/>
        <v>0</v>
      </c>
      <c r="T155" s="181">
        <f t="shared" si="30"/>
        <v>0</v>
      </c>
      <c r="U155" s="181">
        <f t="shared" si="30"/>
        <v>0</v>
      </c>
      <c r="V155" s="8"/>
    </row>
    <row r="156" spans="1:22" customFormat="1" outlineLevel="1" x14ac:dyDescent="0.25">
      <c r="A156" s="7"/>
      <c r="D156" s="152">
        <f>IFERROR(MATCH(B156,B$108:B155,0),0)</f>
        <v>0</v>
      </c>
      <c r="E156" s="181">
        <f t="shared" si="29"/>
        <v>0</v>
      </c>
      <c r="F156" s="181">
        <f t="shared" si="29"/>
        <v>0</v>
      </c>
      <c r="G156" s="181">
        <f t="shared" si="29"/>
        <v>0</v>
      </c>
      <c r="H156" s="181">
        <f t="shared" si="29"/>
        <v>0</v>
      </c>
      <c r="I156" s="181">
        <f t="shared" si="29"/>
        <v>0</v>
      </c>
      <c r="J156" s="181">
        <f t="shared" si="29"/>
        <v>0</v>
      </c>
      <c r="K156" s="181">
        <f t="shared" si="29"/>
        <v>0</v>
      </c>
      <c r="L156" s="181">
        <f t="shared" si="29"/>
        <v>0</v>
      </c>
      <c r="M156" s="181">
        <f t="shared" si="29"/>
        <v>0</v>
      </c>
      <c r="N156" s="181">
        <f t="shared" si="29"/>
        <v>0</v>
      </c>
      <c r="O156" s="181">
        <f t="shared" si="30"/>
        <v>0</v>
      </c>
      <c r="P156" s="181">
        <f t="shared" si="30"/>
        <v>0</v>
      </c>
      <c r="Q156" s="181">
        <f t="shared" si="30"/>
        <v>0</v>
      </c>
      <c r="R156" s="181">
        <f t="shared" si="30"/>
        <v>0</v>
      </c>
      <c r="S156" s="181">
        <f t="shared" si="30"/>
        <v>0</v>
      </c>
      <c r="T156" s="181">
        <f t="shared" si="30"/>
        <v>0</v>
      </c>
      <c r="U156" s="181">
        <f t="shared" si="30"/>
        <v>0</v>
      </c>
      <c r="V156" s="8"/>
    </row>
    <row r="157" spans="1:22" customFormat="1" outlineLevel="1" x14ac:dyDescent="0.25">
      <c r="A157" s="7"/>
      <c r="D157" s="152">
        <f>IFERROR(MATCH(B157,B$108:B156,0),0)</f>
        <v>0</v>
      </c>
      <c r="E157" s="181">
        <f t="shared" si="29"/>
        <v>0</v>
      </c>
      <c r="F157" s="181">
        <f t="shared" si="29"/>
        <v>0</v>
      </c>
      <c r="G157" s="181">
        <f t="shared" si="29"/>
        <v>0</v>
      </c>
      <c r="H157" s="181">
        <f t="shared" si="29"/>
        <v>0</v>
      </c>
      <c r="I157" s="181">
        <f t="shared" si="29"/>
        <v>0</v>
      </c>
      <c r="J157" s="181">
        <f t="shared" si="29"/>
        <v>0</v>
      </c>
      <c r="K157" s="181">
        <f t="shared" si="29"/>
        <v>0</v>
      </c>
      <c r="L157" s="181">
        <f t="shared" si="29"/>
        <v>0</v>
      </c>
      <c r="M157" s="181">
        <f t="shared" si="29"/>
        <v>0</v>
      </c>
      <c r="N157" s="181">
        <f t="shared" si="29"/>
        <v>0</v>
      </c>
      <c r="O157" s="181">
        <f t="shared" si="30"/>
        <v>0</v>
      </c>
      <c r="P157" s="181">
        <f t="shared" si="30"/>
        <v>0</v>
      </c>
      <c r="Q157" s="181">
        <f t="shared" si="30"/>
        <v>0</v>
      </c>
      <c r="R157" s="181">
        <f t="shared" si="30"/>
        <v>0</v>
      </c>
      <c r="S157" s="181">
        <f t="shared" si="30"/>
        <v>0</v>
      </c>
      <c r="T157" s="181">
        <f t="shared" si="30"/>
        <v>0</v>
      </c>
      <c r="U157" s="181">
        <f t="shared" si="30"/>
        <v>0</v>
      </c>
      <c r="V157" s="8"/>
    </row>
    <row r="158" spans="1:22" customFormat="1" outlineLevel="1" x14ac:dyDescent="0.25">
      <c r="A158" s="7"/>
      <c r="D158" s="152">
        <f>IFERROR(MATCH(B158,B$108:B157,0),0)</f>
        <v>0</v>
      </c>
      <c r="E158" s="181">
        <f t="shared" si="29"/>
        <v>0</v>
      </c>
      <c r="F158" s="181">
        <f t="shared" si="29"/>
        <v>0</v>
      </c>
      <c r="G158" s="181">
        <f t="shared" si="29"/>
        <v>0</v>
      </c>
      <c r="H158" s="181">
        <f t="shared" si="29"/>
        <v>0</v>
      </c>
      <c r="I158" s="181">
        <f t="shared" si="29"/>
        <v>0</v>
      </c>
      <c r="J158" s="181">
        <f t="shared" si="29"/>
        <v>0</v>
      </c>
      <c r="K158" s="181">
        <f t="shared" si="29"/>
        <v>0</v>
      </c>
      <c r="L158" s="181">
        <f t="shared" si="29"/>
        <v>0</v>
      </c>
      <c r="M158" s="181">
        <f t="shared" si="29"/>
        <v>0</v>
      </c>
      <c r="N158" s="181">
        <f t="shared" si="29"/>
        <v>0</v>
      </c>
      <c r="O158" s="181">
        <f t="shared" si="30"/>
        <v>0</v>
      </c>
      <c r="P158" s="181">
        <f t="shared" si="30"/>
        <v>0</v>
      </c>
      <c r="Q158" s="181">
        <f t="shared" si="30"/>
        <v>0</v>
      </c>
      <c r="R158" s="181">
        <f t="shared" si="30"/>
        <v>0</v>
      </c>
      <c r="S158" s="181">
        <f t="shared" si="30"/>
        <v>0</v>
      </c>
      <c r="T158" s="181">
        <f t="shared" si="30"/>
        <v>0</v>
      </c>
      <c r="U158" s="181">
        <f t="shared" si="30"/>
        <v>0</v>
      </c>
      <c r="V158" s="8"/>
    </row>
    <row r="159" spans="1:22" customFormat="1" outlineLevel="1" x14ac:dyDescent="0.25">
      <c r="A159" s="7"/>
      <c r="D159" s="152">
        <f>IFERROR(MATCH(B159,B$108:B158,0),0)</f>
        <v>0</v>
      </c>
      <c r="E159" s="181">
        <f t="shared" ref="E159:N164" si="31">IF($D159&gt;0,0,IFERROR(VLOOKUP($B159,tblAdjSales,MATCH(E$108,tvYear,0),FALSE),0))</f>
        <v>0</v>
      </c>
      <c r="F159" s="181">
        <f t="shared" si="31"/>
        <v>0</v>
      </c>
      <c r="G159" s="181">
        <f t="shared" si="31"/>
        <v>0</v>
      </c>
      <c r="H159" s="181">
        <f t="shared" si="31"/>
        <v>0</v>
      </c>
      <c r="I159" s="181">
        <f t="shared" si="31"/>
        <v>0</v>
      </c>
      <c r="J159" s="181">
        <f t="shared" si="31"/>
        <v>0</v>
      </c>
      <c r="K159" s="181">
        <f t="shared" si="31"/>
        <v>0</v>
      </c>
      <c r="L159" s="181">
        <f t="shared" si="31"/>
        <v>0</v>
      </c>
      <c r="M159" s="181">
        <f t="shared" si="31"/>
        <v>0</v>
      </c>
      <c r="N159" s="181">
        <f t="shared" si="31"/>
        <v>0</v>
      </c>
      <c r="O159" s="181">
        <f t="shared" ref="O159:U164" si="32">IF($D159&gt;0,0,IFERROR(VLOOKUP($B159,tblAdjSales,MATCH(O$108,tvYear,0),FALSE),0))</f>
        <v>0</v>
      </c>
      <c r="P159" s="181">
        <f t="shared" si="32"/>
        <v>0</v>
      </c>
      <c r="Q159" s="181">
        <f t="shared" si="32"/>
        <v>0</v>
      </c>
      <c r="R159" s="181">
        <f t="shared" si="32"/>
        <v>0</v>
      </c>
      <c r="S159" s="181">
        <f t="shared" si="32"/>
        <v>0</v>
      </c>
      <c r="T159" s="181">
        <f t="shared" si="32"/>
        <v>0</v>
      </c>
      <c r="U159" s="181">
        <f t="shared" si="32"/>
        <v>0</v>
      </c>
      <c r="V159" s="8"/>
    </row>
    <row r="160" spans="1:22" customFormat="1" outlineLevel="1" x14ac:dyDescent="0.25">
      <c r="A160" s="7">
        <v>1001</v>
      </c>
      <c r="B160" t="s">
        <v>46</v>
      </c>
      <c r="C160" t="s">
        <v>45</v>
      </c>
      <c r="D160" s="152">
        <f>IFERROR(MATCH(B160,B$108:B159,0),0)</f>
        <v>0</v>
      </c>
      <c r="E160" s="181">
        <f t="shared" si="31"/>
        <v>0</v>
      </c>
      <c r="F160" s="181">
        <f t="shared" si="31"/>
        <v>0</v>
      </c>
      <c r="G160" s="181">
        <f t="shared" si="31"/>
        <v>0</v>
      </c>
      <c r="H160" s="181">
        <f t="shared" si="31"/>
        <v>0</v>
      </c>
      <c r="I160" s="181">
        <f t="shared" si="31"/>
        <v>0</v>
      </c>
      <c r="J160" s="181">
        <f t="shared" si="31"/>
        <v>0</v>
      </c>
      <c r="K160" s="181">
        <f t="shared" si="31"/>
        <v>0</v>
      </c>
      <c r="L160" s="181">
        <f t="shared" si="31"/>
        <v>0</v>
      </c>
      <c r="M160" s="181">
        <f t="shared" si="31"/>
        <v>0</v>
      </c>
      <c r="N160" s="181">
        <f t="shared" si="31"/>
        <v>0</v>
      </c>
      <c r="O160" s="181">
        <f t="shared" si="32"/>
        <v>0</v>
      </c>
      <c r="P160" s="181">
        <f t="shared" si="32"/>
        <v>0</v>
      </c>
      <c r="Q160" s="181">
        <f t="shared" si="32"/>
        <v>0</v>
      </c>
      <c r="R160" s="181">
        <f t="shared" si="32"/>
        <v>0</v>
      </c>
      <c r="S160" s="181">
        <f t="shared" si="32"/>
        <v>0</v>
      </c>
      <c r="T160" s="181">
        <f t="shared" si="32"/>
        <v>0</v>
      </c>
      <c r="U160" s="181">
        <f t="shared" si="32"/>
        <v>0</v>
      </c>
      <c r="V160" s="8"/>
    </row>
    <row r="161" spans="1:22" customFormat="1" outlineLevel="1" x14ac:dyDescent="0.25">
      <c r="A161" s="7">
        <v>1002</v>
      </c>
      <c r="B161" t="s">
        <v>49</v>
      </c>
      <c r="C161" t="s">
        <v>48</v>
      </c>
      <c r="D161" s="152">
        <f>IFERROR(MATCH(B161,B$108:B160,0),0)</f>
        <v>0</v>
      </c>
      <c r="E161" s="181">
        <f t="shared" si="31"/>
        <v>0</v>
      </c>
      <c r="F161" s="181">
        <f t="shared" si="31"/>
        <v>0</v>
      </c>
      <c r="G161" s="181">
        <f t="shared" si="31"/>
        <v>0</v>
      </c>
      <c r="H161" s="181">
        <f t="shared" si="31"/>
        <v>0</v>
      </c>
      <c r="I161" s="181">
        <f t="shared" si="31"/>
        <v>0</v>
      </c>
      <c r="J161" s="181">
        <f t="shared" si="31"/>
        <v>0</v>
      </c>
      <c r="K161" s="181">
        <f t="shared" si="31"/>
        <v>0</v>
      </c>
      <c r="L161" s="181">
        <f t="shared" si="31"/>
        <v>0</v>
      </c>
      <c r="M161" s="181">
        <f t="shared" si="31"/>
        <v>0</v>
      </c>
      <c r="N161" s="181">
        <f t="shared" si="31"/>
        <v>0</v>
      </c>
      <c r="O161" s="181">
        <f t="shared" si="32"/>
        <v>0</v>
      </c>
      <c r="P161" s="181">
        <f t="shared" si="32"/>
        <v>0</v>
      </c>
      <c r="Q161" s="181">
        <f t="shared" si="32"/>
        <v>0</v>
      </c>
      <c r="R161" s="181">
        <f t="shared" si="32"/>
        <v>0</v>
      </c>
      <c r="S161" s="181">
        <f t="shared" si="32"/>
        <v>0</v>
      </c>
      <c r="T161" s="181">
        <f t="shared" si="32"/>
        <v>0</v>
      </c>
      <c r="U161" s="181">
        <f t="shared" si="32"/>
        <v>0</v>
      </c>
      <c r="V161" s="8"/>
    </row>
    <row r="162" spans="1:22" customFormat="1" outlineLevel="1" x14ac:dyDescent="0.25">
      <c r="A162" s="7">
        <v>1003</v>
      </c>
      <c r="B162" t="s">
        <v>56</v>
      </c>
      <c r="C162" t="s">
        <v>55</v>
      </c>
      <c r="D162" s="152">
        <f>IFERROR(MATCH(B162,B$108:B161,0),0)</f>
        <v>0</v>
      </c>
      <c r="E162" s="181">
        <f t="shared" si="31"/>
        <v>0</v>
      </c>
      <c r="F162" s="181">
        <f t="shared" si="31"/>
        <v>0</v>
      </c>
      <c r="G162" s="181">
        <f t="shared" si="31"/>
        <v>0</v>
      </c>
      <c r="H162" s="181">
        <f t="shared" si="31"/>
        <v>0</v>
      </c>
      <c r="I162" s="181">
        <f t="shared" si="31"/>
        <v>0</v>
      </c>
      <c r="J162" s="181">
        <f t="shared" si="31"/>
        <v>0</v>
      </c>
      <c r="K162" s="181">
        <f t="shared" si="31"/>
        <v>0</v>
      </c>
      <c r="L162" s="181">
        <f t="shared" si="31"/>
        <v>0</v>
      </c>
      <c r="M162" s="181">
        <f t="shared" si="31"/>
        <v>0</v>
      </c>
      <c r="N162" s="181">
        <f t="shared" si="31"/>
        <v>0</v>
      </c>
      <c r="O162" s="181">
        <f t="shared" si="32"/>
        <v>0</v>
      </c>
      <c r="P162" s="181">
        <f t="shared" si="32"/>
        <v>0</v>
      </c>
      <c r="Q162" s="181">
        <f t="shared" si="32"/>
        <v>0</v>
      </c>
      <c r="R162" s="181">
        <f t="shared" si="32"/>
        <v>0</v>
      </c>
      <c r="S162" s="181">
        <f t="shared" si="32"/>
        <v>0</v>
      </c>
      <c r="T162" s="181">
        <f t="shared" si="32"/>
        <v>0</v>
      </c>
      <c r="U162" s="181">
        <f t="shared" si="32"/>
        <v>0</v>
      </c>
      <c r="V162" s="8"/>
    </row>
    <row r="163" spans="1:22" customFormat="1" outlineLevel="1" x14ac:dyDescent="0.25">
      <c r="A163" s="7">
        <v>1004</v>
      </c>
      <c r="B163" t="s">
        <v>4233</v>
      </c>
      <c r="C163" t="s">
        <v>4234</v>
      </c>
      <c r="D163" s="152">
        <f>IFERROR(MATCH(B163,B$108:B162,0),0)</f>
        <v>0</v>
      </c>
      <c r="E163" s="181">
        <f t="shared" si="31"/>
        <v>0</v>
      </c>
      <c r="F163" s="181">
        <f t="shared" si="31"/>
        <v>0</v>
      </c>
      <c r="G163" s="181">
        <f t="shared" si="31"/>
        <v>0</v>
      </c>
      <c r="H163" s="181">
        <f t="shared" si="31"/>
        <v>0</v>
      </c>
      <c r="I163" s="181">
        <f t="shared" si="31"/>
        <v>0</v>
      </c>
      <c r="J163" s="181">
        <f t="shared" si="31"/>
        <v>0</v>
      </c>
      <c r="K163" s="181">
        <f t="shared" si="31"/>
        <v>0</v>
      </c>
      <c r="L163" s="181">
        <f t="shared" si="31"/>
        <v>0</v>
      </c>
      <c r="M163" s="181">
        <f t="shared" si="31"/>
        <v>0</v>
      </c>
      <c r="N163" s="181">
        <f t="shared" si="31"/>
        <v>0</v>
      </c>
      <c r="O163" s="181">
        <f t="shared" si="32"/>
        <v>0</v>
      </c>
      <c r="P163" s="181">
        <f t="shared" si="32"/>
        <v>0</v>
      </c>
      <c r="Q163" s="181">
        <f t="shared" si="32"/>
        <v>0</v>
      </c>
      <c r="R163" s="181">
        <f t="shared" si="32"/>
        <v>0</v>
      </c>
      <c r="S163" s="181">
        <f t="shared" si="32"/>
        <v>0</v>
      </c>
      <c r="T163" s="181">
        <f t="shared" si="32"/>
        <v>0</v>
      </c>
      <c r="U163" s="181">
        <f t="shared" si="32"/>
        <v>0</v>
      </c>
      <c r="V163" s="8"/>
    </row>
    <row r="164" spans="1:22" customFormat="1" outlineLevel="1" x14ac:dyDescent="0.25">
      <c r="A164" s="7">
        <v>1005</v>
      </c>
      <c r="B164" t="s">
        <v>4232</v>
      </c>
      <c r="C164" t="s">
        <v>4231</v>
      </c>
      <c r="D164" s="152">
        <f>IFERROR(MATCH(B164,B$108:B163,0),0)</f>
        <v>0</v>
      </c>
      <c r="E164" s="181">
        <f t="shared" si="31"/>
        <v>0</v>
      </c>
      <c r="F164" s="181">
        <f t="shared" si="31"/>
        <v>0</v>
      </c>
      <c r="G164" s="181">
        <f t="shared" si="31"/>
        <v>0</v>
      </c>
      <c r="H164" s="181">
        <f t="shared" si="31"/>
        <v>0</v>
      </c>
      <c r="I164" s="181">
        <f t="shared" si="31"/>
        <v>0</v>
      </c>
      <c r="J164" s="181">
        <f t="shared" si="31"/>
        <v>0</v>
      </c>
      <c r="K164" s="181">
        <f t="shared" si="31"/>
        <v>0</v>
      </c>
      <c r="L164" s="181">
        <f t="shared" si="31"/>
        <v>0</v>
      </c>
      <c r="M164" s="181">
        <f t="shared" si="31"/>
        <v>0</v>
      </c>
      <c r="N164" s="181">
        <f t="shared" si="31"/>
        <v>0</v>
      </c>
      <c r="O164" s="181">
        <f t="shared" si="32"/>
        <v>0</v>
      </c>
      <c r="P164" s="181">
        <f t="shared" si="32"/>
        <v>0</v>
      </c>
      <c r="Q164" s="181">
        <f t="shared" si="32"/>
        <v>0</v>
      </c>
      <c r="R164" s="181">
        <f t="shared" si="32"/>
        <v>0</v>
      </c>
      <c r="S164" s="181">
        <f t="shared" si="32"/>
        <v>0</v>
      </c>
      <c r="T164" s="181">
        <f t="shared" si="32"/>
        <v>0</v>
      </c>
      <c r="U164" s="181">
        <f t="shared" si="32"/>
        <v>0</v>
      </c>
      <c r="V164" s="8"/>
    </row>
    <row r="165" spans="1:22" customFormat="1" outlineLevel="1" x14ac:dyDescent="0.25">
      <c r="A165" s="7"/>
      <c r="D165" s="152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8"/>
    </row>
    <row r="166" spans="1:22" customFormat="1" outlineLevel="1" x14ac:dyDescent="0.25">
      <c r="A166" s="9"/>
      <c r="B166" s="10"/>
      <c r="C166" s="10" t="s">
        <v>111</v>
      </c>
      <c r="D166" s="153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1"/>
    </row>
    <row r="167" spans="1:22" customFormat="1" outlineLevel="1" x14ac:dyDescent="0.25">
      <c r="D167" s="150"/>
      <c r="E167" s="181">
        <f t="shared" ref="E167:U167" si="33">SUM(E109:E166)</f>
        <v>1127798</v>
      </c>
      <c r="F167" s="181">
        <f t="shared" si="33"/>
        <v>1078901</v>
      </c>
      <c r="G167" s="181">
        <f t="shared" si="33"/>
        <v>1115901</v>
      </c>
      <c r="H167" s="181">
        <f t="shared" si="33"/>
        <v>1305857</v>
      </c>
      <c r="I167" s="181">
        <f t="shared" si="33"/>
        <v>756230</v>
      </c>
      <c r="J167" s="181">
        <f t="shared" si="33"/>
        <v>879430</v>
      </c>
      <c r="K167" s="181">
        <f t="shared" si="33"/>
        <v>1616355</v>
      </c>
      <c r="L167" s="181">
        <f t="shared" si="33"/>
        <v>238199</v>
      </c>
      <c r="M167" s="181">
        <f t="shared" si="33"/>
        <v>521270</v>
      </c>
      <c r="N167" s="181">
        <f t="shared" si="33"/>
        <v>175982</v>
      </c>
      <c r="O167" s="181">
        <f t="shared" si="33"/>
        <v>447259</v>
      </c>
      <c r="P167" s="181">
        <f t="shared" si="33"/>
        <v>526228</v>
      </c>
      <c r="Q167" s="181">
        <f t="shared" si="33"/>
        <v>176368</v>
      </c>
      <c r="R167" s="181">
        <f t="shared" si="33"/>
        <v>22700</v>
      </c>
      <c r="S167" s="181">
        <f t="shared" si="33"/>
        <v>15500</v>
      </c>
      <c r="T167" s="181">
        <f t="shared" si="33"/>
        <v>15500</v>
      </c>
      <c r="U167" s="181">
        <f t="shared" si="33"/>
        <v>0</v>
      </c>
    </row>
    <row r="168" spans="1:22" customFormat="1" outlineLevel="1" x14ac:dyDescent="0.25">
      <c r="D168" s="150"/>
    </row>
  </sheetData>
  <pageMargins left="0.7" right="0.7" top="0.75" bottom="0.75" header="0.3" footer="0.3"/>
  <pageSetup orientation="portrait" r:id="rId1"/>
  <customProperties>
    <customPr name="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624"/>
  <sheetViews>
    <sheetView topLeftCell="A589" workbookViewId="0">
      <selection activeCell="A625" sqref="A625:XFD625"/>
    </sheetView>
  </sheetViews>
  <sheetFormatPr defaultRowHeight="15" x14ac:dyDescent="0.25"/>
  <cols>
    <col min="1" max="1" width="7.140625" bestFit="1" customWidth="1"/>
    <col min="3" max="3" width="15.5703125" bestFit="1" customWidth="1"/>
    <col min="4" max="4" width="63" bestFit="1" customWidth="1"/>
    <col min="5" max="5" width="11.85546875" bestFit="1" customWidth="1"/>
    <col min="6" max="6" width="16.7109375" bestFit="1" customWidth="1"/>
    <col min="7" max="7" width="11" bestFit="1" customWidth="1"/>
    <col min="8" max="8" width="28.5703125" bestFit="1" customWidth="1"/>
    <col min="9" max="9" width="17.5703125" bestFit="1" customWidth="1"/>
    <col min="10" max="10" width="18.85546875" bestFit="1" customWidth="1"/>
    <col min="11" max="11" width="37.42578125" bestFit="1" customWidth="1"/>
    <col min="12" max="12" width="9" bestFit="1" customWidth="1"/>
    <col min="13" max="13" width="47.85546875" bestFit="1" customWidth="1"/>
    <col min="14" max="14" width="15.85546875" bestFit="1" customWidth="1"/>
  </cols>
  <sheetData>
    <row r="1" spans="1:14" x14ac:dyDescent="0.25">
      <c r="A1" s="162" t="s">
        <v>259</v>
      </c>
      <c r="B1" s="162" t="s">
        <v>260</v>
      </c>
      <c r="C1" s="162" t="s">
        <v>169</v>
      </c>
      <c r="D1" s="162" t="s">
        <v>170</v>
      </c>
      <c r="E1" s="162" t="s">
        <v>173</v>
      </c>
      <c r="F1" s="162" t="s">
        <v>261</v>
      </c>
      <c r="G1" s="162" t="s">
        <v>177</v>
      </c>
      <c r="H1" s="162" t="s">
        <v>176</v>
      </c>
      <c r="I1" s="162" t="s">
        <v>262</v>
      </c>
      <c r="J1" s="162" t="s">
        <v>263</v>
      </c>
      <c r="K1" s="162" t="s">
        <v>264</v>
      </c>
      <c r="L1" s="162" t="s">
        <v>265</v>
      </c>
      <c r="M1" s="162" t="s">
        <v>266</v>
      </c>
      <c r="N1" s="162" t="s">
        <v>267</v>
      </c>
    </row>
    <row r="2" spans="1:14" x14ac:dyDescent="0.25">
      <c r="A2" s="162">
        <v>2021</v>
      </c>
      <c r="B2" s="162">
        <v>11</v>
      </c>
      <c r="C2" s="162" t="s">
        <v>12</v>
      </c>
      <c r="D2" s="162" t="s">
        <v>268</v>
      </c>
      <c r="E2" s="162" t="s">
        <v>269</v>
      </c>
      <c r="F2" s="162" t="s">
        <v>270</v>
      </c>
      <c r="G2" s="162">
        <v>1882</v>
      </c>
      <c r="H2" s="162" t="s">
        <v>271</v>
      </c>
      <c r="I2" s="163">
        <v>44676.558773148143</v>
      </c>
      <c r="J2" s="162" t="s">
        <v>123</v>
      </c>
      <c r="K2" s="162" t="s">
        <v>272</v>
      </c>
      <c r="L2" s="162" t="s">
        <v>273</v>
      </c>
      <c r="M2" s="162" t="s">
        <v>274</v>
      </c>
      <c r="N2" s="162">
        <v>1329472</v>
      </c>
    </row>
    <row r="3" spans="1:14" x14ac:dyDescent="0.25">
      <c r="A3" s="162">
        <v>2021</v>
      </c>
      <c r="B3" s="162">
        <v>10</v>
      </c>
      <c r="C3" s="162" t="s">
        <v>12</v>
      </c>
      <c r="D3" s="162" t="s">
        <v>268</v>
      </c>
      <c r="E3" s="162" t="s">
        <v>269</v>
      </c>
      <c r="F3" s="162" t="s">
        <v>270</v>
      </c>
      <c r="G3" s="162">
        <v>1056</v>
      </c>
      <c r="H3" s="162" t="s">
        <v>275</v>
      </c>
      <c r="I3" s="163">
        <v>44676.558761574073</v>
      </c>
      <c r="J3" s="162" t="s">
        <v>123</v>
      </c>
      <c r="K3" s="162" t="s">
        <v>272</v>
      </c>
      <c r="L3" s="162" t="s">
        <v>273</v>
      </c>
      <c r="M3" s="162" t="s">
        <v>274</v>
      </c>
      <c r="N3" s="162">
        <v>1329471</v>
      </c>
    </row>
    <row r="4" spans="1:14" x14ac:dyDescent="0.25">
      <c r="A4" s="162">
        <v>2021</v>
      </c>
      <c r="B4" s="162">
        <v>9</v>
      </c>
      <c r="C4" s="162" t="s">
        <v>12</v>
      </c>
      <c r="D4" s="162" t="s">
        <v>268</v>
      </c>
      <c r="E4" s="162" t="s">
        <v>269</v>
      </c>
      <c r="F4" s="162" t="s">
        <v>270</v>
      </c>
      <c r="G4" s="162">
        <v>1432</v>
      </c>
      <c r="H4" s="162" t="s">
        <v>276</v>
      </c>
      <c r="I4" s="163">
        <v>44676.558761574073</v>
      </c>
      <c r="J4" s="162" t="s">
        <v>123</v>
      </c>
      <c r="K4" s="162" t="s">
        <v>272</v>
      </c>
      <c r="L4" s="162" t="s">
        <v>273</v>
      </c>
      <c r="M4" s="162" t="s">
        <v>274</v>
      </c>
      <c r="N4" s="162">
        <v>1329470</v>
      </c>
    </row>
    <row r="5" spans="1:14" x14ac:dyDescent="0.25">
      <c r="A5" s="162">
        <v>2021</v>
      </c>
      <c r="B5" s="162">
        <v>8</v>
      </c>
      <c r="C5" s="162" t="s">
        <v>12</v>
      </c>
      <c r="D5" s="162" t="s">
        <v>268</v>
      </c>
      <c r="E5" s="162" t="s">
        <v>269</v>
      </c>
      <c r="F5" s="162" t="s">
        <v>270</v>
      </c>
      <c r="G5" s="162">
        <v>1425</v>
      </c>
      <c r="H5" s="162" t="s">
        <v>277</v>
      </c>
      <c r="I5" s="163">
        <v>44676.558761574073</v>
      </c>
      <c r="J5" s="162" t="s">
        <v>123</v>
      </c>
      <c r="K5" s="162" t="s">
        <v>272</v>
      </c>
      <c r="L5" s="162" t="s">
        <v>273</v>
      </c>
      <c r="M5" s="162" t="s">
        <v>274</v>
      </c>
      <c r="N5" s="162">
        <v>1329469</v>
      </c>
    </row>
    <row r="6" spans="1:14" x14ac:dyDescent="0.25">
      <c r="A6" s="162">
        <v>2021</v>
      </c>
      <c r="B6" s="162">
        <v>7</v>
      </c>
      <c r="C6" s="162" t="s">
        <v>12</v>
      </c>
      <c r="D6" s="162" t="s">
        <v>268</v>
      </c>
      <c r="E6" s="162" t="s">
        <v>269</v>
      </c>
      <c r="F6" s="162" t="s">
        <v>270</v>
      </c>
      <c r="G6" s="162">
        <v>1405</v>
      </c>
      <c r="H6" s="162" t="s">
        <v>278</v>
      </c>
      <c r="I6" s="163">
        <v>44676.558761574073</v>
      </c>
      <c r="J6" s="162" t="s">
        <v>123</v>
      </c>
      <c r="K6" s="162" t="s">
        <v>272</v>
      </c>
      <c r="L6" s="162" t="s">
        <v>273</v>
      </c>
      <c r="M6" s="162" t="s">
        <v>274</v>
      </c>
      <c r="N6" s="162">
        <v>1329468</v>
      </c>
    </row>
    <row r="7" spans="1:14" x14ac:dyDescent="0.25">
      <c r="A7" s="162">
        <v>2013</v>
      </c>
      <c r="B7" s="162">
        <v>6</v>
      </c>
      <c r="C7" s="162" t="s">
        <v>20</v>
      </c>
      <c r="D7" s="162" t="s">
        <v>312</v>
      </c>
      <c r="E7" s="162" t="s">
        <v>269</v>
      </c>
      <c r="F7" s="162" t="s">
        <v>280</v>
      </c>
      <c r="G7" s="162">
        <v>2471</v>
      </c>
      <c r="H7" s="162" t="s">
        <v>313</v>
      </c>
      <c r="I7" s="163">
        <v>44484.559259259258</v>
      </c>
      <c r="J7" s="162" t="s">
        <v>123</v>
      </c>
      <c r="K7" s="162" t="s">
        <v>282</v>
      </c>
      <c r="L7" s="162" t="s">
        <v>273</v>
      </c>
      <c r="M7" s="162" t="s">
        <v>283</v>
      </c>
      <c r="N7" s="162">
        <v>1172096</v>
      </c>
    </row>
    <row r="8" spans="1:14" x14ac:dyDescent="0.25">
      <c r="A8" s="162">
        <v>2013</v>
      </c>
      <c r="B8" s="162">
        <v>6</v>
      </c>
      <c r="C8" s="162" t="s">
        <v>29</v>
      </c>
      <c r="D8" s="162" t="s">
        <v>210</v>
      </c>
      <c r="E8" s="162" t="s">
        <v>269</v>
      </c>
      <c r="F8" s="162" t="s">
        <v>280</v>
      </c>
      <c r="G8" s="162">
        <v>5127</v>
      </c>
      <c r="H8" s="162" t="s">
        <v>316</v>
      </c>
      <c r="I8" s="163">
        <v>44484.559247685182</v>
      </c>
      <c r="J8" s="162" t="s">
        <v>123</v>
      </c>
      <c r="K8" s="162" t="s">
        <v>282</v>
      </c>
      <c r="L8" s="162" t="s">
        <v>273</v>
      </c>
      <c r="M8" s="162" t="s">
        <v>283</v>
      </c>
      <c r="N8" s="162">
        <v>1172097</v>
      </c>
    </row>
    <row r="9" spans="1:14" x14ac:dyDescent="0.25">
      <c r="A9" s="162">
        <v>2013</v>
      </c>
      <c r="B9" s="162">
        <v>1</v>
      </c>
      <c r="C9" s="162" t="s">
        <v>12</v>
      </c>
      <c r="D9" s="162" t="s">
        <v>268</v>
      </c>
      <c r="E9" s="162" t="s">
        <v>269</v>
      </c>
      <c r="F9" s="162" t="s">
        <v>280</v>
      </c>
      <c r="G9" s="162">
        <v>1313</v>
      </c>
      <c r="H9" s="162" t="s">
        <v>294</v>
      </c>
      <c r="I9" s="163">
        <v>44484.559236111112</v>
      </c>
      <c r="J9" s="162" t="s">
        <v>123</v>
      </c>
      <c r="K9" s="162" t="s">
        <v>282</v>
      </c>
      <c r="L9" s="162" t="s">
        <v>273</v>
      </c>
      <c r="M9" s="162" t="s">
        <v>283</v>
      </c>
      <c r="N9" s="162">
        <v>1172086</v>
      </c>
    </row>
    <row r="10" spans="1:14" x14ac:dyDescent="0.25">
      <c r="A10" s="162">
        <v>2013</v>
      </c>
      <c r="B10" s="162">
        <v>6</v>
      </c>
      <c r="C10" s="162" t="s">
        <v>12</v>
      </c>
      <c r="D10" s="162" t="s">
        <v>268</v>
      </c>
      <c r="E10" s="162" t="s">
        <v>269</v>
      </c>
      <c r="F10" s="162" t="s">
        <v>280</v>
      </c>
      <c r="G10" s="162">
        <v>1177</v>
      </c>
      <c r="H10" s="162" t="s">
        <v>293</v>
      </c>
      <c r="I10" s="163">
        <v>44484.559224537035</v>
      </c>
      <c r="J10" s="162" t="s">
        <v>123</v>
      </c>
      <c r="K10" s="162" t="s">
        <v>282</v>
      </c>
      <c r="L10" s="162" t="s">
        <v>273</v>
      </c>
      <c r="M10" s="162" t="s">
        <v>283</v>
      </c>
      <c r="N10" s="162">
        <v>1172094</v>
      </c>
    </row>
    <row r="11" spans="1:14" x14ac:dyDescent="0.25">
      <c r="A11" s="162">
        <v>2013</v>
      </c>
      <c r="B11" s="162">
        <v>6</v>
      </c>
      <c r="C11" s="162" t="s">
        <v>17</v>
      </c>
      <c r="D11" s="162" t="s">
        <v>254</v>
      </c>
      <c r="E11" s="162" t="s">
        <v>269</v>
      </c>
      <c r="F11" s="162" t="s">
        <v>280</v>
      </c>
      <c r="G11" s="162">
        <v>35251</v>
      </c>
      <c r="H11" s="162" t="s">
        <v>311</v>
      </c>
      <c r="I11" s="163">
        <v>44484.559212962959</v>
      </c>
      <c r="J11" s="162" t="s">
        <v>123</v>
      </c>
      <c r="K11" s="162" t="s">
        <v>282</v>
      </c>
      <c r="L11" s="162" t="s">
        <v>273</v>
      </c>
      <c r="M11" s="162" t="s">
        <v>283</v>
      </c>
      <c r="N11" s="162">
        <v>1172095</v>
      </c>
    </row>
    <row r="12" spans="1:14" x14ac:dyDescent="0.25">
      <c r="A12" s="162">
        <v>2013</v>
      </c>
      <c r="B12" s="162">
        <v>4</v>
      </c>
      <c r="C12" s="162" t="s">
        <v>12</v>
      </c>
      <c r="D12" s="162" t="s">
        <v>268</v>
      </c>
      <c r="E12" s="162" t="s">
        <v>269</v>
      </c>
      <c r="F12" s="162" t="s">
        <v>280</v>
      </c>
      <c r="G12" s="162">
        <v>2278</v>
      </c>
      <c r="H12" s="162" t="s">
        <v>298</v>
      </c>
      <c r="I12" s="163">
        <v>44484.559201388889</v>
      </c>
      <c r="J12" s="162" t="s">
        <v>123</v>
      </c>
      <c r="K12" s="162" t="s">
        <v>282</v>
      </c>
      <c r="L12" s="162" t="s">
        <v>273</v>
      </c>
      <c r="M12" s="162" t="s">
        <v>283</v>
      </c>
      <c r="N12" s="162">
        <v>1172089</v>
      </c>
    </row>
    <row r="13" spans="1:14" x14ac:dyDescent="0.25">
      <c r="A13" s="162">
        <v>2013</v>
      </c>
      <c r="B13" s="162">
        <v>3</v>
      </c>
      <c r="C13" s="162" t="s">
        <v>9</v>
      </c>
      <c r="D13" s="162" t="s">
        <v>279</v>
      </c>
      <c r="E13" s="162" t="s">
        <v>269</v>
      </c>
      <c r="F13" s="162" t="s">
        <v>280</v>
      </c>
      <c r="G13" s="162">
        <v>9690</v>
      </c>
      <c r="H13" s="162" t="s">
        <v>281</v>
      </c>
      <c r="I13" s="163">
        <v>44484.559189814812</v>
      </c>
      <c r="J13" s="162" t="s">
        <v>123</v>
      </c>
      <c r="K13" s="162" t="s">
        <v>282</v>
      </c>
      <c r="L13" s="162" t="s">
        <v>273</v>
      </c>
      <c r="M13" s="162" t="s">
        <v>283</v>
      </c>
      <c r="N13" s="162">
        <v>1172098</v>
      </c>
    </row>
    <row r="14" spans="1:14" x14ac:dyDescent="0.25">
      <c r="A14" s="162">
        <v>2013</v>
      </c>
      <c r="B14" s="162">
        <v>2</v>
      </c>
      <c r="C14" s="162" t="s">
        <v>12</v>
      </c>
      <c r="D14" s="162" t="s">
        <v>268</v>
      </c>
      <c r="E14" s="162" t="s">
        <v>269</v>
      </c>
      <c r="F14" s="162" t="s">
        <v>280</v>
      </c>
      <c r="G14" s="162">
        <v>1914</v>
      </c>
      <c r="H14" s="162" t="s">
        <v>297</v>
      </c>
      <c r="I14" s="163">
        <v>44484.559178240735</v>
      </c>
      <c r="J14" s="162" t="s">
        <v>123</v>
      </c>
      <c r="K14" s="162" t="s">
        <v>282</v>
      </c>
      <c r="L14" s="162" t="s">
        <v>273</v>
      </c>
      <c r="M14" s="162" t="s">
        <v>283</v>
      </c>
      <c r="N14" s="162">
        <v>1172087</v>
      </c>
    </row>
    <row r="15" spans="1:14" x14ac:dyDescent="0.25">
      <c r="A15" s="162">
        <v>2013</v>
      </c>
      <c r="B15" s="162">
        <v>3</v>
      </c>
      <c r="C15" s="162" t="s">
        <v>12</v>
      </c>
      <c r="D15" s="162" t="s">
        <v>268</v>
      </c>
      <c r="E15" s="162" t="s">
        <v>269</v>
      </c>
      <c r="F15" s="162" t="s">
        <v>280</v>
      </c>
      <c r="G15" s="162">
        <v>1770</v>
      </c>
      <c r="H15" s="162" t="s">
        <v>296</v>
      </c>
      <c r="I15" s="163">
        <v>44484.559155092589</v>
      </c>
      <c r="J15" s="162" t="s">
        <v>123</v>
      </c>
      <c r="K15" s="162" t="s">
        <v>282</v>
      </c>
      <c r="L15" s="162" t="s">
        <v>273</v>
      </c>
      <c r="M15" s="162" t="s">
        <v>283</v>
      </c>
      <c r="N15" s="162">
        <v>1172088</v>
      </c>
    </row>
    <row r="16" spans="1:14" x14ac:dyDescent="0.25">
      <c r="A16" s="162">
        <v>2013</v>
      </c>
      <c r="B16" s="162">
        <v>5</v>
      </c>
      <c r="C16" s="162" t="s">
        <v>12</v>
      </c>
      <c r="D16" s="162" t="s">
        <v>268</v>
      </c>
      <c r="E16" s="162" t="s">
        <v>269</v>
      </c>
      <c r="F16" s="162" t="s">
        <v>280</v>
      </c>
      <c r="G16" s="162">
        <v>1375</v>
      </c>
      <c r="H16" s="162" t="s">
        <v>295</v>
      </c>
      <c r="I16" s="163">
        <v>44484.55914351852</v>
      </c>
      <c r="J16" s="162" t="s">
        <v>123</v>
      </c>
      <c r="K16" s="162" t="s">
        <v>282</v>
      </c>
      <c r="L16" s="162" t="s">
        <v>273</v>
      </c>
      <c r="M16" s="162" t="s">
        <v>283</v>
      </c>
      <c r="N16" s="162">
        <v>1172092</v>
      </c>
    </row>
    <row r="17" spans="1:14" x14ac:dyDescent="0.25">
      <c r="A17" s="162">
        <v>2013</v>
      </c>
      <c r="B17" s="162">
        <v>6</v>
      </c>
      <c r="C17" s="162" t="s">
        <v>9</v>
      </c>
      <c r="D17" s="162" t="s">
        <v>279</v>
      </c>
      <c r="E17" s="162" t="s">
        <v>269</v>
      </c>
      <c r="F17" s="162" t="s">
        <v>280</v>
      </c>
      <c r="G17" s="162">
        <v>26756</v>
      </c>
      <c r="H17" s="162" t="s">
        <v>285</v>
      </c>
      <c r="I17" s="163">
        <v>44484.559120370366</v>
      </c>
      <c r="J17" s="162" t="s">
        <v>123</v>
      </c>
      <c r="K17" s="162" t="s">
        <v>282</v>
      </c>
      <c r="L17" s="162" t="s">
        <v>273</v>
      </c>
      <c r="M17" s="162" t="s">
        <v>283</v>
      </c>
      <c r="N17" s="162">
        <v>1172093</v>
      </c>
    </row>
    <row r="18" spans="1:14" x14ac:dyDescent="0.25">
      <c r="A18" s="162">
        <v>2013</v>
      </c>
      <c r="B18" s="162">
        <v>5</v>
      </c>
      <c r="C18" s="162" t="s">
        <v>27</v>
      </c>
      <c r="D18" s="162" t="s">
        <v>201</v>
      </c>
      <c r="E18" s="162" t="s">
        <v>269</v>
      </c>
      <c r="F18" s="162" t="s">
        <v>280</v>
      </c>
      <c r="G18" s="162">
        <v>29622</v>
      </c>
      <c r="H18" s="162" t="s">
        <v>314</v>
      </c>
      <c r="I18" s="163">
        <v>44484.559108796297</v>
      </c>
      <c r="J18" s="162" t="s">
        <v>123</v>
      </c>
      <c r="K18" s="162" t="s">
        <v>282</v>
      </c>
      <c r="L18" s="162" t="s">
        <v>273</v>
      </c>
      <c r="M18" s="162" t="s">
        <v>283</v>
      </c>
      <c r="N18" s="162">
        <v>1172090</v>
      </c>
    </row>
    <row r="19" spans="1:14" x14ac:dyDescent="0.25">
      <c r="A19" s="162">
        <v>2013</v>
      </c>
      <c r="B19" s="162">
        <v>5</v>
      </c>
      <c r="C19" s="162" t="s">
        <v>9</v>
      </c>
      <c r="D19" s="162" t="s">
        <v>279</v>
      </c>
      <c r="E19" s="162" t="s">
        <v>269</v>
      </c>
      <c r="F19" s="162" t="s">
        <v>280</v>
      </c>
      <c r="G19" s="162">
        <v>31256</v>
      </c>
      <c r="H19" s="162" t="s">
        <v>292</v>
      </c>
      <c r="I19" s="163">
        <v>44484.559085648143</v>
      </c>
      <c r="J19" s="162" t="s">
        <v>123</v>
      </c>
      <c r="K19" s="162" t="s">
        <v>282</v>
      </c>
      <c r="L19" s="162" t="s">
        <v>273</v>
      </c>
      <c r="M19" s="162" t="s">
        <v>283</v>
      </c>
      <c r="N19" s="162">
        <v>1172091</v>
      </c>
    </row>
    <row r="20" spans="1:14" x14ac:dyDescent="0.25">
      <c r="A20" s="162">
        <v>2020</v>
      </c>
      <c r="B20" s="162">
        <v>9</v>
      </c>
      <c r="C20" s="162" t="s">
        <v>14</v>
      </c>
      <c r="D20" s="162" t="s">
        <v>59</v>
      </c>
      <c r="E20" s="162" t="s">
        <v>269</v>
      </c>
      <c r="F20" s="162" t="s">
        <v>270</v>
      </c>
      <c r="G20" s="162">
        <v>1073</v>
      </c>
      <c r="H20" s="162" t="s">
        <v>299</v>
      </c>
      <c r="I20" s="163">
        <v>44470.544016203705</v>
      </c>
      <c r="J20" s="162" t="s">
        <v>123</v>
      </c>
      <c r="K20" s="162" t="s">
        <v>272</v>
      </c>
      <c r="L20" s="162" t="s">
        <v>273</v>
      </c>
      <c r="M20" s="162" t="s">
        <v>274</v>
      </c>
      <c r="N20" s="162">
        <v>1164257</v>
      </c>
    </row>
    <row r="21" spans="1:14" x14ac:dyDescent="0.25">
      <c r="A21" s="162">
        <v>2020</v>
      </c>
      <c r="B21" s="162">
        <v>10</v>
      </c>
      <c r="C21" s="162" t="s">
        <v>14</v>
      </c>
      <c r="D21" s="162" t="s">
        <v>59</v>
      </c>
      <c r="E21" s="162" t="s">
        <v>269</v>
      </c>
      <c r="F21" s="162" t="s">
        <v>270</v>
      </c>
      <c r="G21" s="162">
        <v>3927</v>
      </c>
      <c r="H21" s="162" t="s">
        <v>300</v>
      </c>
      <c r="I21" s="163">
        <v>44470.544016203705</v>
      </c>
      <c r="J21" s="162" t="s">
        <v>123</v>
      </c>
      <c r="K21" s="162" t="s">
        <v>272</v>
      </c>
      <c r="L21" s="162" t="s">
        <v>273</v>
      </c>
      <c r="M21" s="162" t="s">
        <v>274</v>
      </c>
      <c r="N21" s="162">
        <v>1164256</v>
      </c>
    </row>
    <row r="22" spans="1:14" x14ac:dyDescent="0.25">
      <c r="A22" s="162">
        <v>2020</v>
      </c>
      <c r="B22" s="162">
        <v>7</v>
      </c>
      <c r="C22" s="162" t="s">
        <v>14</v>
      </c>
      <c r="D22" s="162" t="s">
        <v>59</v>
      </c>
      <c r="E22" s="162" t="s">
        <v>269</v>
      </c>
      <c r="F22" s="162" t="s">
        <v>270</v>
      </c>
      <c r="G22" s="162">
        <v>7491</v>
      </c>
      <c r="H22" s="162" t="s">
        <v>301</v>
      </c>
      <c r="I22" s="163">
        <v>44393.533171296294</v>
      </c>
      <c r="J22" s="162" t="s">
        <v>123</v>
      </c>
      <c r="K22" s="162" t="s">
        <v>272</v>
      </c>
      <c r="L22" s="162" t="s">
        <v>273</v>
      </c>
      <c r="M22" s="162" t="s">
        <v>274</v>
      </c>
      <c r="N22" s="162">
        <v>1133343</v>
      </c>
    </row>
    <row r="23" spans="1:14" x14ac:dyDescent="0.25">
      <c r="A23" s="162">
        <v>2020</v>
      </c>
      <c r="B23" s="162">
        <v>9</v>
      </c>
      <c r="C23" s="162" t="s">
        <v>14</v>
      </c>
      <c r="D23" s="162" t="s">
        <v>59</v>
      </c>
      <c r="E23" s="162" t="s">
        <v>269</v>
      </c>
      <c r="F23" s="162" t="s">
        <v>270</v>
      </c>
      <c r="G23" s="162">
        <v>3428</v>
      </c>
      <c r="H23" s="162" t="s">
        <v>302</v>
      </c>
      <c r="I23" s="163">
        <v>44393.533171296294</v>
      </c>
      <c r="J23" s="162" t="s">
        <v>123</v>
      </c>
      <c r="K23" s="162" t="s">
        <v>272</v>
      </c>
      <c r="L23" s="162" t="s">
        <v>273</v>
      </c>
      <c r="M23" s="162" t="s">
        <v>274</v>
      </c>
      <c r="N23" s="162">
        <v>1133342</v>
      </c>
    </row>
    <row r="24" spans="1:14" x14ac:dyDescent="0.25">
      <c r="A24" s="162">
        <v>2020</v>
      </c>
      <c r="B24" s="162">
        <v>8</v>
      </c>
      <c r="C24" s="162" t="s">
        <v>14</v>
      </c>
      <c r="D24" s="162" t="s">
        <v>59</v>
      </c>
      <c r="E24" s="162" t="s">
        <v>269</v>
      </c>
      <c r="F24" s="162" t="s">
        <v>270</v>
      </c>
      <c r="G24" s="162">
        <v>16504</v>
      </c>
      <c r="H24" s="162" t="s">
        <v>303</v>
      </c>
      <c r="I24" s="163">
        <v>44393.533171296294</v>
      </c>
      <c r="J24" s="162" t="s">
        <v>123</v>
      </c>
      <c r="K24" s="162" t="s">
        <v>272</v>
      </c>
      <c r="L24" s="162" t="s">
        <v>273</v>
      </c>
      <c r="M24" s="162" t="s">
        <v>274</v>
      </c>
      <c r="N24" s="162">
        <v>1133341</v>
      </c>
    </row>
    <row r="25" spans="1:14" x14ac:dyDescent="0.25">
      <c r="A25" s="162">
        <v>2020</v>
      </c>
      <c r="B25" s="162">
        <v>7</v>
      </c>
      <c r="C25" s="162" t="s">
        <v>14</v>
      </c>
      <c r="D25" s="162" t="s">
        <v>59</v>
      </c>
      <c r="E25" s="162" t="s">
        <v>269</v>
      </c>
      <c r="F25" s="162" t="s">
        <v>270</v>
      </c>
      <c r="G25" s="162">
        <v>10742</v>
      </c>
      <c r="H25" s="162" t="s">
        <v>304</v>
      </c>
      <c r="I25" s="163">
        <v>44393.533159722218</v>
      </c>
      <c r="J25" s="162" t="s">
        <v>123</v>
      </c>
      <c r="K25" s="162" t="s">
        <v>272</v>
      </c>
      <c r="L25" s="162" t="s">
        <v>273</v>
      </c>
      <c r="M25" s="162" t="s">
        <v>274</v>
      </c>
      <c r="N25" s="162">
        <v>1133340</v>
      </c>
    </row>
    <row r="26" spans="1:14" x14ac:dyDescent="0.25">
      <c r="A26" s="162">
        <v>2013</v>
      </c>
      <c r="B26" s="162">
        <v>5</v>
      </c>
      <c r="C26" s="162" t="s">
        <v>14</v>
      </c>
      <c r="D26" s="162" t="s">
        <v>59</v>
      </c>
      <c r="E26" s="162" t="s">
        <v>269</v>
      </c>
      <c r="F26" s="162" t="s">
        <v>280</v>
      </c>
      <c r="G26" s="162">
        <v>12970</v>
      </c>
      <c r="H26" s="162" t="s">
        <v>308</v>
      </c>
      <c r="I26" s="163">
        <v>44335.475821759261</v>
      </c>
      <c r="J26" s="162" t="s">
        <v>123</v>
      </c>
      <c r="K26" s="162" t="s">
        <v>282</v>
      </c>
      <c r="L26" s="162" t="s">
        <v>273</v>
      </c>
      <c r="M26" s="162" t="s">
        <v>283</v>
      </c>
      <c r="N26" s="162">
        <v>1105305</v>
      </c>
    </row>
    <row r="27" spans="1:14" x14ac:dyDescent="0.25">
      <c r="A27" s="162">
        <v>2013</v>
      </c>
      <c r="B27" s="162">
        <v>4</v>
      </c>
      <c r="C27" s="162" t="s">
        <v>14</v>
      </c>
      <c r="D27" s="162" t="s">
        <v>59</v>
      </c>
      <c r="E27" s="162" t="s">
        <v>269</v>
      </c>
      <c r="F27" s="162" t="s">
        <v>280</v>
      </c>
      <c r="G27" s="162">
        <v>17804</v>
      </c>
      <c r="H27" s="162" t="s">
        <v>310</v>
      </c>
      <c r="I27" s="163">
        <v>44335.475810185184</v>
      </c>
      <c r="J27" s="162" t="s">
        <v>123</v>
      </c>
      <c r="K27" s="162" t="s">
        <v>282</v>
      </c>
      <c r="L27" s="162" t="s">
        <v>273</v>
      </c>
      <c r="M27" s="162" t="s">
        <v>283</v>
      </c>
      <c r="N27" s="162">
        <v>1105304</v>
      </c>
    </row>
    <row r="28" spans="1:14" x14ac:dyDescent="0.25">
      <c r="A28" s="162">
        <v>2013</v>
      </c>
      <c r="B28" s="162">
        <v>3</v>
      </c>
      <c r="C28" s="162" t="s">
        <v>14</v>
      </c>
      <c r="D28" s="162" t="s">
        <v>59</v>
      </c>
      <c r="E28" s="162" t="s">
        <v>269</v>
      </c>
      <c r="F28" s="162" t="s">
        <v>280</v>
      </c>
      <c r="G28" s="162">
        <v>9784</v>
      </c>
      <c r="H28" s="162" t="s">
        <v>306</v>
      </c>
      <c r="I28" s="163">
        <v>44335.475798611107</v>
      </c>
      <c r="J28" s="162" t="s">
        <v>123</v>
      </c>
      <c r="K28" s="162" t="s">
        <v>282</v>
      </c>
      <c r="L28" s="162" t="s">
        <v>273</v>
      </c>
      <c r="M28" s="162" t="s">
        <v>283</v>
      </c>
      <c r="N28" s="162">
        <v>1105303</v>
      </c>
    </row>
    <row r="29" spans="1:14" x14ac:dyDescent="0.25">
      <c r="A29" s="162">
        <v>2013</v>
      </c>
      <c r="B29" s="162">
        <v>3</v>
      </c>
      <c r="C29" s="162" t="s">
        <v>9</v>
      </c>
      <c r="D29" s="162" t="s">
        <v>279</v>
      </c>
      <c r="E29" s="162" t="s">
        <v>269</v>
      </c>
      <c r="F29" s="162" t="s">
        <v>280</v>
      </c>
      <c r="G29" s="162">
        <v>30526</v>
      </c>
      <c r="H29" s="162" t="s">
        <v>291</v>
      </c>
      <c r="I29" s="163">
        <v>44335.475787037038</v>
      </c>
      <c r="J29" s="162" t="s">
        <v>123</v>
      </c>
      <c r="K29" s="162" t="s">
        <v>282</v>
      </c>
      <c r="L29" s="162" t="s">
        <v>273</v>
      </c>
      <c r="M29" s="162" t="s">
        <v>283</v>
      </c>
      <c r="N29" s="162">
        <v>1105302</v>
      </c>
    </row>
    <row r="30" spans="1:14" x14ac:dyDescent="0.25">
      <c r="A30" s="162">
        <v>2013</v>
      </c>
      <c r="B30" s="162">
        <v>2</v>
      </c>
      <c r="C30" s="162" t="s">
        <v>9</v>
      </c>
      <c r="D30" s="162" t="s">
        <v>279</v>
      </c>
      <c r="E30" s="162" t="s">
        <v>269</v>
      </c>
      <c r="F30" s="162" t="s">
        <v>280</v>
      </c>
      <c r="G30" s="162">
        <v>15165</v>
      </c>
      <c r="H30" s="162" t="s">
        <v>284</v>
      </c>
      <c r="I30" s="163">
        <v>44335.475775462961</v>
      </c>
      <c r="J30" s="162" t="s">
        <v>123</v>
      </c>
      <c r="K30" s="162" t="s">
        <v>282</v>
      </c>
      <c r="L30" s="162" t="s">
        <v>273</v>
      </c>
      <c r="M30" s="162" t="s">
        <v>283</v>
      </c>
      <c r="N30" s="162">
        <v>1105307</v>
      </c>
    </row>
    <row r="31" spans="1:14" x14ac:dyDescent="0.25">
      <c r="A31" s="162">
        <v>2013</v>
      </c>
      <c r="B31" s="162">
        <v>6</v>
      </c>
      <c r="C31" s="162" t="s">
        <v>14</v>
      </c>
      <c r="D31" s="162" t="s">
        <v>59</v>
      </c>
      <c r="E31" s="162" t="s">
        <v>269</v>
      </c>
      <c r="F31" s="162" t="s">
        <v>280</v>
      </c>
      <c r="G31" s="162">
        <v>13751</v>
      </c>
      <c r="H31" s="162" t="s">
        <v>309</v>
      </c>
      <c r="I31" s="163">
        <v>44335.475752314815</v>
      </c>
      <c r="J31" s="162" t="s">
        <v>123</v>
      </c>
      <c r="K31" s="162" t="s">
        <v>282</v>
      </c>
      <c r="L31" s="162" t="s">
        <v>273</v>
      </c>
      <c r="M31" s="162" t="s">
        <v>283</v>
      </c>
      <c r="N31" s="162">
        <v>1105306</v>
      </c>
    </row>
    <row r="32" spans="1:14" x14ac:dyDescent="0.25">
      <c r="A32" s="162">
        <v>2013</v>
      </c>
      <c r="B32" s="162">
        <v>1</v>
      </c>
      <c r="C32" s="162" t="s">
        <v>14</v>
      </c>
      <c r="D32" s="162" t="s">
        <v>59</v>
      </c>
      <c r="E32" s="162" t="s">
        <v>269</v>
      </c>
      <c r="F32" s="162" t="s">
        <v>286</v>
      </c>
      <c r="G32" s="162">
        <v>2595</v>
      </c>
      <c r="H32" s="162" t="s">
        <v>305</v>
      </c>
      <c r="I32" s="163">
        <v>44320.417766203704</v>
      </c>
      <c r="J32" s="162" t="s">
        <v>123</v>
      </c>
      <c r="K32" s="162" t="s">
        <v>288</v>
      </c>
      <c r="L32" s="162" t="s">
        <v>273</v>
      </c>
      <c r="M32" s="162" t="s">
        <v>289</v>
      </c>
      <c r="N32" s="162">
        <v>1093004</v>
      </c>
    </row>
    <row r="33" spans="1:14" x14ac:dyDescent="0.25">
      <c r="A33" s="162">
        <v>2013</v>
      </c>
      <c r="B33" s="162">
        <v>2</v>
      </c>
      <c r="C33" s="162" t="s">
        <v>14</v>
      </c>
      <c r="D33" s="162" t="s">
        <v>59</v>
      </c>
      <c r="E33" s="162" t="s">
        <v>269</v>
      </c>
      <c r="F33" s="162" t="s">
        <v>286</v>
      </c>
      <c r="G33" s="162">
        <v>10491</v>
      </c>
      <c r="H33" s="162" t="s">
        <v>307</v>
      </c>
      <c r="I33" s="163">
        <v>44320.417766203704</v>
      </c>
      <c r="J33" s="162" t="s">
        <v>123</v>
      </c>
      <c r="K33" s="162" t="s">
        <v>288</v>
      </c>
      <c r="L33" s="162" t="s">
        <v>273</v>
      </c>
      <c r="M33" s="162" t="s">
        <v>289</v>
      </c>
      <c r="N33" s="162">
        <v>1093003</v>
      </c>
    </row>
    <row r="34" spans="1:14" x14ac:dyDescent="0.25">
      <c r="A34" s="162">
        <v>2013</v>
      </c>
      <c r="B34" s="162">
        <v>2</v>
      </c>
      <c r="C34" s="162" t="s">
        <v>9</v>
      </c>
      <c r="D34" s="162" t="s">
        <v>279</v>
      </c>
      <c r="E34" s="162" t="s">
        <v>269</v>
      </c>
      <c r="F34" s="162" t="s">
        <v>286</v>
      </c>
      <c r="G34" s="162">
        <v>28351</v>
      </c>
      <c r="H34" s="162" t="s">
        <v>287</v>
      </c>
      <c r="I34" s="163">
        <v>44320.417754629627</v>
      </c>
      <c r="J34" s="162" t="s">
        <v>123</v>
      </c>
      <c r="K34" s="162" t="s">
        <v>288</v>
      </c>
      <c r="L34" s="162" t="s">
        <v>273</v>
      </c>
      <c r="M34" s="162" t="s">
        <v>289</v>
      </c>
      <c r="N34" s="162">
        <v>1093002</v>
      </c>
    </row>
    <row r="35" spans="1:14" x14ac:dyDescent="0.25">
      <c r="A35" s="162">
        <v>2013</v>
      </c>
      <c r="B35" s="162">
        <v>1</v>
      </c>
      <c r="C35" s="162" t="s">
        <v>9</v>
      </c>
      <c r="D35" s="162" t="s">
        <v>279</v>
      </c>
      <c r="E35" s="162" t="s">
        <v>269</v>
      </c>
      <c r="F35" s="162" t="s">
        <v>286</v>
      </c>
      <c r="G35" s="162">
        <v>29839</v>
      </c>
      <c r="H35" s="162" t="s">
        <v>290</v>
      </c>
      <c r="I35" s="163">
        <v>44320.417754629627</v>
      </c>
      <c r="J35" s="162" t="s">
        <v>123</v>
      </c>
      <c r="K35" s="162" t="s">
        <v>288</v>
      </c>
      <c r="L35" s="162" t="s">
        <v>273</v>
      </c>
      <c r="M35" s="162" t="s">
        <v>289</v>
      </c>
      <c r="N35" s="162">
        <v>1093001</v>
      </c>
    </row>
    <row r="36" spans="1:14" x14ac:dyDescent="0.25">
      <c r="A36" s="162">
        <v>2013</v>
      </c>
      <c r="B36" s="162">
        <v>1</v>
      </c>
      <c r="C36" s="162" t="s">
        <v>27</v>
      </c>
      <c r="D36" s="162" t="s">
        <v>201</v>
      </c>
      <c r="E36" s="162" t="s">
        <v>269</v>
      </c>
      <c r="F36" s="162" t="s">
        <v>286</v>
      </c>
      <c r="G36" s="162">
        <v>45926</v>
      </c>
      <c r="H36" s="162" t="s">
        <v>315</v>
      </c>
      <c r="I36" s="163">
        <v>44320.417743055557</v>
      </c>
      <c r="J36" s="162" t="s">
        <v>123</v>
      </c>
      <c r="K36" s="162" t="s">
        <v>288</v>
      </c>
      <c r="L36" s="162" t="s">
        <v>273</v>
      </c>
      <c r="M36" s="162" t="s">
        <v>289</v>
      </c>
      <c r="N36" s="162">
        <v>1093000</v>
      </c>
    </row>
    <row r="37" spans="1:14" x14ac:dyDescent="0.25">
      <c r="A37" s="162">
        <v>2008</v>
      </c>
      <c r="B37" s="162">
        <v>10</v>
      </c>
      <c r="C37" s="162" t="s">
        <v>27</v>
      </c>
      <c r="D37" s="162" t="s">
        <v>201</v>
      </c>
      <c r="E37" s="162" t="s">
        <v>269</v>
      </c>
      <c r="F37" s="162" t="s">
        <v>286</v>
      </c>
      <c r="G37" s="162">
        <v>4601</v>
      </c>
      <c r="H37" s="162" t="s">
        <v>317</v>
      </c>
      <c r="I37" s="163">
        <v>44320.417743055557</v>
      </c>
      <c r="J37" s="162" t="s">
        <v>123</v>
      </c>
      <c r="K37" s="162" t="s">
        <v>288</v>
      </c>
      <c r="L37" s="162" t="s">
        <v>273</v>
      </c>
      <c r="M37" s="162" t="s">
        <v>289</v>
      </c>
      <c r="N37" s="162">
        <v>1092999</v>
      </c>
    </row>
    <row r="38" spans="1:14" x14ac:dyDescent="0.25">
      <c r="A38" s="162">
        <v>2008</v>
      </c>
      <c r="B38" s="162">
        <v>11</v>
      </c>
      <c r="C38" s="162" t="s">
        <v>9</v>
      </c>
      <c r="D38" s="162" t="s">
        <v>279</v>
      </c>
      <c r="E38" s="162" t="s">
        <v>269</v>
      </c>
      <c r="F38" s="162" t="s">
        <v>286</v>
      </c>
      <c r="G38" s="162">
        <v>643</v>
      </c>
      <c r="H38" s="162" t="s">
        <v>318</v>
      </c>
      <c r="I38" s="163">
        <v>44320.417731481481</v>
      </c>
      <c r="J38" s="162" t="s">
        <v>123</v>
      </c>
      <c r="K38" s="162" t="s">
        <v>288</v>
      </c>
      <c r="L38" s="162" t="s">
        <v>273</v>
      </c>
      <c r="M38" s="162" t="s">
        <v>289</v>
      </c>
      <c r="N38" s="162">
        <v>1092998</v>
      </c>
    </row>
    <row r="39" spans="1:14" x14ac:dyDescent="0.25">
      <c r="A39" s="162">
        <v>2008</v>
      </c>
      <c r="B39" s="162">
        <v>12</v>
      </c>
      <c r="C39" s="162" t="s">
        <v>27</v>
      </c>
      <c r="D39" s="162" t="s">
        <v>201</v>
      </c>
      <c r="E39" s="162" t="s">
        <v>269</v>
      </c>
      <c r="F39" s="162" t="s">
        <v>286</v>
      </c>
      <c r="G39" s="162">
        <v>29746</v>
      </c>
      <c r="H39" s="162" t="s">
        <v>319</v>
      </c>
      <c r="I39" s="163">
        <v>44320.417731481481</v>
      </c>
      <c r="J39" s="162" t="s">
        <v>123</v>
      </c>
      <c r="K39" s="162" t="s">
        <v>288</v>
      </c>
      <c r="L39" s="162" t="s">
        <v>273</v>
      </c>
      <c r="M39" s="162" t="s">
        <v>289</v>
      </c>
      <c r="N39" s="162">
        <v>1092997</v>
      </c>
    </row>
    <row r="40" spans="1:14" x14ac:dyDescent="0.25">
      <c r="A40" s="162">
        <v>2008</v>
      </c>
      <c r="B40" s="162">
        <v>5</v>
      </c>
      <c r="C40" s="162" t="s">
        <v>14</v>
      </c>
      <c r="D40" s="162" t="s">
        <v>59</v>
      </c>
      <c r="E40" s="162" t="s">
        <v>269</v>
      </c>
      <c r="F40" s="162" t="s">
        <v>286</v>
      </c>
      <c r="G40" s="162">
        <v>17538</v>
      </c>
      <c r="H40" s="162" t="s">
        <v>320</v>
      </c>
      <c r="I40" s="163">
        <v>44320.417719907404</v>
      </c>
      <c r="J40" s="162" t="s">
        <v>123</v>
      </c>
      <c r="K40" s="162" t="s">
        <v>288</v>
      </c>
      <c r="L40" s="162" t="s">
        <v>273</v>
      </c>
      <c r="M40" s="162" t="s">
        <v>289</v>
      </c>
      <c r="N40" s="162">
        <v>1092996</v>
      </c>
    </row>
    <row r="41" spans="1:14" x14ac:dyDescent="0.25">
      <c r="A41" s="162">
        <v>2008</v>
      </c>
      <c r="B41" s="162">
        <v>4</v>
      </c>
      <c r="C41" s="162" t="s">
        <v>14</v>
      </c>
      <c r="D41" s="162" t="s">
        <v>59</v>
      </c>
      <c r="E41" s="162" t="s">
        <v>269</v>
      </c>
      <c r="F41" s="162" t="s">
        <v>286</v>
      </c>
      <c r="G41" s="162">
        <v>14268</v>
      </c>
      <c r="H41" s="162" t="s">
        <v>321</v>
      </c>
      <c r="I41" s="163">
        <v>44320.417719907404</v>
      </c>
      <c r="J41" s="162" t="s">
        <v>123</v>
      </c>
      <c r="K41" s="162" t="s">
        <v>288</v>
      </c>
      <c r="L41" s="162" t="s">
        <v>273</v>
      </c>
      <c r="M41" s="162" t="s">
        <v>289</v>
      </c>
      <c r="N41" s="162">
        <v>1092995</v>
      </c>
    </row>
    <row r="42" spans="1:14" x14ac:dyDescent="0.25">
      <c r="A42" s="162">
        <v>2008</v>
      </c>
      <c r="B42" s="162">
        <v>3</v>
      </c>
      <c r="C42" s="162" t="s">
        <v>14</v>
      </c>
      <c r="D42" s="162" t="s">
        <v>59</v>
      </c>
      <c r="E42" s="162" t="s">
        <v>269</v>
      </c>
      <c r="F42" s="162" t="s">
        <v>286</v>
      </c>
      <c r="G42" s="162">
        <v>13201</v>
      </c>
      <c r="H42" s="162" t="s">
        <v>322</v>
      </c>
      <c r="I42" s="163">
        <v>44320.417719907404</v>
      </c>
      <c r="J42" s="162" t="s">
        <v>123</v>
      </c>
      <c r="K42" s="162" t="s">
        <v>288</v>
      </c>
      <c r="L42" s="162" t="s">
        <v>273</v>
      </c>
      <c r="M42" s="162" t="s">
        <v>289</v>
      </c>
      <c r="N42" s="162">
        <v>1092994</v>
      </c>
    </row>
    <row r="43" spans="1:14" x14ac:dyDescent="0.25">
      <c r="A43" s="162">
        <v>2008</v>
      </c>
      <c r="B43" s="162">
        <v>8</v>
      </c>
      <c r="C43" s="162" t="s">
        <v>14</v>
      </c>
      <c r="D43" s="162" t="s">
        <v>59</v>
      </c>
      <c r="E43" s="162" t="s">
        <v>269</v>
      </c>
      <c r="F43" s="162" t="s">
        <v>286</v>
      </c>
      <c r="G43" s="162">
        <v>2307</v>
      </c>
      <c r="H43" s="162" t="s">
        <v>323</v>
      </c>
      <c r="I43" s="163">
        <v>44320.417708333334</v>
      </c>
      <c r="J43" s="162" t="s">
        <v>123</v>
      </c>
      <c r="K43" s="162" t="s">
        <v>288</v>
      </c>
      <c r="L43" s="162" t="s">
        <v>273</v>
      </c>
      <c r="M43" s="162" t="s">
        <v>289</v>
      </c>
      <c r="N43" s="162">
        <v>1092993</v>
      </c>
    </row>
    <row r="44" spans="1:14" x14ac:dyDescent="0.25">
      <c r="A44" s="162">
        <v>2008</v>
      </c>
      <c r="B44" s="162">
        <v>7</v>
      </c>
      <c r="C44" s="162" t="s">
        <v>14</v>
      </c>
      <c r="D44" s="162" t="s">
        <v>59</v>
      </c>
      <c r="E44" s="162" t="s">
        <v>269</v>
      </c>
      <c r="F44" s="162" t="s">
        <v>286</v>
      </c>
      <c r="G44" s="162">
        <v>118</v>
      </c>
      <c r="H44" s="162" t="s">
        <v>324</v>
      </c>
      <c r="I44" s="163">
        <v>44320.417708333334</v>
      </c>
      <c r="J44" s="162" t="s">
        <v>123</v>
      </c>
      <c r="K44" s="162" t="s">
        <v>288</v>
      </c>
      <c r="L44" s="162" t="s">
        <v>273</v>
      </c>
      <c r="M44" s="162" t="s">
        <v>289</v>
      </c>
      <c r="N44" s="162">
        <v>1092992</v>
      </c>
    </row>
    <row r="45" spans="1:14" x14ac:dyDescent="0.25">
      <c r="A45" s="162">
        <v>2008</v>
      </c>
      <c r="B45" s="162">
        <v>10</v>
      </c>
      <c r="C45" s="162" t="s">
        <v>14</v>
      </c>
      <c r="D45" s="162" t="s">
        <v>59</v>
      </c>
      <c r="E45" s="162" t="s">
        <v>269</v>
      </c>
      <c r="F45" s="162" t="s">
        <v>286</v>
      </c>
      <c r="G45" s="162">
        <v>9112</v>
      </c>
      <c r="H45" s="162" t="s">
        <v>325</v>
      </c>
      <c r="I45" s="163">
        <v>44320.417696759258</v>
      </c>
      <c r="J45" s="162" t="s">
        <v>123</v>
      </c>
      <c r="K45" s="162" t="s">
        <v>288</v>
      </c>
      <c r="L45" s="162" t="s">
        <v>273</v>
      </c>
      <c r="M45" s="162" t="s">
        <v>289</v>
      </c>
      <c r="N45" s="162">
        <v>1092991</v>
      </c>
    </row>
    <row r="46" spans="1:14" x14ac:dyDescent="0.25">
      <c r="A46" s="162">
        <v>2008</v>
      </c>
      <c r="B46" s="162">
        <v>9</v>
      </c>
      <c r="C46" s="162" t="s">
        <v>14</v>
      </c>
      <c r="D46" s="162" t="s">
        <v>59</v>
      </c>
      <c r="E46" s="162" t="s">
        <v>269</v>
      </c>
      <c r="F46" s="162" t="s">
        <v>286</v>
      </c>
      <c r="G46" s="162">
        <v>8624</v>
      </c>
      <c r="H46" s="162" t="s">
        <v>326</v>
      </c>
      <c r="I46" s="163">
        <v>44320.417696759258</v>
      </c>
      <c r="J46" s="162" t="s">
        <v>123</v>
      </c>
      <c r="K46" s="162" t="s">
        <v>288</v>
      </c>
      <c r="L46" s="162" t="s">
        <v>273</v>
      </c>
      <c r="M46" s="162" t="s">
        <v>289</v>
      </c>
      <c r="N46" s="162">
        <v>1092990</v>
      </c>
    </row>
    <row r="47" spans="1:14" x14ac:dyDescent="0.25">
      <c r="A47" s="162">
        <v>2008</v>
      </c>
      <c r="B47" s="162">
        <v>12</v>
      </c>
      <c r="C47" s="162" t="s">
        <v>14</v>
      </c>
      <c r="D47" s="162" t="s">
        <v>59</v>
      </c>
      <c r="E47" s="162" t="s">
        <v>269</v>
      </c>
      <c r="F47" s="162" t="s">
        <v>286</v>
      </c>
      <c r="G47" s="162">
        <v>7780</v>
      </c>
      <c r="H47" s="162" t="s">
        <v>327</v>
      </c>
      <c r="I47" s="163">
        <v>44320.417685185181</v>
      </c>
      <c r="J47" s="162" t="s">
        <v>123</v>
      </c>
      <c r="K47" s="162" t="s">
        <v>288</v>
      </c>
      <c r="L47" s="162" t="s">
        <v>273</v>
      </c>
      <c r="M47" s="162" t="s">
        <v>289</v>
      </c>
      <c r="N47" s="162">
        <v>1092989</v>
      </c>
    </row>
    <row r="48" spans="1:14" x14ac:dyDescent="0.25">
      <c r="A48" s="162">
        <v>2008</v>
      </c>
      <c r="B48" s="162">
        <v>11</v>
      </c>
      <c r="C48" s="162" t="s">
        <v>14</v>
      </c>
      <c r="D48" s="162" t="s">
        <v>59</v>
      </c>
      <c r="E48" s="162" t="s">
        <v>269</v>
      </c>
      <c r="F48" s="162" t="s">
        <v>286</v>
      </c>
      <c r="G48" s="162">
        <v>6246</v>
      </c>
      <c r="H48" s="162" t="s">
        <v>328</v>
      </c>
      <c r="I48" s="163">
        <v>44320.417685185181</v>
      </c>
      <c r="J48" s="162" t="s">
        <v>123</v>
      </c>
      <c r="K48" s="162" t="s">
        <v>288</v>
      </c>
      <c r="L48" s="162" t="s">
        <v>273</v>
      </c>
      <c r="M48" s="162" t="s">
        <v>289</v>
      </c>
      <c r="N48" s="162">
        <v>1092988</v>
      </c>
    </row>
    <row r="49" spans="1:14" x14ac:dyDescent="0.25">
      <c r="A49" s="162">
        <v>2008</v>
      </c>
      <c r="B49" s="162">
        <v>6</v>
      </c>
      <c r="C49" s="162" t="s">
        <v>14</v>
      </c>
      <c r="D49" s="162" t="s">
        <v>59</v>
      </c>
      <c r="E49" s="162" t="s">
        <v>269</v>
      </c>
      <c r="F49" s="162" t="s">
        <v>286</v>
      </c>
      <c r="G49" s="162">
        <v>18965</v>
      </c>
      <c r="H49" s="162" t="s">
        <v>329</v>
      </c>
      <c r="I49" s="163">
        <v>44320.417673611111</v>
      </c>
      <c r="J49" s="162" t="s">
        <v>123</v>
      </c>
      <c r="K49" s="162" t="s">
        <v>288</v>
      </c>
      <c r="L49" s="162" t="s">
        <v>273</v>
      </c>
      <c r="M49" s="162" t="s">
        <v>289</v>
      </c>
      <c r="N49" s="162">
        <v>1092987</v>
      </c>
    </row>
    <row r="50" spans="1:14" x14ac:dyDescent="0.25">
      <c r="A50" s="162">
        <v>2008</v>
      </c>
      <c r="B50" s="162">
        <v>12</v>
      </c>
      <c r="C50" s="162" t="s">
        <v>9</v>
      </c>
      <c r="D50" s="162" t="s">
        <v>279</v>
      </c>
      <c r="E50" s="162" t="s">
        <v>269</v>
      </c>
      <c r="F50" s="162" t="s">
        <v>286</v>
      </c>
      <c r="G50" s="162">
        <v>519</v>
      </c>
      <c r="H50" s="162" t="s">
        <v>330</v>
      </c>
      <c r="I50" s="163">
        <v>44320.417673611111</v>
      </c>
      <c r="J50" s="162" t="s">
        <v>123</v>
      </c>
      <c r="K50" s="162" t="s">
        <v>288</v>
      </c>
      <c r="L50" s="162" t="s">
        <v>273</v>
      </c>
      <c r="M50" s="162" t="s">
        <v>289</v>
      </c>
      <c r="N50" s="162">
        <v>1092986</v>
      </c>
    </row>
    <row r="51" spans="1:14" x14ac:dyDescent="0.25">
      <c r="A51" s="162">
        <v>2008</v>
      </c>
      <c r="B51" s="162">
        <v>6</v>
      </c>
      <c r="C51" s="162" t="s">
        <v>27</v>
      </c>
      <c r="D51" s="162" t="s">
        <v>201</v>
      </c>
      <c r="E51" s="162" t="s">
        <v>269</v>
      </c>
      <c r="F51" s="162" t="s">
        <v>286</v>
      </c>
      <c r="G51" s="162">
        <v>38032</v>
      </c>
      <c r="H51" s="162" t="s">
        <v>331</v>
      </c>
      <c r="I51" s="163">
        <v>44320.417662037034</v>
      </c>
      <c r="J51" s="162" t="s">
        <v>123</v>
      </c>
      <c r="K51" s="162" t="s">
        <v>288</v>
      </c>
      <c r="L51" s="162" t="s">
        <v>273</v>
      </c>
      <c r="M51" s="162" t="s">
        <v>289</v>
      </c>
      <c r="N51" s="162">
        <v>1092985</v>
      </c>
    </row>
    <row r="52" spans="1:14" x14ac:dyDescent="0.25">
      <c r="A52" s="162">
        <v>2008</v>
      </c>
      <c r="B52" s="162">
        <v>11</v>
      </c>
      <c r="C52" s="162" t="s">
        <v>27</v>
      </c>
      <c r="D52" s="162" t="s">
        <v>201</v>
      </c>
      <c r="E52" s="162" t="s">
        <v>269</v>
      </c>
      <c r="F52" s="162" t="s">
        <v>286</v>
      </c>
      <c r="G52" s="162">
        <v>842</v>
      </c>
      <c r="H52" s="162" t="s">
        <v>332</v>
      </c>
      <c r="I52" s="163">
        <v>44320.417662037034</v>
      </c>
      <c r="J52" s="162" t="s">
        <v>123</v>
      </c>
      <c r="K52" s="162" t="s">
        <v>288</v>
      </c>
      <c r="L52" s="162" t="s">
        <v>273</v>
      </c>
      <c r="M52" s="162" t="s">
        <v>289</v>
      </c>
      <c r="N52" s="162">
        <v>1092984</v>
      </c>
    </row>
    <row r="53" spans="1:14" x14ac:dyDescent="0.25">
      <c r="A53" s="162">
        <v>2008</v>
      </c>
      <c r="B53" s="162">
        <v>6</v>
      </c>
      <c r="C53" s="162" t="s">
        <v>9</v>
      </c>
      <c r="D53" s="162" t="s">
        <v>279</v>
      </c>
      <c r="E53" s="162" t="s">
        <v>269</v>
      </c>
      <c r="F53" s="162" t="s">
        <v>286</v>
      </c>
      <c r="G53" s="162">
        <v>10256</v>
      </c>
      <c r="H53" s="162" t="s">
        <v>333</v>
      </c>
      <c r="I53" s="163">
        <v>44320.417662037034</v>
      </c>
      <c r="J53" s="162" t="s">
        <v>123</v>
      </c>
      <c r="K53" s="162" t="s">
        <v>288</v>
      </c>
      <c r="L53" s="162" t="s">
        <v>273</v>
      </c>
      <c r="M53" s="162" t="s">
        <v>289</v>
      </c>
      <c r="N53" s="162">
        <v>1092983</v>
      </c>
    </row>
    <row r="54" spans="1:14" x14ac:dyDescent="0.25">
      <c r="A54" s="162">
        <v>2012</v>
      </c>
      <c r="B54" s="162">
        <v>12</v>
      </c>
      <c r="C54" s="162" t="s">
        <v>12</v>
      </c>
      <c r="D54" s="162" t="s">
        <v>268</v>
      </c>
      <c r="E54" s="162" t="s">
        <v>269</v>
      </c>
      <c r="F54" s="162" t="s">
        <v>280</v>
      </c>
      <c r="G54" s="162">
        <v>2255</v>
      </c>
      <c r="H54" s="162" t="s">
        <v>334</v>
      </c>
      <c r="I54" s="163">
        <v>44266.573263888888</v>
      </c>
      <c r="J54" s="162" t="s">
        <v>123</v>
      </c>
      <c r="K54" s="162" t="s">
        <v>282</v>
      </c>
      <c r="L54" s="162" t="s">
        <v>273</v>
      </c>
      <c r="M54" s="162" t="s">
        <v>283</v>
      </c>
      <c r="N54" s="162">
        <v>1038009</v>
      </c>
    </row>
    <row r="55" spans="1:14" x14ac:dyDescent="0.25">
      <c r="A55" s="162">
        <v>2012</v>
      </c>
      <c r="B55" s="162">
        <v>3</v>
      </c>
      <c r="C55" s="162" t="s">
        <v>14</v>
      </c>
      <c r="D55" s="162" t="s">
        <v>59</v>
      </c>
      <c r="E55" s="162" t="s">
        <v>269</v>
      </c>
      <c r="F55" s="162" t="s">
        <v>280</v>
      </c>
      <c r="G55" s="162">
        <v>11842</v>
      </c>
      <c r="H55" s="162" t="s">
        <v>335</v>
      </c>
      <c r="I55" s="163">
        <v>44266.573252314811</v>
      </c>
      <c r="J55" s="162" t="s">
        <v>123</v>
      </c>
      <c r="K55" s="162" t="s">
        <v>282</v>
      </c>
      <c r="L55" s="162" t="s">
        <v>273</v>
      </c>
      <c r="M55" s="162" t="s">
        <v>283</v>
      </c>
      <c r="N55" s="162">
        <v>1037998</v>
      </c>
    </row>
    <row r="56" spans="1:14" x14ac:dyDescent="0.25">
      <c r="A56" s="162">
        <v>2012</v>
      </c>
      <c r="B56" s="162">
        <v>11</v>
      </c>
      <c r="C56" s="162" t="s">
        <v>12</v>
      </c>
      <c r="D56" s="162" t="s">
        <v>268</v>
      </c>
      <c r="E56" s="162" t="s">
        <v>269</v>
      </c>
      <c r="F56" s="162" t="s">
        <v>280</v>
      </c>
      <c r="G56" s="162">
        <v>1109</v>
      </c>
      <c r="H56" s="162" t="s">
        <v>336</v>
      </c>
      <c r="I56" s="163">
        <v>44266.573240740741</v>
      </c>
      <c r="J56" s="162" t="s">
        <v>123</v>
      </c>
      <c r="K56" s="162" t="s">
        <v>282</v>
      </c>
      <c r="L56" s="162" t="s">
        <v>273</v>
      </c>
      <c r="M56" s="162" t="s">
        <v>283</v>
      </c>
      <c r="N56" s="162">
        <v>1038008</v>
      </c>
    </row>
    <row r="57" spans="1:14" x14ac:dyDescent="0.25">
      <c r="A57" s="162">
        <v>2012</v>
      </c>
      <c r="B57" s="162">
        <v>3</v>
      </c>
      <c r="C57" s="162" t="s">
        <v>27</v>
      </c>
      <c r="D57" s="162" t="s">
        <v>201</v>
      </c>
      <c r="E57" s="162" t="s">
        <v>269</v>
      </c>
      <c r="F57" s="162" t="s">
        <v>280</v>
      </c>
      <c r="G57" s="162">
        <v>2118</v>
      </c>
      <c r="H57" s="162" t="s">
        <v>337</v>
      </c>
      <c r="I57" s="163">
        <v>44266.573229166665</v>
      </c>
      <c r="J57" s="162" t="s">
        <v>123</v>
      </c>
      <c r="K57" s="162" t="s">
        <v>282</v>
      </c>
      <c r="L57" s="162" t="s">
        <v>273</v>
      </c>
      <c r="M57" s="162" t="s">
        <v>283</v>
      </c>
      <c r="N57" s="162">
        <v>1037997</v>
      </c>
    </row>
    <row r="58" spans="1:14" x14ac:dyDescent="0.25">
      <c r="A58" s="162">
        <v>2012</v>
      </c>
      <c r="B58" s="162">
        <v>4</v>
      </c>
      <c r="C58" s="162" t="s">
        <v>27</v>
      </c>
      <c r="D58" s="162" t="s">
        <v>201</v>
      </c>
      <c r="E58" s="162" t="s">
        <v>269</v>
      </c>
      <c r="F58" s="162" t="s">
        <v>280</v>
      </c>
      <c r="G58" s="162">
        <v>21371</v>
      </c>
      <c r="H58" s="162" t="s">
        <v>338</v>
      </c>
      <c r="I58" s="163">
        <v>44266.573206018518</v>
      </c>
      <c r="J58" s="162" t="s">
        <v>123</v>
      </c>
      <c r="K58" s="162" t="s">
        <v>282</v>
      </c>
      <c r="L58" s="162" t="s">
        <v>273</v>
      </c>
      <c r="M58" s="162" t="s">
        <v>283</v>
      </c>
      <c r="N58" s="162">
        <v>1037999</v>
      </c>
    </row>
    <row r="59" spans="1:14" x14ac:dyDescent="0.25">
      <c r="A59" s="162">
        <v>2012</v>
      </c>
      <c r="B59" s="162">
        <v>8</v>
      </c>
      <c r="C59" s="162" t="s">
        <v>12</v>
      </c>
      <c r="D59" s="162" t="s">
        <v>268</v>
      </c>
      <c r="E59" s="162" t="s">
        <v>269</v>
      </c>
      <c r="F59" s="162" t="s">
        <v>280</v>
      </c>
      <c r="G59" s="162">
        <v>1053</v>
      </c>
      <c r="H59" s="162" t="s">
        <v>339</v>
      </c>
      <c r="I59" s="163">
        <v>44266.573194444441</v>
      </c>
      <c r="J59" s="162" t="s">
        <v>123</v>
      </c>
      <c r="K59" s="162" t="s">
        <v>282</v>
      </c>
      <c r="L59" s="162" t="s">
        <v>273</v>
      </c>
      <c r="M59" s="162" t="s">
        <v>283</v>
      </c>
      <c r="N59" s="162">
        <v>1038005</v>
      </c>
    </row>
    <row r="60" spans="1:14" x14ac:dyDescent="0.25">
      <c r="A60" s="162">
        <v>2012</v>
      </c>
      <c r="B60" s="162">
        <v>7</v>
      </c>
      <c r="C60" s="162" t="s">
        <v>12</v>
      </c>
      <c r="D60" s="162" t="s">
        <v>268</v>
      </c>
      <c r="E60" s="162" t="s">
        <v>269</v>
      </c>
      <c r="F60" s="162" t="s">
        <v>280</v>
      </c>
      <c r="G60" s="162">
        <v>976</v>
      </c>
      <c r="H60" s="162" t="s">
        <v>340</v>
      </c>
      <c r="I60" s="163">
        <v>44266.573182870372</v>
      </c>
      <c r="J60" s="162" t="s">
        <v>123</v>
      </c>
      <c r="K60" s="162" t="s">
        <v>282</v>
      </c>
      <c r="L60" s="162" t="s">
        <v>273</v>
      </c>
      <c r="M60" s="162" t="s">
        <v>283</v>
      </c>
      <c r="N60" s="162">
        <v>1038004</v>
      </c>
    </row>
    <row r="61" spans="1:14" x14ac:dyDescent="0.25">
      <c r="A61" s="162">
        <v>2012</v>
      </c>
      <c r="B61" s="162">
        <v>10</v>
      </c>
      <c r="C61" s="162" t="s">
        <v>12</v>
      </c>
      <c r="D61" s="162" t="s">
        <v>268</v>
      </c>
      <c r="E61" s="162" t="s">
        <v>269</v>
      </c>
      <c r="F61" s="162" t="s">
        <v>280</v>
      </c>
      <c r="G61" s="162">
        <v>1470</v>
      </c>
      <c r="H61" s="162" t="s">
        <v>341</v>
      </c>
      <c r="I61" s="163">
        <v>44266.573171296295</v>
      </c>
      <c r="J61" s="162" t="s">
        <v>123</v>
      </c>
      <c r="K61" s="162" t="s">
        <v>282</v>
      </c>
      <c r="L61" s="162" t="s">
        <v>273</v>
      </c>
      <c r="M61" s="162" t="s">
        <v>283</v>
      </c>
      <c r="N61" s="162">
        <v>1038007</v>
      </c>
    </row>
    <row r="62" spans="1:14" x14ac:dyDescent="0.25">
      <c r="A62" s="162">
        <v>2012</v>
      </c>
      <c r="B62" s="162">
        <v>2</v>
      </c>
      <c r="C62" s="162" t="s">
        <v>14</v>
      </c>
      <c r="D62" s="162" t="s">
        <v>59</v>
      </c>
      <c r="E62" s="162" t="s">
        <v>269</v>
      </c>
      <c r="F62" s="162" t="s">
        <v>280</v>
      </c>
      <c r="G62" s="162">
        <v>9117</v>
      </c>
      <c r="H62" s="162" t="s">
        <v>342</v>
      </c>
      <c r="I62" s="163">
        <v>44266.573159722218</v>
      </c>
      <c r="J62" s="162" t="s">
        <v>123</v>
      </c>
      <c r="K62" s="162" t="s">
        <v>282</v>
      </c>
      <c r="L62" s="162" t="s">
        <v>273</v>
      </c>
      <c r="M62" s="162" t="s">
        <v>283</v>
      </c>
      <c r="N62" s="162">
        <v>1037996</v>
      </c>
    </row>
    <row r="63" spans="1:14" x14ac:dyDescent="0.25">
      <c r="A63" s="162">
        <v>2012</v>
      </c>
      <c r="B63" s="162">
        <v>9</v>
      </c>
      <c r="C63" s="162" t="s">
        <v>12</v>
      </c>
      <c r="D63" s="162" t="s">
        <v>268</v>
      </c>
      <c r="E63" s="162" t="s">
        <v>269</v>
      </c>
      <c r="F63" s="162" t="s">
        <v>280</v>
      </c>
      <c r="G63" s="162">
        <v>778</v>
      </c>
      <c r="H63" s="162" t="s">
        <v>343</v>
      </c>
      <c r="I63" s="163">
        <v>44266.573148148149</v>
      </c>
      <c r="J63" s="162" t="s">
        <v>123</v>
      </c>
      <c r="K63" s="162" t="s">
        <v>282</v>
      </c>
      <c r="L63" s="162" t="s">
        <v>273</v>
      </c>
      <c r="M63" s="162" t="s">
        <v>283</v>
      </c>
      <c r="N63" s="162">
        <v>1038006</v>
      </c>
    </row>
    <row r="64" spans="1:14" x14ac:dyDescent="0.25">
      <c r="A64" s="162">
        <v>2012</v>
      </c>
      <c r="B64" s="162">
        <v>1</v>
      </c>
      <c r="C64" s="162" t="s">
        <v>14</v>
      </c>
      <c r="D64" s="162" t="s">
        <v>59</v>
      </c>
      <c r="E64" s="162" t="s">
        <v>269</v>
      </c>
      <c r="F64" s="162" t="s">
        <v>280</v>
      </c>
      <c r="G64" s="162">
        <v>8493</v>
      </c>
      <c r="H64" s="162" t="s">
        <v>344</v>
      </c>
      <c r="I64" s="163">
        <v>44266.573124999995</v>
      </c>
      <c r="J64" s="162" t="s">
        <v>123</v>
      </c>
      <c r="K64" s="162" t="s">
        <v>282</v>
      </c>
      <c r="L64" s="162" t="s">
        <v>273</v>
      </c>
      <c r="M64" s="162" t="s">
        <v>283</v>
      </c>
      <c r="N64" s="162">
        <v>1037995</v>
      </c>
    </row>
    <row r="65" spans="1:14" x14ac:dyDescent="0.25">
      <c r="A65" s="162">
        <v>2012</v>
      </c>
      <c r="B65" s="162">
        <v>3</v>
      </c>
      <c r="C65" s="162" t="s">
        <v>27</v>
      </c>
      <c r="D65" s="162" t="s">
        <v>201</v>
      </c>
      <c r="E65" s="162" t="s">
        <v>269</v>
      </c>
      <c r="F65" s="162" t="s">
        <v>280</v>
      </c>
      <c r="G65" s="162">
        <v>2292</v>
      </c>
      <c r="H65" s="162" t="s">
        <v>345</v>
      </c>
      <c r="I65" s="163">
        <v>44266.573113425926</v>
      </c>
      <c r="J65" s="162" t="s">
        <v>123</v>
      </c>
      <c r="K65" s="162" t="s">
        <v>282</v>
      </c>
      <c r="L65" s="162" t="s">
        <v>273</v>
      </c>
      <c r="M65" s="162" t="s">
        <v>283</v>
      </c>
      <c r="N65" s="162">
        <v>1038012</v>
      </c>
    </row>
    <row r="66" spans="1:14" x14ac:dyDescent="0.25">
      <c r="A66" s="162">
        <v>2012</v>
      </c>
      <c r="B66" s="162">
        <v>5</v>
      </c>
      <c r="C66" s="162" t="s">
        <v>27</v>
      </c>
      <c r="D66" s="162" t="s">
        <v>201</v>
      </c>
      <c r="E66" s="162" t="s">
        <v>269</v>
      </c>
      <c r="F66" s="162" t="s">
        <v>280</v>
      </c>
      <c r="G66" s="162">
        <v>61347</v>
      </c>
      <c r="H66" s="162" t="s">
        <v>346</v>
      </c>
      <c r="I66" s="163">
        <v>44266.57309027778</v>
      </c>
      <c r="J66" s="162" t="s">
        <v>123</v>
      </c>
      <c r="K66" s="162" t="s">
        <v>282</v>
      </c>
      <c r="L66" s="162" t="s">
        <v>273</v>
      </c>
      <c r="M66" s="162" t="s">
        <v>283</v>
      </c>
      <c r="N66" s="162">
        <v>1038001</v>
      </c>
    </row>
    <row r="67" spans="1:14" x14ac:dyDescent="0.25">
      <c r="A67" s="162">
        <v>2012</v>
      </c>
      <c r="B67" s="162">
        <v>12</v>
      </c>
      <c r="C67" s="162" t="s">
        <v>27</v>
      </c>
      <c r="D67" s="162" t="s">
        <v>201</v>
      </c>
      <c r="E67" s="162" t="s">
        <v>269</v>
      </c>
      <c r="F67" s="162" t="s">
        <v>280</v>
      </c>
      <c r="G67" s="162">
        <v>22086</v>
      </c>
      <c r="H67" s="162" t="s">
        <v>347</v>
      </c>
      <c r="I67" s="163">
        <v>44266.573067129626</v>
      </c>
      <c r="J67" s="162" t="s">
        <v>123</v>
      </c>
      <c r="K67" s="162" t="s">
        <v>282</v>
      </c>
      <c r="L67" s="162" t="s">
        <v>273</v>
      </c>
      <c r="M67" s="162" t="s">
        <v>283</v>
      </c>
      <c r="N67" s="162">
        <v>1038011</v>
      </c>
    </row>
    <row r="68" spans="1:14" x14ac:dyDescent="0.25">
      <c r="A68" s="162">
        <v>2012</v>
      </c>
      <c r="B68" s="162">
        <v>4</v>
      </c>
      <c r="C68" s="162" t="s">
        <v>14</v>
      </c>
      <c r="D68" s="162" t="s">
        <v>59</v>
      </c>
      <c r="E68" s="162" t="s">
        <v>269</v>
      </c>
      <c r="F68" s="162" t="s">
        <v>280</v>
      </c>
      <c r="G68" s="162">
        <v>10428</v>
      </c>
      <c r="H68" s="162" t="s">
        <v>348</v>
      </c>
      <c r="I68" s="163">
        <v>44266.57304398148</v>
      </c>
      <c r="J68" s="162" t="s">
        <v>123</v>
      </c>
      <c r="K68" s="162" t="s">
        <v>282</v>
      </c>
      <c r="L68" s="162" t="s">
        <v>273</v>
      </c>
      <c r="M68" s="162" t="s">
        <v>283</v>
      </c>
      <c r="N68" s="162">
        <v>1038000</v>
      </c>
    </row>
    <row r="69" spans="1:14" x14ac:dyDescent="0.25">
      <c r="A69" s="162">
        <v>2012</v>
      </c>
      <c r="B69" s="162">
        <v>6</v>
      </c>
      <c r="C69" s="162" t="s">
        <v>14</v>
      </c>
      <c r="D69" s="162" t="s">
        <v>59</v>
      </c>
      <c r="E69" s="162" t="s">
        <v>269</v>
      </c>
      <c r="F69" s="162" t="s">
        <v>280</v>
      </c>
      <c r="G69" s="162">
        <v>15556</v>
      </c>
      <c r="H69" s="162" t="s">
        <v>349</v>
      </c>
      <c r="I69" s="163">
        <v>44266.573020833333</v>
      </c>
      <c r="J69" s="162" t="s">
        <v>123</v>
      </c>
      <c r="K69" s="162" t="s">
        <v>282</v>
      </c>
      <c r="L69" s="162" t="s">
        <v>273</v>
      </c>
      <c r="M69" s="162" t="s">
        <v>283</v>
      </c>
      <c r="N69" s="162">
        <v>1038003</v>
      </c>
    </row>
    <row r="70" spans="1:14" x14ac:dyDescent="0.25">
      <c r="A70" s="162">
        <v>2012</v>
      </c>
      <c r="B70" s="162">
        <v>3</v>
      </c>
      <c r="C70" s="162" t="s">
        <v>27</v>
      </c>
      <c r="D70" s="162" t="s">
        <v>201</v>
      </c>
      <c r="E70" s="162" t="s">
        <v>269</v>
      </c>
      <c r="F70" s="162" t="s">
        <v>280</v>
      </c>
      <c r="G70" s="162">
        <v>16789</v>
      </c>
      <c r="H70" s="162" t="s">
        <v>350</v>
      </c>
      <c r="I70" s="163">
        <v>44266.573009259257</v>
      </c>
      <c r="J70" s="162" t="s">
        <v>123</v>
      </c>
      <c r="K70" s="162" t="s">
        <v>282</v>
      </c>
      <c r="L70" s="162" t="s">
        <v>273</v>
      </c>
      <c r="M70" s="162" t="s">
        <v>283</v>
      </c>
      <c r="N70" s="162">
        <v>1038013</v>
      </c>
    </row>
    <row r="71" spans="1:14" x14ac:dyDescent="0.25">
      <c r="A71" s="162">
        <v>2012</v>
      </c>
      <c r="B71" s="162">
        <v>5</v>
      </c>
      <c r="C71" s="162" t="s">
        <v>14</v>
      </c>
      <c r="D71" s="162" t="s">
        <v>59</v>
      </c>
      <c r="E71" s="162" t="s">
        <v>269</v>
      </c>
      <c r="F71" s="162" t="s">
        <v>280</v>
      </c>
      <c r="G71" s="162">
        <v>14213</v>
      </c>
      <c r="H71" s="162" t="s">
        <v>351</v>
      </c>
      <c r="I71" s="163">
        <v>44266.57298611111</v>
      </c>
      <c r="J71" s="162" t="s">
        <v>123</v>
      </c>
      <c r="K71" s="162" t="s">
        <v>282</v>
      </c>
      <c r="L71" s="162" t="s">
        <v>273</v>
      </c>
      <c r="M71" s="162" t="s">
        <v>283</v>
      </c>
      <c r="N71" s="162">
        <v>1038002</v>
      </c>
    </row>
    <row r="72" spans="1:14" x14ac:dyDescent="0.25">
      <c r="A72" s="162">
        <v>2012</v>
      </c>
      <c r="B72" s="162">
        <v>12</v>
      </c>
      <c r="C72" s="162" t="s">
        <v>9</v>
      </c>
      <c r="D72" s="162" t="s">
        <v>279</v>
      </c>
      <c r="E72" s="162" t="s">
        <v>269</v>
      </c>
      <c r="F72" s="162" t="s">
        <v>280</v>
      </c>
      <c r="G72" s="162">
        <v>2289</v>
      </c>
      <c r="H72" s="162" t="s">
        <v>352</v>
      </c>
      <c r="I72" s="163">
        <v>44266.572974537034</v>
      </c>
      <c r="J72" s="162" t="s">
        <v>123</v>
      </c>
      <c r="K72" s="162" t="s">
        <v>282</v>
      </c>
      <c r="L72" s="162" t="s">
        <v>273</v>
      </c>
      <c r="M72" s="162" t="s">
        <v>283</v>
      </c>
      <c r="N72" s="162">
        <v>1038010</v>
      </c>
    </row>
    <row r="73" spans="1:14" x14ac:dyDescent="0.25">
      <c r="A73" s="162">
        <v>2012</v>
      </c>
      <c r="B73" s="162">
        <v>3</v>
      </c>
      <c r="C73" s="162" t="s">
        <v>27</v>
      </c>
      <c r="D73" s="162" t="s">
        <v>201</v>
      </c>
      <c r="E73" s="162" t="s">
        <v>269</v>
      </c>
      <c r="F73" s="162" t="s">
        <v>280</v>
      </c>
      <c r="G73" s="162">
        <v>25000</v>
      </c>
      <c r="H73" s="162" t="s">
        <v>353</v>
      </c>
      <c r="I73" s="163">
        <v>44050.336828703701</v>
      </c>
      <c r="J73" s="162" t="s">
        <v>123</v>
      </c>
      <c r="K73" s="162" t="s">
        <v>282</v>
      </c>
      <c r="L73" s="162" t="s">
        <v>273</v>
      </c>
      <c r="M73" s="162" t="s">
        <v>283</v>
      </c>
      <c r="N73" s="162">
        <v>931979</v>
      </c>
    </row>
    <row r="74" spans="1:14" x14ac:dyDescent="0.25">
      <c r="A74" s="162">
        <v>2019</v>
      </c>
      <c r="B74" s="162">
        <v>7</v>
      </c>
      <c r="C74" s="162" t="s">
        <v>27</v>
      </c>
      <c r="D74" s="162" t="s">
        <v>201</v>
      </c>
      <c r="E74" s="162" t="s">
        <v>269</v>
      </c>
      <c r="F74" s="162" t="s">
        <v>354</v>
      </c>
      <c r="G74" s="162">
        <v>12501</v>
      </c>
      <c r="H74" s="162" t="s">
        <v>355</v>
      </c>
      <c r="I74" s="163">
        <v>43979.605752314812</v>
      </c>
      <c r="J74" s="162" t="s">
        <v>123</v>
      </c>
      <c r="K74" s="162" t="s">
        <v>272</v>
      </c>
      <c r="L74" s="162" t="s">
        <v>273</v>
      </c>
      <c r="M74" s="162" t="s">
        <v>274</v>
      </c>
      <c r="N74" s="162">
        <v>893469</v>
      </c>
    </row>
    <row r="75" spans="1:14" x14ac:dyDescent="0.25">
      <c r="A75" s="162">
        <v>2019</v>
      </c>
      <c r="B75" s="162">
        <v>12</v>
      </c>
      <c r="C75" s="162" t="s">
        <v>14</v>
      </c>
      <c r="D75" s="162" t="s">
        <v>59</v>
      </c>
      <c r="E75" s="162" t="s">
        <v>269</v>
      </c>
      <c r="F75" s="162" t="s">
        <v>354</v>
      </c>
      <c r="G75" s="162">
        <v>3801</v>
      </c>
      <c r="H75" s="162" t="s">
        <v>356</v>
      </c>
      <c r="I75" s="163">
        <v>43979.605752314812</v>
      </c>
      <c r="J75" s="162" t="s">
        <v>123</v>
      </c>
      <c r="K75" s="162" t="s">
        <v>272</v>
      </c>
      <c r="L75" s="162" t="s">
        <v>273</v>
      </c>
      <c r="M75" s="162" t="s">
        <v>274</v>
      </c>
      <c r="N75" s="162">
        <v>893468</v>
      </c>
    </row>
    <row r="76" spans="1:14" x14ac:dyDescent="0.25">
      <c r="A76" s="162">
        <v>2019</v>
      </c>
      <c r="B76" s="162">
        <v>11</v>
      </c>
      <c r="C76" s="162" t="s">
        <v>14</v>
      </c>
      <c r="D76" s="162" t="s">
        <v>59</v>
      </c>
      <c r="E76" s="162" t="s">
        <v>269</v>
      </c>
      <c r="F76" s="162" t="s">
        <v>354</v>
      </c>
      <c r="G76" s="162">
        <v>5420</v>
      </c>
      <c r="H76" s="162" t="s">
        <v>357</v>
      </c>
      <c r="I76" s="163">
        <v>43979.605752314812</v>
      </c>
      <c r="J76" s="162" t="s">
        <v>123</v>
      </c>
      <c r="K76" s="162" t="s">
        <v>272</v>
      </c>
      <c r="L76" s="162" t="s">
        <v>273</v>
      </c>
      <c r="M76" s="162" t="s">
        <v>274</v>
      </c>
      <c r="N76" s="162">
        <v>893467</v>
      </c>
    </row>
    <row r="77" spans="1:14" x14ac:dyDescent="0.25">
      <c r="A77" s="162">
        <v>2019</v>
      </c>
      <c r="B77" s="162">
        <v>10</v>
      </c>
      <c r="C77" s="162" t="s">
        <v>14</v>
      </c>
      <c r="D77" s="162" t="s">
        <v>59</v>
      </c>
      <c r="E77" s="162" t="s">
        <v>269</v>
      </c>
      <c r="F77" s="162" t="s">
        <v>354</v>
      </c>
      <c r="G77" s="162">
        <v>8215</v>
      </c>
      <c r="H77" s="162" t="s">
        <v>358</v>
      </c>
      <c r="I77" s="163">
        <v>43979.605752314812</v>
      </c>
      <c r="J77" s="162" t="s">
        <v>123</v>
      </c>
      <c r="K77" s="162" t="s">
        <v>272</v>
      </c>
      <c r="L77" s="162" t="s">
        <v>273</v>
      </c>
      <c r="M77" s="162" t="s">
        <v>274</v>
      </c>
      <c r="N77" s="162">
        <v>893466</v>
      </c>
    </row>
    <row r="78" spans="1:14" x14ac:dyDescent="0.25">
      <c r="A78" s="162">
        <v>2019</v>
      </c>
      <c r="B78" s="162">
        <v>9</v>
      </c>
      <c r="C78" s="162" t="s">
        <v>14</v>
      </c>
      <c r="D78" s="162" t="s">
        <v>59</v>
      </c>
      <c r="E78" s="162" t="s">
        <v>269</v>
      </c>
      <c r="F78" s="162" t="s">
        <v>354</v>
      </c>
      <c r="G78" s="162">
        <v>11594</v>
      </c>
      <c r="H78" s="162" t="s">
        <v>359</v>
      </c>
      <c r="I78" s="163">
        <v>43979.605752314812</v>
      </c>
      <c r="J78" s="162" t="s">
        <v>123</v>
      </c>
      <c r="K78" s="162" t="s">
        <v>272</v>
      </c>
      <c r="L78" s="162" t="s">
        <v>273</v>
      </c>
      <c r="M78" s="162" t="s">
        <v>274</v>
      </c>
      <c r="N78" s="162">
        <v>893465</v>
      </c>
    </row>
    <row r="79" spans="1:14" x14ac:dyDescent="0.25">
      <c r="A79" s="162">
        <v>2019</v>
      </c>
      <c r="B79" s="162">
        <v>8</v>
      </c>
      <c r="C79" s="162" t="s">
        <v>14</v>
      </c>
      <c r="D79" s="162" t="s">
        <v>59</v>
      </c>
      <c r="E79" s="162" t="s">
        <v>269</v>
      </c>
      <c r="F79" s="162" t="s">
        <v>354</v>
      </c>
      <c r="G79" s="162">
        <v>15654</v>
      </c>
      <c r="H79" s="162" t="s">
        <v>360</v>
      </c>
      <c r="I79" s="163">
        <v>43979.605740740742</v>
      </c>
      <c r="J79" s="162" t="s">
        <v>123</v>
      </c>
      <c r="K79" s="162" t="s">
        <v>272</v>
      </c>
      <c r="L79" s="162" t="s">
        <v>273</v>
      </c>
      <c r="M79" s="162" t="s">
        <v>274</v>
      </c>
      <c r="N79" s="162">
        <v>893464</v>
      </c>
    </row>
    <row r="80" spans="1:14" x14ac:dyDescent="0.25">
      <c r="A80" s="162">
        <v>2019</v>
      </c>
      <c r="B80" s="162">
        <v>7</v>
      </c>
      <c r="C80" s="162" t="s">
        <v>14</v>
      </c>
      <c r="D80" s="162" t="s">
        <v>59</v>
      </c>
      <c r="E80" s="162" t="s">
        <v>269</v>
      </c>
      <c r="F80" s="162" t="s">
        <v>354</v>
      </c>
      <c r="G80" s="162">
        <v>17815</v>
      </c>
      <c r="H80" s="162" t="s">
        <v>361</v>
      </c>
      <c r="I80" s="163">
        <v>43979.605740740742</v>
      </c>
      <c r="J80" s="162" t="s">
        <v>123</v>
      </c>
      <c r="K80" s="162" t="s">
        <v>272</v>
      </c>
      <c r="L80" s="162" t="s">
        <v>273</v>
      </c>
      <c r="M80" s="162" t="s">
        <v>274</v>
      </c>
      <c r="N80" s="162">
        <v>893463</v>
      </c>
    </row>
    <row r="81" spans="1:14" x14ac:dyDescent="0.25">
      <c r="A81" s="162">
        <v>2017</v>
      </c>
      <c r="B81" s="162">
        <v>12</v>
      </c>
      <c r="C81" s="162" t="s">
        <v>362</v>
      </c>
      <c r="D81" s="162" t="s">
        <v>363</v>
      </c>
      <c r="E81" s="162" t="s">
        <v>364</v>
      </c>
      <c r="F81" s="162" t="s">
        <v>354</v>
      </c>
      <c r="G81" s="162">
        <v>121</v>
      </c>
      <c r="H81" s="162" t="s">
        <v>365</v>
      </c>
      <c r="I81" s="163">
        <v>43958.327685185184</v>
      </c>
      <c r="J81" s="162" t="s">
        <v>123</v>
      </c>
      <c r="K81" s="162" t="s">
        <v>272</v>
      </c>
      <c r="L81" s="162" t="s">
        <v>273</v>
      </c>
      <c r="M81" s="162" t="s">
        <v>274</v>
      </c>
      <c r="N81" s="162">
        <v>884912</v>
      </c>
    </row>
    <row r="82" spans="1:14" x14ac:dyDescent="0.25">
      <c r="A82" s="162">
        <v>2019</v>
      </c>
      <c r="B82" s="162">
        <v>7</v>
      </c>
      <c r="C82" s="162" t="s">
        <v>27</v>
      </c>
      <c r="D82" s="162" t="s">
        <v>201</v>
      </c>
      <c r="E82" s="162" t="s">
        <v>269</v>
      </c>
      <c r="F82" s="162" t="s">
        <v>366</v>
      </c>
      <c r="G82" s="162">
        <v>11150</v>
      </c>
      <c r="H82" s="162" t="s">
        <v>367</v>
      </c>
      <c r="I82" s="163">
        <v>43938.462384259255</v>
      </c>
      <c r="J82" s="162" t="s">
        <v>123</v>
      </c>
      <c r="K82" s="162" t="s">
        <v>272</v>
      </c>
      <c r="L82" s="162" t="s">
        <v>273</v>
      </c>
      <c r="M82" s="162" t="s">
        <v>274</v>
      </c>
      <c r="N82" s="162">
        <v>880498</v>
      </c>
    </row>
    <row r="83" spans="1:14" x14ac:dyDescent="0.25">
      <c r="A83" s="162">
        <v>2019</v>
      </c>
      <c r="B83" s="162">
        <v>10</v>
      </c>
      <c r="C83" s="162" t="s">
        <v>368</v>
      </c>
      <c r="D83" s="162" t="s">
        <v>369</v>
      </c>
      <c r="E83" s="162" t="s">
        <v>269</v>
      </c>
      <c r="F83" s="162" t="s">
        <v>370</v>
      </c>
      <c r="G83" s="162">
        <v>3639</v>
      </c>
      <c r="H83" s="162" t="s">
        <v>371</v>
      </c>
      <c r="I83" s="163">
        <v>43928.600949074069</v>
      </c>
      <c r="J83" s="162" t="s">
        <v>123</v>
      </c>
      <c r="K83" s="162" t="s">
        <v>372</v>
      </c>
      <c r="L83" s="162" t="s">
        <v>273</v>
      </c>
      <c r="M83" s="162" t="s">
        <v>373</v>
      </c>
      <c r="N83" s="162">
        <v>873646</v>
      </c>
    </row>
    <row r="84" spans="1:14" x14ac:dyDescent="0.25">
      <c r="A84" s="162">
        <v>2019</v>
      </c>
      <c r="B84" s="162">
        <v>5</v>
      </c>
      <c r="C84" s="162" t="s">
        <v>14</v>
      </c>
      <c r="D84" s="162" t="s">
        <v>59</v>
      </c>
      <c r="E84" s="162" t="s">
        <v>269</v>
      </c>
      <c r="F84" s="162" t="s">
        <v>370</v>
      </c>
      <c r="G84" s="162">
        <v>380</v>
      </c>
      <c r="H84" s="162" t="s">
        <v>374</v>
      </c>
      <c r="I84" s="163">
        <v>43924.341747685183</v>
      </c>
      <c r="J84" s="162" t="s">
        <v>123</v>
      </c>
      <c r="K84" s="162" t="s">
        <v>372</v>
      </c>
      <c r="L84" s="162" t="s">
        <v>273</v>
      </c>
      <c r="M84" s="162" t="s">
        <v>373</v>
      </c>
      <c r="N84" s="162">
        <v>840313</v>
      </c>
    </row>
    <row r="85" spans="1:14" x14ac:dyDescent="0.25">
      <c r="A85" s="162">
        <v>2019</v>
      </c>
      <c r="B85" s="162">
        <v>7</v>
      </c>
      <c r="C85" s="162" t="s">
        <v>9</v>
      </c>
      <c r="D85" s="162" t="s">
        <v>279</v>
      </c>
      <c r="E85" s="162" t="s">
        <v>269</v>
      </c>
      <c r="F85" s="162" t="s">
        <v>370</v>
      </c>
      <c r="G85" s="162">
        <v>25000</v>
      </c>
      <c r="H85" s="162" t="s">
        <v>375</v>
      </c>
      <c r="I85" s="163">
        <v>43924.341747685183</v>
      </c>
      <c r="J85" s="162" t="s">
        <v>123</v>
      </c>
      <c r="K85" s="162" t="s">
        <v>372</v>
      </c>
      <c r="L85" s="162" t="s">
        <v>273</v>
      </c>
      <c r="M85" s="162" t="s">
        <v>373</v>
      </c>
      <c r="N85" s="162">
        <v>840312</v>
      </c>
    </row>
    <row r="86" spans="1:14" x14ac:dyDescent="0.25">
      <c r="A86" s="162">
        <v>2019</v>
      </c>
      <c r="B86" s="162">
        <v>5</v>
      </c>
      <c r="C86" s="162" t="s">
        <v>14</v>
      </c>
      <c r="D86" s="162" t="s">
        <v>59</v>
      </c>
      <c r="E86" s="162" t="s">
        <v>269</v>
      </c>
      <c r="F86" s="162" t="s">
        <v>370</v>
      </c>
      <c r="G86" s="162">
        <v>607</v>
      </c>
      <c r="H86" s="162" t="s">
        <v>376</v>
      </c>
      <c r="I86" s="163">
        <v>43844.822499999995</v>
      </c>
      <c r="J86" s="162" t="s">
        <v>123</v>
      </c>
      <c r="K86" s="162" t="s">
        <v>372</v>
      </c>
      <c r="L86" s="162" t="s">
        <v>273</v>
      </c>
      <c r="M86" s="162" t="s">
        <v>373</v>
      </c>
      <c r="N86" s="162">
        <v>805618</v>
      </c>
    </row>
    <row r="87" spans="1:14" x14ac:dyDescent="0.25">
      <c r="A87" s="162">
        <v>2019</v>
      </c>
      <c r="B87" s="162">
        <v>4</v>
      </c>
      <c r="C87" s="162" t="s">
        <v>14</v>
      </c>
      <c r="D87" s="162" t="s">
        <v>59</v>
      </c>
      <c r="E87" s="162" t="s">
        <v>269</v>
      </c>
      <c r="F87" s="162" t="s">
        <v>370</v>
      </c>
      <c r="G87" s="162">
        <v>11922</v>
      </c>
      <c r="H87" s="162" t="s">
        <v>377</v>
      </c>
      <c r="I87" s="163">
        <v>43844.822488425925</v>
      </c>
      <c r="J87" s="162" t="s">
        <v>123</v>
      </c>
      <c r="K87" s="162" t="s">
        <v>372</v>
      </c>
      <c r="L87" s="162" t="s">
        <v>273</v>
      </c>
      <c r="M87" s="162" t="s">
        <v>373</v>
      </c>
      <c r="N87" s="162">
        <v>805617</v>
      </c>
    </row>
    <row r="88" spans="1:14" x14ac:dyDescent="0.25">
      <c r="A88" s="162">
        <v>2019</v>
      </c>
      <c r="B88" s="162">
        <v>3</v>
      </c>
      <c r="C88" s="162" t="s">
        <v>14</v>
      </c>
      <c r="D88" s="162" t="s">
        <v>59</v>
      </c>
      <c r="E88" s="162" t="s">
        <v>269</v>
      </c>
      <c r="F88" s="162" t="s">
        <v>370</v>
      </c>
      <c r="G88" s="162">
        <v>3860</v>
      </c>
      <c r="H88" s="162" t="s">
        <v>378</v>
      </c>
      <c r="I88" s="163">
        <v>43844.822488425925</v>
      </c>
      <c r="J88" s="162" t="s">
        <v>123</v>
      </c>
      <c r="K88" s="162" t="s">
        <v>372</v>
      </c>
      <c r="L88" s="162" t="s">
        <v>273</v>
      </c>
      <c r="M88" s="162" t="s">
        <v>373</v>
      </c>
      <c r="N88" s="162">
        <v>805616</v>
      </c>
    </row>
    <row r="89" spans="1:14" x14ac:dyDescent="0.25">
      <c r="A89" s="162">
        <v>2019</v>
      </c>
      <c r="B89" s="162">
        <v>2</v>
      </c>
      <c r="C89" s="162" t="s">
        <v>14</v>
      </c>
      <c r="D89" s="162" t="s">
        <v>59</v>
      </c>
      <c r="E89" s="162" t="s">
        <v>269</v>
      </c>
      <c r="F89" s="162" t="s">
        <v>370</v>
      </c>
      <c r="G89" s="162">
        <v>4115</v>
      </c>
      <c r="H89" s="162" t="s">
        <v>379</v>
      </c>
      <c r="I89" s="163">
        <v>43844.822488425925</v>
      </c>
      <c r="J89" s="162" t="s">
        <v>123</v>
      </c>
      <c r="K89" s="162" t="s">
        <v>372</v>
      </c>
      <c r="L89" s="162" t="s">
        <v>273</v>
      </c>
      <c r="M89" s="162" t="s">
        <v>373</v>
      </c>
      <c r="N89" s="162">
        <v>805615</v>
      </c>
    </row>
    <row r="90" spans="1:14" x14ac:dyDescent="0.25">
      <c r="A90" s="162">
        <v>2019</v>
      </c>
      <c r="B90" s="162">
        <v>1</v>
      </c>
      <c r="C90" s="162" t="s">
        <v>14</v>
      </c>
      <c r="D90" s="162" t="s">
        <v>59</v>
      </c>
      <c r="E90" s="162" t="s">
        <v>269</v>
      </c>
      <c r="F90" s="162" t="s">
        <v>370</v>
      </c>
      <c r="G90" s="162">
        <v>4116</v>
      </c>
      <c r="H90" s="162" t="s">
        <v>380</v>
      </c>
      <c r="I90" s="163">
        <v>43844.822465277779</v>
      </c>
      <c r="J90" s="162" t="s">
        <v>123</v>
      </c>
      <c r="K90" s="162" t="s">
        <v>372</v>
      </c>
      <c r="L90" s="162" t="s">
        <v>273</v>
      </c>
      <c r="M90" s="162" t="s">
        <v>373</v>
      </c>
      <c r="N90" s="162">
        <v>805614</v>
      </c>
    </row>
    <row r="91" spans="1:14" x14ac:dyDescent="0.25">
      <c r="A91" s="162">
        <v>2019</v>
      </c>
      <c r="B91" s="162">
        <v>1</v>
      </c>
      <c r="C91" s="162" t="s">
        <v>42</v>
      </c>
      <c r="D91" s="162" t="s">
        <v>41</v>
      </c>
      <c r="E91" s="162" t="s">
        <v>269</v>
      </c>
      <c r="F91" s="162" t="s">
        <v>381</v>
      </c>
      <c r="G91" s="162">
        <v>1</v>
      </c>
      <c r="H91" s="162" t="s">
        <v>382</v>
      </c>
      <c r="I91" s="163">
        <v>43784.353078703702</v>
      </c>
      <c r="J91" s="162" t="s">
        <v>123</v>
      </c>
      <c r="K91" s="162" t="s">
        <v>383</v>
      </c>
      <c r="L91" s="162" t="s">
        <v>273</v>
      </c>
      <c r="M91" s="162" t="s">
        <v>384</v>
      </c>
      <c r="N91" s="162">
        <v>791810</v>
      </c>
    </row>
    <row r="92" spans="1:14" x14ac:dyDescent="0.25">
      <c r="A92" s="162">
        <v>2018</v>
      </c>
      <c r="B92" s="162">
        <v>11</v>
      </c>
      <c r="C92" s="162" t="s">
        <v>27</v>
      </c>
      <c r="D92" s="162" t="s">
        <v>201</v>
      </c>
      <c r="E92" s="162" t="s">
        <v>269</v>
      </c>
      <c r="F92" s="162" t="s">
        <v>280</v>
      </c>
      <c r="G92" s="162">
        <v>34892</v>
      </c>
      <c r="H92" s="162" t="s">
        <v>385</v>
      </c>
      <c r="I92" s="163">
        <v>43761.312569444446</v>
      </c>
      <c r="J92" s="162" t="s">
        <v>123</v>
      </c>
      <c r="K92" s="162" t="s">
        <v>386</v>
      </c>
      <c r="L92" s="162" t="s">
        <v>273</v>
      </c>
      <c r="M92" s="162" t="s">
        <v>387</v>
      </c>
      <c r="N92" s="162">
        <v>783886</v>
      </c>
    </row>
    <row r="93" spans="1:14" x14ac:dyDescent="0.25">
      <c r="A93" s="162">
        <v>2018</v>
      </c>
      <c r="B93" s="162">
        <v>12</v>
      </c>
      <c r="C93" s="162" t="s">
        <v>9</v>
      </c>
      <c r="D93" s="162" t="s">
        <v>279</v>
      </c>
      <c r="E93" s="162" t="s">
        <v>269</v>
      </c>
      <c r="F93" s="162" t="s">
        <v>280</v>
      </c>
      <c r="G93" s="162">
        <v>5108</v>
      </c>
      <c r="H93" s="162" t="s">
        <v>388</v>
      </c>
      <c r="I93" s="163">
        <v>43761.31251157407</v>
      </c>
      <c r="J93" s="162" t="s">
        <v>123</v>
      </c>
      <c r="K93" s="162" t="s">
        <v>386</v>
      </c>
      <c r="L93" s="162" t="s">
        <v>273</v>
      </c>
      <c r="M93" s="162" t="s">
        <v>387</v>
      </c>
      <c r="N93" s="162">
        <v>783887</v>
      </c>
    </row>
    <row r="94" spans="1:14" x14ac:dyDescent="0.25">
      <c r="A94" s="162">
        <v>2018</v>
      </c>
      <c r="B94" s="162">
        <v>11</v>
      </c>
      <c r="C94" s="162" t="s">
        <v>27</v>
      </c>
      <c r="D94" s="162" t="s">
        <v>201</v>
      </c>
      <c r="E94" s="162" t="s">
        <v>269</v>
      </c>
      <c r="F94" s="162" t="s">
        <v>354</v>
      </c>
      <c r="G94" s="162">
        <v>8348</v>
      </c>
      <c r="H94" s="162" t="s">
        <v>389</v>
      </c>
      <c r="I94" s="163">
        <v>43739.496030092589</v>
      </c>
      <c r="J94" s="162" t="s">
        <v>123</v>
      </c>
      <c r="K94" s="162" t="s">
        <v>272</v>
      </c>
      <c r="L94" s="162" t="s">
        <v>273</v>
      </c>
      <c r="M94" s="162" t="s">
        <v>274</v>
      </c>
      <c r="N94" s="162">
        <v>779369</v>
      </c>
    </row>
    <row r="95" spans="1:14" x14ac:dyDescent="0.25">
      <c r="A95" s="162">
        <v>2018</v>
      </c>
      <c r="B95" s="162">
        <v>12</v>
      </c>
      <c r="C95" s="162" t="s">
        <v>27</v>
      </c>
      <c r="D95" s="162" t="s">
        <v>201</v>
      </c>
      <c r="E95" s="162" t="s">
        <v>269</v>
      </c>
      <c r="F95" s="162" t="s">
        <v>354</v>
      </c>
      <c r="G95" s="162">
        <v>16582</v>
      </c>
      <c r="H95" s="162" t="s">
        <v>390</v>
      </c>
      <c r="I95" s="163">
        <v>43739.496018518519</v>
      </c>
      <c r="J95" s="162" t="s">
        <v>123</v>
      </c>
      <c r="K95" s="162" t="s">
        <v>272</v>
      </c>
      <c r="L95" s="162" t="s">
        <v>273</v>
      </c>
      <c r="M95" s="162" t="s">
        <v>274</v>
      </c>
      <c r="N95" s="162">
        <v>779368</v>
      </c>
    </row>
    <row r="96" spans="1:14" x14ac:dyDescent="0.25">
      <c r="A96" s="162">
        <v>2018</v>
      </c>
      <c r="B96" s="162">
        <v>10</v>
      </c>
      <c r="C96" s="162" t="s">
        <v>27</v>
      </c>
      <c r="D96" s="162" t="s">
        <v>201</v>
      </c>
      <c r="E96" s="162" t="s">
        <v>269</v>
      </c>
      <c r="F96" s="162" t="s">
        <v>354</v>
      </c>
      <c r="G96" s="162">
        <v>30070</v>
      </c>
      <c r="H96" s="162" t="s">
        <v>391</v>
      </c>
      <c r="I96" s="163">
        <v>43739.496006944442</v>
      </c>
      <c r="J96" s="162" t="s">
        <v>123</v>
      </c>
      <c r="K96" s="162" t="s">
        <v>272</v>
      </c>
      <c r="L96" s="162" t="s">
        <v>273</v>
      </c>
      <c r="M96" s="162" t="s">
        <v>274</v>
      </c>
      <c r="N96" s="162">
        <v>779367</v>
      </c>
    </row>
    <row r="97" spans="1:14" x14ac:dyDescent="0.25">
      <c r="A97" s="162">
        <v>2018</v>
      </c>
      <c r="B97" s="162">
        <v>9</v>
      </c>
      <c r="C97" s="162" t="s">
        <v>9</v>
      </c>
      <c r="D97" s="162" t="s">
        <v>279</v>
      </c>
      <c r="E97" s="162" t="s">
        <v>269</v>
      </c>
      <c r="F97" s="162" t="s">
        <v>280</v>
      </c>
      <c r="G97" s="162">
        <v>19239</v>
      </c>
      <c r="H97" s="162" t="s">
        <v>392</v>
      </c>
      <c r="I97" s="163">
        <v>43578.548680555556</v>
      </c>
      <c r="J97" s="162" t="s">
        <v>123</v>
      </c>
      <c r="K97" s="162" t="s">
        <v>386</v>
      </c>
      <c r="L97" s="162" t="s">
        <v>273</v>
      </c>
      <c r="M97" s="162" t="s">
        <v>387</v>
      </c>
      <c r="N97" s="162">
        <v>727674</v>
      </c>
    </row>
    <row r="98" spans="1:14" x14ac:dyDescent="0.25">
      <c r="A98" s="162">
        <v>2018</v>
      </c>
      <c r="B98" s="162">
        <v>8</v>
      </c>
      <c r="C98" s="162" t="s">
        <v>9</v>
      </c>
      <c r="D98" s="162" t="s">
        <v>279</v>
      </c>
      <c r="E98" s="162" t="s">
        <v>269</v>
      </c>
      <c r="F98" s="162" t="s">
        <v>280</v>
      </c>
      <c r="G98" s="162">
        <v>31728</v>
      </c>
      <c r="H98" s="162" t="s">
        <v>393</v>
      </c>
      <c r="I98" s="163">
        <v>43578.548668981479</v>
      </c>
      <c r="J98" s="162" t="s">
        <v>123</v>
      </c>
      <c r="K98" s="162" t="s">
        <v>386</v>
      </c>
      <c r="L98" s="162" t="s">
        <v>273</v>
      </c>
      <c r="M98" s="162" t="s">
        <v>387</v>
      </c>
      <c r="N98" s="162">
        <v>727673</v>
      </c>
    </row>
    <row r="99" spans="1:14" x14ac:dyDescent="0.25">
      <c r="A99" s="162">
        <v>2018</v>
      </c>
      <c r="B99" s="162">
        <v>7</v>
      </c>
      <c r="C99" s="162" t="s">
        <v>9</v>
      </c>
      <c r="D99" s="162" t="s">
        <v>279</v>
      </c>
      <c r="E99" s="162" t="s">
        <v>269</v>
      </c>
      <c r="F99" s="162" t="s">
        <v>280</v>
      </c>
      <c r="G99" s="162">
        <v>24033</v>
      </c>
      <c r="H99" s="162" t="s">
        <v>394</v>
      </c>
      <c r="I99" s="163">
        <v>43578.548622685186</v>
      </c>
      <c r="J99" s="162" t="s">
        <v>123</v>
      </c>
      <c r="K99" s="162" t="s">
        <v>386</v>
      </c>
      <c r="L99" s="162" t="s">
        <v>273</v>
      </c>
      <c r="M99" s="162" t="s">
        <v>387</v>
      </c>
      <c r="N99" s="162">
        <v>727672</v>
      </c>
    </row>
    <row r="100" spans="1:14" x14ac:dyDescent="0.25">
      <c r="A100" s="162">
        <v>2018</v>
      </c>
      <c r="B100" s="162">
        <v>12</v>
      </c>
      <c r="C100" s="162" t="s">
        <v>14</v>
      </c>
      <c r="D100" s="162" t="s">
        <v>59</v>
      </c>
      <c r="E100" s="162" t="s">
        <v>269</v>
      </c>
      <c r="F100" s="162" t="s">
        <v>354</v>
      </c>
      <c r="G100" s="162">
        <v>6571</v>
      </c>
      <c r="H100" s="162" t="s">
        <v>395</v>
      </c>
      <c r="I100" s="163">
        <v>43559.385798611111</v>
      </c>
      <c r="J100" s="162" t="s">
        <v>123</v>
      </c>
      <c r="K100" s="162" t="s">
        <v>272</v>
      </c>
      <c r="L100" s="162" t="s">
        <v>273</v>
      </c>
      <c r="M100" s="162" t="s">
        <v>274</v>
      </c>
      <c r="N100" s="162">
        <v>696348</v>
      </c>
    </row>
    <row r="101" spans="1:14" x14ac:dyDescent="0.25">
      <c r="A101" s="162">
        <v>2018</v>
      </c>
      <c r="B101" s="162">
        <v>12</v>
      </c>
      <c r="C101" s="162" t="s">
        <v>12</v>
      </c>
      <c r="D101" s="162" t="s">
        <v>268</v>
      </c>
      <c r="E101" s="162" t="s">
        <v>269</v>
      </c>
      <c r="F101" s="162" t="s">
        <v>354</v>
      </c>
      <c r="G101" s="162">
        <v>1593</v>
      </c>
      <c r="H101" s="162" t="s">
        <v>396</v>
      </c>
      <c r="I101" s="163">
        <v>43559.385798611111</v>
      </c>
      <c r="J101" s="162" t="s">
        <v>123</v>
      </c>
      <c r="K101" s="162" t="s">
        <v>272</v>
      </c>
      <c r="L101" s="162" t="s">
        <v>273</v>
      </c>
      <c r="M101" s="162" t="s">
        <v>274</v>
      </c>
      <c r="N101" s="162">
        <v>696347</v>
      </c>
    </row>
    <row r="102" spans="1:14" x14ac:dyDescent="0.25">
      <c r="A102" s="162">
        <v>2018</v>
      </c>
      <c r="B102" s="162">
        <v>12</v>
      </c>
      <c r="C102" s="162" t="s">
        <v>9</v>
      </c>
      <c r="D102" s="162" t="s">
        <v>279</v>
      </c>
      <c r="E102" s="162" t="s">
        <v>269</v>
      </c>
      <c r="F102" s="162" t="s">
        <v>354</v>
      </c>
      <c r="G102" s="162">
        <v>27937</v>
      </c>
      <c r="H102" s="162" t="s">
        <v>397</v>
      </c>
      <c r="I102" s="163">
        <v>43559.385798611111</v>
      </c>
      <c r="J102" s="162" t="s">
        <v>123</v>
      </c>
      <c r="K102" s="162" t="s">
        <v>272</v>
      </c>
      <c r="L102" s="162" t="s">
        <v>273</v>
      </c>
      <c r="M102" s="162" t="s">
        <v>274</v>
      </c>
      <c r="N102" s="162">
        <v>696346</v>
      </c>
    </row>
    <row r="103" spans="1:14" x14ac:dyDescent="0.25">
      <c r="A103" s="162">
        <v>2018</v>
      </c>
      <c r="B103" s="162">
        <v>11</v>
      </c>
      <c r="C103" s="162" t="s">
        <v>14</v>
      </c>
      <c r="D103" s="162" t="s">
        <v>59</v>
      </c>
      <c r="E103" s="162" t="s">
        <v>269</v>
      </c>
      <c r="F103" s="162" t="s">
        <v>354</v>
      </c>
      <c r="G103" s="162">
        <v>6974</v>
      </c>
      <c r="H103" s="162" t="s">
        <v>398</v>
      </c>
      <c r="I103" s="163">
        <v>43559.385798611111</v>
      </c>
      <c r="J103" s="162" t="s">
        <v>123</v>
      </c>
      <c r="K103" s="162" t="s">
        <v>272</v>
      </c>
      <c r="L103" s="162" t="s">
        <v>273</v>
      </c>
      <c r="M103" s="162" t="s">
        <v>274</v>
      </c>
      <c r="N103" s="162">
        <v>696345</v>
      </c>
    </row>
    <row r="104" spans="1:14" x14ac:dyDescent="0.25">
      <c r="A104" s="162">
        <v>2018</v>
      </c>
      <c r="B104" s="162">
        <v>11</v>
      </c>
      <c r="C104" s="162" t="s">
        <v>12</v>
      </c>
      <c r="D104" s="162" t="s">
        <v>268</v>
      </c>
      <c r="E104" s="162" t="s">
        <v>269</v>
      </c>
      <c r="F104" s="162" t="s">
        <v>354</v>
      </c>
      <c r="G104" s="162">
        <v>1740</v>
      </c>
      <c r="H104" s="162" t="s">
        <v>399</v>
      </c>
      <c r="I104" s="163">
        <v>43559.385798611111</v>
      </c>
      <c r="J104" s="162" t="s">
        <v>123</v>
      </c>
      <c r="K104" s="162" t="s">
        <v>272</v>
      </c>
      <c r="L104" s="162" t="s">
        <v>273</v>
      </c>
      <c r="M104" s="162" t="s">
        <v>274</v>
      </c>
      <c r="N104" s="162">
        <v>696344</v>
      </c>
    </row>
    <row r="105" spans="1:14" x14ac:dyDescent="0.25">
      <c r="A105" s="162">
        <v>2018</v>
      </c>
      <c r="B105" s="162">
        <v>11</v>
      </c>
      <c r="C105" s="162" t="s">
        <v>9</v>
      </c>
      <c r="D105" s="162" t="s">
        <v>279</v>
      </c>
      <c r="E105" s="162" t="s">
        <v>269</v>
      </c>
      <c r="F105" s="162" t="s">
        <v>354</v>
      </c>
      <c r="G105" s="162">
        <v>36121</v>
      </c>
      <c r="H105" s="162" t="s">
        <v>400</v>
      </c>
      <c r="I105" s="163">
        <v>43559.385798611111</v>
      </c>
      <c r="J105" s="162" t="s">
        <v>123</v>
      </c>
      <c r="K105" s="162" t="s">
        <v>272</v>
      </c>
      <c r="L105" s="162" t="s">
        <v>273</v>
      </c>
      <c r="M105" s="162" t="s">
        <v>274</v>
      </c>
      <c r="N105" s="162">
        <v>696343</v>
      </c>
    </row>
    <row r="106" spans="1:14" x14ac:dyDescent="0.25">
      <c r="A106" s="162">
        <v>2018</v>
      </c>
      <c r="B106" s="162">
        <v>10</v>
      </c>
      <c r="C106" s="162" t="s">
        <v>14</v>
      </c>
      <c r="D106" s="162" t="s">
        <v>59</v>
      </c>
      <c r="E106" s="162" t="s">
        <v>269</v>
      </c>
      <c r="F106" s="162" t="s">
        <v>354</v>
      </c>
      <c r="G106" s="162">
        <v>4524</v>
      </c>
      <c r="H106" s="162" t="s">
        <v>401</v>
      </c>
      <c r="I106" s="163">
        <v>43559.385787037034</v>
      </c>
      <c r="J106" s="162" t="s">
        <v>123</v>
      </c>
      <c r="K106" s="162" t="s">
        <v>272</v>
      </c>
      <c r="L106" s="162" t="s">
        <v>273</v>
      </c>
      <c r="M106" s="162" t="s">
        <v>274</v>
      </c>
      <c r="N106" s="162">
        <v>696342</v>
      </c>
    </row>
    <row r="107" spans="1:14" x14ac:dyDescent="0.25">
      <c r="A107" s="162">
        <v>2018</v>
      </c>
      <c r="B107" s="162">
        <v>9</v>
      </c>
      <c r="C107" s="162" t="s">
        <v>14</v>
      </c>
      <c r="D107" s="162" t="s">
        <v>59</v>
      </c>
      <c r="E107" s="162" t="s">
        <v>269</v>
      </c>
      <c r="F107" s="162" t="s">
        <v>354</v>
      </c>
      <c r="G107" s="162">
        <v>10066</v>
      </c>
      <c r="H107" s="162" t="s">
        <v>402</v>
      </c>
      <c r="I107" s="163">
        <v>43559.385787037034</v>
      </c>
      <c r="J107" s="162" t="s">
        <v>123</v>
      </c>
      <c r="K107" s="162" t="s">
        <v>272</v>
      </c>
      <c r="L107" s="162" t="s">
        <v>273</v>
      </c>
      <c r="M107" s="162" t="s">
        <v>274</v>
      </c>
      <c r="N107" s="162">
        <v>696341</v>
      </c>
    </row>
    <row r="108" spans="1:14" x14ac:dyDescent="0.25">
      <c r="A108" s="162">
        <v>2018</v>
      </c>
      <c r="B108" s="162">
        <v>8</v>
      </c>
      <c r="C108" s="162" t="s">
        <v>14</v>
      </c>
      <c r="D108" s="162" t="s">
        <v>59</v>
      </c>
      <c r="E108" s="162" t="s">
        <v>269</v>
      </c>
      <c r="F108" s="162" t="s">
        <v>354</v>
      </c>
      <c r="G108" s="162">
        <v>14527</v>
      </c>
      <c r="H108" s="162" t="s">
        <v>403</v>
      </c>
      <c r="I108" s="163">
        <v>43559.385787037034</v>
      </c>
      <c r="J108" s="162" t="s">
        <v>123</v>
      </c>
      <c r="K108" s="162" t="s">
        <v>272</v>
      </c>
      <c r="L108" s="162" t="s">
        <v>273</v>
      </c>
      <c r="M108" s="162" t="s">
        <v>274</v>
      </c>
      <c r="N108" s="162">
        <v>696340</v>
      </c>
    </row>
    <row r="109" spans="1:14" x14ac:dyDescent="0.25">
      <c r="A109" s="162">
        <v>2018</v>
      </c>
      <c r="B109" s="162">
        <v>7</v>
      </c>
      <c r="C109" s="162" t="s">
        <v>14</v>
      </c>
      <c r="D109" s="162" t="s">
        <v>59</v>
      </c>
      <c r="E109" s="162" t="s">
        <v>269</v>
      </c>
      <c r="F109" s="162" t="s">
        <v>354</v>
      </c>
      <c r="G109" s="162">
        <v>14947</v>
      </c>
      <c r="H109" s="162" t="s">
        <v>404</v>
      </c>
      <c r="I109" s="163">
        <v>43559.385787037034</v>
      </c>
      <c r="J109" s="162" t="s">
        <v>123</v>
      </c>
      <c r="K109" s="162" t="s">
        <v>272</v>
      </c>
      <c r="L109" s="162" t="s">
        <v>273</v>
      </c>
      <c r="M109" s="162" t="s">
        <v>274</v>
      </c>
      <c r="N109" s="162">
        <v>696339</v>
      </c>
    </row>
    <row r="110" spans="1:14" x14ac:dyDescent="0.25">
      <c r="A110" s="162">
        <v>2018</v>
      </c>
      <c r="B110" s="162">
        <v>1</v>
      </c>
      <c r="C110" s="162" t="s">
        <v>12</v>
      </c>
      <c r="D110" s="162" t="s">
        <v>268</v>
      </c>
      <c r="E110" s="162" t="s">
        <v>269</v>
      </c>
      <c r="F110" s="162" t="s">
        <v>405</v>
      </c>
      <c r="G110" s="162">
        <v>1961</v>
      </c>
      <c r="H110" s="162" t="s">
        <v>406</v>
      </c>
      <c r="I110" s="163">
        <v>43556.27621527778</v>
      </c>
      <c r="J110" s="162" t="s">
        <v>123</v>
      </c>
      <c r="K110" s="162" t="s">
        <v>407</v>
      </c>
      <c r="L110" s="162" t="s">
        <v>273</v>
      </c>
      <c r="M110" s="162" t="s">
        <v>408</v>
      </c>
      <c r="N110" s="162">
        <v>693556</v>
      </c>
    </row>
    <row r="111" spans="1:14" x14ac:dyDescent="0.25">
      <c r="A111" s="162">
        <v>2018</v>
      </c>
      <c r="B111" s="162">
        <v>1</v>
      </c>
      <c r="C111" s="162" t="s">
        <v>9</v>
      </c>
      <c r="D111" s="162" t="s">
        <v>279</v>
      </c>
      <c r="E111" s="162" t="s">
        <v>269</v>
      </c>
      <c r="F111" s="162" t="s">
        <v>405</v>
      </c>
      <c r="G111" s="162">
        <v>5913</v>
      </c>
      <c r="H111" s="162" t="s">
        <v>409</v>
      </c>
      <c r="I111" s="163">
        <v>43556.27621527778</v>
      </c>
      <c r="J111" s="162" t="s">
        <v>123</v>
      </c>
      <c r="K111" s="162" t="s">
        <v>407</v>
      </c>
      <c r="L111" s="162" t="s">
        <v>273</v>
      </c>
      <c r="M111" s="162" t="s">
        <v>408</v>
      </c>
      <c r="N111" s="162">
        <v>693555</v>
      </c>
    </row>
    <row r="112" spans="1:14" x14ac:dyDescent="0.25">
      <c r="A112" s="162">
        <v>2018</v>
      </c>
      <c r="B112" s="162">
        <v>10</v>
      </c>
      <c r="C112" s="162" t="s">
        <v>12</v>
      </c>
      <c r="D112" s="162" t="s">
        <v>268</v>
      </c>
      <c r="E112" s="162" t="s">
        <v>269</v>
      </c>
      <c r="F112" s="162" t="s">
        <v>354</v>
      </c>
      <c r="G112" s="162">
        <v>947</v>
      </c>
      <c r="H112" s="162" t="s">
        <v>410</v>
      </c>
      <c r="I112" s="163">
        <v>43549.58457175926</v>
      </c>
      <c r="J112" s="162" t="s">
        <v>123</v>
      </c>
      <c r="K112" s="162" t="s">
        <v>272</v>
      </c>
      <c r="L112" s="162" t="s">
        <v>273</v>
      </c>
      <c r="M112" s="162" t="s">
        <v>274</v>
      </c>
      <c r="N112" s="162">
        <v>692792</v>
      </c>
    </row>
    <row r="113" spans="1:14" x14ac:dyDescent="0.25">
      <c r="A113" s="162">
        <v>2018</v>
      </c>
      <c r="B113" s="162">
        <v>10</v>
      </c>
      <c r="C113" s="162" t="s">
        <v>9</v>
      </c>
      <c r="D113" s="162" t="s">
        <v>279</v>
      </c>
      <c r="E113" s="162" t="s">
        <v>269</v>
      </c>
      <c r="F113" s="162" t="s">
        <v>354</v>
      </c>
      <c r="G113" s="162">
        <v>19634</v>
      </c>
      <c r="H113" s="162" t="s">
        <v>411</v>
      </c>
      <c r="I113" s="163">
        <v>43549.58457175926</v>
      </c>
      <c r="J113" s="162" t="s">
        <v>123</v>
      </c>
      <c r="K113" s="162" t="s">
        <v>272</v>
      </c>
      <c r="L113" s="162" t="s">
        <v>273</v>
      </c>
      <c r="M113" s="162" t="s">
        <v>274</v>
      </c>
      <c r="N113" s="162">
        <v>692791</v>
      </c>
    </row>
    <row r="114" spans="1:14" x14ac:dyDescent="0.25">
      <c r="A114" s="162">
        <v>2018</v>
      </c>
      <c r="B114" s="162">
        <v>9</v>
      </c>
      <c r="C114" s="162" t="s">
        <v>9</v>
      </c>
      <c r="D114" s="162" t="s">
        <v>279</v>
      </c>
      <c r="E114" s="162" t="s">
        <v>269</v>
      </c>
      <c r="F114" s="162" t="s">
        <v>354</v>
      </c>
      <c r="G114" s="162">
        <v>6557</v>
      </c>
      <c r="H114" s="162" t="s">
        <v>412</v>
      </c>
      <c r="I114" s="163">
        <v>43549.584560185183</v>
      </c>
      <c r="J114" s="162" t="s">
        <v>123</v>
      </c>
      <c r="K114" s="162" t="s">
        <v>272</v>
      </c>
      <c r="L114" s="162" t="s">
        <v>273</v>
      </c>
      <c r="M114" s="162" t="s">
        <v>274</v>
      </c>
      <c r="N114" s="162">
        <v>692790</v>
      </c>
    </row>
    <row r="115" spans="1:14" x14ac:dyDescent="0.25">
      <c r="A115" s="162">
        <v>2018</v>
      </c>
      <c r="B115" s="162">
        <v>9</v>
      </c>
      <c r="C115" s="162" t="s">
        <v>12</v>
      </c>
      <c r="D115" s="162" t="s">
        <v>268</v>
      </c>
      <c r="E115" s="162" t="s">
        <v>269</v>
      </c>
      <c r="F115" s="162" t="s">
        <v>354</v>
      </c>
      <c r="G115" s="162">
        <v>1243</v>
      </c>
      <c r="H115" s="162" t="s">
        <v>413</v>
      </c>
      <c r="I115" s="163">
        <v>43549.584560185183</v>
      </c>
      <c r="J115" s="162" t="s">
        <v>123</v>
      </c>
      <c r="K115" s="162" t="s">
        <v>272</v>
      </c>
      <c r="L115" s="162" t="s">
        <v>273</v>
      </c>
      <c r="M115" s="162" t="s">
        <v>274</v>
      </c>
      <c r="N115" s="162">
        <v>692789</v>
      </c>
    </row>
    <row r="116" spans="1:14" x14ac:dyDescent="0.25">
      <c r="A116" s="162">
        <v>2018</v>
      </c>
      <c r="B116" s="162">
        <v>8</v>
      </c>
      <c r="C116" s="162" t="s">
        <v>12</v>
      </c>
      <c r="D116" s="162" t="s">
        <v>268</v>
      </c>
      <c r="E116" s="162" t="s">
        <v>269</v>
      </c>
      <c r="F116" s="162" t="s">
        <v>354</v>
      </c>
      <c r="G116" s="162">
        <v>1529</v>
      </c>
      <c r="H116" s="162" t="s">
        <v>414</v>
      </c>
      <c r="I116" s="163">
        <v>43549.584560185183</v>
      </c>
      <c r="J116" s="162" t="s">
        <v>123</v>
      </c>
      <c r="K116" s="162" t="s">
        <v>272</v>
      </c>
      <c r="L116" s="162" t="s">
        <v>273</v>
      </c>
      <c r="M116" s="162" t="s">
        <v>274</v>
      </c>
      <c r="N116" s="162">
        <v>692788</v>
      </c>
    </row>
    <row r="117" spans="1:14" x14ac:dyDescent="0.25">
      <c r="A117" s="162">
        <v>2018</v>
      </c>
      <c r="B117" s="162">
        <v>8</v>
      </c>
      <c r="C117" s="162" t="s">
        <v>27</v>
      </c>
      <c r="D117" s="162" t="s">
        <v>201</v>
      </c>
      <c r="E117" s="162" t="s">
        <v>269</v>
      </c>
      <c r="F117" s="162" t="s">
        <v>354</v>
      </c>
      <c r="G117" s="162">
        <v>35505</v>
      </c>
      <c r="H117" s="162" t="s">
        <v>415</v>
      </c>
      <c r="I117" s="163">
        <v>43549.584560185183</v>
      </c>
      <c r="J117" s="162" t="s">
        <v>123</v>
      </c>
      <c r="K117" s="162" t="s">
        <v>272</v>
      </c>
      <c r="L117" s="162" t="s">
        <v>273</v>
      </c>
      <c r="M117" s="162" t="s">
        <v>274</v>
      </c>
      <c r="N117" s="162">
        <v>692787</v>
      </c>
    </row>
    <row r="118" spans="1:14" x14ac:dyDescent="0.25">
      <c r="A118" s="162">
        <v>2018</v>
      </c>
      <c r="B118" s="162">
        <v>7</v>
      </c>
      <c r="C118" s="162" t="s">
        <v>12</v>
      </c>
      <c r="D118" s="162" t="s">
        <v>268</v>
      </c>
      <c r="E118" s="162" t="s">
        <v>269</v>
      </c>
      <c r="F118" s="162" t="s">
        <v>354</v>
      </c>
      <c r="G118" s="162">
        <v>1158</v>
      </c>
      <c r="H118" s="162" t="s">
        <v>416</v>
      </c>
      <c r="I118" s="163">
        <v>43549.584560185183</v>
      </c>
      <c r="J118" s="162" t="s">
        <v>123</v>
      </c>
      <c r="K118" s="162" t="s">
        <v>272</v>
      </c>
      <c r="L118" s="162" t="s">
        <v>273</v>
      </c>
      <c r="M118" s="162" t="s">
        <v>274</v>
      </c>
      <c r="N118" s="162">
        <v>692786</v>
      </c>
    </row>
    <row r="119" spans="1:14" x14ac:dyDescent="0.25">
      <c r="A119" s="162">
        <v>2018</v>
      </c>
      <c r="B119" s="162">
        <v>7</v>
      </c>
      <c r="C119" s="162" t="s">
        <v>27</v>
      </c>
      <c r="D119" s="162" t="s">
        <v>201</v>
      </c>
      <c r="E119" s="162" t="s">
        <v>269</v>
      </c>
      <c r="F119" s="162" t="s">
        <v>354</v>
      </c>
      <c r="G119" s="162">
        <v>33427</v>
      </c>
      <c r="H119" s="162" t="s">
        <v>417</v>
      </c>
      <c r="I119" s="163">
        <v>43549.584560185183</v>
      </c>
      <c r="J119" s="162" t="s">
        <v>123</v>
      </c>
      <c r="K119" s="162" t="s">
        <v>272</v>
      </c>
      <c r="L119" s="162" t="s">
        <v>273</v>
      </c>
      <c r="M119" s="162" t="s">
        <v>274</v>
      </c>
      <c r="N119" s="162">
        <v>692785</v>
      </c>
    </row>
    <row r="120" spans="1:14" x14ac:dyDescent="0.25">
      <c r="A120" s="162">
        <v>2017</v>
      </c>
      <c r="B120" s="162">
        <v>10</v>
      </c>
      <c r="C120" s="162" t="s">
        <v>9</v>
      </c>
      <c r="D120" s="162" t="s">
        <v>279</v>
      </c>
      <c r="E120" s="162" t="s">
        <v>269</v>
      </c>
      <c r="F120" s="162" t="s">
        <v>354</v>
      </c>
      <c r="G120" s="162">
        <v>6188</v>
      </c>
      <c r="H120" s="162" t="s">
        <v>418</v>
      </c>
      <c r="I120" s="163">
        <v>43402.477094907408</v>
      </c>
      <c r="J120" s="162" t="s">
        <v>123</v>
      </c>
      <c r="K120" s="162" t="s">
        <v>272</v>
      </c>
      <c r="L120" s="162" t="s">
        <v>273</v>
      </c>
      <c r="M120" s="162" t="s">
        <v>274</v>
      </c>
      <c r="N120" s="162">
        <v>656734</v>
      </c>
    </row>
    <row r="121" spans="1:14" x14ac:dyDescent="0.25">
      <c r="A121" s="162">
        <v>2017</v>
      </c>
      <c r="B121" s="162">
        <v>9</v>
      </c>
      <c r="C121" s="162" t="s">
        <v>9</v>
      </c>
      <c r="D121" s="162" t="s">
        <v>279</v>
      </c>
      <c r="E121" s="162" t="s">
        <v>269</v>
      </c>
      <c r="F121" s="162" t="s">
        <v>354</v>
      </c>
      <c r="G121" s="162">
        <v>22694</v>
      </c>
      <c r="H121" s="162" t="s">
        <v>419</v>
      </c>
      <c r="I121" s="163">
        <v>43402.477094907408</v>
      </c>
      <c r="J121" s="162" t="s">
        <v>123</v>
      </c>
      <c r="K121" s="162" t="s">
        <v>272</v>
      </c>
      <c r="L121" s="162" t="s">
        <v>273</v>
      </c>
      <c r="M121" s="162" t="s">
        <v>274</v>
      </c>
      <c r="N121" s="162">
        <v>656733</v>
      </c>
    </row>
    <row r="122" spans="1:14" x14ac:dyDescent="0.25">
      <c r="A122" s="162">
        <v>2017</v>
      </c>
      <c r="B122" s="162">
        <v>8</v>
      </c>
      <c r="C122" s="162" t="s">
        <v>9</v>
      </c>
      <c r="D122" s="162" t="s">
        <v>279</v>
      </c>
      <c r="E122" s="162" t="s">
        <v>269</v>
      </c>
      <c r="F122" s="162" t="s">
        <v>354</v>
      </c>
      <c r="G122" s="162">
        <v>19992</v>
      </c>
      <c r="H122" s="162" t="s">
        <v>420</v>
      </c>
      <c r="I122" s="163">
        <v>43402.477094907408</v>
      </c>
      <c r="J122" s="162" t="s">
        <v>123</v>
      </c>
      <c r="K122" s="162" t="s">
        <v>272</v>
      </c>
      <c r="L122" s="162" t="s">
        <v>273</v>
      </c>
      <c r="M122" s="162" t="s">
        <v>274</v>
      </c>
      <c r="N122" s="162">
        <v>656732</v>
      </c>
    </row>
    <row r="123" spans="1:14" x14ac:dyDescent="0.25">
      <c r="A123" s="162">
        <v>2017</v>
      </c>
      <c r="B123" s="162">
        <v>7</v>
      </c>
      <c r="C123" s="162" t="s">
        <v>9</v>
      </c>
      <c r="D123" s="162" t="s">
        <v>279</v>
      </c>
      <c r="E123" s="162" t="s">
        <v>269</v>
      </c>
      <c r="F123" s="162" t="s">
        <v>354</v>
      </c>
      <c r="G123" s="162">
        <v>25526</v>
      </c>
      <c r="H123" s="162" t="s">
        <v>421</v>
      </c>
      <c r="I123" s="163">
        <v>43402.477094907408</v>
      </c>
      <c r="J123" s="162" t="s">
        <v>123</v>
      </c>
      <c r="K123" s="162" t="s">
        <v>272</v>
      </c>
      <c r="L123" s="162" t="s">
        <v>273</v>
      </c>
      <c r="M123" s="162" t="s">
        <v>274</v>
      </c>
      <c r="N123" s="162">
        <v>656731</v>
      </c>
    </row>
    <row r="124" spans="1:14" x14ac:dyDescent="0.25">
      <c r="A124" s="162">
        <v>2017</v>
      </c>
      <c r="B124" s="162">
        <v>12</v>
      </c>
      <c r="C124" s="162" t="s">
        <v>14</v>
      </c>
      <c r="D124" s="162" t="s">
        <v>59</v>
      </c>
      <c r="E124" s="162" t="s">
        <v>269</v>
      </c>
      <c r="F124" s="162" t="s">
        <v>354</v>
      </c>
      <c r="G124" s="162">
        <v>5077</v>
      </c>
      <c r="H124" s="162" t="s">
        <v>422</v>
      </c>
      <c r="I124" s="163">
        <v>43347.418865740736</v>
      </c>
      <c r="J124" s="162" t="s">
        <v>123</v>
      </c>
      <c r="K124" s="162" t="s">
        <v>272</v>
      </c>
      <c r="L124" s="162" t="s">
        <v>273</v>
      </c>
      <c r="M124" s="162" t="s">
        <v>274</v>
      </c>
      <c r="N124" s="162">
        <v>640079</v>
      </c>
    </row>
    <row r="125" spans="1:14" x14ac:dyDescent="0.25">
      <c r="A125" s="162">
        <v>2017</v>
      </c>
      <c r="B125" s="162">
        <v>11</v>
      </c>
      <c r="C125" s="162" t="s">
        <v>14</v>
      </c>
      <c r="D125" s="162" t="s">
        <v>59</v>
      </c>
      <c r="E125" s="162" t="s">
        <v>269</v>
      </c>
      <c r="F125" s="162" t="s">
        <v>354</v>
      </c>
      <c r="G125" s="162">
        <v>6026</v>
      </c>
      <c r="H125" s="162" t="s">
        <v>423</v>
      </c>
      <c r="I125" s="163">
        <v>43347.418865740736</v>
      </c>
      <c r="J125" s="162" t="s">
        <v>123</v>
      </c>
      <c r="K125" s="162" t="s">
        <v>272</v>
      </c>
      <c r="L125" s="162" t="s">
        <v>273</v>
      </c>
      <c r="M125" s="162" t="s">
        <v>274</v>
      </c>
      <c r="N125" s="162">
        <v>640078</v>
      </c>
    </row>
    <row r="126" spans="1:14" x14ac:dyDescent="0.25">
      <c r="A126" s="162">
        <v>2017</v>
      </c>
      <c r="B126" s="162">
        <v>10</v>
      </c>
      <c r="C126" s="162" t="s">
        <v>14</v>
      </c>
      <c r="D126" s="162" t="s">
        <v>59</v>
      </c>
      <c r="E126" s="162" t="s">
        <v>269</v>
      </c>
      <c r="F126" s="162" t="s">
        <v>354</v>
      </c>
      <c r="G126" s="162">
        <v>9254</v>
      </c>
      <c r="H126" s="162" t="s">
        <v>424</v>
      </c>
      <c r="I126" s="163">
        <v>43347.418865740736</v>
      </c>
      <c r="J126" s="162" t="s">
        <v>123</v>
      </c>
      <c r="K126" s="162" t="s">
        <v>272</v>
      </c>
      <c r="L126" s="162" t="s">
        <v>273</v>
      </c>
      <c r="M126" s="162" t="s">
        <v>274</v>
      </c>
      <c r="N126" s="162">
        <v>640077</v>
      </c>
    </row>
    <row r="127" spans="1:14" x14ac:dyDescent="0.25">
      <c r="A127" s="162">
        <v>2017</v>
      </c>
      <c r="B127" s="162">
        <v>9</v>
      </c>
      <c r="C127" s="162" t="s">
        <v>14</v>
      </c>
      <c r="D127" s="162" t="s">
        <v>59</v>
      </c>
      <c r="E127" s="162" t="s">
        <v>269</v>
      </c>
      <c r="F127" s="162" t="s">
        <v>354</v>
      </c>
      <c r="G127" s="162">
        <v>7147</v>
      </c>
      <c r="H127" s="162" t="s">
        <v>425</v>
      </c>
      <c r="I127" s="163">
        <v>43347.418865740736</v>
      </c>
      <c r="J127" s="162" t="s">
        <v>123</v>
      </c>
      <c r="K127" s="162" t="s">
        <v>272</v>
      </c>
      <c r="L127" s="162" t="s">
        <v>273</v>
      </c>
      <c r="M127" s="162" t="s">
        <v>274</v>
      </c>
      <c r="N127" s="162">
        <v>640076</v>
      </c>
    </row>
    <row r="128" spans="1:14" x14ac:dyDescent="0.25">
      <c r="A128" s="162">
        <v>2017</v>
      </c>
      <c r="B128" s="162">
        <v>8</v>
      </c>
      <c r="C128" s="162" t="s">
        <v>14</v>
      </c>
      <c r="D128" s="162" t="s">
        <v>59</v>
      </c>
      <c r="E128" s="162" t="s">
        <v>269</v>
      </c>
      <c r="F128" s="162" t="s">
        <v>354</v>
      </c>
      <c r="G128" s="162">
        <v>11863</v>
      </c>
      <c r="H128" s="162" t="s">
        <v>426</v>
      </c>
      <c r="I128" s="163">
        <v>43347.418865740736</v>
      </c>
      <c r="J128" s="162" t="s">
        <v>123</v>
      </c>
      <c r="K128" s="162" t="s">
        <v>272</v>
      </c>
      <c r="L128" s="162" t="s">
        <v>273</v>
      </c>
      <c r="M128" s="162" t="s">
        <v>274</v>
      </c>
      <c r="N128" s="162">
        <v>640075</v>
      </c>
    </row>
    <row r="129" spans="1:14" x14ac:dyDescent="0.25">
      <c r="A129" s="162">
        <v>2017</v>
      </c>
      <c r="B129" s="162">
        <v>7</v>
      </c>
      <c r="C129" s="162" t="s">
        <v>14</v>
      </c>
      <c r="D129" s="162" t="s">
        <v>59</v>
      </c>
      <c r="E129" s="162" t="s">
        <v>269</v>
      </c>
      <c r="F129" s="162" t="s">
        <v>354</v>
      </c>
      <c r="G129" s="162">
        <v>17830</v>
      </c>
      <c r="H129" s="162" t="s">
        <v>427</v>
      </c>
      <c r="I129" s="163">
        <v>43347.418865740736</v>
      </c>
      <c r="J129" s="162" t="s">
        <v>123</v>
      </c>
      <c r="K129" s="162" t="s">
        <v>272</v>
      </c>
      <c r="L129" s="162" t="s">
        <v>273</v>
      </c>
      <c r="M129" s="162" t="s">
        <v>274</v>
      </c>
      <c r="N129" s="162">
        <v>640074</v>
      </c>
    </row>
    <row r="130" spans="1:14" x14ac:dyDescent="0.25">
      <c r="A130" s="162">
        <v>2016</v>
      </c>
      <c r="B130" s="162">
        <v>10</v>
      </c>
      <c r="C130" s="162" t="s">
        <v>27</v>
      </c>
      <c r="D130" s="162" t="s">
        <v>201</v>
      </c>
      <c r="E130" s="162" t="s">
        <v>269</v>
      </c>
      <c r="F130" s="162" t="s">
        <v>428</v>
      </c>
      <c r="G130" s="162">
        <v>33971</v>
      </c>
      <c r="H130" s="162" t="s">
        <v>429</v>
      </c>
      <c r="I130" s="163">
        <v>43200.944930555554</v>
      </c>
      <c r="J130" s="162" t="s">
        <v>123</v>
      </c>
      <c r="K130" s="162" t="s">
        <v>430</v>
      </c>
      <c r="L130" s="162" t="s">
        <v>273</v>
      </c>
      <c r="M130" s="162" t="s">
        <v>431</v>
      </c>
      <c r="N130" s="162">
        <v>588314</v>
      </c>
    </row>
    <row r="131" spans="1:14" x14ac:dyDescent="0.25">
      <c r="A131" s="162">
        <v>2016</v>
      </c>
      <c r="B131" s="162">
        <v>12</v>
      </c>
      <c r="C131" s="162" t="s">
        <v>27</v>
      </c>
      <c r="D131" s="162" t="s">
        <v>201</v>
      </c>
      <c r="E131" s="162" t="s">
        <v>269</v>
      </c>
      <c r="F131" s="162" t="s">
        <v>428</v>
      </c>
      <c r="G131" s="162">
        <v>45552</v>
      </c>
      <c r="H131" s="162" t="s">
        <v>432</v>
      </c>
      <c r="I131" s="163">
        <v>43200.944930555554</v>
      </c>
      <c r="J131" s="162" t="s">
        <v>123</v>
      </c>
      <c r="K131" s="162" t="s">
        <v>430</v>
      </c>
      <c r="L131" s="162" t="s">
        <v>273</v>
      </c>
      <c r="M131" s="162" t="s">
        <v>431</v>
      </c>
      <c r="N131" s="162">
        <v>588313</v>
      </c>
    </row>
    <row r="132" spans="1:14" x14ac:dyDescent="0.25">
      <c r="A132" s="162">
        <v>2016</v>
      </c>
      <c r="B132" s="162">
        <v>11</v>
      </c>
      <c r="C132" s="162" t="s">
        <v>27</v>
      </c>
      <c r="D132" s="162" t="s">
        <v>201</v>
      </c>
      <c r="E132" s="162" t="s">
        <v>269</v>
      </c>
      <c r="F132" s="162" t="s">
        <v>428</v>
      </c>
      <c r="G132" s="162">
        <v>40477</v>
      </c>
      <c r="H132" s="162" t="s">
        <v>433</v>
      </c>
      <c r="I132" s="163">
        <v>43200.944930555554</v>
      </c>
      <c r="J132" s="162" t="s">
        <v>123</v>
      </c>
      <c r="K132" s="162" t="s">
        <v>430</v>
      </c>
      <c r="L132" s="162" t="s">
        <v>273</v>
      </c>
      <c r="M132" s="162" t="s">
        <v>431</v>
      </c>
      <c r="N132" s="162">
        <v>588312</v>
      </c>
    </row>
    <row r="133" spans="1:14" x14ac:dyDescent="0.25">
      <c r="A133" s="162">
        <v>2016</v>
      </c>
      <c r="B133" s="162">
        <v>8</v>
      </c>
      <c r="C133" s="162" t="s">
        <v>27</v>
      </c>
      <c r="D133" s="162" t="s">
        <v>201</v>
      </c>
      <c r="E133" s="162" t="s">
        <v>269</v>
      </c>
      <c r="F133" s="162" t="s">
        <v>370</v>
      </c>
      <c r="G133" s="162">
        <v>17912</v>
      </c>
      <c r="H133" s="162" t="s">
        <v>434</v>
      </c>
      <c r="I133" s="163">
        <v>43185.390185185184</v>
      </c>
      <c r="J133" s="162" t="s">
        <v>123</v>
      </c>
      <c r="K133" s="162" t="s">
        <v>372</v>
      </c>
      <c r="L133" s="162" t="s">
        <v>273</v>
      </c>
      <c r="M133" s="162" t="s">
        <v>373</v>
      </c>
      <c r="N133" s="162">
        <v>555689</v>
      </c>
    </row>
    <row r="134" spans="1:14" x14ac:dyDescent="0.25">
      <c r="A134" s="162">
        <v>2016</v>
      </c>
      <c r="B134" s="162">
        <v>12</v>
      </c>
      <c r="C134" s="162" t="s">
        <v>12</v>
      </c>
      <c r="D134" s="162" t="s">
        <v>268</v>
      </c>
      <c r="E134" s="162" t="s">
        <v>269</v>
      </c>
      <c r="F134" s="162" t="s">
        <v>370</v>
      </c>
      <c r="G134" s="162">
        <v>1565</v>
      </c>
      <c r="H134" s="162" t="s">
        <v>435</v>
      </c>
      <c r="I134" s="163">
        <v>43185.390185185184</v>
      </c>
      <c r="J134" s="162" t="s">
        <v>123</v>
      </c>
      <c r="K134" s="162" t="s">
        <v>372</v>
      </c>
      <c r="L134" s="162" t="s">
        <v>273</v>
      </c>
      <c r="M134" s="162" t="s">
        <v>373</v>
      </c>
      <c r="N134" s="162">
        <v>555688</v>
      </c>
    </row>
    <row r="135" spans="1:14" x14ac:dyDescent="0.25">
      <c r="A135" s="162">
        <v>2016</v>
      </c>
      <c r="B135" s="162">
        <v>11</v>
      </c>
      <c r="C135" s="162" t="s">
        <v>12</v>
      </c>
      <c r="D135" s="162" t="s">
        <v>268</v>
      </c>
      <c r="E135" s="162" t="s">
        <v>269</v>
      </c>
      <c r="F135" s="162" t="s">
        <v>370</v>
      </c>
      <c r="G135" s="162">
        <v>1705</v>
      </c>
      <c r="H135" s="162" t="s">
        <v>436</v>
      </c>
      <c r="I135" s="163">
        <v>43185.390185185184</v>
      </c>
      <c r="J135" s="162" t="s">
        <v>123</v>
      </c>
      <c r="K135" s="162" t="s">
        <v>372</v>
      </c>
      <c r="L135" s="162" t="s">
        <v>273</v>
      </c>
      <c r="M135" s="162" t="s">
        <v>373</v>
      </c>
      <c r="N135" s="162">
        <v>555687</v>
      </c>
    </row>
    <row r="136" spans="1:14" x14ac:dyDescent="0.25">
      <c r="A136" s="162">
        <v>2016</v>
      </c>
      <c r="B136" s="162">
        <v>10</v>
      </c>
      <c r="C136" s="162" t="s">
        <v>12</v>
      </c>
      <c r="D136" s="162" t="s">
        <v>268</v>
      </c>
      <c r="E136" s="162" t="s">
        <v>269</v>
      </c>
      <c r="F136" s="162" t="s">
        <v>370</v>
      </c>
      <c r="G136" s="162">
        <v>1724</v>
      </c>
      <c r="H136" s="162" t="s">
        <v>437</v>
      </c>
      <c r="I136" s="163">
        <v>43185.390185185184</v>
      </c>
      <c r="J136" s="162" t="s">
        <v>123</v>
      </c>
      <c r="K136" s="162" t="s">
        <v>372</v>
      </c>
      <c r="L136" s="162" t="s">
        <v>273</v>
      </c>
      <c r="M136" s="162" t="s">
        <v>373</v>
      </c>
      <c r="N136" s="162">
        <v>555686</v>
      </c>
    </row>
    <row r="137" spans="1:14" x14ac:dyDescent="0.25">
      <c r="A137" s="162">
        <v>2016</v>
      </c>
      <c r="B137" s="162">
        <v>10</v>
      </c>
      <c r="C137" s="162" t="s">
        <v>27</v>
      </c>
      <c r="D137" s="162" t="s">
        <v>201</v>
      </c>
      <c r="E137" s="162" t="s">
        <v>269</v>
      </c>
      <c r="F137" s="162" t="s">
        <v>370</v>
      </c>
      <c r="G137" s="162">
        <v>2226</v>
      </c>
      <c r="H137" s="162" t="s">
        <v>438</v>
      </c>
      <c r="I137" s="163">
        <v>43185.390185185184</v>
      </c>
      <c r="J137" s="162" t="s">
        <v>123</v>
      </c>
      <c r="K137" s="162" t="s">
        <v>372</v>
      </c>
      <c r="L137" s="162" t="s">
        <v>273</v>
      </c>
      <c r="M137" s="162" t="s">
        <v>373</v>
      </c>
      <c r="N137" s="162">
        <v>555685</v>
      </c>
    </row>
    <row r="138" spans="1:14" x14ac:dyDescent="0.25">
      <c r="A138" s="162">
        <v>2016</v>
      </c>
      <c r="B138" s="162">
        <v>9</v>
      </c>
      <c r="C138" s="162" t="s">
        <v>12</v>
      </c>
      <c r="D138" s="162" t="s">
        <v>268</v>
      </c>
      <c r="E138" s="162" t="s">
        <v>269</v>
      </c>
      <c r="F138" s="162" t="s">
        <v>370</v>
      </c>
      <c r="G138" s="162">
        <v>1478</v>
      </c>
      <c r="H138" s="162" t="s">
        <v>439</v>
      </c>
      <c r="I138" s="163">
        <v>43185.390185185184</v>
      </c>
      <c r="J138" s="162" t="s">
        <v>123</v>
      </c>
      <c r="K138" s="162" t="s">
        <v>372</v>
      </c>
      <c r="L138" s="162" t="s">
        <v>273</v>
      </c>
      <c r="M138" s="162" t="s">
        <v>373</v>
      </c>
      <c r="N138" s="162">
        <v>555684</v>
      </c>
    </row>
    <row r="139" spans="1:14" x14ac:dyDescent="0.25">
      <c r="A139" s="162">
        <v>2016</v>
      </c>
      <c r="B139" s="162">
        <v>9</v>
      </c>
      <c r="C139" s="162" t="s">
        <v>27</v>
      </c>
      <c r="D139" s="162" t="s">
        <v>201</v>
      </c>
      <c r="E139" s="162" t="s">
        <v>269</v>
      </c>
      <c r="F139" s="162" t="s">
        <v>370</v>
      </c>
      <c r="G139" s="162">
        <v>50678</v>
      </c>
      <c r="H139" s="162" t="s">
        <v>440</v>
      </c>
      <c r="I139" s="163">
        <v>43185.390185185184</v>
      </c>
      <c r="J139" s="162" t="s">
        <v>123</v>
      </c>
      <c r="K139" s="162" t="s">
        <v>372</v>
      </c>
      <c r="L139" s="162" t="s">
        <v>273</v>
      </c>
      <c r="M139" s="162" t="s">
        <v>373</v>
      </c>
      <c r="N139" s="162">
        <v>555683</v>
      </c>
    </row>
    <row r="140" spans="1:14" x14ac:dyDescent="0.25">
      <c r="A140" s="162">
        <v>2016</v>
      </c>
      <c r="B140" s="162">
        <v>8</v>
      </c>
      <c r="C140" s="162" t="s">
        <v>12</v>
      </c>
      <c r="D140" s="162" t="s">
        <v>268</v>
      </c>
      <c r="E140" s="162" t="s">
        <v>269</v>
      </c>
      <c r="F140" s="162" t="s">
        <v>370</v>
      </c>
      <c r="G140" s="162">
        <v>1129</v>
      </c>
      <c r="H140" s="162" t="s">
        <v>441</v>
      </c>
      <c r="I140" s="163">
        <v>43185.390173611107</v>
      </c>
      <c r="J140" s="162" t="s">
        <v>123</v>
      </c>
      <c r="K140" s="162" t="s">
        <v>372</v>
      </c>
      <c r="L140" s="162" t="s">
        <v>273</v>
      </c>
      <c r="M140" s="162" t="s">
        <v>373</v>
      </c>
      <c r="N140" s="162">
        <v>555682</v>
      </c>
    </row>
    <row r="141" spans="1:14" x14ac:dyDescent="0.25">
      <c r="A141" s="162">
        <v>2016</v>
      </c>
      <c r="B141" s="162">
        <v>7</v>
      </c>
      <c r="C141" s="162" t="s">
        <v>12</v>
      </c>
      <c r="D141" s="162" t="s">
        <v>268</v>
      </c>
      <c r="E141" s="162" t="s">
        <v>269</v>
      </c>
      <c r="F141" s="162" t="s">
        <v>370</v>
      </c>
      <c r="G141" s="162">
        <v>1583</v>
      </c>
      <c r="H141" s="162" t="s">
        <v>442</v>
      </c>
      <c r="I141" s="163">
        <v>43185.390173611107</v>
      </c>
      <c r="J141" s="162" t="s">
        <v>123</v>
      </c>
      <c r="K141" s="162" t="s">
        <v>372</v>
      </c>
      <c r="L141" s="162" t="s">
        <v>273</v>
      </c>
      <c r="M141" s="162" t="s">
        <v>373</v>
      </c>
      <c r="N141" s="162">
        <v>555681</v>
      </c>
    </row>
    <row r="142" spans="1:14" x14ac:dyDescent="0.25">
      <c r="A142" s="162">
        <v>2016</v>
      </c>
      <c r="B142" s="162">
        <v>7</v>
      </c>
      <c r="C142" s="162" t="s">
        <v>27</v>
      </c>
      <c r="D142" s="162" t="s">
        <v>201</v>
      </c>
      <c r="E142" s="162" t="s">
        <v>269</v>
      </c>
      <c r="F142" s="162" t="s">
        <v>443</v>
      </c>
      <c r="G142" s="162">
        <v>4837</v>
      </c>
      <c r="H142" s="162" t="s">
        <v>444</v>
      </c>
      <c r="I142" s="163">
        <v>43178.531284722223</v>
      </c>
      <c r="J142" s="162" t="s">
        <v>123</v>
      </c>
      <c r="K142" s="162" t="s">
        <v>407</v>
      </c>
      <c r="L142" s="162" t="s">
        <v>273</v>
      </c>
      <c r="M142" s="162" t="s">
        <v>408</v>
      </c>
      <c r="N142" s="162">
        <v>552110</v>
      </c>
    </row>
    <row r="143" spans="1:14" x14ac:dyDescent="0.25">
      <c r="A143" s="162">
        <v>2016</v>
      </c>
      <c r="B143" s="162">
        <v>12</v>
      </c>
      <c r="C143" s="162" t="s">
        <v>9</v>
      </c>
      <c r="D143" s="162" t="s">
        <v>279</v>
      </c>
      <c r="E143" s="162" t="s">
        <v>269</v>
      </c>
      <c r="F143" s="162" t="s">
        <v>443</v>
      </c>
      <c r="G143" s="162">
        <v>32469</v>
      </c>
      <c r="H143" s="162" t="s">
        <v>445</v>
      </c>
      <c r="I143" s="163">
        <v>43178.531284722223</v>
      </c>
      <c r="J143" s="162" t="s">
        <v>123</v>
      </c>
      <c r="K143" s="162" t="s">
        <v>407</v>
      </c>
      <c r="L143" s="162" t="s">
        <v>273</v>
      </c>
      <c r="M143" s="162" t="s">
        <v>408</v>
      </c>
      <c r="N143" s="162">
        <v>552109</v>
      </c>
    </row>
    <row r="144" spans="1:14" x14ac:dyDescent="0.25">
      <c r="A144" s="162">
        <v>2016</v>
      </c>
      <c r="B144" s="162">
        <v>11</v>
      </c>
      <c r="C144" s="162" t="s">
        <v>9</v>
      </c>
      <c r="D144" s="162" t="s">
        <v>279</v>
      </c>
      <c r="E144" s="162" t="s">
        <v>269</v>
      </c>
      <c r="F144" s="162" t="s">
        <v>443</v>
      </c>
      <c r="G144" s="162">
        <v>20940</v>
      </c>
      <c r="H144" s="162" t="s">
        <v>446</v>
      </c>
      <c r="I144" s="163">
        <v>43178.531284722223</v>
      </c>
      <c r="J144" s="162" t="s">
        <v>123</v>
      </c>
      <c r="K144" s="162" t="s">
        <v>407</v>
      </c>
      <c r="L144" s="162" t="s">
        <v>273</v>
      </c>
      <c r="M144" s="162" t="s">
        <v>408</v>
      </c>
      <c r="N144" s="162">
        <v>552108</v>
      </c>
    </row>
    <row r="145" spans="1:14" x14ac:dyDescent="0.25">
      <c r="A145" s="162">
        <v>2016</v>
      </c>
      <c r="B145" s="162">
        <v>8</v>
      </c>
      <c r="C145" s="162" t="s">
        <v>27</v>
      </c>
      <c r="D145" s="162" t="s">
        <v>201</v>
      </c>
      <c r="E145" s="162" t="s">
        <v>269</v>
      </c>
      <c r="F145" s="162" t="s">
        <v>443</v>
      </c>
      <c r="G145" s="162">
        <v>19294</v>
      </c>
      <c r="H145" s="162" t="s">
        <v>447</v>
      </c>
      <c r="I145" s="163">
        <v>43178.531273148146</v>
      </c>
      <c r="J145" s="162" t="s">
        <v>123</v>
      </c>
      <c r="K145" s="162" t="s">
        <v>407</v>
      </c>
      <c r="L145" s="162" t="s">
        <v>273</v>
      </c>
      <c r="M145" s="162" t="s">
        <v>408</v>
      </c>
      <c r="N145" s="162">
        <v>552107</v>
      </c>
    </row>
    <row r="146" spans="1:14" x14ac:dyDescent="0.25">
      <c r="A146" s="162">
        <v>2016</v>
      </c>
      <c r="B146" s="162">
        <v>11</v>
      </c>
      <c r="C146" s="162" t="s">
        <v>9</v>
      </c>
      <c r="D146" s="162" t="s">
        <v>279</v>
      </c>
      <c r="E146" s="162" t="s">
        <v>269</v>
      </c>
      <c r="F146" s="162" t="s">
        <v>448</v>
      </c>
      <c r="G146" s="162">
        <v>14438</v>
      </c>
      <c r="H146" s="162" t="s">
        <v>449</v>
      </c>
      <c r="I146" s="163">
        <v>43081.579548611109</v>
      </c>
      <c r="J146" s="162" t="s">
        <v>123</v>
      </c>
      <c r="K146" s="162" t="s">
        <v>272</v>
      </c>
      <c r="L146" s="162" t="s">
        <v>273</v>
      </c>
      <c r="M146" s="162" t="s">
        <v>274</v>
      </c>
      <c r="N146" s="162">
        <v>521075</v>
      </c>
    </row>
    <row r="147" spans="1:14" x14ac:dyDescent="0.25">
      <c r="A147" s="162">
        <v>2016</v>
      </c>
      <c r="B147" s="162">
        <v>12</v>
      </c>
      <c r="C147" s="162" t="s">
        <v>14</v>
      </c>
      <c r="D147" s="162" t="s">
        <v>59</v>
      </c>
      <c r="E147" s="162" t="s">
        <v>269</v>
      </c>
      <c r="F147" s="162" t="s">
        <v>448</v>
      </c>
      <c r="G147" s="162">
        <v>7828</v>
      </c>
      <c r="H147" s="162" t="s">
        <v>450</v>
      </c>
      <c r="I147" s="163">
        <v>43081.579548611109</v>
      </c>
      <c r="J147" s="162" t="s">
        <v>123</v>
      </c>
      <c r="K147" s="162" t="s">
        <v>272</v>
      </c>
      <c r="L147" s="162" t="s">
        <v>273</v>
      </c>
      <c r="M147" s="162" t="s">
        <v>274</v>
      </c>
      <c r="N147" s="162">
        <v>521074</v>
      </c>
    </row>
    <row r="148" spans="1:14" x14ac:dyDescent="0.25">
      <c r="A148" s="162">
        <v>2016</v>
      </c>
      <c r="B148" s="162">
        <v>11</v>
      </c>
      <c r="C148" s="162" t="s">
        <v>14</v>
      </c>
      <c r="D148" s="162" t="s">
        <v>59</v>
      </c>
      <c r="E148" s="162" t="s">
        <v>269</v>
      </c>
      <c r="F148" s="162" t="s">
        <v>448</v>
      </c>
      <c r="G148" s="162">
        <v>5775</v>
      </c>
      <c r="H148" s="162" t="s">
        <v>451</v>
      </c>
      <c r="I148" s="163">
        <v>43081.579548611109</v>
      </c>
      <c r="J148" s="162" t="s">
        <v>123</v>
      </c>
      <c r="K148" s="162" t="s">
        <v>272</v>
      </c>
      <c r="L148" s="162" t="s">
        <v>273</v>
      </c>
      <c r="M148" s="162" t="s">
        <v>274</v>
      </c>
      <c r="N148" s="162">
        <v>521073</v>
      </c>
    </row>
    <row r="149" spans="1:14" x14ac:dyDescent="0.25">
      <c r="A149" s="162">
        <v>2016</v>
      </c>
      <c r="B149" s="162">
        <v>10</v>
      </c>
      <c r="C149" s="162" t="s">
        <v>14</v>
      </c>
      <c r="D149" s="162" t="s">
        <v>59</v>
      </c>
      <c r="E149" s="162" t="s">
        <v>269</v>
      </c>
      <c r="F149" s="162" t="s">
        <v>448</v>
      </c>
      <c r="G149" s="162">
        <v>6457</v>
      </c>
      <c r="H149" s="162" t="s">
        <v>452</v>
      </c>
      <c r="I149" s="163">
        <v>43081.579548611109</v>
      </c>
      <c r="J149" s="162" t="s">
        <v>123</v>
      </c>
      <c r="K149" s="162" t="s">
        <v>272</v>
      </c>
      <c r="L149" s="162" t="s">
        <v>273</v>
      </c>
      <c r="M149" s="162" t="s">
        <v>274</v>
      </c>
      <c r="N149" s="162">
        <v>521072</v>
      </c>
    </row>
    <row r="150" spans="1:14" x14ac:dyDescent="0.25">
      <c r="A150" s="162">
        <v>2016</v>
      </c>
      <c r="B150" s="162">
        <v>10</v>
      </c>
      <c r="C150" s="162" t="s">
        <v>9</v>
      </c>
      <c r="D150" s="162" t="s">
        <v>279</v>
      </c>
      <c r="E150" s="162" t="s">
        <v>269</v>
      </c>
      <c r="F150" s="162" t="s">
        <v>448</v>
      </c>
      <c r="G150" s="162">
        <v>35770</v>
      </c>
      <c r="H150" s="162" t="s">
        <v>453</v>
      </c>
      <c r="I150" s="163">
        <v>43081.579548611109</v>
      </c>
      <c r="J150" s="162" t="s">
        <v>123</v>
      </c>
      <c r="K150" s="162" t="s">
        <v>272</v>
      </c>
      <c r="L150" s="162" t="s">
        <v>273</v>
      </c>
      <c r="M150" s="162" t="s">
        <v>274</v>
      </c>
      <c r="N150" s="162">
        <v>521071</v>
      </c>
    </row>
    <row r="151" spans="1:14" x14ac:dyDescent="0.25">
      <c r="A151" s="162">
        <v>2016</v>
      </c>
      <c r="B151" s="162">
        <v>9</v>
      </c>
      <c r="C151" s="162" t="s">
        <v>14</v>
      </c>
      <c r="D151" s="162" t="s">
        <v>59</v>
      </c>
      <c r="E151" s="162" t="s">
        <v>269</v>
      </c>
      <c r="F151" s="162" t="s">
        <v>448</v>
      </c>
      <c r="G151" s="162">
        <v>12312</v>
      </c>
      <c r="H151" s="162" t="s">
        <v>454</v>
      </c>
      <c r="I151" s="163">
        <v>43081.579548611109</v>
      </c>
      <c r="J151" s="162" t="s">
        <v>123</v>
      </c>
      <c r="K151" s="162" t="s">
        <v>272</v>
      </c>
      <c r="L151" s="162" t="s">
        <v>273</v>
      </c>
      <c r="M151" s="162" t="s">
        <v>274</v>
      </c>
      <c r="N151" s="162">
        <v>521070</v>
      </c>
    </row>
    <row r="152" spans="1:14" x14ac:dyDescent="0.25">
      <c r="A152" s="162">
        <v>2016</v>
      </c>
      <c r="B152" s="162">
        <v>9</v>
      </c>
      <c r="C152" s="162" t="s">
        <v>9</v>
      </c>
      <c r="D152" s="162" t="s">
        <v>279</v>
      </c>
      <c r="E152" s="162" t="s">
        <v>269</v>
      </c>
      <c r="F152" s="162" t="s">
        <v>448</v>
      </c>
      <c r="G152" s="162">
        <v>30662</v>
      </c>
      <c r="H152" s="162" t="s">
        <v>455</v>
      </c>
      <c r="I152" s="163">
        <v>43081.579548611109</v>
      </c>
      <c r="J152" s="162" t="s">
        <v>123</v>
      </c>
      <c r="K152" s="162" t="s">
        <v>272</v>
      </c>
      <c r="L152" s="162" t="s">
        <v>273</v>
      </c>
      <c r="M152" s="162" t="s">
        <v>274</v>
      </c>
      <c r="N152" s="162">
        <v>521069</v>
      </c>
    </row>
    <row r="153" spans="1:14" x14ac:dyDescent="0.25">
      <c r="A153" s="162">
        <v>2016</v>
      </c>
      <c r="B153" s="162">
        <v>8</v>
      </c>
      <c r="C153" s="162" t="s">
        <v>14</v>
      </c>
      <c r="D153" s="162" t="s">
        <v>59</v>
      </c>
      <c r="E153" s="162" t="s">
        <v>269</v>
      </c>
      <c r="F153" s="162" t="s">
        <v>448</v>
      </c>
      <c r="G153" s="162">
        <v>13079</v>
      </c>
      <c r="H153" s="162" t="s">
        <v>456</v>
      </c>
      <c r="I153" s="163">
        <v>43081.579537037032</v>
      </c>
      <c r="J153" s="162" t="s">
        <v>123</v>
      </c>
      <c r="K153" s="162" t="s">
        <v>272</v>
      </c>
      <c r="L153" s="162" t="s">
        <v>273</v>
      </c>
      <c r="M153" s="162" t="s">
        <v>274</v>
      </c>
      <c r="N153" s="162">
        <v>521068</v>
      </c>
    </row>
    <row r="154" spans="1:14" x14ac:dyDescent="0.25">
      <c r="A154" s="162">
        <v>2016</v>
      </c>
      <c r="B154" s="162">
        <v>8</v>
      </c>
      <c r="C154" s="162" t="s">
        <v>9</v>
      </c>
      <c r="D154" s="162" t="s">
        <v>279</v>
      </c>
      <c r="E154" s="162" t="s">
        <v>269</v>
      </c>
      <c r="F154" s="162" t="s">
        <v>448</v>
      </c>
      <c r="G154" s="162">
        <v>23440</v>
      </c>
      <c r="H154" s="162" t="s">
        <v>457</v>
      </c>
      <c r="I154" s="163">
        <v>43081.579537037032</v>
      </c>
      <c r="J154" s="162" t="s">
        <v>123</v>
      </c>
      <c r="K154" s="162" t="s">
        <v>272</v>
      </c>
      <c r="L154" s="162" t="s">
        <v>273</v>
      </c>
      <c r="M154" s="162" t="s">
        <v>274</v>
      </c>
      <c r="N154" s="162">
        <v>521067</v>
      </c>
    </row>
    <row r="155" spans="1:14" x14ac:dyDescent="0.25">
      <c r="A155" s="162">
        <v>2016</v>
      </c>
      <c r="B155" s="162">
        <v>7</v>
      </c>
      <c r="C155" s="162" t="s">
        <v>14</v>
      </c>
      <c r="D155" s="162" t="s">
        <v>59</v>
      </c>
      <c r="E155" s="162" t="s">
        <v>269</v>
      </c>
      <c r="F155" s="162" t="s">
        <v>448</v>
      </c>
      <c r="G155" s="162">
        <v>17398</v>
      </c>
      <c r="H155" s="162" t="s">
        <v>458</v>
      </c>
      <c r="I155" s="163">
        <v>43081.579537037032</v>
      </c>
      <c r="J155" s="162" t="s">
        <v>123</v>
      </c>
      <c r="K155" s="162" t="s">
        <v>272</v>
      </c>
      <c r="L155" s="162" t="s">
        <v>273</v>
      </c>
      <c r="M155" s="162" t="s">
        <v>274</v>
      </c>
      <c r="N155" s="162">
        <v>521066</v>
      </c>
    </row>
    <row r="156" spans="1:14" x14ac:dyDescent="0.25">
      <c r="A156" s="162">
        <v>2016</v>
      </c>
      <c r="B156" s="162">
        <v>7</v>
      </c>
      <c r="C156" s="162" t="s">
        <v>9</v>
      </c>
      <c r="D156" s="162" t="s">
        <v>279</v>
      </c>
      <c r="E156" s="162" t="s">
        <v>269</v>
      </c>
      <c r="F156" s="162" t="s">
        <v>448</v>
      </c>
      <c r="G156" s="162">
        <v>32841</v>
      </c>
      <c r="H156" s="162" t="s">
        <v>459</v>
      </c>
      <c r="I156" s="163">
        <v>43081.579537037032</v>
      </c>
      <c r="J156" s="162" t="s">
        <v>123</v>
      </c>
      <c r="K156" s="162" t="s">
        <v>272</v>
      </c>
      <c r="L156" s="162" t="s">
        <v>273</v>
      </c>
      <c r="M156" s="162" t="s">
        <v>274</v>
      </c>
      <c r="N156" s="162">
        <v>521065</v>
      </c>
    </row>
    <row r="157" spans="1:14" x14ac:dyDescent="0.25">
      <c r="A157" s="162">
        <v>2015</v>
      </c>
      <c r="B157" s="162">
        <v>7</v>
      </c>
      <c r="C157" s="162" t="s">
        <v>14</v>
      </c>
      <c r="D157" s="162" t="s">
        <v>59</v>
      </c>
      <c r="E157" s="162" t="s">
        <v>269</v>
      </c>
      <c r="F157" s="162" t="s">
        <v>280</v>
      </c>
      <c r="G157" s="162">
        <v>10000</v>
      </c>
      <c r="H157" s="162" t="s">
        <v>460</v>
      </c>
      <c r="I157" s="163">
        <v>42825.527858796297</v>
      </c>
      <c r="J157" s="162" t="s">
        <v>123</v>
      </c>
      <c r="K157" s="162" t="s">
        <v>386</v>
      </c>
      <c r="L157" s="162" t="s">
        <v>273</v>
      </c>
      <c r="M157" s="162" t="s">
        <v>387</v>
      </c>
      <c r="N157" s="162">
        <v>421408</v>
      </c>
    </row>
    <row r="158" spans="1:14" x14ac:dyDescent="0.25">
      <c r="A158" s="162">
        <v>2015</v>
      </c>
      <c r="B158" s="162">
        <v>7</v>
      </c>
      <c r="C158" s="162" t="s">
        <v>14</v>
      </c>
      <c r="D158" s="162" t="s">
        <v>59</v>
      </c>
      <c r="E158" s="162" t="s">
        <v>269</v>
      </c>
      <c r="F158" s="162" t="s">
        <v>280</v>
      </c>
      <c r="G158" s="162">
        <v>7267</v>
      </c>
      <c r="H158" s="162" t="s">
        <v>461</v>
      </c>
      <c r="I158" s="163">
        <v>42825.52784722222</v>
      </c>
      <c r="J158" s="162" t="s">
        <v>123</v>
      </c>
      <c r="K158" s="162" t="s">
        <v>386</v>
      </c>
      <c r="L158" s="162" t="s">
        <v>273</v>
      </c>
      <c r="M158" s="162" t="s">
        <v>387</v>
      </c>
      <c r="N158" s="162">
        <v>421409</v>
      </c>
    </row>
    <row r="159" spans="1:14" x14ac:dyDescent="0.25">
      <c r="A159" s="162">
        <v>2015</v>
      </c>
      <c r="B159" s="162">
        <v>8</v>
      </c>
      <c r="C159" s="162" t="s">
        <v>14</v>
      </c>
      <c r="D159" s="162" t="s">
        <v>59</v>
      </c>
      <c r="E159" s="162" t="s">
        <v>269</v>
      </c>
      <c r="F159" s="162" t="s">
        <v>280</v>
      </c>
      <c r="G159" s="162">
        <v>10233</v>
      </c>
      <c r="H159" s="162" t="s">
        <v>462</v>
      </c>
      <c r="I159" s="163">
        <v>42825.527824074074</v>
      </c>
      <c r="J159" s="162" t="s">
        <v>123</v>
      </c>
      <c r="K159" s="162" t="s">
        <v>386</v>
      </c>
      <c r="L159" s="162" t="s">
        <v>273</v>
      </c>
      <c r="M159" s="162" t="s">
        <v>387</v>
      </c>
      <c r="N159" s="162">
        <v>421410</v>
      </c>
    </row>
    <row r="160" spans="1:14" x14ac:dyDescent="0.25">
      <c r="A160" s="162">
        <v>2015</v>
      </c>
      <c r="B160" s="162">
        <v>9</v>
      </c>
      <c r="C160" s="162" t="s">
        <v>14</v>
      </c>
      <c r="D160" s="162" t="s">
        <v>59</v>
      </c>
      <c r="E160" s="162" t="s">
        <v>269</v>
      </c>
      <c r="F160" s="162" t="s">
        <v>280</v>
      </c>
      <c r="G160" s="162">
        <v>7985</v>
      </c>
      <c r="H160" s="162" t="s">
        <v>463</v>
      </c>
      <c r="I160" s="163">
        <v>42809.222303240742</v>
      </c>
      <c r="J160" s="162" t="s">
        <v>123</v>
      </c>
      <c r="K160" s="162" t="s">
        <v>464</v>
      </c>
      <c r="L160" s="162" t="s">
        <v>273</v>
      </c>
      <c r="M160" s="162" t="s">
        <v>465</v>
      </c>
      <c r="N160" s="162">
        <v>417120</v>
      </c>
    </row>
    <row r="161" spans="1:14" x14ac:dyDescent="0.25">
      <c r="A161" s="162">
        <v>2015</v>
      </c>
      <c r="B161" s="162">
        <v>9</v>
      </c>
      <c r="C161" s="162" t="s">
        <v>14</v>
      </c>
      <c r="D161" s="162" t="s">
        <v>59</v>
      </c>
      <c r="E161" s="162" t="s">
        <v>269</v>
      </c>
      <c r="F161" s="162" t="s">
        <v>280</v>
      </c>
      <c r="G161" s="162">
        <v>2593</v>
      </c>
      <c r="H161" s="162" t="s">
        <v>466</v>
      </c>
      <c r="I161" s="163">
        <v>42809.222291666665</v>
      </c>
      <c r="J161" s="162" t="s">
        <v>123</v>
      </c>
      <c r="K161" s="162" t="s">
        <v>464</v>
      </c>
      <c r="L161" s="162" t="s">
        <v>273</v>
      </c>
      <c r="M161" s="162" t="s">
        <v>465</v>
      </c>
      <c r="N161" s="162">
        <v>417119</v>
      </c>
    </row>
    <row r="162" spans="1:14" x14ac:dyDescent="0.25">
      <c r="A162" s="162">
        <v>2015</v>
      </c>
      <c r="B162" s="162">
        <v>9</v>
      </c>
      <c r="C162" s="162" t="s">
        <v>9</v>
      </c>
      <c r="D162" s="162" t="s">
        <v>279</v>
      </c>
      <c r="E162" s="162" t="s">
        <v>269</v>
      </c>
      <c r="F162" s="162" t="s">
        <v>280</v>
      </c>
      <c r="G162" s="162">
        <v>8284</v>
      </c>
      <c r="H162" s="162" t="s">
        <v>467</v>
      </c>
      <c r="I162" s="163">
        <v>42809.222280092588</v>
      </c>
      <c r="J162" s="162" t="s">
        <v>123</v>
      </c>
      <c r="K162" s="162" t="s">
        <v>464</v>
      </c>
      <c r="L162" s="162" t="s">
        <v>273</v>
      </c>
      <c r="M162" s="162" t="s">
        <v>465</v>
      </c>
      <c r="N162" s="162">
        <v>417118</v>
      </c>
    </row>
    <row r="163" spans="1:14" x14ac:dyDescent="0.25">
      <c r="A163" s="162">
        <v>2015</v>
      </c>
      <c r="B163" s="162">
        <v>8</v>
      </c>
      <c r="C163" s="162" t="s">
        <v>14</v>
      </c>
      <c r="D163" s="162" t="s">
        <v>59</v>
      </c>
      <c r="E163" s="162" t="s">
        <v>269</v>
      </c>
      <c r="F163" s="162" t="s">
        <v>280</v>
      </c>
      <c r="G163" s="162">
        <v>4674</v>
      </c>
      <c r="H163" s="162" t="s">
        <v>468</v>
      </c>
      <c r="I163" s="163">
        <v>42809.222268518519</v>
      </c>
      <c r="J163" s="162" t="s">
        <v>123</v>
      </c>
      <c r="K163" s="162" t="s">
        <v>464</v>
      </c>
      <c r="L163" s="162" t="s">
        <v>273</v>
      </c>
      <c r="M163" s="162" t="s">
        <v>465</v>
      </c>
      <c r="N163" s="162">
        <v>417117</v>
      </c>
    </row>
    <row r="164" spans="1:14" x14ac:dyDescent="0.25">
      <c r="A164" s="162">
        <v>2015</v>
      </c>
      <c r="B164" s="162">
        <v>8</v>
      </c>
      <c r="C164" s="162" t="s">
        <v>9</v>
      </c>
      <c r="D164" s="162" t="s">
        <v>279</v>
      </c>
      <c r="E164" s="162" t="s">
        <v>269</v>
      </c>
      <c r="F164" s="162" t="s">
        <v>280</v>
      </c>
      <c r="G164" s="162">
        <v>32313</v>
      </c>
      <c r="H164" s="162" t="s">
        <v>469</v>
      </c>
      <c r="I164" s="163">
        <v>42809.222256944442</v>
      </c>
      <c r="J164" s="162" t="s">
        <v>123</v>
      </c>
      <c r="K164" s="162" t="s">
        <v>464</v>
      </c>
      <c r="L164" s="162" t="s">
        <v>273</v>
      </c>
      <c r="M164" s="162" t="s">
        <v>465</v>
      </c>
      <c r="N164" s="162">
        <v>417116</v>
      </c>
    </row>
    <row r="165" spans="1:14" x14ac:dyDescent="0.25">
      <c r="A165" s="162">
        <v>2015</v>
      </c>
      <c r="B165" s="162">
        <v>7</v>
      </c>
      <c r="C165" s="162" t="s">
        <v>9</v>
      </c>
      <c r="D165" s="162" t="s">
        <v>279</v>
      </c>
      <c r="E165" s="162" t="s">
        <v>269</v>
      </c>
      <c r="F165" s="162" t="s">
        <v>280</v>
      </c>
      <c r="G165" s="162">
        <v>33651</v>
      </c>
      <c r="H165" s="162" t="s">
        <v>470</v>
      </c>
      <c r="I165" s="163">
        <v>42809.222245370365</v>
      </c>
      <c r="J165" s="162" t="s">
        <v>123</v>
      </c>
      <c r="K165" s="162" t="s">
        <v>464</v>
      </c>
      <c r="L165" s="162" t="s">
        <v>273</v>
      </c>
      <c r="M165" s="162" t="s">
        <v>465</v>
      </c>
      <c r="N165" s="162">
        <v>417115</v>
      </c>
    </row>
    <row r="166" spans="1:14" x14ac:dyDescent="0.25">
      <c r="A166" s="162">
        <v>2015</v>
      </c>
      <c r="B166" s="162">
        <v>2</v>
      </c>
      <c r="C166" s="162" t="s">
        <v>12</v>
      </c>
      <c r="D166" s="162" t="s">
        <v>268</v>
      </c>
      <c r="E166" s="162" t="s">
        <v>269</v>
      </c>
      <c r="F166" s="162" t="s">
        <v>354</v>
      </c>
      <c r="G166" s="162">
        <v>1161</v>
      </c>
      <c r="H166" s="162" t="s">
        <v>471</v>
      </c>
      <c r="I166" s="163">
        <v>42265.575821759259</v>
      </c>
      <c r="J166" s="162" t="s">
        <v>123</v>
      </c>
      <c r="K166" s="162" t="s">
        <v>272</v>
      </c>
      <c r="L166" s="162" t="s">
        <v>273</v>
      </c>
      <c r="M166" s="162" t="s">
        <v>274</v>
      </c>
      <c r="N166" s="162">
        <v>253087</v>
      </c>
    </row>
    <row r="167" spans="1:14" x14ac:dyDescent="0.25">
      <c r="A167" s="162">
        <v>2015</v>
      </c>
      <c r="B167" s="162">
        <v>2</v>
      </c>
      <c r="C167" s="162" t="s">
        <v>9</v>
      </c>
      <c r="D167" s="162" t="s">
        <v>279</v>
      </c>
      <c r="E167" s="162" t="s">
        <v>269</v>
      </c>
      <c r="F167" s="162" t="s">
        <v>354</v>
      </c>
      <c r="G167" s="162">
        <v>22496</v>
      </c>
      <c r="H167" s="162" t="s">
        <v>472</v>
      </c>
      <c r="I167" s="163">
        <v>42265.575821759259</v>
      </c>
      <c r="J167" s="162" t="s">
        <v>123</v>
      </c>
      <c r="K167" s="162" t="s">
        <v>272</v>
      </c>
      <c r="L167" s="162" t="s">
        <v>273</v>
      </c>
      <c r="M167" s="162" t="s">
        <v>274</v>
      </c>
      <c r="N167" s="162">
        <v>253086</v>
      </c>
    </row>
    <row r="168" spans="1:14" x14ac:dyDescent="0.25">
      <c r="A168" s="162">
        <v>2015</v>
      </c>
      <c r="B168" s="162">
        <v>1</v>
      </c>
      <c r="C168" s="162" t="s">
        <v>20</v>
      </c>
      <c r="D168" s="162" t="s">
        <v>312</v>
      </c>
      <c r="E168" s="162" t="s">
        <v>269</v>
      </c>
      <c r="F168" s="162" t="s">
        <v>354</v>
      </c>
      <c r="G168" s="162">
        <v>12732</v>
      </c>
      <c r="H168" s="162" t="s">
        <v>473</v>
      </c>
      <c r="I168" s="163">
        <v>42265.575810185182</v>
      </c>
      <c r="J168" s="162" t="s">
        <v>123</v>
      </c>
      <c r="K168" s="162" t="s">
        <v>272</v>
      </c>
      <c r="L168" s="162" t="s">
        <v>273</v>
      </c>
      <c r="M168" s="162" t="s">
        <v>274</v>
      </c>
      <c r="N168" s="162">
        <v>253085</v>
      </c>
    </row>
    <row r="169" spans="1:14" x14ac:dyDescent="0.25">
      <c r="A169" s="162">
        <v>2015</v>
      </c>
      <c r="B169" s="162">
        <v>1</v>
      </c>
      <c r="C169" s="162" t="s">
        <v>12</v>
      </c>
      <c r="D169" s="162" t="s">
        <v>268</v>
      </c>
      <c r="E169" s="162" t="s">
        <v>269</v>
      </c>
      <c r="F169" s="162" t="s">
        <v>354</v>
      </c>
      <c r="G169" s="162">
        <v>574</v>
      </c>
      <c r="H169" s="162" t="s">
        <v>474</v>
      </c>
      <c r="I169" s="163">
        <v>42265.575810185182</v>
      </c>
      <c r="J169" s="162" t="s">
        <v>123</v>
      </c>
      <c r="K169" s="162" t="s">
        <v>272</v>
      </c>
      <c r="L169" s="162" t="s">
        <v>273</v>
      </c>
      <c r="M169" s="162" t="s">
        <v>274</v>
      </c>
      <c r="N169" s="162">
        <v>253084</v>
      </c>
    </row>
    <row r="170" spans="1:14" x14ac:dyDescent="0.25">
      <c r="A170" s="162">
        <v>2015</v>
      </c>
      <c r="B170" s="162">
        <v>1</v>
      </c>
      <c r="C170" s="162" t="s">
        <v>9</v>
      </c>
      <c r="D170" s="162" t="s">
        <v>279</v>
      </c>
      <c r="E170" s="162" t="s">
        <v>269</v>
      </c>
      <c r="F170" s="162" t="s">
        <v>354</v>
      </c>
      <c r="G170" s="162">
        <v>13037</v>
      </c>
      <c r="H170" s="162" t="s">
        <v>475</v>
      </c>
      <c r="I170" s="163">
        <v>42265.575810185182</v>
      </c>
      <c r="J170" s="162" t="s">
        <v>123</v>
      </c>
      <c r="K170" s="162" t="s">
        <v>272</v>
      </c>
      <c r="L170" s="162" t="s">
        <v>273</v>
      </c>
      <c r="M170" s="162" t="s">
        <v>274</v>
      </c>
      <c r="N170" s="162">
        <v>253083</v>
      </c>
    </row>
    <row r="171" spans="1:14" x14ac:dyDescent="0.25">
      <c r="A171" s="162">
        <v>2015</v>
      </c>
      <c r="B171" s="162">
        <v>3</v>
      </c>
      <c r="C171" s="162" t="s">
        <v>14</v>
      </c>
      <c r="D171" s="162" t="s">
        <v>59</v>
      </c>
      <c r="E171" s="162" t="s">
        <v>269</v>
      </c>
      <c r="F171" s="162" t="s">
        <v>280</v>
      </c>
      <c r="G171" s="162">
        <v>6429</v>
      </c>
      <c r="H171" s="162" t="s">
        <v>476</v>
      </c>
      <c r="I171" s="163">
        <v>42248.451423611106</v>
      </c>
      <c r="J171" s="162" t="s">
        <v>123</v>
      </c>
      <c r="K171" s="162" t="s">
        <v>386</v>
      </c>
      <c r="L171" s="162" t="s">
        <v>273</v>
      </c>
      <c r="M171" s="162" t="s">
        <v>387</v>
      </c>
      <c r="N171" s="162">
        <v>250584</v>
      </c>
    </row>
    <row r="172" spans="1:14" x14ac:dyDescent="0.25">
      <c r="A172" s="162">
        <v>2015</v>
      </c>
      <c r="B172" s="162">
        <v>2</v>
      </c>
      <c r="C172" s="162" t="s">
        <v>14</v>
      </c>
      <c r="D172" s="162" t="s">
        <v>59</v>
      </c>
      <c r="E172" s="162" t="s">
        <v>269</v>
      </c>
      <c r="F172" s="162" t="s">
        <v>280</v>
      </c>
      <c r="G172" s="162">
        <v>1516</v>
      </c>
      <c r="H172" s="162" t="s">
        <v>477</v>
      </c>
      <c r="I172" s="163">
        <v>42248.451412037037</v>
      </c>
      <c r="J172" s="162" t="s">
        <v>123</v>
      </c>
      <c r="K172" s="162" t="s">
        <v>386</v>
      </c>
      <c r="L172" s="162" t="s">
        <v>273</v>
      </c>
      <c r="M172" s="162" t="s">
        <v>387</v>
      </c>
      <c r="N172" s="162">
        <v>250583</v>
      </c>
    </row>
    <row r="173" spans="1:14" x14ac:dyDescent="0.25">
      <c r="A173" s="162">
        <v>2014</v>
      </c>
      <c r="B173" s="162">
        <v>6</v>
      </c>
      <c r="C173" s="162" t="s">
        <v>29</v>
      </c>
      <c r="D173" s="162" t="s">
        <v>210</v>
      </c>
      <c r="E173" s="162" t="s">
        <v>269</v>
      </c>
      <c r="F173" s="162" t="s">
        <v>280</v>
      </c>
      <c r="G173" s="162">
        <v>3314</v>
      </c>
      <c r="H173" s="162" t="s">
        <v>478</v>
      </c>
      <c r="I173" s="163">
        <v>42248.447939814811</v>
      </c>
      <c r="J173" s="162" t="s">
        <v>123</v>
      </c>
      <c r="K173" s="162" t="s">
        <v>386</v>
      </c>
      <c r="L173" s="162" t="s">
        <v>273</v>
      </c>
      <c r="M173" s="162" t="s">
        <v>387</v>
      </c>
      <c r="N173" s="162">
        <v>250582</v>
      </c>
    </row>
    <row r="174" spans="1:14" x14ac:dyDescent="0.25">
      <c r="A174" s="162">
        <v>2015</v>
      </c>
      <c r="B174" s="162">
        <v>1</v>
      </c>
      <c r="C174" s="162" t="s">
        <v>14</v>
      </c>
      <c r="D174" s="162" t="s">
        <v>59</v>
      </c>
      <c r="E174" s="162" t="s">
        <v>269</v>
      </c>
      <c r="F174" s="162" t="s">
        <v>280</v>
      </c>
      <c r="G174" s="162">
        <v>3410</v>
      </c>
      <c r="H174" s="162" t="s">
        <v>479</v>
      </c>
      <c r="I174" s="163">
        <v>42177.583414351851</v>
      </c>
      <c r="J174" s="162" t="s">
        <v>123</v>
      </c>
      <c r="K174" s="162" t="s">
        <v>386</v>
      </c>
      <c r="L174" s="162" t="s">
        <v>273</v>
      </c>
      <c r="M174" s="162" t="s">
        <v>387</v>
      </c>
      <c r="N174" s="162">
        <v>230759</v>
      </c>
    </row>
    <row r="175" spans="1:14" x14ac:dyDescent="0.25">
      <c r="A175" s="162">
        <v>2015</v>
      </c>
      <c r="B175" s="162">
        <v>2</v>
      </c>
      <c r="C175" s="162" t="s">
        <v>14</v>
      </c>
      <c r="D175" s="162" t="s">
        <v>59</v>
      </c>
      <c r="E175" s="162" t="s">
        <v>269</v>
      </c>
      <c r="F175" s="162" t="s">
        <v>280</v>
      </c>
      <c r="G175" s="162">
        <v>6590</v>
      </c>
      <c r="H175" s="162" t="s">
        <v>480</v>
      </c>
      <c r="I175" s="163">
        <v>42177.583402777775</v>
      </c>
      <c r="J175" s="162" t="s">
        <v>123</v>
      </c>
      <c r="K175" s="162" t="s">
        <v>386</v>
      </c>
      <c r="L175" s="162" t="s">
        <v>273</v>
      </c>
      <c r="M175" s="162" t="s">
        <v>387</v>
      </c>
      <c r="N175" s="162">
        <v>230760</v>
      </c>
    </row>
    <row r="176" spans="1:14" x14ac:dyDescent="0.25">
      <c r="A176" s="162">
        <v>2014</v>
      </c>
      <c r="B176" s="162">
        <v>11</v>
      </c>
      <c r="C176" s="162" t="s">
        <v>27</v>
      </c>
      <c r="D176" s="162" t="s">
        <v>201</v>
      </c>
      <c r="E176" s="162" t="s">
        <v>269</v>
      </c>
      <c r="F176" s="162" t="s">
        <v>280</v>
      </c>
      <c r="G176" s="162">
        <v>30000</v>
      </c>
      <c r="H176" s="162" t="s">
        <v>481</v>
      </c>
      <c r="I176" s="163">
        <v>42177.583379629628</v>
      </c>
      <c r="J176" s="162" t="s">
        <v>123</v>
      </c>
      <c r="K176" s="162" t="s">
        <v>386</v>
      </c>
      <c r="L176" s="162" t="s">
        <v>273</v>
      </c>
      <c r="M176" s="162" t="s">
        <v>387</v>
      </c>
      <c r="N176" s="162">
        <v>230758</v>
      </c>
    </row>
    <row r="177" spans="1:14" x14ac:dyDescent="0.25">
      <c r="A177" s="162">
        <v>2014</v>
      </c>
      <c r="B177" s="162">
        <v>12</v>
      </c>
      <c r="C177" s="162" t="s">
        <v>14</v>
      </c>
      <c r="D177" s="162" t="s">
        <v>59</v>
      </c>
      <c r="E177" s="162" t="s">
        <v>269</v>
      </c>
      <c r="F177" s="162" t="s">
        <v>354</v>
      </c>
      <c r="G177" s="162">
        <v>7733</v>
      </c>
      <c r="H177" s="162" t="s">
        <v>482</v>
      </c>
      <c r="I177" s="163">
        <v>42150.624942129631</v>
      </c>
      <c r="J177" s="162" t="s">
        <v>123</v>
      </c>
      <c r="K177" s="162" t="s">
        <v>272</v>
      </c>
      <c r="L177" s="162" t="s">
        <v>273</v>
      </c>
      <c r="M177" s="162" t="s">
        <v>274</v>
      </c>
      <c r="N177" s="162">
        <v>222494</v>
      </c>
    </row>
    <row r="178" spans="1:14" x14ac:dyDescent="0.25">
      <c r="A178" s="162">
        <v>2014</v>
      </c>
      <c r="B178" s="162">
        <v>11</v>
      </c>
      <c r="C178" s="162" t="s">
        <v>14</v>
      </c>
      <c r="D178" s="162" t="s">
        <v>59</v>
      </c>
      <c r="E178" s="162" t="s">
        <v>269</v>
      </c>
      <c r="F178" s="162" t="s">
        <v>354</v>
      </c>
      <c r="G178" s="162">
        <v>10298</v>
      </c>
      <c r="H178" s="162" t="s">
        <v>483</v>
      </c>
      <c r="I178" s="163">
        <v>42150.624942129631</v>
      </c>
      <c r="J178" s="162" t="s">
        <v>123</v>
      </c>
      <c r="K178" s="162" t="s">
        <v>272</v>
      </c>
      <c r="L178" s="162" t="s">
        <v>273</v>
      </c>
      <c r="M178" s="162" t="s">
        <v>274</v>
      </c>
      <c r="N178" s="162">
        <v>222493</v>
      </c>
    </row>
    <row r="179" spans="1:14" x14ac:dyDescent="0.25">
      <c r="A179" s="162">
        <v>2014</v>
      </c>
      <c r="B179" s="162">
        <v>10</v>
      </c>
      <c r="C179" s="162" t="s">
        <v>14</v>
      </c>
      <c r="D179" s="162" t="s">
        <v>59</v>
      </c>
      <c r="E179" s="162" t="s">
        <v>269</v>
      </c>
      <c r="F179" s="162" t="s">
        <v>354</v>
      </c>
      <c r="G179" s="162">
        <v>6107</v>
      </c>
      <c r="H179" s="162" t="s">
        <v>484</v>
      </c>
      <c r="I179" s="163">
        <v>42150.624930555554</v>
      </c>
      <c r="J179" s="162" t="s">
        <v>123</v>
      </c>
      <c r="K179" s="162" t="s">
        <v>272</v>
      </c>
      <c r="L179" s="162" t="s">
        <v>273</v>
      </c>
      <c r="M179" s="162" t="s">
        <v>274</v>
      </c>
      <c r="N179" s="162">
        <v>222492</v>
      </c>
    </row>
    <row r="180" spans="1:14" x14ac:dyDescent="0.25">
      <c r="A180" s="162">
        <v>2014</v>
      </c>
      <c r="B180" s="162">
        <v>9</v>
      </c>
      <c r="C180" s="162" t="s">
        <v>14</v>
      </c>
      <c r="D180" s="162" t="s">
        <v>59</v>
      </c>
      <c r="E180" s="162" t="s">
        <v>269</v>
      </c>
      <c r="F180" s="162" t="s">
        <v>354</v>
      </c>
      <c r="G180" s="162">
        <v>10070</v>
      </c>
      <c r="H180" s="162" t="s">
        <v>485</v>
      </c>
      <c r="I180" s="163">
        <v>42150.624930555554</v>
      </c>
      <c r="J180" s="162" t="s">
        <v>123</v>
      </c>
      <c r="K180" s="162" t="s">
        <v>272</v>
      </c>
      <c r="L180" s="162" t="s">
        <v>273</v>
      </c>
      <c r="M180" s="162" t="s">
        <v>274</v>
      </c>
      <c r="N180" s="162">
        <v>222491</v>
      </c>
    </row>
    <row r="181" spans="1:14" x14ac:dyDescent="0.25">
      <c r="A181" s="162">
        <v>2014</v>
      </c>
      <c r="B181" s="162">
        <v>9</v>
      </c>
      <c r="C181" s="162" t="s">
        <v>29</v>
      </c>
      <c r="D181" s="162" t="s">
        <v>210</v>
      </c>
      <c r="E181" s="162" t="s">
        <v>269</v>
      </c>
      <c r="F181" s="162" t="s">
        <v>354</v>
      </c>
      <c r="G181" s="162">
        <v>6626</v>
      </c>
      <c r="H181" s="162" t="s">
        <v>486</v>
      </c>
      <c r="I181" s="163">
        <v>42150.624930555554</v>
      </c>
      <c r="J181" s="162" t="s">
        <v>123</v>
      </c>
      <c r="K181" s="162" t="s">
        <v>272</v>
      </c>
      <c r="L181" s="162" t="s">
        <v>273</v>
      </c>
      <c r="M181" s="162" t="s">
        <v>274</v>
      </c>
      <c r="N181" s="162">
        <v>222490</v>
      </c>
    </row>
    <row r="182" spans="1:14" x14ac:dyDescent="0.25">
      <c r="A182" s="162">
        <v>2014</v>
      </c>
      <c r="B182" s="162">
        <v>9</v>
      </c>
      <c r="C182" s="162" t="s">
        <v>27</v>
      </c>
      <c r="D182" s="162" t="s">
        <v>201</v>
      </c>
      <c r="E182" s="162" t="s">
        <v>269</v>
      </c>
      <c r="F182" s="162" t="s">
        <v>354</v>
      </c>
      <c r="G182" s="162">
        <v>41907</v>
      </c>
      <c r="H182" s="162" t="s">
        <v>487</v>
      </c>
      <c r="I182" s="163">
        <v>42150.624930555554</v>
      </c>
      <c r="J182" s="162" t="s">
        <v>123</v>
      </c>
      <c r="K182" s="162" t="s">
        <v>272</v>
      </c>
      <c r="L182" s="162" t="s">
        <v>273</v>
      </c>
      <c r="M182" s="162" t="s">
        <v>274</v>
      </c>
      <c r="N182" s="162">
        <v>222489</v>
      </c>
    </row>
    <row r="183" spans="1:14" x14ac:dyDescent="0.25">
      <c r="A183" s="162">
        <v>2014</v>
      </c>
      <c r="B183" s="162">
        <v>8</v>
      </c>
      <c r="C183" s="162" t="s">
        <v>27</v>
      </c>
      <c r="D183" s="162" t="s">
        <v>201</v>
      </c>
      <c r="E183" s="162" t="s">
        <v>269</v>
      </c>
      <c r="F183" s="162" t="s">
        <v>354</v>
      </c>
      <c r="G183" s="162">
        <v>36234</v>
      </c>
      <c r="H183" s="162" t="s">
        <v>488</v>
      </c>
      <c r="I183" s="163">
        <v>42150.624930555554</v>
      </c>
      <c r="J183" s="162" t="s">
        <v>123</v>
      </c>
      <c r="K183" s="162" t="s">
        <v>272</v>
      </c>
      <c r="L183" s="162" t="s">
        <v>273</v>
      </c>
      <c r="M183" s="162" t="s">
        <v>274</v>
      </c>
      <c r="N183" s="162">
        <v>222488</v>
      </c>
    </row>
    <row r="184" spans="1:14" x14ac:dyDescent="0.25">
      <c r="A184" s="162">
        <v>2014</v>
      </c>
      <c r="B184" s="162">
        <v>7</v>
      </c>
      <c r="C184" s="162" t="s">
        <v>29</v>
      </c>
      <c r="D184" s="162" t="s">
        <v>210</v>
      </c>
      <c r="E184" s="162" t="s">
        <v>269</v>
      </c>
      <c r="F184" s="162" t="s">
        <v>354</v>
      </c>
      <c r="G184" s="162">
        <v>5008</v>
      </c>
      <c r="H184" s="162" t="s">
        <v>489</v>
      </c>
      <c r="I184" s="163">
        <v>42150.624930555554</v>
      </c>
      <c r="J184" s="162" t="s">
        <v>123</v>
      </c>
      <c r="K184" s="162" t="s">
        <v>272</v>
      </c>
      <c r="L184" s="162" t="s">
        <v>273</v>
      </c>
      <c r="M184" s="162" t="s">
        <v>274</v>
      </c>
      <c r="N184" s="162">
        <v>222487</v>
      </c>
    </row>
    <row r="185" spans="1:14" x14ac:dyDescent="0.25">
      <c r="A185" s="162">
        <v>2014</v>
      </c>
      <c r="B185" s="162">
        <v>7</v>
      </c>
      <c r="C185" s="162" t="s">
        <v>27</v>
      </c>
      <c r="D185" s="162" t="s">
        <v>201</v>
      </c>
      <c r="E185" s="162" t="s">
        <v>269</v>
      </c>
      <c r="F185" s="162" t="s">
        <v>354</v>
      </c>
      <c r="G185" s="162">
        <v>26017</v>
      </c>
      <c r="H185" s="162" t="s">
        <v>490</v>
      </c>
      <c r="I185" s="163">
        <v>42150.624930555554</v>
      </c>
      <c r="J185" s="162" t="s">
        <v>123</v>
      </c>
      <c r="K185" s="162" t="s">
        <v>272</v>
      </c>
      <c r="L185" s="162" t="s">
        <v>273</v>
      </c>
      <c r="M185" s="162" t="s">
        <v>274</v>
      </c>
      <c r="N185" s="162">
        <v>222486</v>
      </c>
    </row>
    <row r="186" spans="1:14" x14ac:dyDescent="0.25">
      <c r="A186" s="162">
        <v>2014</v>
      </c>
      <c r="B186" s="162">
        <v>12</v>
      </c>
      <c r="C186" s="162" t="s">
        <v>9</v>
      </c>
      <c r="D186" s="162" t="s">
        <v>279</v>
      </c>
      <c r="E186" s="162" t="s">
        <v>269</v>
      </c>
      <c r="F186" s="162" t="s">
        <v>280</v>
      </c>
      <c r="G186" s="162">
        <v>24837</v>
      </c>
      <c r="H186" s="162" t="s">
        <v>491</v>
      </c>
      <c r="I186" s="163">
        <v>42142.257256944446</v>
      </c>
      <c r="J186" s="162" t="s">
        <v>123</v>
      </c>
      <c r="K186" s="162" t="s">
        <v>492</v>
      </c>
      <c r="L186" s="162" t="s">
        <v>273</v>
      </c>
      <c r="M186" s="162" t="s">
        <v>493</v>
      </c>
      <c r="N186" s="162">
        <v>219230</v>
      </c>
    </row>
    <row r="187" spans="1:14" x14ac:dyDescent="0.25">
      <c r="A187" s="162">
        <v>2014</v>
      </c>
      <c r="B187" s="162">
        <v>10</v>
      </c>
      <c r="C187" s="162" t="s">
        <v>17</v>
      </c>
      <c r="D187" s="162" t="s">
        <v>254</v>
      </c>
      <c r="E187" s="162" t="s">
        <v>269</v>
      </c>
      <c r="F187" s="162" t="s">
        <v>280</v>
      </c>
      <c r="G187" s="162">
        <v>40553</v>
      </c>
      <c r="H187" s="162" t="s">
        <v>494</v>
      </c>
      <c r="I187" s="163">
        <v>42142.257245370369</v>
      </c>
      <c r="J187" s="162" t="s">
        <v>123</v>
      </c>
      <c r="K187" s="162" t="s">
        <v>492</v>
      </c>
      <c r="L187" s="162" t="s">
        <v>273</v>
      </c>
      <c r="M187" s="162" t="s">
        <v>493</v>
      </c>
      <c r="N187" s="162">
        <v>219224</v>
      </c>
    </row>
    <row r="188" spans="1:14" x14ac:dyDescent="0.25">
      <c r="A188" s="162">
        <v>2014</v>
      </c>
      <c r="B188" s="162">
        <v>12</v>
      </c>
      <c r="C188" s="162" t="s">
        <v>12</v>
      </c>
      <c r="D188" s="162" t="s">
        <v>268</v>
      </c>
      <c r="E188" s="162" t="s">
        <v>269</v>
      </c>
      <c r="F188" s="162" t="s">
        <v>280</v>
      </c>
      <c r="G188" s="162">
        <v>1092</v>
      </c>
      <c r="H188" s="162" t="s">
        <v>495</v>
      </c>
      <c r="I188" s="163">
        <v>42142.257233796292</v>
      </c>
      <c r="J188" s="162" t="s">
        <v>123</v>
      </c>
      <c r="K188" s="162" t="s">
        <v>492</v>
      </c>
      <c r="L188" s="162" t="s">
        <v>273</v>
      </c>
      <c r="M188" s="162" t="s">
        <v>493</v>
      </c>
      <c r="N188" s="162">
        <v>219231</v>
      </c>
    </row>
    <row r="189" spans="1:14" x14ac:dyDescent="0.25">
      <c r="A189" s="162">
        <v>2014</v>
      </c>
      <c r="B189" s="162">
        <v>10</v>
      </c>
      <c r="C189" s="162" t="s">
        <v>20</v>
      </c>
      <c r="D189" s="162" t="s">
        <v>312</v>
      </c>
      <c r="E189" s="162" t="s">
        <v>269</v>
      </c>
      <c r="F189" s="162" t="s">
        <v>280</v>
      </c>
      <c r="G189" s="162">
        <v>30269</v>
      </c>
      <c r="H189" s="162" t="s">
        <v>496</v>
      </c>
      <c r="I189" s="163">
        <v>42142.257222222222</v>
      </c>
      <c r="J189" s="162" t="s">
        <v>123</v>
      </c>
      <c r="K189" s="162" t="s">
        <v>492</v>
      </c>
      <c r="L189" s="162" t="s">
        <v>273</v>
      </c>
      <c r="M189" s="162" t="s">
        <v>493</v>
      </c>
      <c r="N189" s="162">
        <v>219225</v>
      </c>
    </row>
    <row r="190" spans="1:14" x14ac:dyDescent="0.25">
      <c r="A190" s="162">
        <v>2014</v>
      </c>
      <c r="B190" s="162">
        <v>9</v>
      </c>
      <c r="C190" s="162" t="s">
        <v>12</v>
      </c>
      <c r="D190" s="162" t="s">
        <v>268</v>
      </c>
      <c r="E190" s="162" t="s">
        <v>269</v>
      </c>
      <c r="F190" s="162" t="s">
        <v>280</v>
      </c>
      <c r="G190" s="162">
        <v>437</v>
      </c>
      <c r="H190" s="162" t="s">
        <v>497</v>
      </c>
      <c r="I190" s="163">
        <v>42142.257210648146</v>
      </c>
      <c r="J190" s="162" t="s">
        <v>123</v>
      </c>
      <c r="K190" s="162" t="s">
        <v>492</v>
      </c>
      <c r="L190" s="162" t="s">
        <v>273</v>
      </c>
      <c r="M190" s="162" t="s">
        <v>493</v>
      </c>
      <c r="N190" s="162">
        <v>219220</v>
      </c>
    </row>
    <row r="191" spans="1:14" x14ac:dyDescent="0.25">
      <c r="A191" s="162">
        <v>2014</v>
      </c>
      <c r="B191" s="162">
        <v>11</v>
      </c>
      <c r="C191" s="162" t="s">
        <v>9</v>
      </c>
      <c r="D191" s="162" t="s">
        <v>279</v>
      </c>
      <c r="E191" s="162" t="s">
        <v>269</v>
      </c>
      <c r="F191" s="162" t="s">
        <v>280</v>
      </c>
      <c r="G191" s="162">
        <v>41204</v>
      </c>
      <c r="H191" s="162" t="s">
        <v>498</v>
      </c>
      <c r="I191" s="163">
        <v>42142.257199074069</v>
      </c>
      <c r="J191" s="162" t="s">
        <v>123</v>
      </c>
      <c r="K191" s="162" t="s">
        <v>492</v>
      </c>
      <c r="L191" s="162" t="s">
        <v>273</v>
      </c>
      <c r="M191" s="162" t="s">
        <v>493</v>
      </c>
      <c r="N191" s="162">
        <v>219226</v>
      </c>
    </row>
    <row r="192" spans="1:14" x14ac:dyDescent="0.25">
      <c r="A192" s="162">
        <v>2014</v>
      </c>
      <c r="B192" s="162">
        <v>12</v>
      </c>
      <c r="C192" s="162" t="s">
        <v>17</v>
      </c>
      <c r="D192" s="162" t="s">
        <v>254</v>
      </c>
      <c r="E192" s="162" t="s">
        <v>269</v>
      </c>
      <c r="F192" s="162" t="s">
        <v>280</v>
      </c>
      <c r="G192" s="162">
        <v>35956</v>
      </c>
      <c r="H192" s="162" t="s">
        <v>499</v>
      </c>
      <c r="I192" s="163">
        <v>42142.257175925923</v>
      </c>
      <c r="J192" s="162" t="s">
        <v>123</v>
      </c>
      <c r="K192" s="162" t="s">
        <v>492</v>
      </c>
      <c r="L192" s="162" t="s">
        <v>273</v>
      </c>
      <c r="M192" s="162" t="s">
        <v>493</v>
      </c>
      <c r="N192" s="162">
        <v>219232</v>
      </c>
    </row>
    <row r="193" spans="1:14" x14ac:dyDescent="0.25">
      <c r="A193" s="162">
        <v>2014</v>
      </c>
      <c r="B193" s="162">
        <v>11</v>
      </c>
      <c r="C193" s="162" t="s">
        <v>12</v>
      </c>
      <c r="D193" s="162" t="s">
        <v>268</v>
      </c>
      <c r="E193" s="162" t="s">
        <v>269</v>
      </c>
      <c r="F193" s="162" t="s">
        <v>280</v>
      </c>
      <c r="G193" s="162">
        <v>1813</v>
      </c>
      <c r="H193" s="162" t="s">
        <v>500</v>
      </c>
      <c r="I193" s="163">
        <v>42142.257164351853</v>
      </c>
      <c r="J193" s="162" t="s">
        <v>123</v>
      </c>
      <c r="K193" s="162" t="s">
        <v>492</v>
      </c>
      <c r="L193" s="162" t="s">
        <v>273</v>
      </c>
      <c r="M193" s="162" t="s">
        <v>493</v>
      </c>
      <c r="N193" s="162">
        <v>219227</v>
      </c>
    </row>
    <row r="194" spans="1:14" x14ac:dyDescent="0.25">
      <c r="A194" s="162">
        <v>2014</v>
      </c>
      <c r="B194" s="162">
        <v>10</v>
      </c>
      <c r="C194" s="162" t="s">
        <v>27</v>
      </c>
      <c r="D194" s="162" t="s">
        <v>201</v>
      </c>
      <c r="E194" s="162" t="s">
        <v>269</v>
      </c>
      <c r="F194" s="162" t="s">
        <v>280</v>
      </c>
      <c r="G194" s="162">
        <v>38734</v>
      </c>
      <c r="H194" s="162" t="s">
        <v>501</v>
      </c>
      <c r="I194" s="163">
        <v>42142.257152777776</v>
      </c>
      <c r="J194" s="162" t="s">
        <v>123</v>
      </c>
      <c r="K194" s="162" t="s">
        <v>492</v>
      </c>
      <c r="L194" s="162" t="s">
        <v>273</v>
      </c>
      <c r="M194" s="162" t="s">
        <v>493</v>
      </c>
      <c r="N194" s="162">
        <v>219221</v>
      </c>
    </row>
    <row r="195" spans="1:14" x14ac:dyDescent="0.25">
      <c r="A195" s="162">
        <v>2014</v>
      </c>
      <c r="B195" s="162">
        <v>11</v>
      </c>
      <c r="C195" s="162" t="s">
        <v>17</v>
      </c>
      <c r="D195" s="162" t="s">
        <v>254</v>
      </c>
      <c r="E195" s="162" t="s">
        <v>269</v>
      </c>
      <c r="F195" s="162" t="s">
        <v>280</v>
      </c>
      <c r="G195" s="162">
        <v>50548</v>
      </c>
      <c r="H195" s="162" t="s">
        <v>502</v>
      </c>
      <c r="I195" s="163">
        <v>42142.2571412037</v>
      </c>
      <c r="J195" s="162" t="s">
        <v>123</v>
      </c>
      <c r="K195" s="162" t="s">
        <v>492</v>
      </c>
      <c r="L195" s="162" t="s">
        <v>273</v>
      </c>
      <c r="M195" s="162" t="s">
        <v>493</v>
      </c>
      <c r="N195" s="162">
        <v>219228</v>
      </c>
    </row>
    <row r="196" spans="1:14" x14ac:dyDescent="0.25">
      <c r="A196" s="162">
        <v>2014</v>
      </c>
      <c r="B196" s="162">
        <v>12</v>
      </c>
      <c r="C196" s="162" t="s">
        <v>20</v>
      </c>
      <c r="D196" s="162" t="s">
        <v>312</v>
      </c>
      <c r="E196" s="162" t="s">
        <v>269</v>
      </c>
      <c r="F196" s="162" t="s">
        <v>280</v>
      </c>
      <c r="G196" s="162">
        <v>24673</v>
      </c>
      <c r="H196" s="162" t="s">
        <v>503</v>
      </c>
      <c r="I196" s="163">
        <v>42142.25712962963</v>
      </c>
      <c r="J196" s="162" t="s">
        <v>123</v>
      </c>
      <c r="K196" s="162" t="s">
        <v>492</v>
      </c>
      <c r="L196" s="162" t="s">
        <v>273</v>
      </c>
      <c r="M196" s="162" t="s">
        <v>493</v>
      </c>
      <c r="N196" s="162">
        <v>219233</v>
      </c>
    </row>
    <row r="197" spans="1:14" x14ac:dyDescent="0.25">
      <c r="A197" s="162">
        <v>2014</v>
      </c>
      <c r="B197" s="162">
        <v>9</v>
      </c>
      <c r="C197" s="162" t="s">
        <v>9</v>
      </c>
      <c r="D197" s="162" t="s">
        <v>279</v>
      </c>
      <c r="E197" s="162" t="s">
        <v>269</v>
      </c>
      <c r="F197" s="162" t="s">
        <v>280</v>
      </c>
      <c r="G197" s="162">
        <v>25682</v>
      </c>
      <c r="H197" s="162" t="s">
        <v>504</v>
      </c>
      <c r="I197" s="163">
        <v>42142.257118055553</v>
      </c>
      <c r="J197" s="162" t="s">
        <v>123</v>
      </c>
      <c r="K197" s="162" t="s">
        <v>492</v>
      </c>
      <c r="L197" s="162" t="s">
        <v>273</v>
      </c>
      <c r="M197" s="162" t="s">
        <v>493</v>
      </c>
      <c r="N197" s="162">
        <v>219217</v>
      </c>
    </row>
    <row r="198" spans="1:14" x14ac:dyDescent="0.25">
      <c r="A198" s="162">
        <v>2014</v>
      </c>
      <c r="B198" s="162">
        <v>10</v>
      </c>
      <c r="C198" s="162" t="s">
        <v>9</v>
      </c>
      <c r="D198" s="162" t="s">
        <v>279</v>
      </c>
      <c r="E198" s="162" t="s">
        <v>269</v>
      </c>
      <c r="F198" s="162" t="s">
        <v>280</v>
      </c>
      <c r="G198" s="162">
        <v>33693</v>
      </c>
      <c r="H198" s="162" t="s">
        <v>505</v>
      </c>
      <c r="I198" s="163">
        <v>42142.257106481477</v>
      </c>
      <c r="J198" s="162" t="s">
        <v>123</v>
      </c>
      <c r="K198" s="162" t="s">
        <v>492</v>
      </c>
      <c r="L198" s="162" t="s">
        <v>273</v>
      </c>
      <c r="M198" s="162" t="s">
        <v>493</v>
      </c>
      <c r="N198" s="162">
        <v>219222</v>
      </c>
    </row>
    <row r="199" spans="1:14" x14ac:dyDescent="0.25">
      <c r="A199" s="162">
        <v>2014</v>
      </c>
      <c r="B199" s="162">
        <v>11</v>
      </c>
      <c r="C199" s="162" t="s">
        <v>20</v>
      </c>
      <c r="D199" s="162" t="s">
        <v>312</v>
      </c>
      <c r="E199" s="162" t="s">
        <v>269</v>
      </c>
      <c r="F199" s="162" t="s">
        <v>280</v>
      </c>
      <c r="G199" s="162">
        <v>37582</v>
      </c>
      <c r="H199" s="162" t="s">
        <v>506</v>
      </c>
      <c r="I199" s="163">
        <v>42142.257094907407</v>
      </c>
      <c r="J199" s="162" t="s">
        <v>123</v>
      </c>
      <c r="K199" s="162" t="s">
        <v>492</v>
      </c>
      <c r="L199" s="162" t="s">
        <v>273</v>
      </c>
      <c r="M199" s="162" t="s">
        <v>493</v>
      </c>
      <c r="N199" s="162">
        <v>219229</v>
      </c>
    </row>
    <row r="200" spans="1:14" x14ac:dyDescent="0.25">
      <c r="A200" s="162">
        <v>2014</v>
      </c>
      <c r="B200" s="162">
        <v>9</v>
      </c>
      <c r="C200" s="162" t="s">
        <v>20</v>
      </c>
      <c r="D200" s="162" t="s">
        <v>312</v>
      </c>
      <c r="E200" s="162" t="s">
        <v>269</v>
      </c>
      <c r="F200" s="162" t="s">
        <v>280</v>
      </c>
      <c r="G200" s="162">
        <v>26547</v>
      </c>
      <c r="H200" s="162" t="s">
        <v>507</v>
      </c>
      <c r="I200" s="163">
        <v>42142.25708333333</v>
      </c>
      <c r="J200" s="162" t="s">
        <v>123</v>
      </c>
      <c r="K200" s="162" t="s">
        <v>492</v>
      </c>
      <c r="L200" s="162" t="s">
        <v>273</v>
      </c>
      <c r="M200" s="162" t="s">
        <v>493</v>
      </c>
      <c r="N200" s="162">
        <v>219219</v>
      </c>
    </row>
    <row r="201" spans="1:14" x14ac:dyDescent="0.25">
      <c r="A201" s="162">
        <v>2014</v>
      </c>
      <c r="B201" s="162">
        <v>10</v>
      </c>
      <c r="C201" s="162" t="s">
        <v>12</v>
      </c>
      <c r="D201" s="162" t="s">
        <v>268</v>
      </c>
      <c r="E201" s="162" t="s">
        <v>269</v>
      </c>
      <c r="F201" s="162" t="s">
        <v>280</v>
      </c>
      <c r="G201" s="162">
        <v>1483</v>
      </c>
      <c r="H201" s="162" t="s">
        <v>508</v>
      </c>
      <c r="I201" s="163">
        <v>42142.257060185184</v>
      </c>
      <c r="J201" s="162" t="s">
        <v>123</v>
      </c>
      <c r="K201" s="162" t="s">
        <v>492</v>
      </c>
      <c r="L201" s="162" t="s">
        <v>273</v>
      </c>
      <c r="M201" s="162" t="s">
        <v>493</v>
      </c>
      <c r="N201" s="162">
        <v>219223</v>
      </c>
    </row>
    <row r="202" spans="1:14" x14ac:dyDescent="0.25">
      <c r="A202" s="162">
        <v>2014</v>
      </c>
      <c r="B202" s="162">
        <v>9</v>
      </c>
      <c r="C202" s="162" t="s">
        <v>17</v>
      </c>
      <c r="D202" s="162" t="s">
        <v>254</v>
      </c>
      <c r="E202" s="162" t="s">
        <v>269</v>
      </c>
      <c r="F202" s="162" t="s">
        <v>280</v>
      </c>
      <c r="G202" s="162">
        <v>34897</v>
      </c>
      <c r="H202" s="162" t="s">
        <v>509</v>
      </c>
      <c r="I202" s="163">
        <v>42142.257048611107</v>
      </c>
      <c r="J202" s="162" t="s">
        <v>123</v>
      </c>
      <c r="K202" s="162" t="s">
        <v>492</v>
      </c>
      <c r="L202" s="162" t="s">
        <v>273</v>
      </c>
      <c r="M202" s="162" t="s">
        <v>493</v>
      </c>
      <c r="N202" s="162">
        <v>219218</v>
      </c>
    </row>
    <row r="203" spans="1:14" x14ac:dyDescent="0.25">
      <c r="A203" s="162">
        <v>2013</v>
      </c>
      <c r="B203" s="162">
        <v>12</v>
      </c>
      <c r="C203" s="162" t="s">
        <v>27</v>
      </c>
      <c r="D203" s="162" t="s">
        <v>201</v>
      </c>
      <c r="E203" s="162" t="s">
        <v>269</v>
      </c>
      <c r="F203" s="162" t="s">
        <v>280</v>
      </c>
      <c r="G203" s="162">
        <v>39615</v>
      </c>
      <c r="H203" s="162" t="s">
        <v>510</v>
      </c>
      <c r="I203" s="163">
        <v>42103.382106481477</v>
      </c>
      <c r="J203" s="162" t="s">
        <v>123</v>
      </c>
      <c r="K203" s="162" t="s">
        <v>492</v>
      </c>
      <c r="L203" s="162" t="s">
        <v>273</v>
      </c>
      <c r="M203" s="162" t="s">
        <v>493</v>
      </c>
      <c r="N203" s="162">
        <v>204932</v>
      </c>
    </row>
    <row r="204" spans="1:14" x14ac:dyDescent="0.25">
      <c r="A204" s="162">
        <v>2014</v>
      </c>
      <c r="B204" s="162">
        <v>4</v>
      </c>
      <c r="C204" s="162" t="s">
        <v>29</v>
      </c>
      <c r="D204" s="162" t="s">
        <v>210</v>
      </c>
      <c r="E204" s="162" t="s">
        <v>269</v>
      </c>
      <c r="F204" s="162" t="s">
        <v>280</v>
      </c>
      <c r="G204" s="162">
        <v>12732</v>
      </c>
      <c r="H204" s="162" t="s">
        <v>511</v>
      </c>
      <c r="I204" s="163">
        <v>42103.382094907407</v>
      </c>
      <c r="J204" s="162" t="s">
        <v>123</v>
      </c>
      <c r="K204" s="162" t="s">
        <v>492</v>
      </c>
      <c r="L204" s="162" t="s">
        <v>273</v>
      </c>
      <c r="M204" s="162" t="s">
        <v>493</v>
      </c>
      <c r="N204" s="162">
        <v>204926</v>
      </c>
    </row>
    <row r="205" spans="1:14" x14ac:dyDescent="0.25">
      <c r="A205" s="162">
        <v>2014</v>
      </c>
      <c r="B205" s="162">
        <v>1</v>
      </c>
      <c r="C205" s="162" t="s">
        <v>29</v>
      </c>
      <c r="D205" s="162" t="s">
        <v>210</v>
      </c>
      <c r="E205" s="162" t="s">
        <v>269</v>
      </c>
      <c r="F205" s="162" t="s">
        <v>280</v>
      </c>
      <c r="G205" s="162">
        <v>5002</v>
      </c>
      <c r="H205" s="162" t="s">
        <v>512</v>
      </c>
      <c r="I205" s="163">
        <v>42103.38208333333</v>
      </c>
      <c r="J205" s="162" t="s">
        <v>123</v>
      </c>
      <c r="K205" s="162" t="s">
        <v>492</v>
      </c>
      <c r="L205" s="162" t="s">
        <v>273</v>
      </c>
      <c r="M205" s="162" t="s">
        <v>493</v>
      </c>
      <c r="N205" s="162">
        <v>204923</v>
      </c>
    </row>
    <row r="206" spans="1:14" x14ac:dyDescent="0.25">
      <c r="A206" s="162">
        <v>2014</v>
      </c>
      <c r="B206" s="162">
        <v>5</v>
      </c>
      <c r="C206" s="162" t="s">
        <v>29</v>
      </c>
      <c r="D206" s="162" t="s">
        <v>210</v>
      </c>
      <c r="E206" s="162" t="s">
        <v>269</v>
      </c>
      <c r="F206" s="162" t="s">
        <v>280</v>
      </c>
      <c r="G206" s="162">
        <v>9343</v>
      </c>
      <c r="H206" s="162" t="s">
        <v>513</v>
      </c>
      <c r="I206" s="163">
        <v>42103.382071759261</v>
      </c>
      <c r="J206" s="162" t="s">
        <v>123</v>
      </c>
      <c r="K206" s="162" t="s">
        <v>492</v>
      </c>
      <c r="L206" s="162" t="s">
        <v>273</v>
      </c>
      <c r="M206" s="162" t="s">
        <v>493</v>
      </c>
      <c r="N206" s="162">
        <v>204927</v>
      </c>
    </row>
    <row r="207" spans="1:14" x14ac:dyDescent="0.25">
      <c r="A207" s="162">
        <v>2014</v>
      </c>
      <c r="B207" s="162">
        <v>3</v>
      </c>
      <c r="C207" s="162" t="s">
        <v>27</v>
      </c>
      <c r="D207" s="162" t="s">
        <v>201</v>
      </c>
      <c r="E207" s="162" t="s">
        <v>269</v>
      </c>
      <c r="F207" s="162" t="s">
        <v>280</v>
      </c>
      <c r="G207" s="162">
        <v>160</v>
      </c>
      <c r="H207" s="162" t="s">
        <v>514</v>
      </c>
      <c r="I207" s="163">
        <v>42103.382060185184</v>
      </c>
      <c r="J207" s="162" t="s">
        <v>123</v>
      </c>
      <c r="K207" s="162" t="s">
        <v>492</v>
      </c>
      <c r="L207" s="162" t="s">
        <v>273</v>
      </c>
      <c r="M207" s="162" t="s">
        <v>493</v>
      </c>
      <c r="N207" s="162">
        <v>204930</v>
      </c>
    </row>
    <row r="208" spans="1:14" x14ac:dyDescent="0.25">
      <c r="A208" s="162">
        <v>2014</v>
      </c>
      <c r="B208" s="162">
        <v>2</v>
      </c>
      <c r="C208" s="162" t="s">
        <v>29</v>
      </c>
      <c r="D208" s="162" t="s">
        <v>210</v>
      </c>
      <c r="E208" s="162" t="s">
        <v>269</v>
      </c>
      <c r="F208" s="162" t="s">
        <v>280</v>
      </c>
      <c r="G208" s="162">
        <v>7583</v>
      </c>
      <c r="H208" s="162" t="s">
        <v>515</v>
      </c>
      <c r="I208" s="163">
        <v>42103.382048611107</v>
      </c>
      <c r="J208" s="162" t="s">
        <v>123</v>
      </c>
      <c r="K208" s="162" t="s">
        <v>492</v>
      </c>
      <c r="L208" s="162" t="s">
        <v>273</v>
      </c>
      <c r="M208" s="162" t="s">
        <v>493</v>
      </c>
      <c r="N208" s="162">
        <v>204924</v>
      </c>
    </row>
    <row r="209" spans="1:14" x14ac:dyDescent="0.25">
      <c r="A209" s="162">
        <v>2014</v>
      </c>
      <c r="B209" s="162">
        <v>6</v>
      </c>
      <c r="C209" s="162" t="s">
        <v>29</v>
      </c>
      <c r="D209" s="162" t="s">
        <v>210</v>
      </c>
      <c r="E209" s="162" t="s">
        <v>269</v>
      </c>
      <c r="F209" s="162" t="s">
        <v>280</v>
      </c>
      <c r="G209" s="162">
        <v>8109</v>
      </c>
      <c r="H209" s="162" t="s">
        <v>516</v>
      </c>
      <c r="I209" s="163">
        <v>42103.382037037038</v>
      </c>
      <c r="J209" s="162" t="s">
        <v>123</v>
      </c>
      <c r="K209" s="162" t="s">
        <v>492</v>
      </c>
      <c r="L209" s="162" t="s">
        <v>273</v>
      </c>
      <c r="M209" s="162" t="s">
        <v>493</v>
      </c>
      <c r="N209" s="162">
        <v>204928</v>
      </c>
    </row>
    <row r="210" spans="1:14" x14ac:dyDescent="0.25">
      <c r="A210" s="162">
        <v>2014</v>
      </c>
      <c r="B210" s="162">
        <v>6</v>
      </c>
      <c r="C210" s="162" t="s">
        <v>14</v>
      </c>
      <c r="D210" s="162" t="s">
        <v>59</v>
      </c>
      <c r="E210" s="162" t="s">
        <v>269</v>
      </c>
      <c r="F210" s="162" t="s">
        <v>280</v>
      </c>
      <c r="G210" s="162">
        <v>6455</v>
      </c>
      <c r="H210" s="162" t="s">
        <v>517</v>
      </c>
      <c r="I210" s="163">
        <v>42103.382013888884</v>
      </c>
      <c r="J210" s="162" t="s">
        <v>123</v>
      </c>
      <c r="K210" s="162" t="s">
        <v>492</v>
      </c>
      <c r="L210" s="162" t="s">
        <v>273</v>
      </c>
      <c r="M210" s="162" t="s">
        <v>493</v>
      </c>
      <c r="N210" s="162">
        <v>204931</v>
      </c>
    </row>
    <row r="211" spans="1:14" x14ac:dyDescent="0.25">
      <c r="A211" s="162">
        <v>2014</v>
      </c>
      <c r="B211" s="162">
        <v>3</v>
      </c>
      <c r="C211" s="162" t="s">
        <v>29</v>
      </c>
      <c r="D211" s="162" t="s">
        <v>210</v>
      </c>
      <c r="E211" s="162" t="s">
        <v>269</v>
      </c>
      <c r="F211" s="162" t="s">
        <v>280</v>
      </c>
      <c r="G211" s="162">
        <v>11579</v>
      </c>
      <c r="H211" s="162" t="s">
        <v>518</v>
      </c>
      <c r="I211" s="163">
        <v>42103.382002314815</v>
      </c>
      <c r="J211" s="162" t="s">
        <v>123</v>
      </c>
      <c r="K211" s="162" t="s">
        <v>492</v>
      </c>
      <c r="L211" s="162" t="s">
        <v>273</v>
      </c>
      <c r="M211" s="162" t="s">
        <v>493</v>
      </c>
      <c r="N211" s="162">
        <v>204925</v>
      </c>
    </row>
    <row r="212" spans="1:14" x14ac:dyDescent="0.25">
      <c r="A212" s="162">
        <v>2014</v>
      </c>
      <c r="B212" s="162">
        <v>6</v>
      </c>
      <c r="C212" s="162" t="s">
        <v>27</v>
      </c>
      <c r="D212" s="162" t="s">
        <v>201</v>
      </c>
      <c r="E212" s="162" t="s">
        <v>269</v>
      </c>
      <c r="F212" s="162" t="s">
        <v>280</v>
      </c>
      <c r="G212" s="162">
        <v>19422</v>
      </c>
      <c r="H212" s="162" t="s">
        <v>519</v>
      </c>
      <c r="I212" s="163">
        <v>42103.381990740738</v>
      </c>
      <c r="J212" s="162" t="s">
        <v>123</v>
      </c>
      <c r="K212" s="162" t="s">
        <v>492</v>
      </c>
      <c r="L212" s="162" t="s">
        <v>273</v>
      </c>
      <c r="M212" s="162" t="s">
        <v>493</v>
      </c>
      <c r="N212" s="162">
        <v>204929</v>
      </c>
    </row>
    <row r="213" spans="1:14" x14ac:dyDescent="0.25">
      <c r="A213" s="162">
        <v>2014</v>
      </c>
      <c r="B213" s="162">
        <v>7</v>
      </c>
      <c r="C213" s="162" t="s">
        <v>9</v>
      </c>
      <c r="D213" s="162" t="s">
        <v>279</v>
      </c>
      <c r="E213" s="162" t="s">
        <v>269</v>
      </c>
      <c r="F213" s="162" t="s">
        <v>280</v>
      </c>
      <c r="G213" s="162">
        <v>11371</v>
      </c>
      <c r="H213" s="162" t="s">
        <v>520</v>
      </c>
      <c r="I213" s="163">
        <v>42027.427210648144</v>
      </c>
      <c r="J213" s="162" t="s">
        <v>123</v>
      </c>
      <c r="K213" s="162" t="s">
        <v>386</v>
      </c>
      <c r="L213" s="162" t="s">
        <v>273</v>
      </c>
      <c r="M213" s="162" t="s">
        <v>387</v>
      </c>
      <c r="N213" s="162">
        <v>180637</v>
      </c>
    </row>
    <row r="214" spans="1:14" x14ac:dyDescent="0.25">
      <c r="A214" s="162">
        <v>2014</v>
      </c>
      <c r="B214" s="162">
        <v>7</v>
      </c>
      <c r="C214" s="162" t="s">
        <v>12</v>
      </c>
      <c r="D214" s="162" t="s">
        <v>268</v>
      </c>
      <c r="E214" s="162" t="s">
        <v>269</v>
      </c>
      <c r="F214" s="162" t="s">
        <v>280</v>
      </c>
      <c r="G214" s="162">
        <v>1262</v>
      </c>
      <c r="H214" s="162" t="s">
        <v>521</v>
      </c>
      <c r="I214" s="163">
        <v>42027.427187499998</v>
      </c>
      <c r="J214" s="162" t="s">
        <v>123</v>
      </c>
      <c r="K214" s="162" t="s">
        <v>386</v>
      </c>
      <c r="L214" s="162" t="s">
        <v>273</v>
      </c>
      <c r="M214" s="162" t="s">
        <v>387</v>
      </c>
      <c r="N214" s="162">
        <v>180635</v>
      </c>
    </row>
    <row r="215" spans="1:14" x14ac:dyDescent="0.25">
      <c r="A215" s="162">
        <v>2014</v>
      </c>
      <c r="B215" s="162">
        <v>8</v>
      </c>
      <c r="C215" s="162" t="s">
        <v>12</v>
      </c>
      <c r="D215" s="162" t="s">
        <v>268</v>
      </c>
      <c r="E215" s="162" t="s">
        <v>269</v>
      </c>
      <c r="F215" s="162" t="s">
        <v>280</v>
      </c>
      <c r="G215" s="162">
        <v>1165</v>
      </c>
      <c r="H215" s="162" t="s">
        <v>522</v>
      </c>
      <c r="I215" s="163">
        <v>42027.427175925921</v>
      </c>
      <c r="J215" s="162" t="s">
        <v>123</v>
      </c>
      <c r="K215" s="162" t="s">
        <v>386</v>
      </c>
      <c r="L215" s="162" t="s">
        <v>273</v>
      </c>
      <c r="M215" s="162" t="s">
        <v>387</v>
      </c>
      <c r="N215" s="162">
        <v>180636</v>
      </c>
    </row>
    <row r="216" spans="1:14" x14ac:dyDescent="0.25">
      <c r="A216" s="162">
        <v>2014</v>
      </c>
      <c r="B216" s="162">
        <v>9</v>
      </c>
      <c r="C216" s="162" t="s">
        <v>12</v>
      </c>
      <c r="D216" s="162" t="s">
        <v>268</v>
      </c>
      <c r="E216" s="162" t="s">
        <v>269</v>
      </c>
      <c r="F216" s="162" t="s">
        <v>280</v>
      </c>
      <c r="G216" s="162">
        <v>693</v>
      </c>
      <c r="H216" s="162" t="s">
        <v>523</v>
      </c>
      <c r="I216" s="163">
        <v>42027.427164351851</v>
      </c>
      <c r="J216" s="162" t="s">
        <v>123</v>
      </c>
      <c r="K216" s="162" t="s">
        <v>386</v>
      </c>
      <c r="L216" s="162" t="s">
        <v>273</v>
      </c>
      <c r="M216" s="162" t="s">
        <v>387</v>
      </c>
      <c r="N216" s="162">
        <v>180639</v>
      </c>
    </row>
    <row r="217" spans="1:14" x14ac:dyDescent="0.25">
      <c r="A217" s="162">
        <v>2014</v>
      </c>
      <c r="B217" s="162">
        <v>8</v>
      </c>
      <c r="C217" s="162" t="s">
        <v>9</v>
      </c>
      <c r="D217" s="162" t="s">
        <v>279</v>
      </c>
      <c r="E217" s="162" t="s">
        <v>269</v>
      </c>
      <c r="F217" s="162" t="s">
        <v>280</v>
      </c>
      <c r="G217" s="162">
        <v>20509</v>
      </c>
      <c r="H217" s="162" t="s">
        <v>524</v>
      </c>
      <c r="I217" s="163">
        <v>42027.427152777775</v>
      </c>
      <c r="J217" s="162" t="s">
        <v>123</v>
      </c>
      <c r="K217" s="162" t="s">
        <v>386</v>
      </c>
      <c r="L217" s="162" t="s">
        <v>273</v>
      </c>
      <c r="M217" s="162" t="s">
        <v>387</v>
      </c>
      <c r="N217" s="162">
        <v>180638</v>
      </c>
    </row>
    <row r="218" spans="1:14" x14ac:dyDescent="0.25">
      <c r="A218" s="162">
        <v>2014</v>
      </c>
      <c r="B218" s="162">
        <v>5</v>
      </c>
      <c r="C218" s="162" t="s">
        <v>14</v>
      </c>
      <c r="D218" s="162" t="s">
        <v>59</v>
      </c>
      <c r="E218" s="162" t="s">
        <v>269</v>
      </c>
      <c r="F218" s="162" t="s">
        <v>280</v>
      </c>
      <c r="G218" s="162">
        <v>11854</v>
      </c>
      <c r="H218" s="162" t="s">
        <v>525</v>
      </c>
      <c r="I218" s="163">
        <v>42027.427141203705</v>
      </c>
      <c r="J218" s="162" t="s">
        <v>123</v>
      </c>
      <c r="K218" s="162" t="s">
        <v>386</v>
      </c>
      <c r="L218" s="162" t="s">
        <v>273</v>
      </c>
      <c r="M218" s="162" t="s">
        <v>387</v>
      </c>
      <c r="N218" s="162">
        <v>180634</v>
      </c>
    </row>
    <row r="219" spans="1:14" x14ac:dyDescent="0.25">
      <c r="A219" s="162">
        <v>2014</v>
      </c>
      <c r="B219" s="162">
        <v>6</v>
      </c>
      <c r="C219" s="162" t="s">
        <v>14</v>
      </c>
      <c r="D219" s="162" t="s">
        <v>59</v>
      </c>
      <c r="E219" s="162" t="s">
        <v>269</v>
      </c>
      <c r="F219" s="162" t="s">
        <v>280</v>
      </c>
      <c r="G219" s="162">
        <v>13146</v>
      </c>
      <c r="H219" s="162" t="s">
        <v>526</v>
      </c>
      <c r="I219" s="163">
        <v>42027.427129629628</v>
      </c>
      <c r="J219" s="162" t="s">
        <v>123</v>
      </c>
      <c r="K219" s="162" t="s">
        <v>386</v>
      </c>
      <c r="L219" s="162" t="s">
        <v>273</v>
      </c>
      <c r="M219" s="162" t="s">
        <v>387</v>
      </c>
      <c r="N219" s="162">
        <v>180633</v>
      </c>
    </row>
    <row r="220" spans="1:14" x14ac:dyDescent="0.25">
      <c r="A220" s="162">
        <v>2014</v>
      </c>
      <c r="B220" s="162">
        <v>8</v>
      </c>
      <c r="C220" s="162" t="s">
        <v>20</v>
      </c>
      <c r="D220" s="162" t="s">
        <v>312</v>
      </c>
      <c r="E220" s="162" t="s">
        <v>269</v>
      </c>
      <c r="F220" s="162" t="s">
        <v>354</v>
      </c>
      <c r="G220" s="162">
        <v>21948</v>
      </c>
      <c r="H220" s="162" t="s">
        <v>527</v>
      </c>
      <c r="I220" s="163">
        <v>41989.529988425922</v>
      </c>
      <c r="J220" s="162" t="s">
        <v>123</v>
      </c>
      <c r="K220" s="162" t="s">
        <v>272</v>
      </c>
      <c r="L220" s="162" t="s">
        <v>273</v>
      </c>
      <c r="M220" s="162" t="s">
        <v>274</v>
      </c>
      <c r="N220" s="162">
        <v>173148</v>
      </c>
    </row>
    <row r="221" spans="1:14" x14ac:dyDescent="0.25">
      <c r="A221" s="162">
        <v>2014</v>
      </c>
      <c r="B221" s="162">
        <v>8</v>
      </c>
      <c r="C221" s="162" t="s">
        <v>17</v>
      </c>
      <c r="D221" s="162" t="s">
        <v>254</v>
      </c>
      <c r="E221" s="162" t="s">
        <v>269</v>
      </c>
      <c r="F221" s="162" t="s">
        <v>354</v>
      </c>
      <c r="G221" s="162">
        <v>30132</v>
      </c>
      <c r="H221" s="162" t="s">
        <v>528</v>
      </c>
      <c r="I221" s="163">
        <v>41989.529988425922</v>
      </c>
      <c r="J221" s="162" t="s">
        <v>123</v>
      </c>
      <c r="K221" s="162" t="s">
        <v>272</v>
      </c>
      <c r="L221" s="162" t="s">
        <v>273</v>
      </c>
      <c r="M221" s="162" t="s">
        <v>274</v>
      </c>
      <c r="N221" s="162">
        <v>173147</v>
      </c>
    </row>
    <row r="222" spans="1:14" x14ac:dyDescent="0.25">
      <c r="A222" s="162">
        <v>2014</v>
      </c>
      <c r="B222" s="162">
        <v>8</v>
      </c>
      <c r="C222" s="162" t="s">
        <v>9</v>
      </c>
      <c r="D222" s="162" t="s">
        <v>279</v>
      </c>
      <c r="E222" s="162" t="s">
        <v>269</v>
      </c>
      <c r="F222" s="162" t="s">
        <v>354</v>
      </c>
      <c r="G222" s="162">
        <v>5970</v>
      </c>
      <c r="H222" s="162" t="s">
        <v>529</v>
      </c>
      <c r="I222" s="163">
        <v>41989.529988425922</v>
      </c>
      <c r="J222" s="162" t="s">
        <v>123</v>
      </c>
      <c r="K222" s="162" t="s">
        <v>272</v>
      </c>
      <c r="L222" s="162" t="s">
        <v>273</v>
      </c>
      <c r="M222" s="162" t="s">
        <v>274</v>
      </c>
      <c r="N222" s="162">
        <v>173146</v>
      </c>
    </row>
    <row r="223" spans="1:14" x14ac:dyDescent="0.25">
      <c r="A223" s="162">
        <v>2014</v>
      </c>
      <c r="B223" s="162">
        <v>7</v>
      </c>
      <c r="C223" s="162" t="s">
        <v>20</v>
      </c>
      <c r="D223" s="162" t="s">
        <v>312</v>
      </c>
      <c r="E223" s="162" t="s">
        <v>269</v>
      </c>
      <c r="F223" s="162" t="s">
        <v>354</v>
      </c>
      <c r="G223" s="162">
        <v>28789</v>
      </c>
      <c r="H223" s="162" t="s">
        <v>530</v>
      </c>
      <c r="I223" s="163">
        <v>41989.529988425922</v>
      </c>
      <c r="J223" s="162" t="s">
        <v>123</v>
      </c>
      <c r="K223" s="162" t="s">
        <v>272</v>
      </c>
      <c r="L223" s="162" t="s">
        <v>273</v>
      </c>
      <c r="M223" s="162" t="s">
        <v>274</v>
      </c>
      <c r="N223" s="162">
        <v>173145</v>
      </c>
    </row>
    <row r="224" spans="1:14" x14ac:dyDescent="0.25">
      <c r="A224" s="162">
        <v>2014</v>
      </c>
      <c r="B224" s="162">
        <v>7</v>
      </c>
      <c r="C224" s="162" t="s">
        <v>17</v>
      </c>
      <c r="D224" s="162" t="s">
        <v>254</v>
      </c>
      <c r="E224" s="162" t="s">
        <v>269</v>
      </c>
      <c r="F224" s="162" t="s">
        <v>354</v>
      </c>
      <c r="G224" s="162">
        <v>38161</v>
      </c>
      <c r="H224" s="162" t="s">
        <v>531</v>
      </c>
      <c r="I224" s="163">
        <v>41989.529988425922</v>
      </c>
      <c r="J224" s="162" t="s">
        <v>123</v>
      </c>
      <c r="K224" s="162" t="s">
        <v>272</v>
      </c>
      <c r="L224" s="162" t="s">
        <v>273</v>
      </c>
      <c r="M224" s="162" t="s">
        <v>274</v>
      </c>
      <c r="N224" s="162">
        <v>173144</v>
      </c>
    </row>
    <row r="225" spans="1:14" x14ac:dyDescent="0.25">
      <c r="A225" s="162">
        <v>2014</v>
      </c>
      <c r="B225" s="162">
        <v>7</v>
      </c>
      <c r="C225" s="162" t="s">
        <v>9</v>
      </c>
      <c r="D225" s="162" t="s">
        <v>279</v>
      </c>
      <c r="E225" s="162" t="s">
        <v>269</v>
      </c>
      <c r="F225" s="162" t="s">
        <v>280</v>
      </c>
      <c r="G225" s="162">
        <v>17305</v>
      </c>
      <c r="H225" s="162" t="s">
        <v>532</v>
      </c>
      <c r="I225" s="163">
        <v>41978.642442129625</v>
      </c>
      <c r="J225" s="162" t="s">
        <v>123</v>
      </c>
      <c r="K225" s="162" t="s">
        <v>386</v>
      </c>
      <c r="L225" s="162" t="s">
        <v>273</v>
      </c>
      <c r="M225" s="162" t="s">
        <v>387</v>
      </c>
      <c r="N225" s="162">
        <v>169879</v>
      </c>
    </row>
    <row r="226" spans="1:14" x14ac:dyDescent="0.25">
      <c r="A226" s="162">
        <v>2014</v>
      </c>
      <c r="B226" s="162">
        <v>8</v>
      </c>
      <c r="C226" s="162" t="s">
        <v>14</v>
      </c>
      <c r="D226" s="162" t="s">
        <v>59</v>
      </c>
      <c r="E226" s="162" t="s">
        <v>269</v>
      </c>
      <c r="F226" s="162" t="s">
        <v>280</v>
      </c>
      <c r="G226" s="162">
        <v>13120</v>
      </c>
      <c r="H226" s="162" t="s">
        <v>533</v>
      </c>
      <c r="I226" s="163">
        <v>41978.642430555556</v>
      </c>
      <c r="J226" s="162" t="s">
        <v>123</v>
      </c>
      <c r="K226" s="162" t="s">
        <v>386</v>
      </c>
      <c r="L226" s="162" t="s">
        <v>273</v>
      </c>
      <c r="M226" s="162" t="s">
        <v>387</v>
      </c>
      <c r="N226" s="162">
        <v>169881</v>
      </c>
    </row>
    <row r="227" spans="1:14" x14ac:dyDescent="0.25">
      <c r="A227" s="162">
        <v>2014</v>
      </c>
      <c r="B227" s="162">
        <v>7</v>
      </c>
      <c r="C227" s="162" t="s">
        <v>14</v>
      </c>
      <c r="D227" s="162" t="s">
        <v>59</v>
      </c>
      <c r="E227" s="162" t="s">
        <v>269</v>
      </c>
      <c r="F227" s="162" t="s">
        <v>280</v>
      </c>
      <c r="G227" s="162">
        <v>14575</v>
      </c>
      <c r="H227" s="162" t="s">
        <v>534</v>
      </c>
      <c r="I227" s="163">
        <v>41978.642407407402</v>
      </c>
      <c r="J227" s="162" t="s">
        <v>123</v>
      </c>
      <c r="K227" s="162" t="s">
        <v>386</v>
      </c>
      <c r="L227" s="162" t="s">
        <v>273</v>
      </c>
      <c r="M227" s="162" t="s">
        <v>387</v>
      </c>
      <c r="N227" s="162">
        <v>169880</v>
      </c>
    </row>
    <row r="228" spans="1:14" x14ac:dyDescent="0.25">
      <c r="A228" s="162">
        <v>2014</v>
      </c>
      <c r="B228" s="162">
        <v>1</v>
      </c>
      <c r="C228" s="162" t="s">
        <v>27</v>
      </c>
      <c r="D228" s="162" t="s">
        <v>201</v>
      </c>
      <c r="E228" s="162" t="s">
        <v>269</v>
      </c>
      <c r="F228" s="162" t="s">
        <v>535</v>
      </c>
      <c r="G228" s="162">
        <v>991</v>
      </c>
      <c r="H228" s="162" t="s">
        <v>536</v>
      </c>
      <c r="I228" s="163">
        <v>41974.691805555551</v>
      </c>
      <c r="J228" s="162" t="s">
        <v>123</v>
      </c>
      <c r="K228" s="162" t="s">
        <v>537</v>
      </c>
      <c r="L228" s="162" t="s">
        <v>273</v>
      </c>
      <c r="M228" s="162" t="s">
        <v>538</v>
      </c>
      <c r="N228" s="162">
        <v>169589</v>
      </c>
    </row>
    <row r="229" spans="1:14" x14ac:dyDescent="0.25">
      <c r="A229" s="162">
        <v>2014</v>
      </c>
      <c r="B229" s="162">
        <v>6</v>
      </c>
      <c r="C229" s="162" t="s">
        <v>27</v>
      </c>
      <c r="D229" s="162" t="s">
        <v>201</v>
      </c>
      <c r="E229" s="162" t="s">
        <v>269</v>
      </c>
      <c r="F229" s="162" t="s">
        <v>535</v>
      </c>
      <c r="G229" s="162">
        <v>39928</v>
      </c>
      <c r="H229" s="162" t="s">
        <v>539</v>
      </c>
      <c r="I229" s="163">
        <v>41974.691805555551</v>
      </c>
      <c r="J229" s="162" t="s">
        <v>123</v>
      </c>
      <c r="K229" s="162" t="s">
        <v>537</v>
      </c>
      <c r="L229" s="162" t="s">
        <v>273</v>
      </c>
      <c r="M229" s="162" t="s">
        <v>538</v>
      </c>
      <c r="N229" s="162">
        <v>169588</v>
      </c>
    </row>
    <row r="230" spans="1:14" x14ac:dyDescent="0.25">
      <c r="A230" s="162">
        <v>2014</v>
      </c>
      <c r="B230" s="162">
        <v>5</v>
      </c>
      <c r="C230" s="162" t="s">
        <v>27</v>
      </c>
      <c r="D230" s="162" t="s">
        <v>201</v>
      </c>
      <c r="E230" s="162" t="s">
        <v>269</v>
      </c>
      <c r="F230" s="162" t="s">
        <v>535</v>
      </c>
      <c r="G230" s="162">
        <v>48537</v>
      </c>
      <c r="H230" s="162" t="s">
        <v>540</v>
      </c>
      <c r="I230" s="163">
        <v>41974.691805555551</v>
      </c>
      <c r="J230" s="162" t="s">
        <v>123</v>
      </c>
      <c r="K230" s="162" t="s">
        <v>537</v>
      </c>
      <c r="L230" s="162" t="s">
        <v>273</v>
      </c>
      <c r="M230" s="162" t="s">
        <v>538</v>
      </c>
      <c r="N230" s="162">
        <v>169587</v>
      </c>
    </row>
    <row r="231" spans="1:14" x14ac:dyDescent="0.25">
      <c r="A231" s="162">
        <v>2014</v>
      </c>
      <c r="B231" s="162">
        <v>4</v>
      </c>
      <c r="C231" s="162" t="s">
        <v>27</v>
      </c>
      <c r="D231" s="162" t="s">
        <v>201</v>
      </c>
      <c r="E231" s="162" t="s">
        <v>269</v>
      </c>
      <c r="F231" s="162" t="s">
        <v>535</v>
      </c>
      <c r="G231" s="162">
        <v>66150</v>
      </c>
      <c r="H231" s="162" t="s">
        <v>541</v>
      </c>
      <c r="I231" s="163">
        <v>41974.691805555551</v>
      </c>
      <c r="J231" s="162" t="s">
        <v>123</v>
      </c>
      <c r="K231" s="162" t="s">
        <v>537</v>
      </c>
      <c r="L231" s="162" t="s">
        <v>273</v>
      </c>
      <c r="M231" s="162" t="s">
        <v>538</v>
      </c>
      <c r="N231" s="162">
        <v>169586</v>
      </c>
    </row>
    <row r="232" spans="1:14" x14ac:dyDescent="0.25">
      <c r="A232" s="162">
        <v>2014</v>
      </c>
      <c r="B232" s="162">
        <v>2</v>
      </c>
      <c r="C232" s="162" t="s">
        <v>27</v>
      </c>
      <c r="D232" s="162" t="s">
        <v>201</v>
      </c>
      <c r="E232" s="162" t="s">
        <v>269</v>
      </c>
      <c r="F232" s="162" t="s">
        <v>535</v>
      </c>
      <c r="G232" s="162">
        <v>39394</v>
      </c>
      <c r="H232" s="162" t="s">
        <v>542</v>
      </c>
      <c r="I232" s="163">
        <v>41974.691805555551</v>
      </c>
      <c r="J232" s="162" t="s">
        <v>123</v>
      </c>
      <c r="K232" s="162" t="s">
        <v>537</v>
      </c>
      <c r="L232" s="162" t="s">
        <v>273</v>
      </c>
      <c r="M232" s="162" t="s">
        <v>538</v>
      </c>
      <c r="N232" s="162">
        <v>169585</v>
      </c>
    </row>
    <row r="233" spans="1:14" x14ac:dyDescent="0.25">
      <c r="A233" s="162">
        <v>2014</v>
      </c>
      <c r="B233" s="162">
        <v>3</v>
      </c>
      <c r="C233" s="162" t="s">
        <v>27</v>
      </c>
      <c r="D233" s="162" t="s">
        <v>201</v>
      </c>
      <c r="E233" s="162" t="s">
        <v>269</v>
      </c>
      <c r="F233" s="162" t="s">
        <v>280</v>
      </c>
      <c r="G233" s="162">
        <v>60000</v>
      </c>
      <c r="H233" s="162" t="s">
        <v>543</v>
      </c>
      <c r="I233" s="163">
        <v>41974.503564814811</v>
      </c>
      <c r="J233" s="162" t="s">
        <v>123</v>
      </c>
      <c r="K233" s="162" t="s">
        <v>386</v>
      </c>
      <c r="L233" s="162" t="s">
        <v>273</v>
      </c>
      <c r="M233" s="162" t="s">
        <v>387</v>
      </c>
      <c r="N233" s="162">
        <v>169591</v>
      </c>
    </row>
    <row r="234" spans="1:14" x14ac:dyDescent="0.25">
      <c r="A234" s="162">
        <v>2013</v>
      </c>
      <c r="B234" s="162">
        <v>8</v>
      </c>
      <c r="C234" s="162" t="s">
        <v>9</v>
      </c>
      <c r="D234" s="162" t="s">
        <v>279</v>
      </c>
      <c r="E234" s="162" t="s">
        <v>269</v>
      </c>
      <c r="F234" s="162" t="s">
        <v>354</v>
      </c>
      <c r="G234" s="162">
        <v>13962</v>
      </c>
      <c r="H234" s="162" t="s">
        <v>544</v>
      </c>
      <c r="I234" s="163">
        <v>41947.731296296297</v>
      </c>
      <c r="J234" s="162" t="s">
        <v>123</v>
      </c>
      <c r="K234" s="162" t="s">
        <v>272</v>
      </c>
      <c r="L234" s="162" t="s">
        <v>273</v>
      </c>
      <c r="M234" s="162" t="s">
        <v>274</v>
      </c>
      <c r="N234" s="162">
        <v>163505</v>
      </c>
    </row>
    <row r="235" spans="1:14" x14ac:dyDescent="0.25">
      <c r="A235" s="162">
        <v>2013</v>
      </c>
      <c r="B235" s="162">
        <v>9</v>
      </c>
      <c r="C235" s="162" t="s">
        <v>20</v>
      </c>
      <c r="D235" s="162" t="s">
        <v>312</v>
      </c>
      <c r="E235" s="162" t="s">
        <v>269</v>
      </c>
      <c r="F235" s="162" t="s">
        <v>354</v>
      </c>
      <c r="G235" s="162">
        <v>19776</v>
      </c>
      <c r="H235" s="162" t="s">
        <v>545</v>
      </c>
      <c r="I235" s="163">
        <v>41947.731296296297</v>
      </c>
      <c r="J235" s="162" t="s">
        <v>123</v>
      </c>
      <c r="K235" s="162" t="s">
        <v>272</v>
      </c>
      <c r="L235" s="162" t="s">
        <v>273</v>
      </c>
      <c r="M235" s="162" t="s">
        <v>274</v>
      </c>
      <c r="N235" s="162">
        <v>163504</v>
      </c>
    </row>
    <row r="236" spans="1:14" x14ac:dyDescent="0.25">
      <c r="A236" s="162">
        <v>2013</v>
      </c>
      <c r="B236" s="162">
        <v>12</v>
      </c>
      <c r="C236" s="162" t="s">
        <v>20</v>
      </c>
      <c r="D236" s="162" t="s">
        <v>312</v>
      </c>
      <c r="E236" s="162" t="s">
        <v>269</v>
      </c>
      <c r="F236" s="162" t="s">
        <v>354</v>
      </c>
      <c r="G236" s="162">
        <v>23855</v>
      </c>
      <c r="H236" s="162" t="s">
        <v>546</v>
      </c>
      <c r="I236" s="163">
        <v>41947.731296296297</v>
      </c>
      <c r="J236" s="162" t="s">
        <v>123</v>
      </c>
      <c r="K236" s="162" t="s">
        <v>272</v>
      </c>
      <c r="L236" s="162" t="s">
        <v>273</v>
      </c>
      <c r="M236" s="162" t="s">
        <v>274</v>
      </c>
      <c r="N236" s="162">
        <v>163503</v>
      </c>
    </row>
    <row r="237" spans="1:14" x14ac:dyDescent="0.25">
      <c r="A237" s="162">
        <v>2013</v>
      </c>
      <c r="B237" s="162">
        <v>12</v>
      </c>
      <c r="C237" s="162" t="s">
        <v>17</v>
      </c>
      <c r="D237" s="162" t="s">
        <v>254</v>
      </c>
      <c r="E237" s="162" t="s">
        <v>269</v>
      </c>
      <c r="F237" s="162" t="s">
        <v>354</v>
      </c>
      <c r="G237" s="162">
        <v>39464</v>
      </c>
      <c r="H237" s="162" t="s">
        <v>547</v>
      </c>
      <c r="I237" s="163">
        <v>41947.731296296297</v>
      </c>
      <c r="J237" s="162" t="s">
        <v>123</v>
      </c>
      <c r="K237" s="162" t="s">
        <v>272</v>
      </c>
      <c r="L237" s="162" t="s">
        <v>273</v>
      </c>
      <c r="M237" s="162" t="s">
        <v>274</v>
      </c>
      <c r="N237" s="162">
        <v>163502</v>
      </c>
    </row>
    <row r="238" spans="1:14" x14ac:dyDescent="0.25">
      <c r="A238" s="162">
        <v>2013</v>
      </c>
      <c r="B238" s="162">
        <v>12</v>
      </c>
      <c r="C238" s="162" t="s">
        <v>12</v>
      </c>
      <c r="D238" s="162" t="s">
        <v>268</v>
      </c>
      <c r="E238" s="162" t="s">
        <v>269</v>
      </c>
      <c r="F238" s="162" t="s">
        <v>354</v>
      </c>
      <c r="G238" s="162">
        <v>1520</v>
      </c>
      <c r="H238" s="162" t="s">
        <v>548</v>
      </c>
      <c r="I238" s="163">
        <v>41947.731296296297</v>
      </c>
      <c r="J238" s="162" t="s">
        <v>123</v>
      </c>
      <c r="K238" s="162" t="s">
        <v>272</v>
      </c>
      <c r="L238" s="162" t="s">
        <v>273</v>
      </c>
      <c r="M238" s="162" t="s">
        <v>274</v>
      </c>
      <c r="N238" s="162">
        <v>163501</v>
      </c>
    </row>
    <row r="239" spans="1:14" x14ac:dyDescent="0.25">
      <c r="A239" s="162">
        <v>2013</v>
      </c>
      <c r="B239" s="162">
        <v>12</v>
      </c>
      <c r="C239" s="162" t="s">
        <v>29</v>
      </c>
      <c r="D239" s="162" t="s">
        <v>210</v>
      </c>
      <c r="E239" s="162" t="s">
        <v>269</v>
      </c>
      <c r="F239" s="162" t="s">
        <v>354</v>
      </c>
      <c r="G239" s="162">
        <v>9931</v>
      </c>
      <c r="H239" s="162" t="s">
        <v>549</v>
      </c>
      <c r="I239" s="163">
        <v>41947.731296296297</v>
      </c>
      <c r="J239" s="162" t="s">
        <v>123</v>
      </c>
      <c r="K239" s="162" t="s">
        <v>272</v>
      </c>
      <c r="L239" s="162" t="s">
        <v>273</v>
      </c>
      <c r="M239" s="162" t="s">
        <v>274</v>
      </c>
      <c r="N239" s="162">
        <v>163500</v>
      </c>
    </row>
    <row r="240" spans="1:14" x14ac:dyDescent="0.25">
      <c r="A240" s="162">
        <v>2013</v>
      </c>
      <c r="B240" s="162">
        <v>12</v>
      </c>
      <c r="C240" s="162" t="s">
        <v>9</v>
      </c>
      <c r="D240" s="162" t="s">
        <v>279</v>
      </c>
      <c r="E240" s="162" t="s">
        <v>269</v>
      </c>
      <c r="F240" s="162" t="s">
        <v>354</v>
      </c>
      <c r="G240" s="162">
        <v>34542</v>
      </c>
      <c r="H240" s="162" t="s">
        <v>550</v>
      </c>
      <c r="I240" s="163">
        <v>41947.731296296297</v>
      </c>
      <c r="J240" s="162" t="s">
        <v>123</v>
      </c>
      <c r="K240" s="162" t="s">
        <v>272</v>
      </c>
      <c r="L240" s="162" t="s">
        <v>273</v>
      </c>
      <c r="M240" s="162" t="s">
        <v>274</v>
      </c>
      <c r="N240" s="162">
        <v>163499</v>
      </c>
    </row>
    <row r="241" spans="1:14" x14ac:dyDescent="0.25">
      <c r="A241" s="162">
        <v>2013</v>
      </c>
      <c r="B241" s="162">
        <v>11</v>
      </c>
      <c r="C241" s="162" t="s">
        <v>20</v>
      </c>
      <c r="D241" s="162" t="s">
        <v>312</v>
      </c>
      <c r="E241" s="162" t="s">
        <v>269</v>
      </c>
      <c r="F241" s="162" t="s">
        <v>354</v>
      </c>
      <c r="G241" s="162">
        <v>27555</v>
      </c>
      <c r="H241" s="162" t="s">
        <v>551</v>
      </c>
      <c r="I241" s="163">
        <v>41947.731296296297</v>
      </c>
      <c r="J241" s="162" t="s">
        <v>123</v>
      </c>
      <c r="K241" s="162" t="s">
        <v>272</v>
      </c>
      <c r="L241" s="162" t="s">
        <v>273</v>
      </c>
      <c r="M241" s="162" t="s">
        <v>274</v>
      </c>
      <c r="N241" s="162">
        <v>163498</v>
      </c>
    </row>
    <row r="242" spans="1:14" x14ac:dyDescent="0.25">
      <c r="A242" s="162">
        <v>2013</v>
      </c>
      <c r="B242" s="162">
        <v>11</v>
      </c>
      <c r="C242" s="162" t="s">
        <v>17</v>
      </c>
      <c r="D242" s="162" t="s">
        <v>254</v>
      </c>
      <c r="E242" s="162" t="s">
        <v>269</v>
      </c>
      <c r="F242" s="162" t="s">
        <v>354</v>
      </c>
      <c r="G242" s="162">
        <v>37127</v>
      </c>
      <c r="H242" s="162" t="s">
        <v>552</v>
      </c>
      <c r="I242" s="163">
        <v>41947.731296296297</v>
      </c>
      <c r="J242" s="162" t="s">
        <v>123</v>
      </c>
      <c r="K242" s="162" t="s">
        <v>272</v>
      </c>
      <c r="L242" s="162" t="s">
        <v>273</v>
      </c>
      <c r="M242" s="162" t="s">
        <v>274</v>
      </c>
      <c r="N242" s="162">
        <v>163497</v>
      </c>
    </row>
    <row r="243" spans="1:14" x14ac:dyDescent="0.25">
      <c r="A243" s="162">
        <v>2013</v>
      </c>
      <c r="B243" s="162">
        <v>11</v>
      </c>
      <c r="C243" s="162" t="s">
        <v>12</v>
      </c>
      <c r="D243" s="162" t="s">
        <v>268</v>
      </c>
      <c r="E243" s="162" t="s">
        <v>269</v>
      </c>
      <c r="F243" s="162" t="s">
        <v>354</v>
      </c>
      <c r="G243" s="162">
        <v>1330</v>
      </c>
      <c r="H243" s="162" t="s">
        <v>553</v>
      </c>
      <c r="I243" s="163">
        <v>41947.731296296297</v>
      </c>
      <c r="J243" s="162" t="s">
        <v>123</v>
      </c>
      <c r="K243" s="162" t="s">
        <v>272</v>
      </c>
      <c r="L243" s="162" t="s">
        <v>273</v>
      </c>
      <c r="M243" s="162" t="s">
        <v>274</v>
      </c>
      <c r="N243" s="162">
        <v>163496</v>
      </c>
    </row>
    <row r="244" spans="1:14" x14ac:dyDescent="0.25">
      <c r="A244" s="162">
        <v>2013</v>
      </c>
      <c r="B244" s="162">
        <v>11</v>
      </c>
      <c r="C244" s="162" t="s">
        <v>29</v>
      </c>
      <c r="D244" s="162" t="s">
        <v>210</v>
      </c>
      <c r="E244" s="162" t="s">
        <v>269</v>
      </c>
      <c r="F244" s="162" t="s">
        <v>354</v>
      </c>
      <c r="G244" s="162">
        <v>7682</v>
      </c>
      <c r="H244" s="162" t="s">
        <v>554</v>
      </c>
      <c r="I244" s="163">
        <v>41947.731296296297</v>
      </c>
      <c r="J244" s="162" t="s">
        <v>123</v>
      </c>
      <c r="K244" s="162" t="s">
        <v>272</v>
      </c>
      <c r="L244" s="162" t="s">
        <v>273</v>
      </c>
      <c r="M244" s="162" t="s">
        <v>274</v>
      </c>
      <c r="N244" s="162">
        <v>163495</v>
      </c>
    </row>
    <row r="245" spans="1:14" x14ac:dyDescent="0.25">
      <c r="A245" s="162">
        <v>2013</v>
      </c>
      <c r="B245" s="162">
        <v>11</v>
      </c>
      <c r="C245" s="162" t="s">
        <v>9</v>
      </c>
      <c r="D245" s="162" t="s">
        <v>279</v>
      </c>
      <c r="E245" s="162" t="s">
        <v>269</v>
      </c>
      <c r="F245" s="162" t="s">
        <v>354</v>
      </c>
      <c r="G245" s="162">
        <v>30236</v>
      </c>
      <c r="H245" s="162" t="s">
        <v>555</v>
      </c>
      <c r="I245" s="163">
        <v>41947.73128472222</v>
      </c>
      <c r="J245" s="162" t="s">
        <v>123</v>
      </c>
      <c r="K245" s="162" t="s">
        <v>272</v>
      </c>
      <c r="L245" s="162" t="s">
        <v>273</v>
      </c>
      <c r="M245" s="162" t="s">
        <v>274</v>
      </c>
      <c r="N245" s="162">
        <v>163494</v>
      </c>
    </row>
    <row r="246" spans="1:14" x14ac:dyDescent="0.25">
      <c r="A246" s="162">
        <v>2013</v>
      </c>
      <c r="B246" s="162">
        <v>10</v>
      </c>
      <c r="C246" s="162" t="s">
        <v>20</v>
      </c>
      <c r="D246" s="162" t="s">
        <v>312</v>
      </c>
      <c r="E246" s="162" t="s">
        <v>269</v>
      </c>
      <c r="F246" s="162" t="s">
        <v>354</v>
      </c>
      <c r="G246" s="162">
        <v>16782</v>
      </c>
      <c r="H246" s="162" t="s">
        <v>556</v>
      </c>
      <c r="I246" s="163">
        <v>41947.73128472222</v>
      </c>
      <c r="J246" s="162" t="s">
        <v>123</v>
      </c>
      <c r="K246" s="162" t="s">
        <v>272</v>
      </c>
      <c r="L246" s="162" t="s">
        <v>273</v>
      </c>
      <c r="M246" s="162" t="s">
        <v>274</v>
      </c>
      <c r="N246" s="162">
        <v>163493</v>
      </c>
    </row>
    <row r="247" spans="1:14" x14ac:dyDescent="0.25">
      <c r="A247" s="162">
        <v>2013</v>
      </c>
      <c r="B247" s="162">
        <v>10</v>
      </c>
      <c r="C247" s="162" t="s">
        <v>17</v>
      </c>
      <c r="D247" s="162" t="s">
        <v>254</v>
      </c>
      <c r="E247" s="162" t="s">
        <v>269</v>
      </c>
      <c r="F247" s="162" t="s">
        <v>354</v>
      </c>
      <c r="G247" s="162">
        <v>22926</v>
      </c>
      <c r="H247" s="162" t="s">
        <v>557</v>
      </c>
      <c r="I247" s="163">
        <v>41947.73128472222</v>
      </c>
      <c r="J247" s="162" t="s">
        <v>123</v>
      </c>
      <c r="K247" s="162" t="s">
        <v>272</v>
      </c>
      <c r="L247" s="162" t="s">
        <v>273</v>
      </c>
      <c r="M247" s="162" t="s">
        <v>274</v>
      </c>
      <c r="N247" s="162">
        <v>163492</v>
      </c>
    </row>
    <row r="248" spans="1:14" x14ac:dyDescent="0.25">
      <c r="A248" s="162">
        <v>2013</v>
      </c>
      <c r="B248" s="162">
        <v>10</v>
      </c>
      <c r="C248" s="162" t="s">
        <v>12</v>
      </c>
      <c r="D248" s="162" t="s">
        <v>268</v>
      </c>
      <c r="E248" s="162" t="s">
        <v>269</v>
      </c>
      <c r="F248" s="162" t="s">
        <v>354</v>
      </c>
      <c r="G248" s="162">
        <v>819</v>
      </c>
      <c r="H248" s="162" t="s">
        <v>558</v>
      </c>
      <c r="I248" s="163">
        <v>41947.73128472222</v>
      </c>
      <c r="J248" s="162" t="s">
        <v>123</v>
      </c>
      <c r="K248" s="162" t="s">
        <v>272</v>
      </c>
      <c r="L248" s="162" t="s">
        <v>273</v>
      </c>
      <c r="M248" s="162" t="s">
        <v>274</v>
      </c>
      <c r="N248" s="162">
        <v>163491</v>
      </c>
    </row>
    <row r="249" spans="1:14" x14ac:dyDescent="0.25">
      <c r="A249" s="162">
        <v>2013</v>
      </c>
      <c r="B249" s="162">
        <v>10</v>
      </c>
      <c r="C249" s="162" t="s">
        <v>9</v>
      </c>
      <c r="D249" s="162" t="s">
        <v>279</v>
      </c>
      <c r="E249" s="162" t="s">
        <v>269</v>
      </c>
      <c r="F249" s="162" t="s">
        <v>354</v>
      </c>
      <c r="G249" s="162">
        <v>18608</v>
      </c>
      <c r="H249" s="162" t="s">
        <v>559</v>
      </c>
      <c r="I249" s="163">
        <v>41947.73128472222</v>
      </c>
      <c r="J249" s="162" t="s">
        <v>123</v>
      </c>
      <c r="K249" s="162" t="s">
        <v>272</v>
      </c>
      <c r="L249" s="162" t="s">
        <v>273</v>
      </c>
      <c r="M249" s="162" t="s">
        <v>274</v>
      </c>
      <c r="N249" s="162">
        <v>163490</v>
      </c>
    </row>
    <row r="250" spans="1:14" x14ac:dyDescent="0.25">
      <c r="A250" s="162">
        <v>2013</v>
      </c>
      <c r="B250" s="162">
        <v>9</v>
      </c>
      <c r="C250" s="162" t="s">
        <v>20</v>
      </c>
      <c r="D250" s="162" t="s">
        <v>312</v>
      </c>
      <c r="E250" s="162" t="s">
        <v>269</v>
      </c>
      <c r="F250" s="162" t="s">
        <v>354</v>
      </c>
      <c r="G250" s="162">
        <v>13056</v>
      </c>
      <c r="H250" s="162" t="s">
        <v>560</v>
      </c>
      <c r="I250" s="163">
        <v>41947.73128472222</v>
      </c>
      <c r="J250" s="162" t="s">
        <v>123</v>
      </c>
      <c r="K250" s="162" t="s">
        <v>272</v>
      </c>
      <c r="L250" s="162" t="s">
        <v>273</v>
      </c>
      <c r="M250" s="162" t="s">
        <v>274</v>
      </c>
      <c r="N250" s="162">
        <v>163489</v>
      </c>
    </row>
    <row r="251" spans="1:14" x14ac:dyDescent="0.25">
      <c r="A251" s="162">
        <v>2013</v>
      </c>
      <c r="B251" s="162">
        <v>9</v>
      </c>
      <c r="C251" s="162" t="s">
        <v>17</v>
      </c>
      <c r="D251" s="162" t="s">
        <v>254</v>
      </c>
      <c r="E251" s="162" t="s">
        <v>269</v>
      </c>
      <c r="F251" s="162" t="s">
        <v>354</v>
      </c>
      <c r="G251" s="162">
        <v>43424</v>
      </c>
      <c r="H251" s="162" t="s">
        <v>561</v>
      </c>
      <c r="I251" s="163">
        <v>41947.73128472222</v>
      </c>
      <c r="J251" s="162" t="s">
        <v>123</v>
      </c>
      <c r="K251" s="162" t="s">
        <v>272</v>
      </c>
      <c r="L251" s="162" t="s">
        <v>273</v>
      </c>
      <c r="M251" s="162" t="s">
        <v>274</v>
      </c>
      <c r="N251" s="162">
        <v>163488</v>
      </c>
    </row>
    <row r="252" spans="1:14" x14ac:dyDescent="0.25">
      <c r="A252" s="162">
        <v>2013</v>
      </c>
      <c r="B252" s="162">
        <v>9</v>
      </c>
      <c r="C252" s="162" t="s">
        <v>12</v>
      </c>
      <c r="D252" s="162" t="s">
        <v>268</v>
      </c>
      <c r="E252" s="162" t="s">
        <v>269</v>
      </c>
      <c r="F252" s="162" t="s">
        <v>354</v>
      </c>
      <c r="G252" s="162">
        <v>1486</v>
      </c>
      <c r="H252" s="162" t="s">
        <v>562</v>
      </c>
      <c r="I252" s="163">
        <v>41947.73128472222</v>
      </c>
      <c r="J252" s="162" t="s">
        <v>123</v>
      </c>
      <c r="K252" s="162" t="s">
        <v>272</v>
      </c>
      <c r="L252" s="162" t="s">
        <v>273</v>
      </c>
      <c r="M252" s="162" t="s">
        <v>274</v>
      </c>
      <c r="N252" s="162">
        <v>163487</v>
      </c>
    </row>
    <row r="253" spans="1:14" x14ac:dyDescent="0.25">
      <c r="A253" s="162">
        <v>2013</v>
      </c>
      <c r="B253" s="162">
        <v>9</v>
      </c>
      <c r="C253" s="162" t="s">
        <v>9</v>
      </c>
      <c r="D253" s="162" t="s">
        <v>279</v>
      </c>
      <c r="E253" s="162" t="s">
        <v>269</v>
      </c>
      <c r="F253" s="162" t="s">
        <v>354</v>
      </c>
      <c r="G253" s="162">
        <v>33769</v>
      </c>
      <c r="H253" s="162" t="s">
        <v>563</v>
      </c>
      <c r="I253" s="163">
        <v>41947.73128472222</v>
      </c>
      <c r="J253" s="162" t="s">
        <v>123</v>
      </c>
      <c r="K253" s="162" t="s">
        <v>272</v>
      </c>
      <c r="L253" s="162" t="s">
        <v>273</v>
      </c>
      <c r="M253" s="162" t="s">
        <v>274</v>
      </c>
      <c r="N253" s="162">
        <v>163486</v>
      </c>
    </row>
    <row r="254" spans="1:14" x14ac:dyDescent="0.25">
      <c r="A254" s="162">
        <v>2013</v>
      </c>
      <c r="B254" s="162">
        <v>8</v>
      </c>
      <c r="C254" s="162" t="s">
        <v>20</v>
      </c>
      <c r="D254" s="162" t="s">
        <v>312</v>
      </c>
      <c r="E254" s="162" t="s">
        <v>269</v>
      </c>
      <c r="F254" s="162" t="s">
        <v>354</v>
      </c>
      <c r="G254" s="162">
        <v>18193</v>
      </c>
      <c r="H254" s="162" t="s">
        <v>564</v>
      </c>
      <c r="I254" s="163">
        <v>41947.73128472222</v>
      </c>
      <c r="J254" s="162" t="s">
        <v>123</v>
      </c>
      <c r="K254" s="162" t="s">
        <v>272</v>
      </c>
      <c r="L254" s="162" t="s">
        <v>273</v>
      </c>
      <c r="M254" s="162" t="s">
        <v>274</v>
      </c>
      <c r="N254" s="162">
        <v>163485</v>
      </c>
    </row>
    <row r="255" spans="1:14" x14ac:dyDescent="0.25">
      <c r="A255" s="162">
        <v>2013</v>
      </c>
      <c r="B255" s="162">
        <v>8</v>
      </c>
      <c r="C255" s="162" t="s">
        <v>17</v>
      </c>
      <c r="D255" s="162" t="s">
        <v>254</v>
      </c>
      <c r="E255" s="162" t="s">
        <v>269</v>
      </c>
      <c r="F255" s="162" t="s">
        <v>354</v>
      </c>
      <c r="G255" s="162">
        <v>26144</v>
      </c>
      <c r="H255" s="162" t="s">
        <v>565</v>
      </c>
      <c r="I255" s="163">
        <v>41947.73128472222</v>
      </c>
      <c r="J255" s="162" t="s">
        <v>123</v>
      </c>
      <c r="K255" s="162" t="s">
        <v>272</v>
      </c>
      <c r="L255" s="162" t="s">
        <v>273</v>
      </c>
      <c r="M255" s="162" t="s">
        <v>274</v>
      </c>
      <c r="N255" s="162">
        <v>163484</v>
      </c>
    </row>
    <row r="256" spans="1:14" x14ac:dyDescent="0.25">
      <c r="A256" s="162">
        <v>2013</v>
      </c>
      <c r="B256" s="162">
        <v>8</v>
      </c>
      <c r="C256" s="162" t="s">
        <v>12</v>
      </c>
      <c r="D256" s="162" t="s">
        <v>268</v>
      </c>
      <c r="E256" s="162" t="s">
        <v>269</v>
      </c>
      <c r="F256" s="162" t="s">
        <v>354</v>
      </c>
      <c r="G256" s="162">
        <v>932</v>
      </c>
      <c r="H256" s="162" t="s">
        <v>566</v>
      </c>
      <c r="I256" s="163">
        <v>41947.73128472222</v>
      </c>
      <c r="J256" s="162" t="s">
        <v>123</v>
      </c>
      <c r="K256" s="162" t="s">
        <v>272</v>
      </c>
      <c r="L256" s="162" t="s">
        <v>273</v>
      </c>
      <c r="M256" s="162" t="s">
        <v>274</v>
      </c>
      <c r="N256" s="162">
        <v>163483</v>
      </c>
    </row>
    <row r="257" spans="1:14" x14ac:dyDescent="0.25">
      <c r="A257" s="162">
        <v>2013</v>
      </c>
      <c r="B257" s="162">
        <v>7</v>
      </c>
      <c r="C257" s="162" t="s">
        <v>20</v>
      </c>
      <c r="D257" s="162" t="s">
        <v>312</v>
      </c>
      <c r="E257" s="162" t="s">
        <v>269</v>
      </c>
      <c r="F257" s="162" t="s">
        <v>354</v>
      </c>
      <c r="G257" s="162">
        <v>22993</v>
      </c>
      <c r="H257" s="162" t="s">
        <v>567</v>
      </c>
      <c r="I257" s="163">
        <v>41947.73128472222</v>
      </c>
      <c r="J257" s="162" t="s">
        <v>123</v>
      </c>
      <c r="K257" s="162" t="s">
        <v>272</v>
      </c>
      <c r="L257" s="162" t="s">
        <v>273</v>
      </c>
      <c r="M257" s="162" t="s">
        <v>274</v>
      </c>
      <c r="N257" s="162">
        <v>163482</v>
      </c>
    </row>
    <row r="258" spans="1:14" x14ac:dyDescent="0.25">
      <c r="A258" s="162">
        <v>2013</v>
      </c>
      <c r="B258" s="162">
        <v>7</v>
      </c>
      <c r="C258" s="162" t="s">
        <v>17</v>
      </c>
      <c r="D258" s="162" t="s">
        <v>254</v>
      </c>
      <c r="E258" s="162" t="s">
        <v>269</v>
      </c>
      <c r="F258" s="162" t="s">
        <v>354</v>
      </c>
      <c r="G258" s="162">
        <v>32666</v>
      </c>
      <c r="H258" s="162" t="s">
        <v>568</v>
      </c>
      <c r="I258" s="163">
        <v>41947.73128472222</v>
      </c>
      <c r="J258" s="162" t="s">
        <v>123</v>
      </c>
      <c r="K258" s="162" t="s">
        <v>272</v>
      </c>
      <c r="L258" s="162" t="s">
        <v>273</v>
      </c>
      <c r="M258" s="162" t="s">
        <v>274</v>
      </c>
      <c r="N258" s="162">
        <v>163481</v>
      </c>
    </row>
    <row r="259" spans="1:14" x14ac:dyDescent="0.25">
      <c r="A259" s="162">
        <v>2013</v>
      </c>
      <c r="B259" s="162">
        <v>7</v>
      </c>
      <c r="C259" s="162" t="s">
        <v>12</v>
      </c>
      <c r="D259" s="162" t="s">
        <v>268</v>
      </c>
      <c r="E259" s="162" t="s">
        <v>269</v>
      </c>
      <c r="F259" s="162" t="s">
        <v>354</v>
      </c>
      <c r="G259" s="162">
        <v>1222</v>
      </c>
      <c r="H259" s="162" t="s">
        <v>569</v>
      </c>
      <c r="I259" s="163">
        <v>41947.731273148143</v>
      </c>
      <c r="J259" s="162" t="s">
        <v>123</v>
      </c>
      <c r="K259" s="162" t="s">
        <v>272</v>
      </c>
      <c r="L259" s="162" t="s">
        <v>273</v>
      </c>
      <c r="M259" s="162" t="s">
        <v>274</v>
      </c>
      <c r="N259" s="162">
        <v>163480</v>
      </c>
    </row>
    <row r="260" spans="1:14" x14ac:dyDescent="0.25">
      <c r="A260" s="162">
        <v>2014</v>
      </c>
      <c r="B260" s="162">
        <v>4</v>
      </c>
      <c r="C260" s="162" t="s">
        <v>9</v>
      </c>
      <c r="D260" s="162" t="s">
        <v>279</v>
      </c>
      <c r="E260" s="162" t="s">
        <v>269</v>
      </c>
      <c r="F260" s="162" t="s">
        <v>280</v>
      </c>
      <c r="G260" s="162">
        <v>48790</v>
      </c>
      <c r="H260" s="162" t="s">
        <v>570</v>
      </c>
      <c r="I260" s="163">
        <v>41946.416956018518</v>
      </c>
      <c r="J260" s="162" t="s">
        <v>123</v>
      </c>
      <c r="K260" s="162" t="s">
        <v>492</v>
      </c>
      <c r="L260" s="162" t="s">
        <v>273</v>
      </c>
      <c r="M260" s="162" t="s">
        <v>493</v>
      </c>
      <c r="N260" s="162">
        <v>163349</v>
      </c>
    </row>
    <row r="261" spans="1:14" x14ac:dyDescent="0.25">
      <c r="A261" s="162">
        <v>2014</v>
      </c>
      <c r="B261" s="162">
        <v>5</v>
      </c>
      <c r="C261" s="162" t="s">
        <v>9</v>
      </c>
      <c r="D261" s="162" t="s">
        <v>279</v>
      </c>
      <c r="E261" s="162" t="s">
        <v>269</v>
      </c>
      <c r="F261" s="162" t="s">
        <v>280</v>
      </c>
      <c r="G261" s="162">
        <v>42826</v>
      </c>
      <c r="H261" s="162" t="s">
        <v>571</v>
      </c>
      <c r="I261" s="163">
        <v>41946.416944444441</v>
      </c>
      <c r="J261" s="162" t="s">
        <v>123</v>
      </c>
      <c r="K261" s="162" t="s">
        <v>492</v>
      </c>
      <c r="L261" s="162" t="s">
        <v>273</v>
      </c>
      <c r="M261" s="162" t="s">
        <v>493</v>
      </c>
      <c r="N261" s="162">
        <v>163352</v>
      </c>
    </row>
    <row r="262" spans="1:14" x14ac:dyDescent="0.25">
      <c r="A262" s="162">
        <v>2014</v>
      </c>
      <c r="B262" s="162">
        <v>3</v>
      </c>
      <c r="C262" s="162" t="s">
        <v>12</v>
      </c>
      <c r="D262" s="162" t="s">
        <v>268</v>
      </c>
      <c r="E262" s="162" t="s">
        <v>269</v>
      </c>
      <c r="F262" s="162" t="s">
        <v>280</v>
      </c>
      <c r="G262" s="162">
        <v>2173</v>
      </c>
      <c r="H262" s="162" t="s">
        <v>572</v>
      </c>
      <c r="I262" s="163">
        <v>41946.416921296295</v>
      </c>
      <c r="J262" s="162" t="s">
        <v>123</v>
      </c>
      <c r="K262" s="162" t="s">
        <v>492</v>
      </c>
      <c r="L262" s="162" t="s">
        <v>273</v>
      </c>
      <c r="M262" s="162" t="s">
        <v>493</v>
      </c>
      <c r="N262" s="162">
        <v>163348</v>
      </c>
    </row>
    <row r="263" spans="1:14" x14ac:dyDescent="0.25">
      <c r="A263" s="162">
        <v>2014</v>
      </c>
      <c r="B263" s="162">
        <v>3</v>
      </c>
      <c r="C263" s="162" t="s">
        <v>9</v>
      </c>
      <c r="D263" s="162" t="s">
        <v>279</v>
      </c>
      <c r="E263" s="162" t="s">
        <v>269</v>
      </c>
      <c r="F263" s="162" t="s">
        <v>280</v>
      </c>
      <c r="G263" s="162">
        <v>49384</v>
      </c>
      <c r="H263" s="162" t="s">
        <v>573</v>
      </c>
      <c r="I263" s="163">
        <v>41946.416909722218</v>
      </c>
      <c r="J263" s="162" t="s">
        <v>123</v>
      </c>
      <c r="K263" s="162" t="s">
        <v>492</v>
      </c>
      <c r="L263" s="162" t="s">
        <v>273</v>
      </c>
      <c r="M263" s="162" t="s">
        <v>493</v>
      </c>
      <c r="N263" s="162">
        <v>163347</v>
      </c>
    </row>
    <row r="264" spans="1:14" x14ac:dyDescent="0.25">
      <c r="A264" s="162">
        <v>2014</v>
      </c>
      <c r="B264" s="162">
        <v>4</v>
      </c>
      <c r="C264" s="162" t="s">
        <v>12</v>
      </c>
      <c r="D264" s="162" t="s">
        <v>268</v>
      </c>
      <c r="E264" s="162" t="s">
        <v>269</v>
      </c>
      <c r="F264" s="162" t="s">
        <v>280</v>
      </c>
      <c r="G264" s="162">
        <v>2147</v>
      </c>
      <c r="H264" s="162" t="s">
        <v>574</v>
      </c>
      <c r="I264" s="163">
        <v>41946.416898148149</v>
      </c>
      <c r="J264" s="162" t="s">
        <v>123</v>
      </c>
      <c r="K264" s="162" t="s">
        <v>492</v>
      </c>
      <c r="L264" s="162" t="s">
        <v>273</v>
      </c>
      <c r="M264" s="162" t="s">
        <v>493</v>
      </c>
      <c r="N264" s="162">
        <v>163350</v>
      </c>
    </row>
    <row r="265" spans="1:14" x14ac:dyDescent="0.25">
      <c r="A265" s="162">
        <v>2014</v>
      </c>
      <c r="B265" s="162">
        <v>6</v>
      </c>
      <c r="C265" s="162" t="s">
        <v>12</v>
      </c>
      <c r="D265" s="162" t="s">
        <v>268</v>
      </c>
      <c r="E265" s="162" t="s">
        <v>269</v>
      </c>
      <c r="F265" s="162" t="s">
        <v>280</v>
      </c>
      <c r="G265" s="162">
        <v>1883</v>
      </c>
      <c r="H265" s="162" t="s">
        <v>575</v>
      </c>
      <c r="I265" s="163">
        <v>41946.416886574072</v>
      </c>
      <c r="J265" s="162" t="s">
        <v>123</v>
      </c>
      <c r="K265" s="162" t="s">
        <v>492</v>
      </c>
      <c r="L265" s="162" t="s">
        <v>273</v>
      </c>
      <c r="M265" s="162" t="s">
        <v>493</v>
      </c>
      <c r="N265" s="162">
        <v>163356</v>
      </c>
    </row>
    <row r="266" spans="1:14" x14ac:dyDescent="0.25">
      <c r="A266" s="162">
        <v>2014</v>
      </c>
      <c r="B266" s="162">
        <v>1</v>
      </c>
      <c r="C266" s="162" t="s">
        <v>9</v>
      </c>
      <c r="D266" s="162" t="s">
        <v>279</v>
      </c>
      <c r="E266" s="162" t="s">
        <v>269</v>
      </c>
      <c r="F266" s="162" t="s">
        <v>280</v>
      </c>
      <c r="G266" s="162">
        <v>28019</v>
      </c>
      <c r="H266" s="162" t="s">
        <v>576</v>
      </c>
      <c r="I266" s="163">
        <v>41946.416874999995</v>
      </c>
      <c r="J266" s="162" t="s">
        <v>123</v>
      </c>
      <c r="K266" s="162" t="s">
        <v>492</v>
      </c>
      <c r="L266" s="162" t="s">
        <v>273</v>
      </c>
      <c r="M266" s="162" t="s">
        <v>493</v>
      </c>
      <c r="N266" s="162">
        <v>163343</v>
      </c>
    </row>
    <row r="267" spans="1:14" x14ac:dyDescent="0.25">
      <c r="A267" s="162">
        <v>2014</v>
      </c>
      <c r="B267" s="162">
        <v>6</v>
      </c>
      <c r="C267" s="162" t="s">
        <v>9</v>
      </c>
      <c r="D267" s="162" t="s">
        <v>279</v>
      </c>
      <c r="E267" s="162" t="s">
        <v>269</v>
      </c>
      <c r="F267" s="162" t="s">
        <v>280</v>
      </c>
      <c r="G267" s="162">
        <v>42793</v>
      </c>
      <c r="H267" s="162" t="s">
        <v>577</v>
      </c>
      <c r="I267" s="163">
        <v>41946.416863425926</v>
      </c>
      <c r="J267" s="162" t="s">
        <v>123</v>
      </c>
      <c r="K267" s="162" t="s">
        <v>492</v>
      </c>
      <c r="L267" s="162" t="s">
        <v>273</v>
      </c>
      <c r="M267" s="162" t="s">
        <v>493</v>
      </c>
      <c r="N267" s="162">
        <v>163355</v>
      </c>
    </row>
    <row r="268" spans="1:14" x14ac:dyDescent="0.25">
      <c r="A268" s="162">
        <v>2014</v>
      </c>
      <c r="B268" s="162">
        <v>4</v>
      </c>
      <c r="C268" s="162" t="s">
        <v>14</v>
      </c>
      <c r="D268" s="162" t="s">
        <v>59</v>
      </c>
      <c r="E268" s="162" t="s">
        <v>269</v>
      </c>
      <c r="F268" s="162" t="s">
        <v>280</v>
      </c>
      <c r="G268" s="162">
        <v>2256</v>
      </c>
      <c r="H268" s="162" t="s">
        <v>578</v>
      </c>
      <c r="I268" s="163">
        <v>41946.416851851849</v>
      </c>
      <c r="J268" s="162" t="s">
        <v>123</v>
      </c>
      <c r="K268" s="162" t="s">
        <v>492</v>
      </c>
      <c r="L268" s="162" t="s">
        <v>273</v>
      </c>
      <c r="M268" s="162" t="s">
        <v>493</v>
      </c>
      <c r="N268" s="162">
        <v>163351</v>
      </c>
    </row>
    <row r="269" spans="1:14" x14ac:dyDescent="0.25">
      <c r="A269" s="162">
        <v>2014</v>
      </c>
      <c r="B269" s="162">
        <v>2</v>
      </c>
      <c r="C269" s="162" t="s">
        <v>9</v>
      </c>
      <c r="D269" s="162" t="s">
        <v>279</v>
      </c>
      <c r="E269" s="162" t="s">
        <v>269</v>
      </c>
      <c r="F269" s="162" t="s">
        <v>280</v>
      </c>
      <c r="G269" s="162">
        <v>31279</v>
      </c>
      <c r="H269" s="162" t="s">
        <v>579</v>
      </c>
      <c r="I269" s="163">
        <v>41946.41684027778</v>
      </c>
      <c r="J269" s="162" t="s">
        <v>123</v>
      </c>
      <c r="K269" s="162" t="s">
        <v>492</v>
      </c>
      <c r="L269" s="162" t="s">
        <v>273</v>
      </c>
      <c r="M269" s="162" t="s">
        <v>493</v>
      </c>
      <c r="N269" s="162">
        <v>163345</v>
      </c>
    </row>
    <row r="270" spans="1:14" x14ac:dyDescent="0.25">
      <c r="A270" s="162">
        <v>2014</v>
      </c>
      <c r="B270" s="162">
        <v>1</v>
      </c>
      <c r="C270" s="162" t="s">
        <v>12</v>
      </c>
      <c r="D270" s="162" t="s">
        <v>268</v>
      </c>
      <c r="E270" s="162" t="s">
        <v>269</v>
      </c>
      <c r="F270" s="162" t="s">
        <v>280</v>
      </c>
      <c r="G270" s="162">
        <v>1233</v>
      </c>
      <c r="H270" s="162" t="s">
        <v>580</v>
      </c>
      <c r="I270" s="163">
        <v>41946.416817129626</v>
      </c>
      <c r="J270" s="162" t="s">
        <v>123</v>
      </c>
      <c r="K270" s="162" t="s">
        <v>492</v>
      </c>
      <c r="L270" s="162" t="s">
        <v>273</v>
      </c>
      <c r="M270" s="162" t="s">
        <v>493</v>
      </c>
      <c r="N270" s="162">
        <v>163344</v>
      </c>
    </row>
    <row r="271" spans="1:14" x14ac:dyDescent="0.25">
      <c r="A271" s="162">
        <v>2014</v>
      </c>
      <c r="B271" s="162">
        <v>5</v>
      </c>
      <c r="C271" s="162" t="s">
        <v>14</v>
      </c>
      <c r="D271" s="162" t="s">
        <v>59</v>
      </c>
      <c r="E271" s="162" t="s">
        <v>269</v>
      </c>
      <c r="F271" s="162" t="s">
        <v>280</v>
      </c>
      <c r="G271" s="162">
        <v>2957</v>
      </c>
      <c r="H271" s="162" t="s">
        <v>581</v>
      </c>
      <c r="I271" s="163">
        <v>41946.416805555556</v>
      </c>
      <c r="J271" s="162" t="s">
        <v>123</v>
      </c>
      <c r="K271" s="162" t="s">
        <v>492</v>
      </c>
      <c r="L271" s="162" t="s">
        <v>273</v>
      </c>
      <c r="M271" s="162" t="s">
        <v>493</v>
      </c>
      <c r="N271" s="162">
        <v>163354</v>
      </c>
    </row>
    <row r="272" spans="1:14" x14ac:dyDescent="0.25">
      <c r="A272" s="162">
        <v>2014</v>
      </c>
      <c r="B272" s="162">
        <v>5</v>
      </c>
      <c r="C272" s="162" t="s">
        <v>12</v>
      </c>
      <c r="D272" s="162" t="s">
        <v>268</v>
      </c>
      <c r="E272" s="162" t="s">
        <v>269</v>
      </c>
      <c r="F272" s="162" t="s">
        <v>280</v>
      </c>
      <c r="G272" s="162">
        <v>1884</v>
      </c>
      <c r="H272" s="162" t="s">
        <v>582</v>
      </c>
      <c r="I272" s="163">
        <v>41946.41679398148</v>
      </c>
      <c r="J272" s="162" t="s">
        <v>123</v>
      </c>
      <c r="K272" s="162" t="s">
        <v>492</v>
      </c>
      <c r="L272" s="162" t="s">
        <v>273</v>
      </c>
      <c r="M272" s="162" t="s">
        <v>493</v>
      </c>
      <c r="N272" s="162">
        <v>163353</v>
      </c>
    </row>
    <row r="273" spans="1:14" x14ac:dyDescent="0.25">
      <c r="A273" s="162">
        <v>2014</v>
      </c>
      <c r="B273" s="162">
        <v>2</v>
      </c>
      <c r="C273" s="162" t="s">
        <v>12</v>
      </c>
      <c r="D273" s="162" t="s">
        <v>268</v>
      </c>
      <c r="E273" s="162" t="s">
        <v>269</v>
      </c>
      <c r="F273" s="162" t="s">
        <v>280</v>
      </c>
      <c r="G273" s="162">
        <v>1376</v>
      </c>
      <c r="H273" s="162" t="s">
        <v>583</v>
      </c>
      <c r="I273" s="163">
        <v>41946.416782407403</v>
      </c>
      <c r="J273" s="162" t="s">
        <v>123</v>
      </c>
      <c r="K273" s="162" t="s">
        <v>492</v>
      </c>
      <c r="L273" s="162" t="s">
        <v>273</v>
      </c>
      <c r="M273" s="162" t="s">
        <v>493</v>
      </c>
      <c r="N273" s="162">
        <v>163346</v>
      </c>
    </row>
    <row r="274" spans="1:14" x14ac:dyDescent="0.25">
      <c r="A274" s="162">
        <v>2013</v>
      </c>
      <c r="B274" s="162">
        <v>8</v>
      </c>
      <c r="C274" s="162" t="s">
        <v>27</v>
      </c>
      <c r="D274" s="162" t="s">
        <v>201</v>
      </c>
      <c r="E274" s="162" t="s">
        <v>269</v>
      </c>
      <c r="F274" s="162" t="s">
        <v>280</v>
      </c>
      <c r="G274" s="162">
        <v>24591</v>
      </c>
      <c r="H274" s="162" t="s">
        <v>584</v>
      </c>
      <c r="I274" s="163">
        <v>41941.520937499998</v>
      </c>
      <c r="J274" s="162" t="s">
        <v>123</v>
      </c>
      <c r="K274" s="162" t="s">
        <v>464</v>
      </c>
      <c r="L274" s="162" t="s">
        <v>273</v>
      </c>
      <c r="M274" s="162" t="s">
        <v>465</v>
      </c>
      <c r="N274" s="162">
        <v>163203</v>
      </c>
    </row>
    <row r="275" spans="1:14" x14ac:dyDescent="0.25">
      <c r="A275" s="162">
        <v>2013</v>
      </c>
      <c r="B275" s="162">
        <v>11</v>
      </c>
      <c r="C275" s="162" t="s">
        <v>27</v>
      </c>
      <c r="D275" s="162" t="s">
        <v>201</v>
      </c>
      <c r="E275" s="162" t="s">
        <v>269</v>
      </c>
      <c r="F275" s="162" t="s">
        <v>280</v>
      </c>
      <c r="G275" s="162">
        <v>27336</v>
      </c>
      <c r="H275" s="162" t="s">
        <v>585</v>
      </c>
      <c r="I275" s="163">
        <v>41941.520925925921</v>
      </c>
      <c r="J275" s="162" t="s">
        <v>123</v>
      </c>
      <c r="K275" s="162" t="s">
        <v>464</v>
      </c>
      <c r="L275" s="162" t="s">
        <v>273</v>
      </c>
      <c r="M275" s="162" t="s">
        <v>465</v>
      </c>
      <c r="N275" s="162">
        <v>163206</v>
      </c>
    </row>
    <row r="276" spans="1:14" x14ac:dyDescent="0.25">
      <c r="A276" s="162">
        <v>2013</v>
      </c>
      <c r="B276" s="162">
        <v>9</v>
      </c>
      <c r="C276" s="162" t="s">
        <v>27</v>
      </c>
      <c r="D276" s="162" t="s">
        <v>201</v>
      </c>
      <c r="E276" s="162" t="s">
        <v>269</v>
      </c>
      <c r="F276" s="162" t="s">
        <v>280</v>
      </c>
      <c r="G276" s="162">
        <v>39676</v>
      </c>
      <c r="H276" s="162" t="s">
        <v>586</v>
      </c>
      <c r="I276" s="163">
        <v>41941.520914351851</v>
      </c>
      <c r="J276" s="162" t="s">
        <v>123</v>
      </c>
      <c r="K276" s="162" t="s">
        <v>464</v>
      </c>
      <c r="L276" s="162" t="s">
        <v>273</v>
      </c>
      <c r="M276" s="162" t="s">
        <v>465</v>
      </c>
      <c r="N276" s="162">
        <v>163204</v>
      </c>
    </row>
    <row r="277" spans="1:14" x14ac:dyDescent="0.25">
      <c r="A277" s="162">
        <v>2013</v>
      </c>
      <c r="B277" s="162">
        <v>10</v>
      </c>
      <c r="C277" s="162" t="s">
        <v>27</v>
      </c>
      <c r="D277" s="162" t="s">
        <v>201</v>
      </c>
      <c r="E277" s="162" t="s">
        <v>269</v>
      </c>
      <c r="F277" s="162" t="s">
        <v>280</v>
      </c>
      <c r="G277" s="162">
        <v>32117</v>
      </c>
      <c r="H277" s="162" t="s">
        <v>587</v>
      </c>
      <c r="I277" s="163">
        <v>41941.520902777775</v>
      </c>
      <c r="J277" s="162" t="s">
        <v>123</v>
      </c>
      <c r="K277" s="162" t="s">
        <v>464</v>
      </c>
      <c r="L277" s="162" t="s">
        <v>273</v>
      </c>
      <c r="M277" s="162" t="s">
        <v>465</v>
      </c>
      <c r="N277" s="162">
        <v>163205</v>
      </c>
    </row>
    <row r="278" spans="1:14" x14ac:dyDescent="0.25">
      <c r="A278" s="162">
        <v>2013</v>
      </c>
      <c r="B278" s="162">
        <v>7</v>
      </c>
      <c r="C278" s="162" t="s">
        <v>27</v>
      </c>
      <c r="D278" s="162" t="s">
        <v>201</v>
      </c>
      <c r="E278" s="162" t="s">
        <v>269</v>
      </c>
      <c r="F278" s="162" t="s">
        <v>280</v>
      </c>
      <c r="G278" s="162">
        <v>26280</v>
      </c>
      <c r="H278" s="162" t="s">
        <v>588</v>
      </c>
      <c r="I278" s="163">
        <v>41941.520879629628</v>
      </c>
      <c r="J278" s="162" t="s">
        <v>123</v>
      </c>
      <c r="K278" s="162" t="s">
        <v>464</v>
      </c>
      <c r="L278" s="162" t="s">
        <v>273</v>
      </c>
      <c r="M278" s="162" t="s">
        <v>465</v>
      </c>
      <c r="N278" s="162">
        <v>163207</v>
      </c>
    </row>
    <row r="279" spans="1:14" x14ac:dyDescent="0.25">
      <c r="A279" s="162">
        <v>2014</v>
      </c>
      <c r="B279" s="162">
        <v>1</v>
      </c>
      <c r="C279" s="162" t="s">
        <v>27</v>
      </c>
      <c r="D279" s="162" t="s">
        <v>201</v>
      </c>
      <c r="E279" s="162" t="s">
        <v>269</v>
      </c>
      <c r="F279" s="162" t="s">
        <v>280</v>
      </c>
      <c r="G279" s="162">
        <v>25000</v>
      </c>
      <c r="H279" s="162" t="s">
        <v>589</v>
      </c>
      <c r="I279" s="163">
        <v>41934.607754629629</v>
      </c>
      <c r="J279" s="162" t="s">
        <v>123</v>
      </c>
      <c r="K279" s="162" t="s">
        <v>386</v>
      </c>
      <c r="L279" s="162" t="s">
        <v>273</v>
      </c>
      <c r="M279" s="162" t="s">
        <v>387</v>
      </c>
      <c r="N279" s="162">
        <v>163116</v>
      </c>
    </row>
    <row r="280" spans="1:14" x14ac:dyDescent="0.25">
      <c r="A280" s="162">
        <v>2013</v>
      </c>
      <c r="B280" s="162">
        <v>9</v>
      </c>
      <c r="C280" s="162" t="s">
        <v>29</v>
      </c>
      <c r="D280" s="162" t="s">
        <v>210</v>
      </c>
      <c r="E280" s="162" t="s">
        <v>269</v>
      </c>
      <c r="F280" s="162" t="s">
        <v>280</v>
      </c>
      <c r="G280" s="162">
        <v>7637</v>
      </c>
      <c r="H280" s="162" t="s">
        <v>590</v>
      </c>
      <c r="I280" s="163">
        <v>41934.607743055552</v>
      </c>
      <c r="J280" s="162" t="s">
        <v>123</v>
      </c>
      <c r="K280" s="162" t="s">
        <v>386</v>
      </c>
      <c r="L280" s="162" t="s">
        <v>273</v>
      </c>
      <c r="M280" s="162" t="s">
        <v>387</v>
      </c>
      <c r="N280" s="162">
        <v>163114</v>
      </c>
    </row>
    <row r="281" spans="1:14" x14ac:dyDescent="0.25">
      <c r="A281" s="162">
        <v>2013</v>
      </c>
      <c r="B281" s="162">
        <v>10</v>
      </c>
      <c r="C281" s="162" t="s">
        <v>29</v>
      </c>
      <c r="D281" s="162" t="s">
        <v>210</v>
      </c>
      <c r="E281" s="162" t="s">
        <v>269</v>
      </c>
      <c r="F281" s="162" t="s">
        <v>280</v>
      </c>
      <c r="G281" s="162">
        <v>4582</v>
      </c>
      <c r="H281" s="162" t="s">
        <v>591</v>
      </c>
      <c r="I281" s="163">
        <v>41934.607731481483</v>
      </c>
      <c r="J281" s="162" t="s">
        <v>123</v>
      </c>
      <c r="K281" s="162" t="s">
        <v>386</v>
      </c>
      <c r="L281" s="162" t="s">
        <v>273</v>
      </c>
      <c r="M281" s="162" t="s">
        <v>387</v>
      </c>
      <c r="N281" s="162">
        <v>163115</v>
      </c>
    </row>
    <row r="282" spans="1:14" x14ac:dyDescent="0.25">
      <c r="A282" s="162">
        <v>2013</v>
      </c>
      <c r="B282" s="162">
        <v>8</v>
      </c>
      <c r="C282" s="162" t="s">
        <v>29</v>
      </c>
      <c r="D282" s="162" t="s">
        <v>210</v>
      </c>
      <c r="E282" s="162" t="s">
        <v>269</v>
      </c>
      <c r="F282" s="162" t="s">
        <v>280</v>
      </c>
      <c r="G282" s="162">
        <v>4733</v>
      </c>
      <c r="H282" s="162" t="s">
        <v>592</v>
      </c>
      <c r="I282" s="163">
        <v>41934.607719907406</v>
      </c>
      <c r="J282" s="162" t="s">
        <v>123</v>
      </c>
      <c r="K282" s="162" t="s">
        <v>386</v>
      </c>
      <c r="L282" s="162" t="s">
        <v>273</v>
      </c>
      <c r="M282" s="162" t="s">
        <v>387</v>
      </c>
      <c r="N282" s="162">
        <v>163113</v>
      </c>
    </row>
    <row r="283" spans="1:14" x14ac:dyDescent="0.25">
      <c r="A283" s="162">
        <v>2013</v>
      </c>
      <c r="B283" s="162">
        <v>7</v>
      </c>
      <c r="C283" s="162" t="s">
        <v>29</v>
      </c>
      <c r="D283" s="162" t="s">
        <v>210</v>
      </c>
      <c r="E283" s="162" t="s">
        <v>269</v>
      </c>
      <c r="F283" s="162" t="s">
        <v>280</v>
      </c>
      <c r="G283" s="162">
        <v>8048</v>
      </c>
      <c r="H283" s="162" t="s">
        <v>593</v>
      </c>
      <c r="I283" s="163">
        <v>41934.60769675926</v>
      </c>
      <c r="J283" s="162" t="s">
        <v>123</v>
      </c>
      <c r="K283" s="162" t="s">
        <v>386</v>
      </c>
      <c r="L283" s="162" t="s">
        <v>273</v>
      </c>
      <c r="M283" s="162" t="s">
        <v>387</v>
      </c>
      <c r="N283" s="162">
        <v>163112</v>
      </c>
    </row>
    <row r="284" spans="1:14" x14ac:dyDescent="0.25">
      <c r="A284" s="162">
        <v>2013</v>
      </c>
      <c r="B284" s="162">
        <v>8</v>
      </c>
      <c r="C284" s="162" t="s">
        <v>9</v>
      </c>
      <c r="D284" s="162" t="s">
        <v>279</v>
      </c>
      <c r="E284" s="162" t="s">
        <v>269</v>
      </c>
      <c r="F284" s="162" t="s">
        <v>280</v>
      </c>
      <c r="G284" s="162">
        <v>7228</v>
      </c>
      <c r="H284" s="162" t="s">
        <v>594</v>
      </c>
      <c r="I284" s="163">
        <v>41864.607777777775</v>
      </c>
      <c r="J284" s="162" t="s">
        <v>123</v>
      </c>
      <c r="K284" s="162" t="s">
        <v>386</v>
      </c>
      <c r="L284" s="162" t="s">
        <v>273</v>
      </c>
      <c r="M284" s="162" t="s">
        <v>387</v>
      </c>
      <c r="N284" s="162">
        <v>151289</v>
      </c>
    </row>
    <row r="285" spans="1:14" x14ac:dyDescent="0.25">
      <c r="A285" s="162">
        <v>2013</v>
      </c>
      <c r="B285" s="162">
        <v>7</v>
      </c>
      <c r="C285" s="162" t="s">
        <v>9</v>
      </c>
      <c r="D285" s="162" t="s">
        <v>279</v>
      </c>
      <c r="E285" s="162" t="s">
        <v>269</v>
      </c>
      <c r="F285" s="162" t="s">
        <v>280</v>
      </c>
      <c r="G285" s="162">
        <v>27772</v>
      </c>
      <c r="H285" s="162" t="s">
        <v>595</v>
      </c>
      <c r="I285" s="163">
        <v>41864.607766203699</v>
      </c>
      <c r="J285" s="162" t="s">
        <v>123</v>
      </c>
      <c r="K285" s="162" t="s">
        <v>386</v>
      </c>
      <c r="L285" s="162" t="s">
        <v>273</v>
      </c>
      <c r="M285" s="162" t="s">
        <v>387</v>
      </c>
      <c r="N285" s="162">
        <v>151288</v>
      </c>
    </row>
    <row r="286" spans="1:14" x14ac:dyDescent="0.25">
      <c r="A286" s="162">
        <v>2014</v>
      </c>
      <c r="B286" s="162">
        <v>3</v>
      </c>
      <c r="C286" s="162" t="s">
        <v>14</v>
      </c>
      <c r="D286" s="162" t="s">
        <v>59</v>
      </c>
      <c r="E286" s="162" t="s">
        <v>269</v>
      </c>
      <c r="F286" s="162" t="s">
        <v>280</v>
      </c>
      <c r="G286" s="162">
        <v>9982</v>
      </c>
      <c r="H286" s="162" t="s">
        <v>596</v>
      </c>
      <c r="I286" s="163">
        <v>41864.607743055552</v>
      </c>
      <c r="J286" s="162" t="s">
        <v>123</v>
      </c>
      <c r="K286" s="162" t="s">
        <v>386</v>
      </c>
      <c r="L286" s="162" t="s">
        <v>273</v>
      </c>
      <c r="M286" s="162" t="s">
        <v>387</v>
      </c>
      <c r="N286" s="162">
        <v>151286</v>
      </c>
    </row>
    <row r="287" spans="1:14" x14ac:dyDescent="0.25">
      <c r="A287" s="162">
        <v>2014</v>
      </c>
      <c r="B287" s="162">
        <v>1</v>
      </c>
      <c r="C287" s="162" t="s">
        <v>14</v>
      </c>
      <c r="D287" s="162" t="s">
        <v>59</v>
      </c>
      <c r="E287" s="162" t="s">
        <v>269</v>
      </c>
      <c r="F287" s="162" t="s">
        <v>280</v>
      </c>
      <c r="G287" s="162">
        <v>6730</v>
      </c>
      <c r="H287" s="162" t="s">
        <v>597</v>
      </c>
      <c r="I287" s="163">
        <v>41864.607731481483</v>
      </c>
      <c r="J287" s="162" t="s">
        <v>123</v>
      </c>
      <c r="K287" s="162" t="s">
        <v>386</v>
      </c>
      <c r="L287" s="162" t="s">
        <v>273</v>
      </c>
      <c r="M287" s="162" t="s">
        <v>387</v>
      </c>
      <c r="N287" s="162">
        <v>151284</v>
      </c>
    </row>
    <row r="288" spans="1:14" x14ac:dyDescent="0.25">
      <c r="A288" s="162">
        <v>2014</v>
      </c>
      <c r="B288" s="162">
        <v>2</v>
      </c>
      <c r="C288" s="162" t="s">
        <v>14</v>
      </c>
      <c r="D288" s="162" t="s">
        <v>59</v>
      </c>
      <c r="E288" s="162" t="s">
        <v>269</v>
      </c>
      <c r="F288" s="162" t="s">
        <v>280</v>
      </c>
      <c r="G288" s="162">
        <v>8102</v>
      </c>
      <c r="H288" s="162" t="s">
        <v>598</v>
      </c>
      <c r="I288" s="163">
        <v>41864.607719907406</v>
      </c>
      <c r="J288" s="162" t="s">
        <v>123</v>
      </c>
      <c r="K288" s="162" t="s">
        <v>386</v>
      </c>
      <c r="L288" s="162" t="s">
        <v>273</v>
      </c>
      <c r="M288" s="162" t="s">
        <v>387</v>
      </c>
      <c r="N288" s="162">
        <v>151285</v>
      </c>
    </row>
    <row r="289" spans="1:14" x14ac:dyDescent="0.25">
      <c r="A289" s="162">
        <v>2014</v>
      </c>
      <c r="B289" s="162">
        <v>4</v>
      </c>
      <c r="C289" s="162" t="s">
        <v>14</v>
      </c>
      <c r="D289" s="162" t="s">
        <v>59</v>
      </c>
      <c r="E289" s="162" t="s">
        <v>269</v>
      </c>
      <c r="F289" s="162" t="s">
        <v>280</v>
      </c>
      <c r="G289" s="162">
        <v>10186</v>
      </c>
      <c r="H289" s="162" t="s">
        <v>599</v>
      </c>
      <c r="I289" s="163">
        <v>41864.607708333329</v>
      </c>
      <c r="J289" s="162" t="s">
        <v>123</v>
      </c>
      <c r="K289" s="162" t="s">
        <v>386</v>
      </c>
      <c r="L289" s="162" t="s">
        <v>273</v>
      </c>
      <c r="M289" s="162" t="s">
        <v>387</v>
      </c>
      <c r="N289" s="162">
        <v>151287</v>
      </c>
    </row>
    <row r="290" spans="1:14" x14ac:dyDescent="0.25">
      <c r="A290" s="162">
        <v>2013</v>
      </c>
      <c r="B290" s="162">
        <v>9</v>
      </c>
      <c r="C290" s="162" t="s">
        <v>14</v>
      </c>
      <c r="D290" s="162" t="s">
        <v>59</v>
      </c>
      <c r="E290" s="162" t="s">
        <v>269</v>
      </c>
      <c r="F290" s="162" t="s">
        <v>280</v>
      </c>
      <c r="G290" s="162">
        <v>10448</v>
      </c>
      <c r="H290" s="162" t="s">
        <v>600</v>
      </c>
      <c r="I290" s="163">
        <v>41835.566122685181</v>
      </c>
      <c r="J290" s="162" t="s">
        <v>123</v>
      </c>
      <c r="K290" s="162" t="s">
        <v>386</v>
      </c>
      <c r="L290" s="162" t="s">
        <v>273</v>
      </c>
      <c r="M290" s="162" t="s">
        <v>387</v>
      </c>
      <c r="N290" s="162">
        <v>144254</v>
      </c>
    </row>
    <row r="291" spans="1:14" x14ac:dyDescent="0.25">
      <c r="A291" s="162">
        <v>2013</v>
      </c>
      <c r="B291" s="162">
        <v>7</v>
      </c>
      <c r="C291" s="162" t="s">
        <v>27</v>
      </c>
      <c r="D291" s="162" t="s">
        <v>201</v>
      </c>
      <c r="E291" s="162" t="s">
        <v>269</v>
      </c>
      <c r="F291" s="162" t="s">
        <v>280</v>
      </c>
      <c r="G291" s="162">
        <v>15535</v>
      </c>
      <c r="H291" s="162" t="s">
        <v>601</v>
      </c>
      <c r="I291" s="163">
        <v>41835.566111111111</v>
      </c>
      <c r="J291" s="162" t="s">
        <v>123</v>
      </c>
      <c r="K291" s="162" t="s">
        <v>386</v>
      </c>
      <c r="L291" s="162" t="s">
        <v>273</v>
      </c>
      <c r="M291" s="162" t="s">
        <v>387</v>
      </c>
      <c r="N291" s="162">
        <v>144251</v>
      </c>
    </row>
    <row r="292" spans="1:14" x14ac:dyDescent="0.25">
      <c r="A292" s="162">
        <v>2013</v>
      </c>
      <c r="B292" s="162">
        <v>10</v>
      </c>
      <c r="C292" s="162" t="s">
        <v>14</v>
      </c>
      <c r="D292" s="162" t="s">
        <v>59</v>
      </c>
      <c r="E292" s="162" t="s">
        <v>269</v>
      </c>
      <c r="F292" s="162" t="s">
        <v>280</v>
      </c>
      <c r="G292" s="162">
        <v>5856</v>
      </c>
      <c r="H292" s="162" t="s">
        <v>602</v>
      </c>
      <c r="I292" s="163">
        <v>41835.566099537034</v>
      </c>
      <c r="J292" s="162" t="s">
        <v>123</v>
      </c>
      <c r="K292" s="162" t="s">
        <v>386</v>
      </c>
      <c r="L292" s="162" t="s">
        <v>273</v>
      </c>
      <c r="M292" s="162" t="s">
        <v>387</v>
      </c>
      <c r="N292" s="162">
        <v>144255</v>
      </c>
    </row>
    <row r="293" spans="1:14" x14ac:dyDescent="0.25">
      <c r="A293" s="162">
        <v>2013</v>
      </c>
      <c r="B293" s="162">
        <v>12</v>
      </c>
      <c r="C293" s="162" t="s">
        <v>14</v>
      </c>
      <c r="D293" s="162" t="s">
        <v>59</v>
      </c>
      <c r="E293" s="162" t="s">
        <v>269</v>
      </c>
      <c r="F293" s="162" t="s">
        <v>280</v>
      </c>
      <c r="G293" s="162">
        <v>9547</v>
      </c>
      <c r="H293" s="162" t="s">
        <v>603</v>
      </c>
      <c r="I293" s="163">
        <v>41835.566087962958</v>
      </c>
      <c r="J293" s="162" t="s">
        <v>123</v>
      </c>
      <c r="K293" s="162" t="s">
        <v>386</v>
      </c>
      <c r="L293" s="162" t="s">
        <v>273</v>
      </c>
      <c r="M293" s="162" t="s">
        <v>387</v>
      </c>
      <c r="N293" s="162">
        <v>144257</v>
      </c>
    </row>
    <row r="294" spans="1:14" x14ac:dyDescent="0.25">
      <c r="A294" s="162">
        <v>2013</v>
      </c>
      <c r="B294" s="162">
        <v>11</v>
      </c>
      <c r="C294" s="162" t="s">
        <v>14</v>
      </c>
      <c r="D294" s="162" t="s">
        <v>59</v>
      </c>
      <c r="E294" s="162" t="s">
        <v>269</v>
      </c>
      <c r="F294" s="162" t="s">
        <v>280</v>
      </c>
      <c r="G294" s="162">
        <v>7926</v>
      </c>
      <c r="H294" s="162" t="s">
        <v>604</v>
      </c>
      <c r="I294" s="163">
        <v>41835.566064814811</v>
      </c>
      <c r="J294" s="162" t="s">
        <v>123</v>
      </c>
      <c r="K294" s="162" t="s">
        <v>386</v>
      </c>
      <c r="L294" s="162" t="s">
        <v>273</v>
      </c>
      <c r="M294" s="162" t="s">
        <v>387</v>
      </c>
      <c r="N294" s="162">
        <v>144256</v>
      </c>
    </row>
    <row r="295" spans="1:14" x14ac:dyDescent="0.25">
      <c r="A295" s="162">
        <v>2013</v>
      </c>
      <c r="B295" s="162">
        <v>7</v>
      </c>
      <c r="C295" s="162" t="s">
        <v>14</v>
      </c>
      <c r="D295" s="162" t="s">
        <v>59</v>
      </c>
      <c r="E295" s="162" t="s">
        <v>269</v>
      </c>
      <c r="F295" s="162" t="s">
        <v>280</v>
      </c>
      <c r="G295" s="162">
        <v>18439</v>
      </c>
      <c r="H295" s="162" t="s">
        <v>605</v>
      </c>
      <c r="I295" s="163">
        <v>41835.566053240742</v>
      </c>
      <c r="J295" s="162" t="s">
        <v>123</v>
      </c>
      <c r="K295" s="162" t="s">
        <v>386</v>
      </c>
      <c r="L295" s="162" t="s">
        <v>273</v>
      </c>
      <c r="M295" s="162" t="s">
        <v>387</v>
      </c>
      <c r="N295" s="162">
        <v>144252</v>
      </c>
    </row>
    <row r="296" spans="1:14" x14ac:dyDescent="0.25">
      <c r="A296" s="162">
        <v>2013</v>
      </c>
      <c r="B296" s="162">
        <v>8</v>
      </c>
      <c r="C296" s="162" t="s">
        <v>14</v>
      </c>
      <c r="D296" s="162" t="s">
        <v>59</v>
      </c>
      <c r="E296" s="162" t="s">
        <v>269</v>
      </c>
      <c r="F296" s="162" t="s">
        <v>280</v>
      </c>
      <c r="G296" s="162">
        <v>12249</v>
      </c>
      <c r="H296" s="162" t="s">
        <v>606</v>
      </c>
      <c r="I296" s="163">
        <v>41835.566030092588</v>
      </c>
      <c r="J296" s="162" t="s">
        <v>123</v>
      </c>
      <c r="K296" s="162" t="s">
        <v>386</v>
      </c>
      <c r="L296" s="162" t="s">
        <v>273</v>
      </c>
      <c r="M296" s="162" t="s">
        <v>387</v>
      </c>
      <c r="N296" s="162">
        <v>144253</v>
      </c>
    </row>
    <row r="297" spans="1:14" x14ac:dyDescent="0.25">
      <c r="A297" s="162">
        <v>2013</v>
      </c>
      <c r="B297" s="162">
        <v>1</v>
      </c>
      <c r="C297" s="162" t="s">
        <v>14</v>
      </c>
      <c r="D297" s="162" t="s">
        <v>59</v>
      </c>
      <c r="E297" s="162" t="s">
        <v>269</v>
      </c>
      <c r="F297" s="162" t="s">
        <v>280</v>
      </c>
      <c r="G297" s="162">
        <v>4000</v>
      </c>
      <c r="H297" s="162" t="s">
        <v>607</v>
      </c>
      <c r="I297" s="163">
        <v>41726.350624999999</v>
      </c>
      <c r="J297" s="162" t="s">
        <v>123</v>
      </c>
      <c r="K297" s="162" t="s">
        <v>386</v>
      </c>
      <c r="L297" s="162" t="s">
        <v>273</v>
      </c>
      <c r="M297" s="162" t="s">
        <v>387</v>
      </c>
      <c r="N297" s="162">
        <v>117975</v>
      </c>
    </row>
    <row r="298" spans="1:14" x14ac:dyDescent="0.25">
      <c r="A298" s="162">
        <v>2012</v>
      </c>
      <c r="B298" s="162">
        <v>12</v>
      </c>
      <c r="C298" s="162" t="s">
        <v>9</v>
      </c>
      <c r="D298" s="162" t="s">
        <v>279</v>
      </c>
      <c r="E298" s="162" t="s">
        <v>269</v>
      </c>
      <c r="F298" s="162" t="s">
        <v>608</v>
      </c>
      <c r="G298" s="162">
        <v>3676</v>
      </c>
      <c r="H298" s="162" t="s">
        <v>609</v>
      </c>
      <c r="I298" s="163">
        <v>41678.360995370371</v>
      </c>
      <c r="J298" s="162" t="s">
        <v>123</v>
      </c>
      <c r="K298" s="162" t="s">
        <v>610</v>
      </c>
      <c r="L298" s="162" t="s">
        <v>273</v>
      </c>
      <c r="M298" s="162" t="s">
        <v>611</v>
      </c>
      <c r="N298" s="162">
        <v>109430</v>
      </c>
    </row>
    <row r="299" spans="1:14" x14ac:dyDescent="0.25">
      <c r="A299" s="162">
        <v>2012</v>
      </c>
      <c r="B299" s="162">
        <v>12</v>
      </c>
      <c r="C299" s="162" t="s">
        <v>612</v>
      </c>
      <c r="D299" s="162" t="s">
        <v>613</v>
      </c>
      <c r="E299" s="162" t="s">
        <v>364</v>
      </c>
      <c r="F299" s="162" t="s">
        <v>354</v>
      </c>
      <c r="G299" s="162">
        <v>2</v>
      </c>
      <c r="H299" s="162" t="s">
        <v>614</v>
      </c>
      <c r="I299" s="163">
        <v>41669.404456018514</v>
      </c>
      <c r="J299" s="162" t="s">
        <v>123</v>
      </c>
      <c r="K299" s="162" t="s">
        <v>272</v>
      </c>
      <c r="L299" s="162" t="s">
        <v>273</v>
      </c>
      <c r="M299" s="162" t="s">
        <v>274</v>
      </c>
      <c r="N299" s="162">
        <v>108367</v>
      </c>
    </row>
    <row r="300" spans="1:14" x14ac:dyDescent="0.25">
      <c r="A300" s="162">
        <v>2012</v>
      </c>
      <c r="B300" s="162">
        <v>11</v>
      </c>
      <c r="C300" s="162" t="s">
        <v>612</v>
      </c>
      <c r="D300" s="162" t="s">
        <v>613</v>
      </c>
      <c r="E300" s="162" t="s">
        <v>364</v>
      </c>
      <c r="F300" s="162" t="s">
        <v>354</v>
      </c>
      <c r="G300" s="162">
        <v>3</v>
      </c>
      <c r="H300" s="162" t="s">
        <v>615</v>
      </c>
      <c r="I300" s="163">
        <v>41669.404456018514</v>
      </c>
      <c r="J300" s="162" t="s">
        <v>123</v>
      </c>
      <c r="K300" s="162" t="s">
        <v>272</v>
      </c>
      <c r="L300" s="162" t="s">
        <v>273</v>
      </c>
      <c r="M300" s="162" t="s">
        <v>274</v>
      </c>
      <c r="N300" s="162">
        <v>108366</v>
      </c>
    </row>
    <row r="301" spans="1:14" x14ac:dyDescent="0.25">
      <c r="A301" s="162">
        <v>2012</v>
      </c>
      <c r="B301" s="162">
        <v>10</v>
      </c>
      <c r="C301" s="162" t="s">
        <v>612</v>
      </c>
      <c r="D301" s="162" t="s">
        <v>613</v>
      </c>
      <c r="E301" s="162" t="s">
        <v>364</v>
      </c>
      <c r="F301" s="162" t="s">
        <v>354</v>
      </c>
      <c r="G301" s="162">
        <v>4</v>
      </c>
      <c r="H301" s="162" t="s">
        <v>616</v>
      </c>
      <c r="I301" s="163">
        <v>41669.404456018514</v>
      </c>
      <c r="J301" s="162" t="s">
        <v>123</v>
      </c>
      <c r="K301" s="162" t="s">
        <v>272</v>
      </c>
      <c r="L301" s="162" t="s">
        <v>273</v>
      </c>
      <c r="M301" s="162" t="s">
        <v>274</v>
      </c>
      <c r="N301" s="162">
        <v>108365</v>
      </c>
    </row>
    <row r="302" spans="1:14" x14ac:dyDescent="0.25">
      <c r="A302" s="162">
        <v>2012</v>
      </c>
      <c r="B302" s="162">
        <v>9</v>
      </c>
      <c r="C302" s="162" t="s">
        <v>612</v>
      </c>
      <c r="D302" s="162" t="s">
        <v>613</v>
      </c>
      <c r="E302" s="162" t="s">
        <v>364</v>
      </c>
      <c r="F302" s="162" t="s">
        <v>354</v>
      </c>
      <c r="G302" s="162">
        <v>5</v>
      </c>
      <c r="H302" s="162" t="s">
        <v>617</v>
      </c>
      <c r="I302" s="163">
        <v>41669.404456018514</v>
      </c>
      <c r="J302" s="162" t="s">
        <v>123</v>
      </c>
      <c r="K302" s="162" t="s">
        <v>272</v>
      </c>
      <c r="L302" s="162" t="s">
        <v>273</v>
      </c>
      <c r="M302" s="162" t="s">
        <v>274</v>
      </c>
      <c r="N302" s="162">
        <v>108364</v>
      </c>
    </row>
    <row r="303" spans="1:14" x14ac:dyDescent="0.25">
      <c r="A303" s="162">
        <v>2012</v>
      </c>
      <c r="B303" s="162">
        <v>8</v>
      </c>
      <c r="C303" s="162" t="s">
        <v>612</v>
      </c>
      <c r="D303" s="162" t="s">
        <v>613</v>
      </c>
      <c r="E303" s="162" t="s">
        <v>364</v>
      </c>
      <c r="F303" s="162" t="s">
        <v>354</v>
      </c>
      <c r="G303" s="162">
        <v>5</v>
      </c>
      <c r="H303" s="162" t="s">
        <v>618</v>
      </c>
      <c r="I303" s="163">
        <v>41669.404456018514</v>
      </c>
      <c r="J303" s="162" t="s">
        <v>123</v>
      </c>
      <c r="K303" s="162" t="s">
        <v>272</v>
      </c>
      <c r="L303" s="162" t="s">
        <v>273</v>
      </c>
      <c r="M303" s="162" t="s">
        <v>274</v>
      </c>
      <c r="N303" s="162">
        <v>108363</v>
      </c>
    </row>
    <row r="304" spans="1:14" x14ac:dyDescent="0.25">
      <c r="A304" s="162">
        <v>2012</v>
      </c>
      <c r="B304" s="162">
        <v>7</v>
      </c>
      <c r="C304" s="162" t="s">
        <v>612</v>
      </c>
      <c r="D304" s="162" t="s">
        <v>613</v>
      </c>
      <c r="E304" s="162" t="s">
        <v>364</v>
      </c>
      <c r="F304" s="162" t="s">
        <v>354</v>
      </c>
      <c r="G304" s="162">
        <v>5</v>
      </c>
      <c r="H304" s="162" t="s">
        <v>619</v>
      </c>
      <c r="I304" s="163">
        <v>41669.404456018514</v>
      </c>
      <c r="J304" s="162" t="s">
        <v>123</v>
      </c>
      <c r="K304" s="162" t="s">
        <v>272</v>
      </c>
      <c r="L304" s="162" t="s">
        <v>273</v>
      </c>
      <c r="M304" s="162" t="s">
        <v>274</v>
      </c>
      <c r="N304" s="162">
        <v>108362</v>
      </c>
    </row>
    <row r="305" spans="1:14" x14ac:dyDescent="0.25">
      <c r="A305" s="162">
        <v>2012</v>
      </c>
      <c r="B305" s="162">
        <v>12</v>
      </c>
      <c r="C305" s="162" t="s">
        <v>27</v>
      </c>
      <c r="D305" s="162" t="s">
        <v>201</v>
      </c>
      <c r="E305" s="162" t="s">
        <v>269</v>
      </c>
      <c r="F305" s="162" t="s">
        <v>620</v>
      </c>
      <c r="G305" s="162">
        <v>24045</v>
      </c>
      <c r="H305" s="162" t="s">
        <v>621</v>
      </c>
      <c r="I305" s="163">
        <v>41642.310902777775</v>
      </c>
      <c r="J305" s="162" t="s">
        <v>123</v>
      </c>
      <c r="K305" s="162" t="s">
        <v>464</v>
      </c>
      <c r="L305" s="162" t="s">
        <v>273</v>
      </c>
      <c r="M305" s="162" t="s">
        <v>465</v>
      </c>
      <c r="N305" s="162">
        <v>105405</v>
      </c>
    </row>
    <row r="306" spans="1:14" x14ac:dyDescent="0.25">
      <c r="A306" s="162">
        <v>2012</v>
      </c>
      <c r="B306" s="162">
        <v>11</v>
      </c>
      <c r="C306" s="162" t="s">
        <v>27</v>
      </c>
      <c r="D306" s="162" t="s">
        <v>201</v>
      </c>
      <c r="E306" s="162" t="s">
        <v>269</v>
      </c>
      <c r="F306" s="162" t="s">
        <v>620</v>
      </c>
      <c r="G306" s="162">
        <v>34606</v>
      </c>
      <c r="H306" s="162" t="s">
        <v>622</v>
      </c>
      <c r="I306" s="163">
        <v>41642.310902777775</v>
      </c>
      <c r="J306" s="162" t="s">
        <v>123</v>
      </c>
      <c r="K306" s="162" t="s">
        <v>464</v>
      </c>
      <c r="L306" s="162" t="s">
        <v>273</v>
      </c>
      <c r="M306" s="162" t="s">
        <v>465</v>
      </c>
      <c r="N306" s="162">
        <v>105404</v>
      </c>
    </row>
    <row r="307" spans="1:14" x14ac:dyDescent="0.25">
      <c r="A307" s="162">
        <v>2012</v>
      </c>
      <c r="B307" s="162">
        <v>10</v>
      </c>
      <c r="C307" s="162" t="s">
        <v>27</v>
      </c>
      <c r="D307" s="162" t="s">
        <v>201</v>
      </c>
      <c r="E307" s="162" t="s">
        <v>269</v>
      </c>
      <c r="F307" s="162" t="s">
        <v>620</v>
      </c>
      <c r="G307" s="162">
        <v>45454</v>
      </c>
      <c r="H307" s="162" t="s">
        <v>623</v>
      </c>
      <c r="I307" s="163">
        <v>41642.310902777775</v>
      </c>
      <c r="J307" s="162" t="s">
        <v>123</v>
      </c>
      <c r="K307" s="162" t="s">
        <v>464</v>
      </c>
      <c r="L307" s="162" t="s">
        <v>273</v>
      </c>
      <c r="M307" s="162" t="s">
        <v>465</v>
      </c>
      <c r="N307" s="162">
        <v>105403</v>
      </c>
    </row>
    <row r="308" spans="1:14" x14ac:dyDescent="0.25">
      <c r="A308" s="162">
        <v>2012</v>
      </c>
      <c r="B308" s="162">
        <v>9</v>
      </c>
      <c r="C308" s="162" t="s">
        <v>27</v>
      </c>
      <c r="D308" s="162" t="s">
        <v>201</v>
      </c>
      <c r="E308" s="162" t="s">
        <v>269</v>
      </c>
      <c r="F308" s="162" t="s">
        <v>620</v>
      </c>
      <c r="G308" s="162">
        <v>29767</v>
      </c>
      <c r="H308" s="162" t="s">
        <v>624</v>
      </c>
      <c r="I308" s="163">
        <v>41642.310902777775</v>
      </c>
      <c r="J308" s="162" t="s">
        <v>123</v>
      </c>
      <c r="K308" s="162" t="s">
        <v>464</v>
      </c>
      <c r="L308" s="162" t="s">
        <v>273</v>
      </c>
      <c r="M308" s="162" t="s">
        <v>465</v>
      </c>
      <c r="N308" s="162">
        <v>105402</v>
      </c>
    </row>
    <row r="309" spans="1:14" x14ac:dyDescent="0.25">
      <c r="A309" s="162">
        <v>2012</v>
      </c>
      <c r="B309" s="162">
        <v>8</v>
      </c>
      <c r="C309" s="162" t="s">
        <v>27</v>
      </c>
      <c r="D309" s="162" t="s">
        <v>201</v>
      </c>
      <c r="E309" s="162" t="s">
        <v>269</v>
      </c>
      <c r="F309" s="162" t="s">
        <v>620</v>
      </c>
      <c r="G309" s="162">
        <v>39253</v>
      </c>
      <c r="H309" s="162" t="s">
        <v>625</v>
      </c>
      <c r="I309" s="163">
        <v>41642.310902777775</v>
      </c>
      <c r="J309" s="162" t="s">
        <v>123</v>
      </c>
      <c r="K309" s="162" t="s">
        <v>464</v>
      </c>
      <c r="L309" s="162" t="s">
        <v>273</v>
      </c>
      <c r="M309" s="162" t="s">
        <v>465</v>
      </c>
      <c r="N309" s="162">
        <v>105401</v>
      </c>
    </row>
    <row r="310" spans="1:14" x14ac:dyDescent="0.25">
      <c r="A310" s="162">
        <v>2012</v>
      </c>
      <c r="B310" s="162">
        <v>7</v>
      </c>
      <c r="C310" s="162" t="s">
        <v>27</v>
      </c>
      <c r="D310" s="162" t="s">
        <v>201</v>
      </c>
      <c r="E310" s="162" t="s">
        <v>269</v>
      </c>
      <c r="F310" s="162" t="s">
        <v>620</v>
      </c>
      <c r="G310" s="162">
        <v>26875</v>
      </c>
      <c r="H310" s="162" t="s">
        <v>626</v>
      </c>
      <c r="I310" s="163">
        <v>41642.310891203699</v>
      </c>
      <c r="J310" s="162" t="s">
        <v>123</v>
      </c>
      <c r="K310" s="162" t="s">
        <v>464</v>
      </c>
      <c r="L310" s="162" t="s">
        <v>273</v>
      </c>
      <c r="M310" s="162" t="s">
        <v>465</v>
      </c>
      <c r="N310" s="162">
        <v>105400</v>
      </c>
    </row>
    <row r="311" spans="1:14" x14ac:dyDescent="0.25">
      <c r="A311" s="162">
        <v>2012</v>
      </c>
      <c r="B311" s="162">
        <v>12</v>
      </c>
      <c r="C311" s="162" t="s">
        <v>9</v>
      </c>
      <c r="D311" s="162" t="s">
        <v>279</v>
      </c>
      <c r="E311" s="162" t="s">
        <v>269</v>
      </c>
      <c r="F311" s="162" t="s">
        <v>448</v>
      </c>
      <c r="G311" s="162">
        <v>48949</v>
      </c>
      <c r="H311" s="162" t="s">
        <v>627</v>
      </c>
      <c r="I311" s="163">
        <v>41618.339560185181</v>
      </c>
      <c r="J311" s="162" t="s">
        <v>123</v>
      </c>
      <c r="K311" s="162" t="s">
        <v>272</v>
      </c>
      <c r="L311" s="162" t="s">
        <v>273</v>
      </c>
      <c r="M311" s="162" t="s">
        <v>274</v>
      </c>
      <c r="N311" s="162">
        <v>102520</v>
      </c>
    </row>
    <row r="312" spans="1:14" x14ac:dyDescent="0.25">
      <c r="A312" s="162">
        <v>2012</v>
      </c>
      <c r="B312" s="162">
        <v>11</v>
      </c>
      <c r="C312" s="162" t="s">
        <v>9</v>
      </c>
      <c r="D312" s="162" t="s">
        <v>279</v>
      </c>
      <c r="E312" s="162" t="s">
        <v>269</v>
      </c>
      <c r="F312" s="162" t="s">
        <v>448</v>
      </c>
      <c r="G312" s="162">
        <v>25218</v>
      </c>
      <c r="H312" s="162" t="s">
        <v>628</v>
      </c>
      <c r="I312" s="163">
        <v>41618.339560185181</v>
      </c>
      <c r="J312" s="162" t="s">
        <v>123</v>
      </c>
      <c r="K312" s="162" t="s">
        <v>272</v>
      </c>
      <c r="L312" s="162" t="s">
        <v>273</v>
      </c>
      <c r="M312" s="162" t="s">
        <v>274</v>
      </c>
      <c r="N312" s="162">
        <v>102519</v>
      </c>
    </row>
    <row r="313" spans="1:14" x14ac:dyDescent="0.25">
      <c r="A313" s="162">
        <v>2012</v>
      </c>
      <c r="B313" s="162">
        <v>10</v>
      </c>
      <c r="C313" s="162" t="s">
        <v>9</v>
      </c>
      <c r="D313" s="162" t="s">
        <v>279</v>
      </c>
      <c r="E313" s="162" t="s">
        <v>269</v>
      </c>
      <c r="F313" s="162" t="s">
        <v>448</v>
      </c>
      <c r="G313" s="162">
        <v>833</v>
      </c>
      <c r="H313" s="162" t="s">
        <v>629</v>
      </c>
      <c r="I313" s="163">
        <v>41618.339560185181</v>
      </c>
      <c r="J313" s="162" t="s">
        <v>123</v>
      </c>
      <c r="K313" s="162" t="s">
        <v>272</v>
      </c>
      <c r="L313" s="162" t="s">
        <v>273</v>
      </c>
      <c r="M313" s="162" t="s">
        <v>274</v>
      </c>
      <c r="N313" s="162">
        <v>102518</v>
      </c>
    </row>
    <row r="314" spans="1:14" x14ac:dyDescent="0.25">
      <c r="A314" s="162">
        <v>2012</v>
      </c>
      <c r="B314" s="162">
        <v>12</v>
      </c>
      <c r="C314" s="162" t="s">
        <v>14</v>
      </c>
      <c r="D314" s="162" t="s">
        <v>59</v>
      </c>
      <c r="E314" s="162" t="s">
        <v>269</v>
      </c>
      <c r="F314" s="162" t="s">
        <v>630</v>
      </c>
      <c r="G314" s="162">
        <v>4522</v>
      </c>
      <c r="H314" s="162" t="s">
        <v>631</v>
      </c>
      <c r="I314" s="163">
        <v>41586.40898148148</v>
      </c>
      <c r="J314" s="162" t="s">
        <v>123</v>
      </c>
      <c r="K314" s="162" t="s">
        <v>632</v>
      </c>
      <c r="L314" s="162" t="s">
        <v>273</v>
      </c>
      <c r="M314" s="162" t="s">
        <v>4226</v>
      </c>
      <c r="N314" s="162">
        <v>100741</v>
      </c>
    </row>
    <row r="315" spans="1:14" x14ac:dyDescent="0.25">
      <c r="A315" s="162">
        <v>2012</v>
      </c>
      <c r="B315" s="162">
        <v>11</v>
      </c>
      <c r="C315" s="162" t="s">
        <v>14</v>
      </c>
      <c r="D315" s="162" t="s">
        <v>59</v>
      </c>
      <c r="E315" s="162" t="s">
        <v>269</v>
      </c>
      <c r="F315" s="162" t="s">
        <v>630</v>
      </c>
      <c r="G315" s="162">
        <v>101</v>
      </c>
      <c r="H315" s="162" t="s">
        <v>633</v>
      </c>
      <c r="I315" s="163">
        <v>41586.40898148148</v>
      </c>
      <c r="J315" s="162" t="s">
        <v>123</v>
      </c>
      <c r="K315" s="162" t="s">
        <v>632</v>
      </c>
      <c r="L315" s="162" t="s">
        <v>273</v>
      </c>
      <c r="M315" s="162" t="s">
        <v>4226</v>
      </c>
      <c r="N315" s="162">
        <v>100740</v>
      </c>
    </row>
    <row r="316" spans="1:14" x14ac:dyDescent="0.25">
      <c r="A316" s="162">
        <v>2012</v>
      </c>
      <c r="B316" s="162">
        <v>12</v>
      </c>
      <c r="C316" s="162" t="s">
        <v>29</v>
      </c>
      <c r="D316" s="162" t="s">
        <v>210</v>
      </c>
      <c r="E316" s="162" t="s">
        <v>269</v>
      </c>
      <c r="F316" s="162" t="s">
        <v>630</v>
      </c>
      <c r="G316" s="162">
        <v>8879</v>
      </c>
      <c r="H316" s="162" t="s">
        <v>634</v>
      </c>
      <c r="I316" s="163">
        <v>41586.40898148148</v>
      </c>
      <c r="J316" s="162" t="s">
        <v>123</v>
      </c>
      <c r="K316" s="162" t="s">
        <v>632</v>
      </c>
      <c r="L316" s="162" t="s">
        <v>273</v>
      </c>
      <c r="M316" s="162" t="s">
        <v>4226</v>
      </c>
      <c r="N316" s="162">
        <v>100739</v>
      </c>
    </row>
    <row r="317" spans="1:14" x14ac:dyDescent="0.25">
      <c r="A317" s="162">
        <v>2012</v>
      </c>
      <c r="B317" s="162">
        <v>11</v>
      </c>
      <c r="C317" s="162" t="s">
        <v>29</v>
      </c>
      <c r="D317" s="162" t="s">
        <v>210</v>
      </c>
      <c r="E317" s="162" t="s">
        <v>269</v>
      </c>
      <c r="F317" s="162" t="s">
        <v>630</v>
      </c>
      <c r="G317" s="162">
        <v>6660</v>
      </c>
      <c r="H317" s="162" t="s">
        <v>635</v>
      </c>
      <c r="I317" s="163">
        <v>41586.40898148148</v>
      </c>
      <c r="J317" s="162" t="s">
        <v>123</v>
      </c>
      <c r="K317" s="162" t="s">
        <v>632</v>
      </c>
      <c r="L317" s="162" t="s">
        <v>273</v>
      </c>
      <c r="M317" s="162" t="s">
        <v>4226</v>
      </c>
      <c r="N317" s="162">
        <v>100738</v>
      </c>
    </row>
    <row r="318" spans="1:14" x14ac:dyDescent="0.25">
      <c r="A318" s="162">
        <v>2012</v>
      </c>
      <c r="B318" s="162">
        <v>10</v>
      </c>
      <c r="C318" s="162" t="s">
        <v>29</v>
      </c>
      <c r="D318" s="162" t="s">
        <v>210</v>
      </c>
      <c r="E318" s="162" t="s">
        <v>269</v>
      </c>
      <c r="F318" s="162" t="s">
        <v>630</v>
      </c>
      <c r="G318" s="162">
        <v>8749</v>
      </c>
      <c r="H318" s="162" t="s">
        <v>636</v>
      </c>
      <c r="I318" s="163">
        <v>41586.40898148148</v>
      </c>
      <c r="J318" s="162" t="s">
        <v>123</v>
      </c>
      <c r="K318" s="162" t="s">
        <v>632</v>
      </c>
      <c r="L318" s="162" t="s">
        <v>273</v>
      </c>
      <c r="M318" s="162" t="s">
        <v>4226</v>
      </c>
      <c r="N318" s="162">
        <v>100737</v>
      </c>
    </row>
    <row r="319" spans="1:14" x14ac:dyDescent="0.25">
      <c r="A319" s="162">
        <v>2012</v>
      </c>
      <c r="B319" s="162">
        <v>9</v>
      </c>
      <c r="C319" s="162" t="s">
        <v>29</v>
      </c>
      <c r="D319" s="162" t="s">
        <v>210</v>
      </c>
      <c r="E319" s="162" t="s">
        <v>269</v>
      </c>
      <c r="F319" s="162" t="s">
        <v>630</v>
      </c>
      <c r="G319" s="162">
        <v>5730</v>
      </c>
      <c r="H319" s="162" t="s">
        <v>637</v>
      </c>
      <c r="I319" s="163">
        <v>41586.40898148148</v>
      </c>
      <c r="J319" s="162" t="s">
        <v>123</v>
      </c>
      <c r="K319" s="162" t="s">
        <v>632</v>
      </c>
      <c r="L319" s="162" t="s">
        <v>273</v>
      </c>
      <c r="M319" s="162" t="s">
        <v>4226</v>
      </c>
      <c r="N319" s="162">
        <v>100736</v>
      </c>
    </row>
    <row r="320" spans="1:14" x14ac:dyDescent="0.25">
      <c r="A320" s="162">
        <v>2012</v>
      </c>
      <c r="B320" s="162">
        <v>8</v>
      </c>
      <c r="C320" s="162" t="s">
        <v>29</v>
      </c>
      <c r="D320" s="162" t="s">
        <v>210</v>
      </c>
      <c r="E320" s="162" t="s">
        <v>269</v>
      </c>
      <c r="F320" s="162" t="s">
        <v>630</v>
      </c>
      <c r="G320" s="162">
        <v>7555</v>
      </c>
      <c r="H320" s="162" t="s">
        <v>638</v>
      </c>
      <c r="I320" s="163">
        <v>41586.40898148148</v>
      </c>
      <c r="J320" s="162" t="s">
        <v>123</v>
      </c>
      <c r="K320" s="162" t="s">
        <v>632</v>
      </c>
      <c r="L320" s="162" t="s">
        <v>273</v>
      </c>
      <c r="M320" s="162" t="s">
        <v>4226</v>
      </c>
      <c r="N320" s="162">
        <v>100735</v>
      </c>
    </row>
    <row r="321" spans="1:14" x14ac:dyDescent="0.25">
      <c r="A321" s="162">
        <v>2012</v>
      </c>
      <c r="B321" s="162">
        <v>7</v>
      </c>
      <c r="C321" s="162" t="s">
        <v>29</v>
      </c>
      <c r="D321" s="162" t="s">
        <v>210</v>
      </c>
      <c r="E321" s="162" t="s">
        <v>269</v>
      </c>
      <c r="F321" s="162" t="s">
        <v>630</v>
      </c>
      <c r="G321" s="162">
        <v>5173</v>
      </c>
      <c r="H321" s="162" t="s">
        <v>639</v>
      </c>
      <c r="I321" s="163">
        <v>41586.40898148148</v>
      </c>
      <c r="J321" s="162" t="s">
        <v>123</v>
      </c>
      <c r="K321" s="162" t="s">
        <v>632</v>
      </c>
      <c r="L321" s="162" t="s">
        <v>273</v>
      </c>
      <c r="M321" s="162" t="s">
        <v>4226</v>
      </c>
      <c r="N321" s="162">
        <v>100734</v>
      </c>
    </row>
    <row r="322" spans="1:14" x14ac:dyDescent="0.25">
      <c r="A322" s="162">
        <v>2012</v>
      </c>
      <c r="B322" s="162">
        <v>10</v>
      </c>
      <c r="C322" s="162" t="s">
        <v>9</v>
      </c>
      <c r="D322" s="162" t="s">
        <v>279</v>
      </c>
      <c r="E322" s="162" t="s">
        <v>269</v>
      </c>
      <c r="F322" s="162" t="s">
        <v>630</v>
      </c>
      <c r="G322" s="162">
        <v>32566</v>
      </c>
      <c r="H322" s="162" t="s">
        <v>640</v>
      </c>
      <c r="I322" s="163">
        <v>41586.408356481479</v>
      </c>
      <c r="J322" s="162" t="s">
        <v>123</v>
      </c>
      <c r="K322" s="162" t="s">
        <v>632</v>
      </c>
      <c r="L322" s="162" t="s">
        <v>273</v>
      </c>
      <c r="M322" s="162" t="s">
        <v>641</v>
      </c>
      <c r="N322" s="162">
        <v>100763</v>
      </c>
    </row>
    <row r="323" spans="1:14" x14ac:dyDescent="0.25">
      <c r="A323" s="162">
        <v>2012</v>
      </c>
      <c r="B323" s="162">
        <v>12</v>
      </c>
      <c r="C323" s="162" t="s">
        <v>14</v>
      </c>
      <c r="D323" s="162" t="s">
        <v>59</v>
      </c>
      <c r="E323" s="162" t="s">
        <v>269</v>
      </c>
      <c r="F323" s="162" t="s">
        <v>630</v>
      </c>
      <c r="G323" s="162">
        <v>3641</v>
      </c>
      <c r="H323" s="162" t="s">
        <v>642</v>
      </c>
      <c r="I323" s="163">
        <v>41586.407731481479</v>
      </c>
      <c r="J323" s="162" t="s">
        <v>123</v>
      </c>
      <c r="K323" s="162" t="s">
        <v>632</v>
      </c>
      <c r="L323" s="162" t="s">
        <v>273</v>
      </c>
      <c r="M323" s="162" t="s">
        <v>641</v>
      </c>
      <c r="N323" s="162">
        <v>100764</v>
      </c>
    </row>
    <row r="324" spans="1:14" x14ac:dyDescent="0.25">
      <c r="A324" s="162">
        <v>2012</v>
      </c>
      <c r="B324" s="162">
        <v>9</v>
      </c>
      <c r="C324" s="162" t="s">
        <v>9</v>
      </c>
      <c r="D324" s="162" t="s">
        <v>279</v>
      </c>
      <c r="E324" s="162" t="s">
        <v>269</v>
      </c>
      <c r="F324" s="162" t="s">
        <v>630</v>
      </c>
      <c r="G324" s="162">
        <v>17681</v>
      </c>
      <c r="H324" s="162" t="s">
        <v>643</v>
      </c>
      <c r="I324" s="163">
        <v>41586.407291666663</v>
      </c>
      <c r="J324" s="162" t="s">
        <v>123</v>
      </c>
      <c r="K324" s="162" t="s">
        <v>632</v>
      </c>
      <c r="L324" s="162" t="s">
        <v>273</v>
      </c>
      <c r="M324" s="162" t="s">
        <v>641</v>
      </c>
      <c r="N324" s="162">
        <v>100762</v>
      </c>
    </row>
    <row r="325" spans="1:14" x14ac:dyDescent="0.25">
      <c r="A325" s="162">
        <v>2012</v>
      </c>
      <c r="B325" s="162">
        <v>8</v>
      </c>
      <c r="C325" s="162" t="s">
        <v>9</v>
      </c>
      <c r="D325" s="162" t="s">
        <v>279</v>
      </c>
      <c r="E325" s="162" t="s">
        <v>269</v>
      </c>
      <c r="F325" s="162" t="s">
        <v>630</v>
      </c>
      <c r="G325" s="162">
        <v>23942</v>
      </c>
      <c r="H325" s="162" t="s">
        <v>644</v>
      </c>
      <c r="I325" s="163">
        <v>41586.40688657407</v>
      </c>
      <c r="J325" s="162" t="s">
        <v>123</v>
      </c>
      <c r="K325" s="162" t="s">
        <v>632</v>
      </c>
      <c r="L325" s="162" t="s">
        <v>273</v>
      </c>
      <c r="M325" s="162" t="s">
        <v>641</v>
      </c>
      <c r="N325" s="162">
        <v>100761</v>
      </c>
    </row>
    <row r="326" spans="1:14" x14ac:dyDescent="0.25">
      <c r="A326" s="162">
        <v>2012</v>
      </c>
      <c r="B326" s="162">
        <v>7</v>
      </c>
      <c r="C326" s="162" t="s">
        <v>9</v>
      </c>
      <c r="D326" s="162" t="s">
        <v>279</v>
      </c>
      <c r="E326" s="162" t="s">
        <v>269</v>
      </c>
      <c r="F326" s="162" t="s">
        <v>630</v>
      </c>
      <c r="G326" s="162">
        <v>22170</v>
      </c>
      <c r="H326" s="162" t="s">
        <v>645</v>
      </c>
      <c r="I326" s="163">
        <v>41586.406527777777</v>
      </c>
      <c r="J326" s="162" t="s">
        <v>123</v>
      </c>
      <c r="K326" s="162" t="s">
        <v>632</v>
      </c>
      <c r="L326" s="162" t="s">
        <v>273</v>
      </c>
      <c r="M326" s="162" t="s">
        <v>641</v>
      </c>
      <c r="N326" s="162">
        <v>100760</v>
      </c>
    </row>
    <row r="327" spans="1:14" x14ac:dyDescent="0.25">
      <c r="A327" s="162">
        <v>2012</v>
      </c>
      <c r="B327" s="162">
        <v>7</v>
      </c>
      <c r="C327" s="162" t="s">
        <v>14</v>
      </c>
      <c r="D327" s="162" t="s">
        <v>59</v>
      </c>
      <c r="E327" s="162" t="s">
        <v>269</v>
      </c>
      <c r="F327" s="162" t="s">
        <v>280</v>
      </c>
      <c r="G327" s="162">
        <v>16041</v>
      </c>
      <c r="H327" s="162" t="s">
        <v>646</v>
      </c>
      <c r="I327" s="163">
        <v>41578.608483796292</v>
      </c>
      <c r="J327" s="162" t="s">
        <v>123</v>
      </c>
      <c r="K327" s="162" t="s">
        <v>386</v>
      </c>
      <c r="L327" s="162" t="s">
        <v>273</v>
      </c>
      <c r="M327" s="162" t="s">
        <v>387</v>
      </c>
      <c r="N327" s="162">
        <v>100514</v>
      </c>
    </row>
    <row r="328" spans="1:14" x14ac:dyDescent="0.25">
      <c r="A328" s="162">
        <v>2012</v>
      </c>
      <c r="B328" s="162">
        <v>8</v>
      </c>
      <c r="C328" s="162" t="s">
        <v>14</v>
      </c>
      <c r="D328" s="162" t="s">
        <v>59</v>
      </c>
      <c r="E328" s="162" t="s">
        <v>269</v>
      </c>
      <c r="F328" s="162" t="s">
        <v>280</v>
      </c>
      <c r="G328" s="162">
        <v>14164</v>
      </c>
      <c r="H328" s="162" t="s">
        <v>647</v>
      </c>
      <c r="I328" s="163">
        <v>41578.608472222222</v>
      </c>
      <c r="J328" s="162" t="s">
        <v>123</v>
      </c>
      <c r="K328" s="162" t="s">
        <v>386</v>
      </c>
      <c r="L328" s="162" t="s">
        <v>273</v>
      </c>
      <c r="M328" s="162" t="s">
        <v>387</v>
      </c>
      <c r="N328" s="162">
        <v>100515</v>
      </c>
    </row>
    <row r="329" spans="1:14" x14ac:dyDescent="0.25">
      <c r="A329" s="162">
        <v>2012</v>
      </c>
      <c r="B329" s="162">
        <v>11</v>
      </c>
      <c r="C329" s="162" t="s">
        <v>14</v>
      </c>
      <c r="D329" s="162" t="s">
        <v>59</v>
      </c>
      <c r="E329" s="162" t="s">
        <v>269</v>
      </c>
      <c r="F329" s="162" t="s">
        <v>280</v>
      </c>
      <c r="G329" s="162">
        <v>4082</v>
      </c>
      <c r="H329" s="162" t="s">
        <v>648</v>
      </c>
      <c r="I329" s="163">
        <v>41578.608460648145</v>
      </c>
      <c r="J329" s="162" t="s">
        <v>123</v>
      </c>
      <c r="K329" s="162" t="s">
        <v>386</v>
      </c>
      <c r="L329" s="162" t="s">
        <v>273</v>
      </c>
      <c r="M329" s="162" t="s">
        <v>387</v>
      </c>
      <c r="N329" s="162">
        <v>100518</v>
      </c>
    </row>
    <row r="330" spans="1:14" x14ac:dyDescent="0.25">
      <c r="A330" s="162">
        <v>2012</v>
      </c>
      <c r="B330" s="162">
        <v>9</v>
      </c>
      <c r="C330" s="162" t="s">
        <v>14</v>
      </c>
      <c r="D330" s="162" t="s">
        <v>59</v>
      </c>
      <c r="E330" s="162" t="s">
        <v>269</v>
      </c>
      <c r="F330" s="162" t="s">
        <v>280</v>
      </c>
      <c r="G330" s="162">
        <v>9214</v>
      </c>
      <c r="H330" s="162" t="s">
        <v>649</v>
      </c>
      <c r="I330" s="163">
        <v>41578.608449074076</v>
      </c>
      <c r="J330" s="162" t="s">
        <v>123</v>
      </c>
      <c r="K330" s="162" t="s">
        <v>386</v>
      </c>
      <c r="L330" s="162" t="s">
        <v>273</v>
      </c>
      <c r="M330" s="162" t="s">
        <v>387</v>
      </c>
      <c r="N330" s="162">
        <v>100516</v>
      </c>
    </row>
    <row r="331" spans="1:14" x14ac:dyDescent="0.25">
      <c r="A331" s="162">
        <v>2012</v>
      </c>
      <c r="B331" s="162">
        <v>10</v>
      </c>
      <c r="C331" s="162" t="s">
        <v>14</v>
      </c>
      <c r="D331" s="162" t="s">
        <v>59</v>
      </c>
      <c r="E331" s="162" t="s">
        <v>269</v>
      </c>
      <c r="F331" s="162" t="s">
        <v>280</v>
      </c>
      <c r="G331" s="162">
        <v>6499</v>
      </c>
      <c r="H331" s="162" t="s">
        <v>650</v>
      </c>
      <c r="I331" s="163">
        <v>41578.608437499999</v>
      </c>
      <c r="J331" s="162" t="s">
        <v>123</v>
      </c>
      <c r="K331" s="162" t="s">
        <v>386</v>
      </c>
      <c r="L331" s="162" t="s">
        <v>273</v>
      </c>
      <c r="M331" s="162" t="s">
        <v>387</v>
      </c>
      <c r="N331" s="162">
        <v>100517</v>
      </c>
    </row>
    <row r="332" spans="1:14" x14ac:dyDescent="0.25">
      <c r="A332" s="162">
        <v>2012</v>
      </c>
      <c r="B332" s="162">
        <v>1</v>
      </c>
      <c r="C332" s="162" t="s">
        <v>27</v>
      </c>
      <c r="D332" s="162" t="s">
        <v>201</v>
      </c>
      <c r="E332" s="162" t="s">
        <v>269</v>
      </c>
      <c r="F332" s="162" t="s">
        <v>651</v>
      </c>
      <c r="G332" s="162">
        <v>38143</v>
      </c>
      <c r="H332" s="162" t="s">
        <v>652</v>
      </c>
      <c r="I332" s="163">
        <v>41031.309976851851</v>
      </c>
      <c r="J332" s="162" t="s">
        <v>123</v>
      </c>
      <c r="K332" s="162" t="s">
        <v>653</v>
      </c>
      <c r="L332" s="162" t="s">
        <v>273</v>
      </c>
      <c r="M332" s="162" t="s">
        <v>654</v>
      </c>
      <c r="N332" s="162">
        <v>41455</v>
      </c>
    </row>
    <row r="333" spans="1:14" x14ac:dyDescent="0.25">
      <c r="A333" s="162">
        <v>2012</v>
      </c>
      <c r="B333" s="162">
        <v>1</v>
      </c>
      <c r="C333" s="162" t="s">
        <v>29</v>
      </c>
      <c r="D333" s="162" t="s">
        <v>210</v>
      </c>
      <c r="E333" s="162" t="s">
        <v>269</v>
      </c>
      <c r="F333" s="162" t="s">
        <v>651</v>
      </c>
      <c r="G333" s="162">
        <v>11460</v>
      </c>
      <c r="H333" s="162" t="s">
        <v>655</v>
      </c>
      <c r="I333" s="163">
        <v>41031.309594907405</v>
      </c>
      <c r="J333" s="162" t="s">
        <v>123</v>
      </c>
      <c r="K333" s="162" t="s">
        <v>653</v>
      </c>
      <c r="L333" s="162" t="s">
        <v>273</v>
      </c>
      <c r="M333" s="162" t="s">
        <v>654</v>
      </c>
      <c r="N333" s="162">
        <v>41454</v>
      </c>
    </row>
    <row r="334" spans="1:14" x14ac:dyDescent="0.25">
      <c r="A334" s="162">
        <v>2011</v>
      </c>
      <c r="B334" s="162">
        <v>10</v>
      </c>
      <c r="C334" s="162" t="s">
        <v>12</v>
      </c>
      <c r="D334" s="162" t="s">
        <v>268</v>
      </c>
      <c r="E334" s="162" t="s">
        <v>269</v>
      </c>
      <c r="F334" s="162" t="s">
        <v>651</v>
      </c>
      <c r="G334" s="162">
        <v>944</v>
      </c>
      <c r="H334" s="162" t="s">
        <v>656</v>
      </c>
      <c r="I334" s="163">
        <v>41001.577361111107</v>
      </c>
      <c r="J334" s="162" t="s">
        <v>123</v>
      </c>
      <c r="K334" s="162" t="s">
        <v>653</v>
      </c>
      <c r="L334" s="162" t="s">
        <v>273</v>
      </c>
      <c r="M334" s="162" t="s">
        <v>654</v>
      </c>
      <c r="N334" s="162">
        <v>36247</v>
      </c>
    </row>
    <row r="335" spans="1:14" x14ac:dyDescent="0.25">
      <c r="A335" s="162">
        <v>2011</v>
      </c>
      <c r="B335" s="162">
        <v>12</v>
      </c>
      <c r="C335" s="162" t="s">
        <v>14</v>
      </c>
      <c r="D335" s="162" t="s">
        <v>59</v>
      </c>
      <c r="E335" s="162" t="s">
        <v>269</v>
      </c>
      <c r="F335" s="162" t="s">
        <v>657</v>
      </c>
      <c r="G335" s="162">
        <v>5310</v>
      </c>
      <c r="H335" s="162" t="s">
        <v>658</v>
      </c>
      <c r="I335" s="163">
        <v>41001.566851851851</v>
      </c>
      <c r="J335" s="162" t="s">
        <v>123</v>
      </c>
      <c r="K335" s="162" t="s">
        <v>659</v>
      </c>
      <c r="L335" s="162" t="s">
        <v>273</v>
      </c>
      <c r="M335" s="162" t="s">
        <v>660</v>
      </c>
      <c r="N335" s="162">
        <v>36240</v>
      </c>
    </row>
    <row r="336" spans="1:14" x14ac:dyDescent="0.25">
      <c r="A336" s="162">
        <v>2011</v>
      </c>
      <c r="B336" s="162">
        <v>12</v>
      </c>
      <c r="C336" s="162" t="s">
        <v>9</v>
      </c>
      <c r="D336" s="162" t="s">
        <v>279</v>
      </c>
      <c r="E336" s="162" t="s">
        <v>269</v>
      </c>
      <c r="F336" s="162" t="s">
        <v>651</v>
      </c>
      <c r="G336" s="162">
        <v>17512</v>
      </c>
      <c r="H336" s="162" t="s">
        <v>661</v>
      </c>
      <c r="I336" s="163">
        <v>41001.563599537032</v>
      </c>
      <c r="J336" s="162" t="s">
        <v>123</v>
      </c>
      <c r="K336" s="162" t="s">
        <v>653</v>
      </c>
      <c r="L336" s="162" t="s">
        <v>273</v>
      </c>
      <c r="M336" s="162" t="s">
        <v>654</v>
      </c>
      <c r="N336" s="162">
        <v>36245</v>
      </c>
    </row>
    <row r="337" spans="1:14" x14ac:dyDescent="0.25">
      <c r="A337" s="162">
        <v>2011</v>
      </c>
      <c r="B337" s="162">
        <v>12</v>
      </c>
      <c r="C337" s="162" t="s">
        <v>12</v>
      </c>
      <c r="D337" s="162" t="s">
        <v>268</v>
      </c>
      <c r="E337" s="162" t="s">
        <v>269</v>
      </c>
      <c r="F337" s="162" t="s">
        <v>651</v>
      </c>
      <c r="G337" s="162">
        <v>964</v>
      </c>
      <c r="H337" s="162" t="s">
        <v>662</v>
      </c>
      <c r="I337" s="163">
        <v>41001.563437500001</v>
      </c>
      <c r="J337" s="162" t="s">
        <v>123</v>
      </c>
      <c r="K337" s="162" t="s">
        <v>653</v>
      </c>
      <c r="L337" s="162" t="s">
        <v>273</v>
      </c>
      <c r="M337" s="162" t="s">
        <v>654</v>
      </c>
      <c r="N337" s="162">
        <v>36244</v>
      </c>
    </row>
    <row r="338" spans="1:14" x14ac:dyDescent="0.25">
      <c r="A338" s="162">
        <v>2011</v>
      </c>
      <c r="B338" s="162">
        <v>12</v>
      </c>
      <c r="C338" s="162" t="s">
        <v>27</v>
      </c>
      <c r="D338" s="162" t="s">
        <v>201</v>
      </c>
      <c r="E338" s="162" t="s">
        <v>269</v>
      </c>
      <c r="F338" s="162" t="s">
        <v>651</v>
      </c>
      <c r="G338" s="162">
        <v>37997</v>
      </c>
      <c r="H338" s="162" t="s">
        <v>663</v>
      </c>
      <c r="I338" s="163">
        <v>41001.563298611109</v>
      </c>
      <c r="J338" s="162" t="s">
        <v>123</v>
      </c>
      <c r="K338" s="162" t="s">
        <v>653</v>
      </c>
      <c r="L338" s="162" t="s">
        <v>273</v>
      </c>
      <c r="M338" s="162" t="s">
        <v>654</v>
      </c>
      <c r="N338" s="162">
        <v>36242</v>
      </c>
    </row>
    <row r="339" spans="1:14" x14ac:dyDescent="0.25">
      <c r="A339" s="162">
        <v>2011</v>
      </c>
      <c r="B339" s="162">
        <v>12</v>
      </c>
      <c r="C339" s="162" t="s">
        <v>29</v>
      </c>
      <c r="D339" s="162" t="s">
        <v>210</v>
      </c>
      <c r="E339" s="162" t="s">
        <v>269</v>
      </c>
      <c r="F339" s="162" t="s">
        <v>651</v>
      </c>
      <c r="G339" s="162">
        <v>7313</v>
      </c>
      <c r="H339" s="162" t="s">
        <v>664</v>
      </c>
      <c r="I339" s="163">
        <v>41001.563125000001</v>
      </c>
      <c r="J339" s="162" t="s">
        <v>123</v>
      </c>
      <c r="K339" s="162" t="s">
        <v>653</v>
      </c>
      <c r="L339" s="162" t="s">
        <v>273</v>
      </c>
      <c r="M339" s="162" t="s">
        <v>654</v>
      </c>
      <c r="N339" s="162">
        <v>36241</v>
      </c>
    </row>
    <row r="340" spans="1:14" x14ac:dyDescent="0.25">
      <c r="A340" s="162">
        <v>2011</v>
      </c>
      <c r="B340" s="162">
        <v>11</v>
      </c>
      <c r="C340" s="162" t="s">
        <v>14</v>
      </c>
      <c r="D340" s="162" t="s">
        <v>59</v>
      </c>
      <c r="E340" s="162" t="s">
        <v>269</v>
      </c>
      <c r="F340" s="162" t="s">
        <v>657</v>
      </c>
      <c r="G340" s="162">
        <v>9176</v>
      </c>
      <c r="H340" s="162" t="s">
        <v>665</v>
      </c>
      <c r="I340" s="163">
        <v>40973.362256944441</v>
      </c>
      <c r="J340" s="162" t="s">
        <v>123</v>
      </c>
      <c r="K340" s="162" t="s">
        <v>659</v>
      </c>
      <c r="L340" s="162" t="s">
        <v>273</v>
      </c>
      <c r="M340" s="162" t="s">
        <v>660</v>
      </c>
      <c r="N340" s="162">
        <v>34949</v>
      </c>
    </row>
    <row r="341" spans="1:14" x14ac:dyDescent="0.25">
      <c r="A341" s="162">
        <v>2011</v>
      </c>
      <c r="B341" s="162">
        <v>11</v>
      </c>
      <c r="C341" s="162" t="s">
        <v>27</v>
      </c>
      <c r="D341" s="162" t="s">
        <v>201</v>
      </c>
      <c r="E341" s="162" t="s">
        <v>269</v>
      </c>
      <c r="F341" s="162" t="s">
        <v>651</v>
      </c>
      <c r="G341" s="162">
        <v>43840</v>
      </c>
      <c r="H341" s="162" t="s">
        <v>666</v>
      </c>
      <c r="I341" s="163">
        <v>40968.601504629631</v>
      </c>
      <c r="J341" s="162" t="s">
        <v>123</v>
      </c>
      <c r="K341" s="162" t="s">
        <v>653</v>
      </c>
      <c r="L341" s="162" t="s">
        <v>273</v>
      </c>
      <c r="M341" s="162" t="s">
        <v>654</v>
      </c>
      <c r="N341" s="162">
        <v>34823</v>
      </c>
    </row>
    <row r="342" spans="1:14" x14ac:dyDescent="0.25">
      <c r="A342" s="162">
        <v>2011</v>
      </c>
      <c r="B342" s="162">
        <v>11</v>
      </c>
      <c r="C342" s="162" t="s">
        <v>29</v>
      </c>
      <c r="D342" s="162" t="s">
        <v>210</v>
      </c>
      <c r="E342" s="162" t="s">
        <v>269</v>
      </c>
      <c r="F342" s="162" t="s">
        <v>651</v>
      </c>
      <c r="G342" s="162">
        <v>8438</v>
      </c>
      <c r="H342" s="162" t="s">
        <v>667</v>
      </c>
      <c r="I342" s="163">
        <v>40968.601354166662</v>
      </c>
      <c r="J342" s="162" t="s">
        <v>123</v>
      </c>
      <c r="K342" s="162" t="s">
        <v>653</v>
      </c>
      <c r="L342" s="162" t="s">
        <v>273</v>
      </c>
      <c r="M342" s="162" t="s">
        <v>654</v>
      </c>
      <c r="N342" s="162">
        <v>34822</v>
      </c>
    </row>
    <row r="343" spans="1:14" x14ac:dyDescent="0.25">
      <c r="A343" s="162">
        <v>2011</v>
      </c>
      <c r="B343" s="162">
        <v>11</v>
      </c>
      <c r="C343" s="162" t="s">
        <v>9</v>
      </c>
      <c r="D343" s="162" t="s">
        <v>279</v>
      </c>
      <c r="E343" s="162" t="s">
        <v>269</v>
      </c>
      <c r="F343" s="162" t="s">
        <v>651</v>
      </c>
      <c r="G343" s="162">
        <v>41179</v>
      </c>
      <c r="H343" s="162" t="s">
        <v>668</v>
      </c>
      <c r="I343" s="163">
        <v>40968.601238425923</v>
      </c>
      <c r="J343" s="162" t="s">
        <v>123</v>
      </c>
      <c r="K343" s="162" t="s">
        <v>653</v>
      </c>
      <c r="L343" s="162" t="s">
        <v>273</v>
      </c>
      <c r="M343" s="162" t="s">
        <v>654</v>
      </c>
      <c r="N343" s="162">
        <v>34821</v>
      </c>
    </row>
    <row r="344" spans="1:14" x14ac:dyDescent="0.25">
      <c r="A344" s="162">
        <v>2011</v>
      </c>
      <c r="B344" s="162">
        <v>11</v>
      </c>
      <c r="C344" s="162" t="s">
        <v>12</v>
      </c>
      <c r="D344" s="162" t="s">
        <v>268</v>
      </c>
      <c r="E344" s="162" t="s">
        <v>269</v>
      </c>
      <c r="F344" s="162" t="s">
        <v>651</v>
      </c>
      <c r="G344" s="162">
        <v>1812</v>
      </c>
      <c r="H344" s="162" t="s">
        <v>669</v>
      </c>
      <c r="I344" s="163">
        <v>40968.585752314815</v>
      </c>
      <c r="J344" s="162" t="s">
        <v>123</v>
      </c>
      <c r="K344" s="162" t="s">
        <v>653</v>
      </c>
      <c r="L344" s="162" t="s">
        <v>273</v>
      </c>
      <c r="M344" s="162" t="s">
        <v>654</v>
      </c>
      <c r="N344" s="162">
        <v>34820</v>
      </c>
    </row>
    <row r="345" spans="1:14" x14ac:dyDescent="0.25">
      <c r="A345" s="162">
        <v>2011</v>
      </c>
      <c r="B345" s="162">
        <v>10</v>
      </c>
      <c r="C345" s="162" t="s">
        <v>9</v>
      </c>
      <c r="D345" s="162" t="s">
        <v>279</v>
      </c>
      <c r="E345" s="162" t="s">
        <v>269</v>
      </c>
      <c r="F345" s="162" t="s">
        <v>651</v>
      </c>
      <c r="G345" s="162">
        <v>35740</v>
      </c>
      <c r="H345" s="162" t="s">
        <v>670</v>
      </c>
      <c r="I345" s="163">
        <v>40940.383958333332</v>
      </c>
      <c r="J345" s="162" t="s">
        <v>123</v>
      </c>
      <c r="K345" s="162" t="s">
        <v>653</v>
      </c>
      <c r="L345" s="162" t="s">
        <v>273</v>
      </c>
      <c r="M345" s="162" t="s">
        <v>654</v>
      </c>
      <c r="N345" s="162">
        <v>33852</v>
      </c>
    </row>
    <row r="346" spans="1:14" x14ac:dyDescent="0.25">
      <c r="A346" s="162">
        <v>2011</v>
      </c>
      <c r="B346" s="162">
        <v>10</v>
      </c>
      <c r="C346" s="162" t="s">
        <v>12</v>
      </c>
      <c r="D346" s="162" t="s">
        <v>268</v>
      </c>
      <c r="E346" s="162" t="s">
        <v>269</v>
      </c>
      <c r="F346" s="162" t="s">
        <v>651</v>
      </c>
      <c r="G346" s="162">
        <v>629</v>
      </c>
      <c r="H346" s="162" t="s">
        <v>671</v>
      </c>
      <c r="I346" s="163">
        <v>40940.383854166663</v>
      </c>
      <c r="J346" s="162" t="s">
        <v>123</v>
      </c>
      <c r="K346" s="162" t="s">
        <v>653</v>
      </c>
      <c r="L346" s="162" t="s">
        <v>273</v>
      </c>
      <c r="M346" s="162" t="s">
        <v>654</v>
      </c>
      <c r="N346" s="162">
        <v>33851</v>
      </c>
    </row>
    <row r="347" spans="1:14" x14ac:dyDescent="0.25">
      <c r="A347" s="162">
        <v>2011</v>
      </c>
      <c r="B347" s="162">
        <v>10</v>
      </c>
      <c r="C347" s="162" t="s">
        <v>27</v>
      </c>
      <c r="D347" s="162" t="s">
        <v>201</v>
      </c>
      <c r="E347" s="162" t="s">
        <v>269</v>
      </c>
      <c r="F347" s="162" t="s">
        <v>651</v>
      </c>
      <c r="G347" s="162">
        <v>50223</v>
      </c>
      <c r="H347" s="162" t="s">
        <v>672</v>
      </c>
      <c r="I347" s="163">
        <v>40940.383703703701</v>
      </c>
      <c r="J347" s="162" t="s">
        <v>123</v>
      </c>
      <c r="K347" s="162" t="s">
        <v>653</v>
      </c>
      <c r="L347" s="162" t="s">
        <v>273</v>
      </c>
      <c r="M347" s="162" t="s">
        <v>654</v>
      </c>
      <c r="N347" s="162">
        <v>33850</v>
      </c>
    </row>
    <row r="348" spans="1:14" x14ac:dyDescent="0.25">
      <c r="A348" s="162">
        <v>2011</v>
      </c>
      <c r="B348" s="162">
        <v>10</v>
      </c>
      <c r="C348" s="162" t="s">
        <v>29</v>
      </c>
      <c r="D348" s="162" t="s">
        <v>210</v>
      </c>
      <c r="E348" s="162" t="s">
        <v>269</v>
      </c>
      <c r="F348" s="162" t="s">
        <v>651</v>
      </c>
      <c r="G348" s="162">
        <v>9667</v>
      </c>
      <c r="H348" s="162" t="s">
        <v>673</v>
      </c>
      <c r="I348" s="163">
        <v>40940.382187499999</v>
      </c>
      <c r="J348" s="162" t="s">
        <v>123</v>
      </c>
      <c r="K348" s="162" t="s">
        <v>653</v>
      </c>
      <c r="L348" s="162" t="s">
        <v>273</v>
      </c>
      <c r="M348" s="162" t="s">
        <v>654</v>
      </c>
      <c r="N348" s="162">
        <v>33849</v>
      </c>
    </row>
    <row r="349" spans="1:14" x14ac:dyDescent="0.25">
      <c r="A349" s="162">
        <v>2011</v>
      </c>
      <c r="B349" s="162">
        <v>10</v>
      </c>
      <c r="C349" s="162" t="s">
        <v>14</v>
      </c>
      <c r="D349" s="162" t="s">
        <v>59</v>
      </c>
      <c r="E349" s="162" t="s">
        <v>269</v>
      </c>
      <c r="F349" s="162" t="s">
        <v>657</v>
      </c>
      <c r="G349" s="162">
        <v>8482</v>
      </c>
      <c r="H349" s="162" t="s">
        <v>674</v>
      </c>
      <c r="I349" s="163">
        <v>40939.602696759255</v>
      </c>
      <c r="J349" s="162" t="s">
        <v>123</v>
      </c>
      <c r="K349" s="162" t="s">
        <v>659</v>
      </c>
      <c r="L349" s="162" t="s">
        <v>273</v>
      </c>
      <c r="M349" s="162" t="s">
        <v>660</v>
      </c>
      <c r="N349" s="162">
        <v>33848</v>
      </c>
    </row>
    <row r="350" spans="1:14" x14ac:dyDescent="0.25">
      <c r="A350" s="162">
        <v>2011</v>
      </c>
      <c r="B350" s="162">
        <v>9</v>
      </c>
      <c r="C350" s="162" t="s">
        <v>14</v>
      </c>
      <c r="D350" s="162" t="s">
        <v>59</v>
      </c>
      <c r="E350" s="162" t="s">
        <v>269</v>
      </c>
      <c r="F350" s="162" t="s">
        <v>657</v>
      </c>
      <c r="G350" s="162">
        <v>8438</v>
      </c>
      <c r="H350" s="162" t="s">
        <v>675</v>
      </c>
      <c r="I350" s="163">
        <v>40911.64329861111</v>
      </c>
      <c r="J350" s="162" t="s">
        <v>123</v>
      </c>
      <c r="K350" s="162" t="s">
        <v>659</v>
      </c>
      <c r="L350" s="162" t="s">
        <v>273</v>
      </c>
      <c r="M350" s="162" t="s">
        <v>660</v>
      </c>
      <c r="N350" s="162">
        <v>32894</v>
      </c>
    </row>
    <row r="351" spans="1:14" x14ac:dyDescent="0.25">
      <c r="A351" s="162">
        <v>2011</v>
      </c>
      <c r="B351" s="162">
        <v>9</v>
      </c>
      <c r="C351" s="162" t="s">
        <v>27</v>
      </c>
      <c r="D351" s="162" t="s">
        <v>201</v>
      </c>
      <c r="E351" s="162" t="s">
        <v>269</v>
      </c>
      <c r="F351" s="162" t="s">
        <v>676</v>
      </c>
      <c r="G351" s="162">
        <v>38291</v>
      </c>
      <c r="H351" s="162" t="s">
        <v>677</v>
      </c>
      <c r="I351" s="163">
        <v>40907.421550925923</v>
      </c>
      <c r="J351" s="162" t="s">
        <v>123</v>
      </c>
      <c r="K351" s="162" t="s">
        <v>653</v>
      </c>
      <c r="L351" s="162" t="s">
        <v>273</v>
      </c>
      <c r="M351" s="162" t="s">
        <v>654</v>
      </c>
      <c r="N351" s="162">
        <v>32865</v>
      </c>
    </row>
    <row r="352" spans="1:14" x14ac:dyDescent="0.25">
      <c r="A352" s="162">
        <v>2011</v>
      </c>
      <c r="B352" s="162">
        <v>9</v>
      </c>
      <c r="C352" s="162" t="s">
        <v>29</v>
      </c>
      <c r="D352" s="162" t="s">
        <v>210</v>
      </c>
      <c r="E352" s="162" t="s">
        <v>269</v>
      </c>
      <c r="F352" s="162" t="s">
        <v>676</v>
      </c>
      <c r="G352" s="162">
        <v>7370</v>
      </c>
      <c r="H352" s="162" t="s">
        <v>678</v>
      </c>
      <c r="I352" s="163">
        <v>40907.421550925923</v>
      </c>
      <c r="J352" s="162" t="s">
        <v>123</v>
      </c>
      <c r="K352" s="162" t="s">
        <v>653</v>
      </c>
      <c r="L352" s="162" t="s">
        <v>273</v>
      </c>
      <c r="M352" s="162" t="s">
        <v>654</v>
      </c>
      <c r="N352" s="162">
        <v>32864</v>
      </c>
    </row>
    <row r="353" spans="1:14" x14ac:dyDescent="0.25">
      <c r="A353" s="162">
        <v>2011</v>
      </c>
      <c r="B353" s="162">
        <v>9</v>
      </c>
      <c r="C353" s="162" t="s">
        <v>9</v>
      </c>
      <c r="D353" s="162" t="s">
        <v>279</v>
      </c>
      <c r="E353" s="162" t="s">
        <v>269</v>
      </c>
      <c r="F353" s="162" t="s">
        <v>676</v>
      </c>
      <c r="G353" s="162">
        <v>20896</v>
      </c>
      <c r="H353" s="162" t="s">
        <v>679</v>
      </c>
      <c r="I353" s="163">
        <v>40907.421539351853</v>
      </c>
      <c r="J353" s="162" t="s">
        <v>123</v>
      </c>
      <c r="K353" s="162" t="s">
        <v>653</v>
      </c>
      <c r="L353" s="162" t="s">
        <v>273</v>
      </c>
      <c r="M353" s="162" t="s">
        <v>654</v>
      </c>
      <c r="N353" s="162">
        <v>32863</v>
      </c>
    </row>
    <row r="354" spans="1:14" x14ac:dyDescent="0.25">
      <c r="A354" s="162">
        <v>2011</v>
      </c>
      <c r="B354" s="162">
        <v>9</v>
      </c>
      <c r="C354" s="162" t="s">
        <v>12</v>
      </c>
      <c r="D354" s="162" t="s">
        <v>268</v>
      </c>
      <c r="E354" s="162" t="s">
        <v>269</v>
      </c>
      <c r="F354" s="162" t="s">
        <v>676</v>
      </c>
      <c r="G354" s="162">
        <v>919</v>
      </c>
      <c r="H354" s="162" t="s">
        <v>680</v>
      </c>
      <c r="I354" s="163">
        <v>40907.421539351853</v>
      </c>
      <c r="J354" s="162" t="s">
        <v>123</v>
      </c>
      <c r="K354" s="162" t="s">
        <v>653</v>
      </c>
      <c r="L354" s="162" t="s">
        <v>273</v>
      </c>
      <c r="M354" s="162" t="s">
        <v>654</v>
      </c>
      <c r="N354" s="162">
        <v>32862</v>
      </c>
    </row>
    <row r="355" spans="1:14" x14ac:dyDescent="0.25">
      <c r="A355" s="162">
        <v>2011</v>
      </c>
      <c r="B355" s="162">
        <v>7</v>
      </c>
      <c r="C355" s="162" t="s">
        <v>9</v>
      </c>
      <c r="D355" s="162" t="s">
        <v>279</v>
      </c>
      <c r="E355" s="162" t="s">
        <v>269</v>
      </c>
      <c r="F355" s="162" t="s">
        <v>676</v>
      </c>
      <c r="G355" s="162">
        <v>1446</v>
      </c>
      <c r="H355" s="162" t="s">
        <v>681</v>
      </c>
      <c r="I355" s="163">
        <v>40878.357210648144</v>
      </c>
      <c r="J355" s="162" t="s">
        <v>123</v>
      </c>
      <c r="K355" s="162" t="s">
        <v>653</v>
      </c>
      <c r="L355" s="162" t="s">
        <v>273</v>
      </c>
      <c r="M355" s="162" t="s">
        <v>654</v>
      </c>
      <c r="N355" s="162">
        <v>31271</v>
      </c>
    </row>
    <row r="356" spans="1:14" x14ac:dyDescent="0.25">
      <c r="A356" s="162">
        <v>2011</v>
      </c>
      <c r="B356" s="162">
        <v>8</v>
      </c>
      <c r="C356" s="162" t="s">
        <v>9</v>
      </c>
      <c r="D356" s="162" t="s">
        <v>279</v>
      </c>
      <c r="E356" s="162" t="s">
        <v>269</v>
      </c>
      <c r="F356" s="162" t="s">
        <v>676</v>
      </c>
      <c r="G356" s="162">
        <v>30283</v>
      </c>
      <c r="H356" s="162" t="s">
        <v>682</v>
      </c>
      <c r="I356" s="163">
        <v>40878.357210648144</v>
      </c>
      <c r="J356" s="162" t="s">
        <v>123</v>
      </c>
      <c r="K356" s="162" t="s">
        <v>653</v>
      </c>
      <c r="L356" s="162" t="s">
        <v>273</v>
      </c>
      <c r="M356" s="162" t="s">
        <v>654</v>
      </c>
      <c r="N356" s="162">
        <v>31270</v>
      </c>
    </row>
    <row r="357" spans="1:14" x14ac:dyDescent="0.25">
      <c r="A357" s="162">
        <v>2011</v>
      </c>
      <c r="B357" s="162">
        <v>8</v>
      </c>
      <c r="C357" s="162" t="s">
        <v>12</v>
      </c>
      <c r="D357" s="162" t="s">
        <v>268</v>
      </c>
      <c r="E357" s="162" t="s">
        <v>269</v>
      </c>
      <c r="F357" s="162" t="s">
        <v>676</v>
      </c>
      <c r="G357" s="162">
        <v>1333</v>
      </c>
      <c r="H357" s="162" t="s">
        <v>683</v>
      </c>
      <c r="I357" s="163">
        <v>40878.357210648144</v>
      </c>
      <c r="J357" s="162" t="s">
        <v>123</v>
      </c>
      <c r="K357" s="162" t="s">
        <v>653</v>
      </c>
      <c r="L357" s="162" t="s">
        <v>273</v>
      </c>
      <c r="M357" s="162" t="s">
        <v>654</v>
      </c>
      <c r="N357" s="162">
        <v>31269</v>
      </c>
    </row>
    <row r="358" spans="1:14" x14ac:dyDescent="0.25">
      <c r="A358" s="162">
        <v>2011</v>
      </c>
      <c r="B358" s="162">
        <v>8</v>
      </c>
      <c r="C358" s="162" t="s">
        <v>27</v>
      </c>
      <c r="D358" s="162" t="s">
        <v>201</v>
      </c>
      <c r="E358" s="162" t="s">
        <v>269</v>
      </c>
      <c r="F358" s="162" t="s">
        <v>676</v>
      </c>
      <c r="G358" s="162">
        <v>41932</v>
      </c>
      <c r="H358" s="162" t="s">
        <v>684</v>
      </c>
      <c r="I358" s="163">
        <v>40878.357210648144</v>
      </c>
      <c r="J358" s="162" t="s">
        <v>123</v>
      </c>
      <c r="K358" s="162" t="s">
        <v>653</v>
      </c>
      <c r="L358" s="162" t="s">
        <v>273</v>
      </c>
      <c r="M358" s="162" t="s">
        <v>654</v>
      </c>
      <c r="N358" s="162">
        <v>31268</v>
      </c>
    </row>
    <row r="359" spans="1:14" x14ac:dyDescent="0.25">
      <c r="A359" s="162">
        <v>2011</v>
      </c>
      <c r="B359" s="162">
        <v>8</v>
      </c>
      <c r="C359" s="162" t="s">
        <v>29</v>
      </c>
      <c r="D359" s="162" t="s">
        <v>210</v>
      </c>
      <c r="E359" s="162" t="s">
        <v>269</v>
      </c>
      <c r="F359" s="162" t="s">
        <v>676</v>
      </c>
      <c r="G359" s="162">
        <v>8071</v>
      </c>
      <c r="H359" s="162" t="s">
        <v>685</v>
      </c>
      <c r="I359" s="163">
        <v>40878.357071759259</v>
      </c>
      <c r="J359" s="162" t="s">
        <v>123</v>
      </c>
      <c r="K359" s="162" t="s">
        <v>653</v>
      </c>
      <c r="L359" s="162" t="s">
        <v>273</v>
      </c>
      <c r="M359" s="162" t="s">
        <v>654</v>
      </c>
      <c r="N359" s="162">
        <v>31267</v>
      </c>
    </row>
    <row r="360" spans="1:14" x14ac:dyDescent="0.25">
      <c r="A360" s="162">
        <v>2011</v>
      </c>
      <c r="B360" s="162">
        <v>8</v>
      </c>
      <c r="C360" s="162" t="s">
        <v>14</v>
      </c>
      <c r="D360" s="162" t="s">
        <v>59</v>
      </c>
      <c r="E360" s="162" t="s">
        <v>269</v>
      </c>
      <c r="F360" s="162" t="s">
        <v>657</v>
      </c>
      <c r="G360" s="162">
        <v>18807</v>
      </c>
      <c r="H360" s="162" t="s">
        <v>686</v>
      </c>
      <c r="I360" s="163">
        <v>40877.724050925921</v>
      </c>
      <c r="J360" s="162" t="s">
        <v>123</v>
      </c>
      <c r="K360" s="162" t="s">
        <v>659</v>
      </c>
      <c r="L360" s="162" t="s">
        <v>273</v>
      </c>
      <c r="M360" s="162" t="s">
        <v>660</v>
      </c>
      <c r="N360" s="162">
        <v>31323</v>
      </c>
    </row>
    <row r="361" spans="1:14" x14ac:dyDescent="0.25">
      <c r="A361" s="162">
        <v>2011</v>
      </c>
      <c r="B361" s="162">
        <v>6</v>
      </c>
      <c r="C361" s="162" t="s">
        <v>9</v>
      </c>
      <c r="D361" s="162" t="s">
        <v>279</v>
      </c>
      <c r="E361" s="162" t="s">
        <v>269</v>
      </c>
      <c r="F361" s="162" t="s">
        <v>651</v>
      </c>
      <c r="G361" s="162">
        <v>3581</v>
      </c>
      <c r="H361" s="162" t="s">
        <v>687</v>
      </c>
      <c r="I361" s="163">
        <v>40848.562893518516</v>
      </c>
      <c r="J361" s="162" t="s">
        <v>123</v>
      </c>
      <c r="K361" s="162" t="s">
        <v>653</v>
      </c>
      <c r="L361" s="162" t="s">
        <v>273</v>
      </c>
      <c r="M361" s="162" t="s">
        <v>654</v>
      </c>
      <c r="N361" s="162">
        <v>30157</v>
      </c>
    </row>
    <row r="362" spans="1:14" x14ac:dyDescent="0.25">
      <c r="A362" s="162">
        <v>2011</v>
      </c>
      <c r="B362" s="162">
        <v>7</v>
      </c>
      <c r="C362" s="162" t="s">
        <v>9</v>
      </c>
      <c r="D362" s="162" t="s">
        <v>279</v>
      </c>
      <c r="E362" s="162" t="s">
        <v>269</v>
      </c>
      <c r="F362" s="162" t="s">
        <v>651</v>
      </c>
      <c r="G362" s="162">
        <v>20815</v>
      </c>
      <c r="H362" s="162" t="s">
        <v>688</v>
      </c>
      <c r="I362" s="163">
        <v>40848.5627662037</v>
      </c>
      <c r="J362" s="162" t="s">
        <v>123</v>
      </c>
      <c r="K362" s="162" t="s">
        <v>653</v>
      </c>
      <c r="L362" s="162" t="s">
        <v>273</v>
      </c>
      <c r="M362" s="162" t="s">
        <v>654</v>
      </c>
      <c r="N362" s="162">
        <v>30156</v>
      </c>
    </row>
    <row r="363" spans="1:14" x14ac:dyDescent="0.25">
      <c r="A363" s="162">
        <v>2011</v>
      </c>
      <c r="B363" s="162">
        <v>7</v>
      </c>
      <c r="C363" s="162" t="s">
        <v>12</v>
      </c>
      <c r="D363" s="162" t="s">
        <v>268</v>
      </c>
      <c r="E363" s="162" t="s">
        <v>269</v>
      </c>
      <c r="F363" s="162" t="s">
        <v>651</v>
      </c>
      <c r="G363" s="162">
        <v>979</v>
      </c>
      <c r="H363" s="162" t="s">
        <v>689</v>
      </c>
      <c r="I363" s="163">
        <v>40848.562650462962</v>
      </c>
      <c r="J363" s="162" t="s">
        <v>123</v>
      </c>
      <c r="K363" s="162" t="s">
        <v>653</v>
      </c>
      <c r="L363" s="162" t="s">
        <v>273</v>
      </c>
      <c r="M363" s="162" t="s">
        <v>654</v>
      </c>
      <c r="N363" s="162">
        <v>30155</v>
      </c>
    </row>
    <row r="364" spans="1:14" x14ac:dyDescent="0.25">
      <c r="A364" s="162">
        <v>2011</v>
      </c>
      <c r="B364" s="162">
        <v>7</v>
      </c>
      <c r="C364" s="162" t="s">
        <v>27</v>
      </c>
      <c r="D364" s="162" t="s">
        <v>201</v>
      </c>
      <c r="E364" s="162" t="s">
        <v>269</v>
      </c>
      <c r="F364" s="162" t="s">
        <v>651</v>
      </c>
      <c r="G364" s="162">
        <v>54194</v>
      </c>
      <c r="H364" s="162" t="s">
        <v>690</v>
      </c>
      <c r="I364" s="163">
        <v>40848.5625</v>
      </c>
      <c r="J364" s="162" t="s">
        <v>123</v>
      </c>
      <c r="K364" s="162" t="s">
        <v>653</v>
      </c>
      <c r="L364" s="162" t="s">
        <v>273</v>
      </c>
      <c r="M364" s="162" t="s">
        <v>654</v>
      </c>
      <c r="N364" s="162">
        <v>30154</v>
      </c>
    </row>
    <row r="365" spans="1:14" x14ac:dyDescent="0.25">
      <c r="A365" s="162">
        <v>2011</v>
      </c>
      <c r="B365" s="162">
        <v>7</v>
      </c>
      <c r="C365" s="162" t="s">
        <v>29</v>
      </c>
      <c r="D365" s="162" t="s">
        <v>210</v>
      </c>
      <c r="E365" s="162" t="s">
        <v>269</v>
      </c>
      <c r="F365" s="162" t="s">
        <v>651</v>
      </c>
      <c r="G365" s="162">
        <v>10431</v>
      </c>
      <c r="H365" s="162" t="s">
        <v>691</v>
      </c>
      <c r="I365" s="163">
        <v>40848.561099537037</v>
      </c>
      <c r="J365" s="162" t="s">
        <v>123</v>
      </c>
      <c r="K365" s="162" t="s">
        <v>653</v>
      </c>
      <c r="L365" s="162" t="s">
        <v>273</v>
      </c>
      <c r="M365" s="162" t="s">
        <v>654</v>
      </c>
      <c r="N365" s="162">
        <v>30153</v>
      </c>
    </row>
    <row r="366" spans="1:14" x14ac:dyDescent="0.25">
      <c r="A366" s="162">
        <v>2011</v>
      </c>
      <c r="B366" s="162">
        <v>7</v>
      </c>
      <c r="C366" s="162" t="s">
        <v>14</v>
      </c>
      <c r="D366" s="162" t="s">
        <v>59</v>
      </c>
      <c r="E366" s="162" t="s">
        <v>269</v>
      </c>
      <c r="F366" s="162" t="s">
        <v>657</v>
      </c>
      <c r="G366" s="162">
        <v>15814</v>
      </c>
      <c r="H366" s="162" t="s">
        <v>692</v>
      </c>
      <c r="I366" s="163">
        <v>40847.42564814815</v>
      </c>
      <c r="J366" s="162" t="s">
        <v>123</v>
      </c>
      <c r="K366" s="162" t="s">
        <v>659</v>
      </c>
      <c r="L366" s="162" t="s">
        <v>273</v>
      </c>
      <c r="M366" s="162" t="s">
        <v>660</v>
      </c>
      <c r="N366" s="162">
        <v>30152</v>
      </c>
    </row>
    <row r="367" spans="1:14" x14ac:dyDescent="0.25">
      <c r="A367" s="162">
        <v>2011</v>
      </c>
      <c r="B367" s="162">
        <v>5</v>
      </c>
      <c r="C367" s="162" t="s">
        <v>9</v>
      </c>
      <c r="D367" s="162" t="s">
        <v>279</v>
      </c>
      <c r="E367" s="162" t="s">
        <v>269</v>
      </c>
      <c r="F367" s="162" t="s">
        <v>676</v>
      </c>
      <c r="G367" s="162">
        <v>3129</v>
      </c>
      <c r="H367" s="162" t="s">
        <v>693</v>
      </c>
      <c r="I367" s="163">
        <v>40819.446886574071</v>
      </c>
      <c r="J367" s="162" t="s">
        <v>123</v>
      </c>
      <c r="K367" s="162" t="s">
        <v>653</v>
      </c>
      <c r="L367" s="162" t="s">
        <v>273</v>
      </c>
      <c r="M367" s="162" t="s">
        <v>654</v>
      </c>
      <c r="N367" s="162">
        <v>29432</v>
      </c>
    </row>
    <row r="368" spans="1:14" x14ac:dyDescent="0.25">
      <c r="A368" s="162">
        <v>2011</v>
      </c>
      <c r="B368" s="162">
        <v>6</v>
      </c>
      <c r="C368" s="162" t="s">
        <v>29</v>
      </c>
      <c r="D368" s="162" t="s">
        <v>210</v>
      </c>
      <c r="E368" s="162" t="s">
        <v>269</v>
      </c>
      <c r="F368" s="162" t="s">
        <v>676</v>
      </c>
      <c r="G368" s="162">
        <v>12585</v>
      </c>
      <c r="H368" s="162" t="s">
        <v>694</v>
      </c>
      <c r="I368" s="163">
        <v>40819.446793981479</v>
      </c>
      <c r="J368" s="162" t="s">
        <v>123</v>
      </c>
      <c r="K368" s="162" t="s">
        <v>653</v>
      </c>
      <c r="L368" s="162" t="s">
        <v>273</v>
      </c>
      <c r="M368" s="162" t="s">
        <v>654</v>
      </c>
      <c r="N368" s="162">
        <v>29428</v>
      </c>
    </row>
    <row r="369" spans="1:14" x14ac:dyDescent="0.25">
      <c r="A369" s="162">
        <v>2011</v>
      </c>
      <c r="B369" s="162">
        <v>6</v>
      </c>
      <c r="C369" s="162" t="s">
        <v>9</v>
      </c>
      <c r="D369" s="162" t="s">
        <v>279</v>
      </c>
      <c r="E369" s="162" t="s">
        <v>269</v>
      </c>
      <c r="F369" s="162" t="s">
        <v>676</v>
      </c>
      <c r="G369" s="162">
        <v>25614</v>
      </c>
      <c r="H369" s="162" t="s">
        <v>695</v>
      </c>
      <c r="I369" s="163">
        <v>40819.446643518517</v>
      </c>
      <c r="J369" s="162" t="s">
        <v>123</v>
      </c>
      <c r="K369" s="162" t="s">
        <v>653</v>
      </c>
      <c r="L369" s="162" t="s">
        <v>273</v>
      </c>
      <c r="M369" s="162" t="s">
        <v>654</v>
      </c>
      <c r="N369" s="162">
        <v>29431</v>
      </c>
    </row>
    <row r="370" spans="1:14" x14ac:dyDescent="0.25">
      <c r="A370" s="162">
        <v>2011</v>
      </c>
      <c r="B370" s="162">
        <v>6</v>
      </c>
      <c r="C370" s="162" t="s">
        <v>12</v>
      </c>
      <c r="D370" s="162" t="s">
        <v>268</v>
      </c>
      <c r="E370" s="162" t="s">
        <v>269</v>
      </c>
      <c r="F370" s="162" t="s">
        <v>676</v>
      </c>
      <c r="G370" s="162">
        <v>1285</v>
      </c>
      <c r="H370" s="162" t="s">
        <v>696</v>
      </c>
      <c r="I370" s="163">
        <v>40819.446574074071</v>
      </c>
      <c r="J370" s="162" t="s">
        <v>123</v>
      </c>
      <c r="K370" s="162" t="s">
        <v>653</v>
      </c>
      <c r="L370" s="162" t="s">
        <v>273</v>
      </c>
      <c r="M370" s="162" t="s">
        <v>654</v>
      </c>
      <c r="N370" s="162">
        <v>29430</v>
      </c>
    </row>
    <row r="371" spans="1:14" x14ac:dyDescent="0.25">
      <c r="A371" s="162">
        <v>2011</v>
      </c>
      <c r="B371" s="162">
        <v>6</v>
      </c>
      <c r="C371" s="162" t="s">
        <v>27</v>
      </c>
      <c r="D371" s="162" t="s">
        <v>201</v>
      </c>
      <c r="E371" s="162" t="s">
        <v>269</v>
      </c>
      <c r="F371" s="162" t="s">
        <v>676</v>
      </c>
      <c r="G371" s="162">
        <v>65385</v>
      </c>
      <c r="H371" s="162" t="s">
        <v>697</v>
      </c>
      <c r="I371" s="163">
        <v>40819.446458333332</v>
      </c>
      <c r="J371" s="162" t="s">
        <v>123</v>
      </c>
      <c r="K371" s="162" t="s">
        <v>653</v>
      </c>
      <c r="L371" s="162" t="s">
        <v>273</v>
      </c>
      <c r="M371" s="162" t="s">
        <v>654</v>
      </c>
      <c r="N371" s="162">
        <v>29429</v>
      </c>
    </row>
    <row r="372" spans="1:14" x14ac:dyDescent="0.25">
      <c r="A372" s="162">
        <v>2011</v>
      </c>
      <c r="B372" s="162">
        <v>6</v>
      </c>
      <c r="C372" s="162" t="s">
        <v>14</v>
      </c>
      <c r="D372" s="162" t="s">
        <v>59</v>
      </c>
      <c r="E372" s="162" t="s">
        <v>269</v>
      </c>
      <c r="F372" s="162" t="s">
        <v>657</v>
      </c>
      <c r="G372" s="162">
        <v>18870</v>
      </c>
      <c r="H372" s="162" t="s">
        <v>698</v>
      </c>
      <c r="I372" s="163">
        <v>40816.323136574072</v>
      </c>
      <c r="J372" s="162" t="s">
        <v>123</v>
      </c>
      <c r="K372" s="162" t="s">
        <v>659</v>
      </c>
      <c r="L372" s="162" t="s">
        <v>273</v>
      </c>
      <c r="M372" s="162" t="s">
        <v>660</v>
      </c>
      <c r="N372" s="162">
        <v>29441</v>
      </c>
    </row>
    <row r="373" spans="1:14" x14ac:dyDescent="0.25">
      <c r="A373" s="162">
        <v>2011</v>
      </c>
      <c r="B373" s="162">
        <v>5</v>
      </c>
      <c r="C373" s="162" t="s">
        <v>27</v>
      </c>
      <c r="D373" s="162" t="s">
        <v>201</v>
      </c>
      <c r="E373" s="162" t="s">
        <v>269</v>
      </c>
      <c r="F373" s="162" t="s">
        <v>676</v>
      </c>
      <c r="G373" s="162">
        <v>53799</v>
      </c>
      <c r="H373" s="162" t="s">
        <v>699</v>
      </c>
      <c r="I373" s="163">
        <v>40788.557303240741</v>
      </c>
      <c r="J373" s="162" t="s">
        <v>123</v>
      </c>
      <c r="K373" s="162" t="s">
        <v>653</v>
      </c>
      <c r="L373" s="162" t="s">
        <v>273</v>
      </c>
      <c r="M373" s="162" t="s">
        <v>654</v>
      </c>
      <c r="N373" s="162">
        <v>28941</v>
      </c>
    </row>
    <row r="374" spans="1:14" x14ac:dyDescent="0.25">
      <c r="A374" s="162">
        <v>2011</v>
      </c>
      <c r="B374" s="162">
        <v>5</v>
      </c>
      <c r="C374" s="162" t="s">
        <v>29</v>
      </c>
      <c r="D374" s="162" t="s">
        <v>210</v>
      </c>
      <c r="E374" s="162" t="s">
        <v>269</v>
      </c>
      <c r="F374" s="162" t="s">
        <v>676</v>
      </c>
      <c r="G374" s="162">
        <v>10355</v>
      </c>
      <c r="H374" s="162" t="s">
        <v>700</v>
      </c>
      <c r="I374" s="163">
        <v>40788.557303240741</v>
      </c>
      <c r="J374" s="162" t="s">
        <v>123</v>
      </c>
      <c r="K374" s="162" t="s">
        <v>653</v>
      </c>
      <c r="L374" s="162" t="s">
        <v>273</v>
      </c>
      <c r="M374" s="162" t="s">
        <v>654</v>
      </c>
      <c r="N374" s="162">
        <v>28940</v>
      </c>
    </row>
    <row r="375" spans="1:14" x14ac:dyDescent="0.25">
      <c r="A375" s="162">
        <v>2011</v>
      </c>
      <c r="B375" s="162">
        <v>4</v>
      </c>
      <c r="C375" s="162" t="s">
        <v>9</v>
      </c>
      <c r="D375" s="162" t="s">
        <v>279</v>
      </c>
      <c r="E375" s="162" t="s">
        <v>269</v>
      </c>
      <c r="F375" s="162" t="s">
        <v>676</v>
      </c>
      <c r="G375" s="162">
        <v>4104</v>
      </c>
      <c r="H375" s="162" t="s">
        <v>701</v>
      </c>
      <c r="I375" s="163">
        <v>40788.557303240741</v>
      </c>
      <c r="J375" s="162" t="s">
        <v>123</v>
      </c>
      <c r="K375" s="162" t="s">
        <v>653</v>
      </c>
      <c r="L375" s="162" t="s">
        <v>273</v>
      </c>
      <c r="M375" s="162" t="s">
        <v>654</v>
      </c>
      <c r="N375" s="162">
        <v>28939</v>
      </c>
    </row>
    <row r="376" spans="1:14" x14ac:dyDescent="0.25">
      <c r="A376" s="162">
        <v>2011</v>
      </c>
      <c r="B376" s="162">
        <v>5</v>
      </c>
      <c r="C376" s="162" t="s">
        <v>9</v>
      </c>
      <c r="D376" s="162" t="s">
        <v>279</v>
      </c>
      <c r="E376" s="162" t="s">
        <v>269</v>
      </c>
      <c r="F376" s="162" t="s">
        <v>676</v>
      </c>
      <c r="G376" s="162">
        <v>30273</v>
      </c>
      <c r="H376" s="162" t="s">
        <v>702</v>
      </c>
      <c r="I376" s="163">
        <v>40788.557303240741</v>
      </c>
      <c r="J376" s="162" t="s">
        <v>123</v>
      </c>
      <c r="K376" s="162" t="s">
        <v>653</v>
      </c>
      <c r="L376" s="162" t="s">
        <v>273</v>
      </c>
      <c r="M376" s="162" t="s">
        <v>654</v>
      </c>
      <c r="N376" s="162">
        <v>28938</v>
      </c>
    </row>
    <row r="377" spans="1:14" x14ac:dyDescent="0.25">
      <c r="A377" s="162">
        <v>2011</v>
      </c>
      <c r="B377" s="162">
        <v>5</v>
      </c>
      <c r="C377" s="162" t="s">
        <v>12</v>
      </c>
      <c r="D377" s="162" t="s">
        <v>268</v>
      </c>
      <c r="E377" s="162" t="s">
        <v>269</v>
      </c>
      <c r="F377" s="162" t="s">
        <v>676</v>
      </c>
      <c r="G377" s="162">
        <v>1469</v>
      </c>
      <c r="H377" s="162" t="s">
        <v>703</v>
      </c>
      <c r="I377" s="163">
        <v>40788.557303240741</v>
      </c>
      <c r="J377" s="162" t="s">
        <v>123</v>
      </c>
      <c r="K377" s="162" t="s">
        <v>653</v>
      </c>
      <c r="L377" s="162" t="s">
        <v>273</v>
      </c>
      <c r="M377" s="162" t="s">
        <v>654</v>
      </c>
      <c r="N377" s="162">
        <v>28937</v>
      </c>
    </row>
    <row r="378" spans="1:14" x14ac:dyDescent="0.25">
      <c r="A378" s="162">
        <v>2011</v>
      </c>
      <c r="B378" s="162">
        <v>5</v>
      </c>
      <c r="C378" s="162" t="s">
        <v>14</v>
      </c>
      <c r="D378" s="162" t="s">
        <v>59</v>
      </c>
      <c r="E378" s="162" t="s">
        <v>269</v>
      </c>
      <c r="F378" s="162" t="s">
        <v>657</v>
      </c>
      <c r="G378" s="162">
        <v>15520</v>
      </c>
      <c r="H378" s="162" t="s">
        <v>704</v>
      </c>
      <c r="I378" s="163">
        <v>40786.357453703698</v>
      </c>
      <c r="J378" s="162" t="s">
        <v>123</v>
      </c>
      <c r="K378" s="162" t="s">
        <v>659</v>
      </c>
      <c r="L378" s="162" t="s">
        <v>273</v>
      </c>
      <c r="M378" s="162" t="s">
        <v>660</v>
      </c>
      <c r="N378" s="162">
        <v>28936</v>
      </c>
    </row>
    <row r="379" spans="1:14" x14ac:dyDescent="0.25">
      <c r="A379" s="162">
        <v>2011</v>
      </c>
      <c r="B379" s="162">
        <v>3</v>
      </c>
      <c r="C379" s="162" t="s">
        <v>9</v>
      </c>
      <c r="D379" s="162" t="s">
        <v>279</v>
      </c>
      <c r="E379" s="162" t="s">
        <v>269</v>
      </c>
      <c r="F379" s="162" t="s">
        <v>651</v>
      </c>
      <c r="G379" s="162">
        <v>2005</v>
      </c>
      <c r="H379" s="162" t="s">
        <v>705</v>
      </c>
      <c r="I379" s="163">
        <v>40756.572592592594</v>
      </c>
      <c r="J379" s="162" t="s">
        <v>123</v>
      </c>
      <c r="K379" s="162" t="s">
        <v>653</v>
      </c>
      <c r="L379" s="162" t="s">
        <v>273</v>
      </c>
      <c r="M379" s="162" t="s">
        <v>654</v>
      </c>
      <c r="N379" s="162">
        <v>27491</v>
      </c>
    </row>
    <row r="380" spans="1:14" x14ac:dyDescent="0.25">
      <c r="A380" s="162">
        <v>2011</v>
      </c>
      <c r="B380" s="162">
        <v>4</v>
      </c>
      <c r="C380" s="162" t="s">
        <v>9</v>
      </c>
      <c r="D380" s="162" t="s">
        <v>279</v>
      </c>
      <c r="E380" s="162" t="s">
        <v>269</v>
      </c>
      <c r="F380" s="162" t="s">
        <v>651</v>
      </c>
      <c r="G380" s="162">
        <v>51135</v>
      </c>
      <c r="H380" s="162" t="s">
        <v>706</v>
      </c>
      <c r="I380" s="163">
        <v>40756.572407407402</v>
      </c>
      <c r="J380" s="162" t="s">
        <v>123</v>
      </c>
      <c r="K380" s="162" t="s">
        <v>653</v>
      </c>
      <c r="L380" s="162" t="s">
        <v>273</v>
      </c>
      <c r="M380" s="162" t="s">
        <v>654</v>
      </c>
      <c r="N380" s="162">
        <v>27490</v>
      </c>
    </row>
    <row r="381" spans="1:14" x14ac:dyDescent="0.25">
      <c r="A381" s="162">
        <v>2011</v>
      </c>
      <c r="B381" s="162">
        <v>4</v>
      </c>
      <c r="C381" s="162" t="s">
        <v>12</v>
      </c>
      <c r="D381" s="162" t="s">
        <v>268</v>
      </c>
      <c r="E381" s="162" t="s">
        <v>269</v>
      </c>
      <c r="F381" s="162" t="s">
        <v>651</v>
      </c>
      <c r="G381" s="162">
        <v>2431</v>
      </c>
      <c r="H381" s="162" t="s">
        <v>707</v>
      </c>
      <c r="I381" s="163">
        <v>40756.572187500002</v>
      </c>
      <c r="J381" s="162" t="s">
        <v>123</v>
      </c>
      <c r="K381" s="162" t="s">
        <v>653</v>
      </c>
      <c r="L381" s="162" t="s">
        <v>273</v>
      </c>
      <c r="M381" s="162" t="s">
        <v>654</v>
      </c>
      <c r="N381" s="162">
        <v>27489</v>
      </c>
    </row>
    <row r="382" spans="1:14" x14ac:dyDescent="0.25">
      <c r="A382" s="162">
        <v>2011</v>
      </c>
      <c r="B382" s="162">
        <v>3</v>
      </c>
      <c r="C382" s="162" t="s">
        <v>27</v>
      </c>
      <c r="D382" s="162" t="s">
        <v>201</v>
      </c>
      <c r="E382" s="162" t="s">
        <v>269</v>
      </c>
      <c r="F382" s="162" t="s">
        <v>651</v>
      </c>
      <c r="G382" s="162">
        <v>2668</v>
      </c>
      <c r="H382" s="162" t="s">
        <v>708</v>
      </c>
      <c r="I382" s="163">
        <v>40756.572025462963</v>
      </c>
      <c r="J382" s="162" t="s">
        <v>123</v>
      </c>
      <c r="K382" s="162" t="s">
        <v>653</v>
      </c>
      <c r="L382" s="162" t="s">
        <v>273</v>
      </c>
      <c r="M382" s="162" t="s">
        <v>654</v>
      </c>
      <c r="N382" s="162">
        <v>27481</v>
      </c>
    </row>
    <row r="383" spans="1:14" x14ac:dyDescent="0.25">
      <c r="A383" s="162">
        <v>2011</v>
      </c>
      <c r="B383" s="162">
        <v>4</v>
      </c>
      <c r="C383" s="162" t="s">
        <v>27</v>
      </c>
      <c r="D383" s="162" t="s">
        <v>201</v>
      </c>
      <c r="E383" s="162" t="s">
        <v>269</v>
      </c>
      <c r="F383" s="162" t="s">
        <v>651</v>
      </c>
      <c r="G383" s="162">
        <v>73260</v>
      </c>
      <c r="H383" s="162" t="s">
        <v>709</v>
      </c>
      <c r="I383" s="163">
        <v>40756.571817129625</v>
      </c>
      <c r="J383" s="162" t="s">
        <v>123</v>
      </c>
      <c r="K383" s="162" t="s">
        <v>653</v>
      </c>
      <c r="L383" s="162" t="s">
        <v>273</v>
      </c>
      <c r="M383" s="162" t="s">
        <v>654</v>
      </c>
      <c r="N383" s="162">
        <v>27480</v>
      </c>
    </row>
    <row r="384" spans="1:14" x14ac:dyDescent="0.25">
      <c r="A384" s="162">
        <v>2011</v>
      </c>
      <c r="B384" s="162">
        <v>4</v>
      </c>
      <c r="C384" s="162" t="s">
        <v>29</v>
      </c>
      <c r="D384" s="162" t="s">
        <v>210</v>
      </c>
      <c r="E384" s="162" t="s">
        <v>269</v>
      </c>
      <c r="F384" s="162" t="s">
        <v>651</v>
      </c>
      <c r="G384" s="162">
        <v>14101</v>
      </c>
      <c r="H384" s="162" t="s">
        <v>710</v>
      </c>
      <c r="I384" s="163">
        <v>40756.57167824074</v>
      </c>
      <c r="J384" s="162" t="s">
        <v>123</v>
      </c>
      <c r="K384" s="162" t="s">
        <v>653</v>
      </c>
      <c r="L384" s="162" t="s">
        <v>273</v>
      </c>
      <c r="M384" s="162" t="s">
        <v>654</v>
      </c>
      <c r="N384" s="162">
        <v>27479</v>
      </c>
    </row>
    <row r="385" spans="1:14" x14ac:dyDescent="0.25">
      <c r="A385" s="162">
        <v>2011</v>
      </c>
      <c r="B385" s="162">
        <v>4</v>
      </c>
      <c r="C385" s="162" t="s">
        <v>14</v>
      </c>
      <c r="D385" s="162" t="s">
        <v>59</v>
      </c>
      <c r="E385" s="162" t="s">
        <v>269</v>
      </c>
      <c r="F385" s="162" t="s">
        <v>657</v>
      </c>
      <c r="G385" s="162">
        <v>15926</v>
      </c>
      <c r="H385" s="162" t="s">
        <v>711</v>
      </c>
      <c r="I385" s="163">
        <v>40756.493854166663</v>
      </c>
      <c r="J385" s="162" t="s">
        <v>123</v>
      </c>
      <c r="K385" s="162" t="s">
        <v>659</v>
      </c>
      <c r="L385" s="162" t="s">
        <v>273</v>
      </c>
      <c r="M385" s="162" t="s">
        <v>660</v>
      </c>
      <c r="N385" s="162">
        <v>27581</v>
      </c>
    </row>
    <row r="386" spans="1:14" x14ac:dyDescent="0.25">
      <c r="A386" s="162">
        <v>2011</v>
      </c>
      <c r="B386" s="162">
        <v>3</v>
      </c>
      <c r="C386" s="162" t="s">
        <v>27</v>
      </c>
      <c r="D386" s="162" t="s">
        <v>201</v>
      </c>
      <c r="E386" s="162" t="s">
        <v>269</v>
      </c>
      <c r="F386" s="162" t="s">
        <v>651</v>
      </c>
      <c r="G386" s="162">
        <v>50119</v>
      </c>
      <c r="H386" s="162" t="s">
        <v>712</v>
      </c>
      <c r="I386" s="163">
        <v>40730.573923611111</v>
      </c>
      <c r="J386" s="162" t="s">
        <v>123</v>
      </c>
      <c r="K386" s="162" t="s">
        <v>653</v>
      </c>
      <c r="L386" s="162" t="s">
        <v>273</v>
      </c>
      <c r="M386" s="162" t="s">
        <v>654</v>
      </c>
      <c r="N386" s="162">
        <v>26285</v>
      </c>
    </row>
    <row r="387" spans="1:14" x14ac:dyDescent="0.25">
      <c r="A387" s="162">
        <v>2011</v>
      </c>
      <c r="B387" s="162">
        <v>3</v>
      </c>
      <c r="C387" s="162" t="s">
        <v>29</v>
      </c>
      <c r="D387" s="162" t="s">
        <v>210</v>
      </c>
      <c r="E387" s="162" t="s">
        <v>269</v>
      </c>
      <c r="F387" s="162" t="s">
        <v>651</v>
      </c>
      <c r="G387" s="162">
        <v>9646</v>
      </c>
      <c r="H387" s="162" t="s">
        <v>713</v>
      </c>
      <c r="I387" s="163">
        <v>40730.573634259257</v>
      </c>
      <c r="J387" s="162" t="s">
        <v>123</v>
      </c>
      <c r="K387" s="162" t="s">
        <v>653</v>
      </c>
      <c r="L387" s="162" t="s">
        <v>273</v>
      </c>
      <c r="M387" s="162" t="s">
        <v>654</v>
      </c>
      <c r="N387" s="162">
        <v>26284</v>
      </c>
    </row>
    <row r="388" spans="1:14" x14ac:dyDescent="0.25">
      <c r="A388" s="162">
        <v>2011</v>
      </c>
      <c r="B388" s="162">
        <v>3</v>
      </c>
      <c r="C388" s="162" t="s">
        <v>9</v>
      </c>
      <c r="D388" s="162" t="s">
        <v>279</v>
      </c>
      <c r="E388" s="162" t="s">
        <v>269</v>
      </c>
      <c r="F388" s="162" t="s">
        <v>651</v>
      </c>
      <c r="G388" s="162">
        <v>42881</v>
      </c>
      <c r="H388" s="162" t="s">
        <v>714</v>
      </c>
      <c r="I388" s="163">
        <v>40730.573437499996</v>
      </c>
      <c r="J388" s="162" t="s">
        <v>123</v>
      </c>
      <c r="K388" s="162" t="s">
        <v>653</v>
      </c>
      <c r="L388" s="162" t="s">
        <v>273</v>
      </c>
      <c r="M388" s="162" t="s">
        <v>654</v>
      </c>
      <c r="N388" s="162">
        <v>26283</v>
      </c>
    </row>
    <row r="389" spans="1:14" x14ac:dyDescent="0.25">
      <c r="A389" s="162">
        <v>2011</v>
      </c>
      <c r="B389" s="162">
        <v>3</v>
      </c>
      <c r="C389" s="162" t="s">
        <v>12</v>
      </c>
      <c r="D389" s="162" t="s">
        <v>268</v>
      </c>
      <c r="E389" s="162" t="s">
        <v>269</v>
      </c>
      <c r="F389" s="162" t="s">
        <v>651</v>
      </c>
      <c r="G389" s="162">
        <v>2027</v>
      </c>
      <c r="H389" s="162" t="s">
        <v>715</v>
      </c>
      <c r="I389" s="163">
        <v>40730.573252314811</v>
      </c>
      <c r="J389" s="162" t="s">
        <v>123</v>
      </c>
      <c r="K389" s="162" t="s">
        <v>653</v>
      </c>
      <c r="L389" s="162" t="s">
        <v>273</v>
      </c>
      <c r="M389" s="162" t="s">
        <v>654</v>
      </c>
      <c r="N389" s="162">
        <v>26282</v>
      </c>
    </row>
    <row r="390" spans="1:14" x14ac:dyDescent="0.25">
      <c r="A390" s="162">
        <v>2011</v>
      </c>
      <c r="B390" s="162">
        <v>3</v>
      </c>
      <c r="C390" s="162" t="s">
        <v>14</v>
      </c>
      <c r="D390" s="162" t="s">
        <v>59</v>
      </c>
      <c r="E390" s="162" t="s">
        <v>269</v>
      </c>
      <c r="F390" s="162" t="s">
        <v>657</v>
      </c>
      <c r="G390" s="162">
        <v>7601</v>
      </c>
      <c r="H390" s="162" t="s">
        <v>716</v>
      </c>
      <c r="I390" s="163">
        <v>40725.337546296294</v>
      </c>
      <c r="J390" s="162" t="s">
        <v>123</v>
      </c>
      <c r="K390" s="162" t="s">
        <v>659</v>
      </c>
      <c r="L390" s="162" t="s">
        <v>273</v>
      </c>
      <c r="M390" s="162" t="s">
        <v>660</v>
      </c>
      <c r="N390" s="162">
        <v>26370</v>
      </c>
    </row>
    <row r="391" spans="1:14" x14ac:dyDescent="0.25">
      <c r="A391" s="162">
        <v>2011</v>
      </c>
      <c r="B391" s="162">
        <v>3</v>
      </c>
      <c r="C391" s="162" t="s">
        <v>9</v>
      </c>
      <c r="D391" s="162" t="s">
        <v>279</v>
      </c>
      <c r="E391" s="162" t="s">
        <v>269</v>
      </c>
      <c r="F391" s="162" t="s">
        <v>657</v>
      </c>
      <c r="G391" s="162">
        <v>3182</v>
      </c>
      <c r="H391" s="162" t="s">
        <v>717</v>
      </c>
      <c r="I391" s="163">
        <v>40725.326805555553</v>
      </c>
      <c r="J391" s="162" t="s">
        <v>123</v>
      </c>
      <c r="K391" s="162" t="s">
        <v>659</v>
      </c>
      <c r="L391" s="162" t="s">
        <v>273</v>
      </c>
      <c r="M391" s="162" t="s">
        <v>660</v>
      </c>
      <c r="N391" s="162">
        <v>26281</v>
      </c>
    </row>
    <row r="392" spans="1:14" x14ac:dyDescent="0.25">
      <c r="A392" s="162">
        <v>2011</v>
      </c>
      <c r="B392" s="162">
        <v>2</v>
      </c>
      <c r="C392" s="162" t="s">
        <v>14</v>
      </c>
      <c r="D392" s="162" t="s">
        <v>59</v>
      </c>
      <c r="E392" s="162" t="s">
        <v>269</v>
      </c>
      <c r="F392" s="162" t="s">
        <v>657</v>
      </c>
      <c r="G392" s="162">
        <v>8610</v>
      </c>
      <c r="H392" s="162" t="s">
        <v>718</v>
      </c>
      <c r="I392" s="163">
        <v>40697.665659722217</v>
      </c>
      <c r="J392" s="162" t="s">
        <v>123</v>
      </c>
      <c r="K392" s="162" t="s">
        <v>659</v>
      </c>
      <c r="L392" s="162" t="s">
        <v>273</v>
      </c>
      <c r="M392" s="162" t="s">
        <v>660</v>
      </c>
      <c r="N392" s="162">
        <v>25571</v>
      </c>
    </row>
    <row r="393" spans="1:14" x14ac:dyDescent="0.25">
      <c r="A393" s="162">
        <v>2011</v>
      </c>
      <c r="B393" s="162">
        <v>2</v>
      </c>
      <c r="C393" s="162" t="s">
        <v>27</v>
      </c>
      <c r="D393" s="162" t="s">
        <v>201</v>
      </c>
      <c r="E393" s="162" t="s">
        <v>269</v>
      </c>
      <c r="F393" s="162" t="s">
        <v>657</v>
      </c>
      <c r="G393" s="162">
        <v>46719</v>
      </c>
      <c r="H393" s="162" t="s">
        <v>719</v>
      </c>
      <c r="I393" s="163">
        <v>40697.662893518514</v>
      </c>
      <c r="J393" s="162" t="s">
        <v>123</v>
      </c>
      <c r="K393" s="162" t="s">
        <v>659</v>
      </c>
      <c r="L393" s="162" t="s">
        <v>273</v>
      </c>
      <c r="M393" s="162" t="s">
        <v>660</v>
      </c>
      <c r="N393" s="162">
        <v>25570</v>
      </c>
    </row>
    <row r="394" spans="1:14" x14ac:dyDescent="0.25">
      <c r="A394" s="162">
        <v>2011</v>
      </c>
      <c r="B394" s="162">
        <v>2</v>
      </c>
      <c r="C394" s="162" t="s">
        <v>29</v>
      </c>
      <c r="D394" s="162" t="s">
        <v>210</v>
      </c>
      <c r="E394" s="162" t="s">
        <v>269</v>
      </c>
      <c r="F394" s="162" t="s">
        <v>657</v>
      </c>
      <c r="G394" s="162">
        <v>8993</v>
      </c>
      <c r="H394" s="162" t="s">
        <v>720</v>
      </c>
      <c r="I394" s="163">
        <v>40697.662812499999</v>
      </c>
      <c r="J394" s="162" t="s">
        <v>123</v>
      </c>
      <c r="K394" s="162" t="s">
        <v>659</v>
      </c>
      <c r="L394" s="162" t="s">
        <v>273</v>
      </c>
      <c r="M394" s="162" t="s">
        <v>660</v>
      </c>
      <c r="N394" s="162">
        <v>25569</v>
      </c>
    </row>
    <row r="395" spans="1:14" x14ac:dyDescent="0.25">
      <c r="A395" s="162">
        <v>2011</v>
      </c>
      <c r="B395" s="162">
        <v>2</v>
      </c>
      <c r="C395" s="162" t="s">
        <v>9</v>
      </c>
      <c r="D395" s="162" t="s">
        <v>279</v>
      </c>
      <c r="E395" s="162" t="s">
        <v>269</v>
      </c>
      <c r="F395" s="162" t="s">
        <v>657</v>
      </c>
      <c r="G395" s="162">
        <v>37898</v>
      </c>
      <c r="H395" s="162" t="s">
        <v>721</v>
      </c>
      <c r="I395" s="163">
        <v>40697.662719907406</v>
      </c>
      <c r="J395" s="162" t="s">
        <v>123</v>
      </c>
      <c r="K395" s="162" t="s">
        <v>659</v>
      </c>
      <c r="L395" s="162" t="s">
        <v>273</v>
      </c>
      <c r="M395" s="162" t="s">
        <v>660</v>
      </c>
      <c r="N395" s="162">
        <v>25568</v>
      </c>
    </row>
    <row r="396" spans="1:14" x14ac:dyDescent="0.25">
      <c r="A396" s="162">
        <v>2011</v>
      </c>
      <c r="B396" s="162">
        <v>2</v>
      </c>
      <c r="C396" s="162" t="s">
        <v>12</v>
      </c>
      <c r="D396" s="162" t="s">
        <v>268</v>
      </c>
      <c r="E396" s="162" t="s">
        <v>269</v>
      </c>
      <c r="F396" s="162" t="s">
        <v>657</v>
      </c>
      <c r="G396" s="162">
        <v>1667</v>
      </c>
      <c r="H396" s="162" t="s">
        <v>722</v>
      </c>
      <c r="I396" s="163">
        <v>40697.662627314814</v>
      </c>
      <c r="J396" s="162" t="s">
        <v>123</v>
      </c>
      <c r="K396" s="162" t="s">
        <v>659</v>
      </c>
      <c r="L396" s="162" t="s">
        <v>273</v>
      </c>
      <c r="M396" s="162" t="s">
        <v>660</v>
      </c>
      <c r="N396" s="162">
        <v>25567</v>
      </c>
    </row>
    <row r="397" spans="1:14" x14ac:dyDescent="0.25">
      <c r="A397" s="162">
        <v>2011</v>
      </c>
      <c r="B397" s="162">
        <v>1</v>
      </c>
      <c r="C397" s="162" t="s">
        <v>14</v>
      </c>
      <c r="D397" s="162" t="s">
        <v>59</v>
      </c>
      <c r="E397" s="162" t="s">
        <v>269</v>
      </c>
      <c r="F397" s="162" t="s">
        <v>657</v>
      </c>
      <c r="G397" s="162">
        <v>6811</v>
      </c>
      <c r="H397" s="162" t="s">
        <v>723</v>
      </c>
      <c r="I397" s="163">
        <v>40665.537743055553</v>
      </c>
      <c r="J397" s="162" t="s">
        <v>123</v>
      </c>
      <c r="K397" s="162" t="s">
        <v>659</v>
      </c>
      <c r="L397" s="162" t="s">
        <v>273</v>
      </c>
      <c r="M397" s="162" t="s">
        <v>660</v>
      </c>
      <c r="N397" s="162">
        <v>24521</v>
      </c>
    </row>
    <row r="398" spans="1:14" x14ac:dyDescent="0.25">
      <c r="A398" s="162">
        <v>2011</v>
      </c>
      <c r="B398" s="162">
        <v>1</v>
      </c>
      <c r="C398" s="162" t="s">
        <v>27</v>
      </c>
      <c r="D398" s="162" t="s">
        <v>201</v>
      </c>
      <c r="E398" s="162" t="s">
        <v>269</v>
      </c>
      <c r="F398" s="162" t="s">
        <v>657</v>
      </c>
      <c r="G398" s="162">
        <v>58937</v>
      </c>
      <c r="H398" s="162" t="s">
        <v>724</v>
      </c>
      <c r="I398" s="163">
        <v>40665.534143518518</v>
      </c>
      <c r="J398" s="162" t="s">
        <v>123</v>
      </c>
      <c r="K398" s="162" t="s">
        <v>659</v>
      </c>
      <c r="L398" s="162" t="s">
        <v>273</v>
      </c>
      <c r="M398" s="162" t="s">
        <v>660</v>
      </c>
      <c r="N398" s="162">
        <v>24474</v>
      </c>
    </row>
    <row r="399" spans="1:14" x14ac:dyDescent="0.25">
      <c r="A399" s="162">
        <v>2011</v>
      </c>
      <c r="B399" s="162">
        <v>1</v>
      </c>
      <c r="C399" s="162" t="s">
        <v>29</v>
      </c>
      <c r="D399" s="162" t="s">
        <v>210</v>
      </c>
      <c r="E399" s="162" t="s">
        <v>269</v>
      </c>
      <c r="F399" s="162" t="s">
        <v>657</v>
      </c>
      <c r="G399" s="162">
        <v>11344</v>
      </c>
      <c r="H399" s="162" t="s">
        <v>725</v>
      </c>
      <c r="I399" s="163">
        <v>40665.534062499995</v>
      </c>
      <c r="J399" s="162" t="s">
        <v>123</v>
      </c>
      <c r="K399" s="162" t="s">
        <v>659</v>
      </c>
      <c r="L399" s="162" t="s">
        <v>273</v>
      </c>
      <c r="M399" s="162" t="s">
        <v>660</v>
      </c>
      <c r="N399" s="162">
        <v>24473</v>
      </c>
    </row>
    <row r="400" spans="1:14" x14ac:dyDescent="0.25">
      <c r="A400" s="162">
        <v>2011</v>
      </c>
      <c r="B400" s="162">
        <v>1</v>
      </c>
      <c r="C400" s="162" t="s">
        <v>9</v>
      </c>
      <c r="D400" s="162" t="s">
        <v>279</v>
      </c>
      <c r="E400" s="162" t="s">
        <v>269</v>
      </c>
      <c r="F400" s="162" t="s">
        <v>657</v>
      </c>
      <c r="G400" s="162">
        <v>40883</v>
      </c>
      <c r="H400" s="162" t="s">
        <v>726</v>
      </c>
      <c r="I400" s="163">
        <v>40665.533969907403</v>
      </c>
      <c r="J400" s="162" t="s">
        <v>123</v>
      </c>
      <c r="K400" s="162" t="s">
        <v>659</v>
      </c>
      <c r="L400" s="162" t="s">
        <v>273</v>
      </c>
      <c r="M400" s="162" t="s">
        <v>660</v>
      </c>
      <c r="N400" s="162">
        <v>24472</v>
      </c>
    </row>
    <row r="401" spans="1:14" x14ac:dyDescent="0.25">
      <c r="A401" s="162">
        <v>2011</v>
      </c>
      <c r="B401" s="162">
        <v>1</v>
      </c>
      <c r="C401" s="162" t="s">
        <v>12</v>
      </c>
      <c r="D401" s="162" t="s">
        <v>268</v>
      </c>
      <c r="E401" s="162" t="s">
        <v>269</v>
      </c>
      <c r="F401" s="162" t="s">
        <v>657</v>
      </c>
      <c r="G401" s="162">
        <v>1799</v>
      </c>
      <c r="H401" s="162" t="s">
        <v>727</v>
      </c>
      <c r="I401" s="163">
        <v>40665.533888888887</v>
      </c>
      <c r="J401" s="162" t="s">
        <v>123</v>
      </c>
      <c r="K401" s="162" t="s">
        <v>659</v>
      </c>
      <c r="L401" s="162" t="s">
        <v>273</v>
      </c>
      <c r="M401" s="162" t="s">
        <v>660</v>
      </c>
      <c r="N401" s="162">
        <v>24471</v>
      </c>
    </row>
    <row r="402" spans="1:14" x14ac:dyDescent="0.25">
      <c r="A402" s="162">
        <v>2010</v>
      </c>
      <c r="B402" s="162">
        <v>12</v>
      </c>
      <c r="C402" s="162" t="s">
        <v>14</v>
      </c>
      <c r="D402" s="162" t="s">
        <v>59</v>
      </c>
      <c r="E402" s="162" t="s">
        <v>269</v>
      </c>
      <c r="F402" s="162" t="s">
        <v>657</v>
      </c>
      <c r="G402" s="162">
        <v>4830</v>
      </c>
      <c r="H402" s="162" t="s">
        <v>728</v>
      </c>
      <c r="I402" s="163">
        <v>40634.622060185182</v>
      </c>
      <c r="J402" s="162" t="s">
        <v>123</v>
      </c>
      <c r="K402" s="162" t="s">
        <v>659</v>
      </c>
      <c r="L402" s="162" t="s">
        <v>273</v>
      </c>
      <c r="M402" s="162" t="s">
        <v>660</v>
      </c>
      <c r="N402" s="162">
        <v>21034</v>
      </c>
    </row>
    <row r="403" spans="1:14" x14ac:dyDescent="0.25">
      <c r="A403" s="162">
        <v>2009</v>
      </c>
      <c r="B403" s="162">
        <v>9</v>
      </c>
      <c r="C403" s="162" t="s">
        <v>729</v>
      </c>
      <c r="D403" s="162" t="s">
        <v>730</v>
      </c>
      <c r="E403" s="162" t="s">
        <v>364</v>
      </c>
      <c r="F403" s="162" t="s">
        <v>731</v>
      </c>
      <c r="G403" s="162">
        <v>27</v>
      </c>
      <c r="H403" s="162" t="s">
        <v>732</v>
      </c>
      <c r="I403" s="163">
        <v>40634.511689814812</v>
      </c>
      <c r="J403" s="162" t="s">
        <v>123</v>
      </c>
      <c r="K403" s="162" t="s">
        <v>272</v>
      </c>
      <c r="L403" s="162" t="s">
        <v>273</v>
      </c>
      <c r="M403" s="162" t="s">
        <v>274</v>
      </c>
      <c r="N403" s="162">
        <v>20848</v>
      </c>
    </row>
    <row r="404" spans="1:14" x14ac:dyDescent="0.25">
      <c r="A404" s="162">
        <v>2009</v>
      </c>
      <c r="B404" s="162">
        <v>10</v>
      </c>
      <c r="C404" s="162" t="s">
        <v>729</v>
      </c>
      <c r="D404" s="162" t="s">
        <v>730</v>
      </c>
      <c r="E404" s="162" t="s">
        <v>364</v>
      </c>
      <c r="F404" s="162" t="s">
        <v>731</v>
      </c>
      <c r="G404" s="162">
        <v>7</v>
      </c>
      <c r="H404" s="162" t="s">
        <v>733</v>
      </c>
      <c r="I404" s="163">
        <v>40634.511064814811</v>
      </c>
      <c r="J404" s="162" t="s">
        <v>123</v>
      </c>
      <c r="K404" s="162" t="s">
        <v>272</v>
      </c>
      <c r="L404" s="162" t="s">
        <v>273</v>
      </c>
      <c r="M404" s="162" t="s">
        <v>274</v>
      </c>
      <c r="N404" s="162">
        <v>20847</v>
      </c>
    </row>
    <row r="405" spans="1:14" x14ac:dyDescent="0.25">
      <c r="A405" s="162">
        <v>2009</v>
      </c>
      <c r="B405" s="162">
        <v>8</v>
      </c>
      <c r="C405" s="162" t="s">
        <v>729</v>
      </c>
      <c r="D405" s="162" t="s">
        <v>730</v>
      </c>
      <c r="E405" s="162" t="s">
        <v>364</v>
      </c>
      <c r="F405" s="162" t="s">
        <v>731</v>
      </c>
      <c r="G405" s="162">
        <v>29</v>
      </c>
      <c r="H405" s="162" t="s">
        <v>734</v>
      </c>
      <c r="I405" s="163">
        <v>40634.510659722218</v>
      </c>
      <c r="J405" s="162" t="s">
        <v>123</v>
      </c>
      <c r="K405" s="162" t="s">
        <v>272</v>
      </c>
      <c r="L405" s="162" t="s">
        <v>273</v>
      </c>
      <c r="M405" s="162" t="s">
        <v>274</v>
      </c>
      <c r="N405" s="162">
        <v>20846</v>
      </c>
    </row>
    <row r="406" spans="1:14" x14ac:dyDescent="0.25">
      <c r="A406" s="162">
        <v>2009</v>
      </c>
      <c r="B406" s="162">
        <v>7</v>
      </c>
      <c r="C406" s="162" t="s">
        <v>729</v>
      </c>
      <c r="D406" s="162" t="s">
        <v>730</v>
      </c>
      <c r="E406" s="162" t="s">
        <v>364</v>
      </c>
      <c r="F406" s="162" t="s">
        <v>731</v>
      </c>
      <c r="G406" s="162">
        <v>31</v>
      </c>
      <c r="H406" s="162" t="s">
        <v>735</v>
      </c>
      <c r="I406" s="163">
        <v>40634.510254629626</v>
      </c>
      <c r="J406" s="162" t="s">
        <v>123</v>
      </c>
      <c r="K406" s="162" t="s">
        <v>272</v>
      </c>
      <c r="L406" s="162" t="s">
        <v>273</v>
      </c>
      <c r="M406" s="162" t="s">
        <v>274</v>
      </c>
      <c r="N406" s="162">
        <v>20845</v>
      </c>
    </row>
    <row r="407" spans="1:14" x14ac:dyDescent="0.25">
      <c r="A407" s="162">
        <v>2009</v>
      </c>
      <c r="B407" s="162">
        <v>7</v>
      </c>
      <c r="C407" s="162" t="s">
        <v>736</v>
      </c>
      <c r="D407" s="162" t="s">
        <v>737</v>
      </c>
      <c r="E407" s="162" t="s">
        <v>364</v>
      </c>
      <c r="F407" s="162" t="s">
        <v>731</v>
      </c>
      <c r="G407" s="162">
        <v>27</v>
      </c>
      <c r="H407" s="162" t="s">
        <v>738</v>
      </c>
      <c r="I407" s="163">
        <v>40634.509733796294</v>
      </c>
      <c r="J407" s="162" t="s">
        <v>123</v>
      </c>
      <c r="K407" s="162" t="s">
        <v>272</v>
      </c>
      <c r="L407" s="162" t="s">
        <v>273</v>
      </c>
      <c r="M407" s="162" t="s">
        <v>274</v>
      </c>
      <c r="N407" s="162">
        <v>20844</v>
      </c>
    </row>
    <row r="408" spans="1:14" x14ac:dyDescent="0.25">
      <c r="A408" s="162">
        <v>2009</v>
      </c>
      <c r="B408" s="162">
        <v>8</v>
      </c>
      <c r="C408" s="162" t="s">
        <v>736</v>
      </c>
      <c r="D408" s="162" t="s">
        <v>737</v>
      </c>
      <c r="E408" s="162" t="s">
        <v>364</v>
      </c>
      <c r="F408" s="162" t="s">
        <v>731</v>
      </c>
      <c r="G408" s="162">
        <v>24</v>
      </c>
      <c r="H408" s="162" t="s">
        <v>739</v>
      </c>
      <c r="I408" s="163">
        <v>40634.505254629628</v>
      </c>
      <c r="J408" s="162" t="s">
        <v>123</v>
      </c>
      <c r="K408" s="162" t="s">
        <v>272</v>
      </c>
      <c r="L408" s="162" t="s">
        <v>273</v>
      </c>
      <c r="M408" s="162" t="s">
        <v>274</v>
      </c>
      <c r="N408" s="162">
        <v>20843</v>
      </c>
    </row>
    <row r="409" spans="1:14" x14ac:dyDescent="0.25">
      <c r="A409" s="162">
        <v>2009</v>
      </c>
      <c r="B409" s="162">
        <v>10</v>
      </c>
      <c r="C409" s="162" t="s">
        <v>736</v>
      </c>
      <c r="D409" s="162" t="s">
        <v>737</v>
      </c>
      <c r="E409" s="162" t="s">
        <v>364</v>
      </c>
      <c r="F409" s="162" t="s">
        <v>731</v>
      </c>
      <c r="G409" s="162">
        <v>24</v>
      </c>
      <c r="H409" s="162" t="s">
        <v>740</v>
      </c>
      <c r="I409" s="163">
        <v>40634.504351851851</v>
      </c>
      <c r="J409" s="162" t="s">
        <v>123</v>
      </c>
      <c r="K409" s="162" t="s">
        <v>272</v>
      </c>
      <c r="L409" s="162" t="s">
        <v>273</v>
      </c>
      <c r="M409" s="162" t="s">
        <v>274</v>
      </c>
      <c r="N409" s="162">
        <v>20842</v>
      </c>
    </row>
    <row r="410" spans="1:14" x14ac:dyDescent="0.25">
      <c r="A410" s="162">
        <v>2009</v>
      </c>
      <c r="B410" s="162">
        <v>9</v>
      </c>
      <c r="C410" s="162" t="s">
        <v>736</v>
      </c>
      <c r="D410" s="162" t="s">
        <v>737</v>
      </c>
      <c r="E410" s="162" t="s">
        <v>364</v>
      </c>
      <c r="F410" s="162" t="s">
        <v>731</v>
      </c>
      <c r="G410" s="162">
        <v>18</v>
      </c>
      <c r="H410" s="162" t="s">
        <v>741</v>
      </c>
      <c r="I410" s="163">
        <v>40634.503900462958</v>
      </c>
      <c r="J410" s="162" t="s">
        <v>123</v>
      </c>
      <c r="K410" s="162" t="s">
        <v>272</v>
      </c>
      <c r="L410" s="162" t="s">
        <v>273</v>
      </c>
      <c r="M410" s="162" t="s">
        <v>274</v>
      </c>
      <c r="N410" s="162">
        <v>20841</v>
      </c>
    </row>
    <row r="411" spans="1:14" x14ac:dyDescent="0.25">
      <c r="A411" s="162">
        <v>2009</v>
      </c>
      <c r="B411" s="162">
        <v>9</v>
      </c>
      <c r="C411" s="162" t="s">
        <v>742</v>
      </c>
      <c r="D411" s="162" t="s">
        <v>743</v>
      </c>
      <c r="E411" s="162" t="s">
        <v>364</v>
      </c>
      <c r="F411" s="162" t="s">
        <v>731</v>
      </c>
      <c r="G411" s="162">
        <v>24</v>
      </c>
      <c r="H411" s="162" t="s">
        <v>744</v>
      </c>
      <c r="I411" s="163">
        <v>40634.503287037034</v>
      </c>
      <c r="J411" s="162" t="s">
        <v>123</v>
      </c>
      <c r="K411" s="162" t="s">
        <v>272</v>
      </c>
      <c r="L411" s="162" t="s">
        <v>273</v>
      </c>
      <c r="M411" s="162" t="s">
        <v>274</v>
      </c>
      <c r="N411" s="162">
        <v>20840</v>
      </c>
    </row>
    <row r="412" spans="1:14" x14ac:dyDescent="0.25">
      <c r="A412" s="162">
        <v>2009</v>
      </c>
      <c r="B412" s="162">
        <v>10</v>
      </c>
      <c r="C412" s="162" t="s">
        <v>742</v>
      </c>
      <c r="D412" s="162" t="s">
        <v>743</v>
      </c>
      <c r="E412" s="162" t="s">
        <v>364</v>
      </c>
      <c r="F412" s="162" t="s">
        <v>731</v>
      </c>
      <c r="G412" s="162">
        <v>14</v>
      </c>
      <c r="H412" s="162" t="s">
        <v>745</v>
      </c>
      <c r="I412" s="163">
        <v>40634.502835648149</v>
      </c>
      <c r="J412" s="162" t="s">
        <v>123</v>
      </c>
      <c r="K412" s="162" t="s">
        <v>272</v>
      </c>
      <c r="L412" s="162" t="s">
        <v>273</v>
      </c>
      <c r="M412" s="162" t="s">
        <v>274</v>
      </c>
      <c r="N412" s="162">
        <v>20839</v>
      </c>
    </row>
    <row r="413" spans="1:14" x14ac:dyDescent="0.25">
      <c r="A413" s="162">
        <v>2009</v>
      </c>
      <c r="B413" s="162">
        <v>7</v>
      </c>
      <c r="C413" s="162" t="s">
        <v>742</v>
      </c>
      <c r="D413" s="162" t="s">
        <v>743</v>
      </c>
      <c r="E413" s="162" t="s">
        <v>364</v>
      </c>
      <c r="F413" s="162" t="s">
        <v>731</v>
      </c>
      <c r="G413" s="162">
        <v>37</v>
      </c>
      <c r="H413" s="162" t="s">
        <v>746</v>
      </c>
      <c r="I413" s="163">
        <v>40634.502337962964</v>
      </c>
      <c r="J413" s="162" t="s">
        <v>123</v>
      </c>
      <c r="K413" s="162" t="s">
        <v>272</v>
      </c>
      <c r="L413" s="162" t="s">
        <v>273</v>
      </c>
      <c r="M413" s="162" t="s">
        <v>274</v>
      </c>
      <c r="N413" s="162">
        <v>20838</v>
      </c>
    </row>
    <row r="414" spans="1:14" x14ac:dyDescent="0.25">
      <c r="A414" s="162">
        <v>2009</v>
      </c>
      <c r="B414" s="162">
        <v>8</v>
      </c>
      <c r="C414" s="162" t="s">
        <v>742</v>
      </c>
      <c r="D414" s="162" t="s">
        <v>743</v>
      </c>
      <c r="E414" s="162" t="s">
        <v>364</v>
      </c>
      <c r="F414" s="162" t="s">
        <v>731</v>
      </c>
      <c r="G414" s="162">
        <v>31</v>
      </c>
      <c r="H414" s="162" t="s">
        <v>747</v>
      </c>
      <c r="I414" s="163">
        <v>40634.501898148148</v>
      </c>
      <c r="J414" s="162" t="s">
        <v>123</v>
      </c>
      <c r="K414" s="162" t="s">
        <v>272</v>
      </c>
      <c r="L414" s="162" t="s">
        <v>273</v>
      </c>
      <c r="M414" s="162" t="s">
        <v>274</v>
      </c>
      <c r="N414" s="162">
        <v>20837</v>
      </c>
    </row>
    <row r="415" spans="1:14" x14ac:dyDescent="0.25">
      <c r="A415" s="162">
        <v>2009</v>
      </c>
      <c r="B415" s="162">
        <v>8</v>
      </c>
      <c r="C415" s="162" t="s">
        <v>748</v>
      </c>
      <c r="D415" s="162" t="s">
        <v>749</v>
      </c>
      <c r="E415" s="162" t="s">
        <v>364</v>
      </c>
      <c r="F415" s="162" t="s">
        <v>731</v>
      </c>
      <c r="G415" s="162">
        <v>36</v>
      </c>
      <c r="H415" s="162" t="s">
        <v>750</v>
      </c>
      <c r="I415" s="163">
        <v>40634.501238425924</v>
      </c>
      <c r="J415" s="162" t="s">
        <v>123</v>
      </c>
      <c r="K415" s="162" t="s">
        <v>272</v>
      </c>
      <c r="L415" s="162" t="s">
        <v>273</v>
      </c>
      <c r="M415" s="162" t="s">
        <v>274</v>
      </c>
      <c r="N415" s="162">
        <v>20836</v>
      </c>
    </row>
    <row r="416" spans="1:14" x14ac:dyDescent="0.25">
      <c r="A416" s="162">
        <v>2009</v>
      </c>
      <c r="B416" s="162">
        <v>7</v>
      </c>
      <c r="C416" s="162" t="s">
        <v>748</v>
      </c>
      <c r="D416" s="162" t="s">
        <v>749</v>
      </c>
      <c r="E416" s="162" t="s">
        <v>364</v>
      </c>
      <c r="F416" s="162" t="s">
        <v>731</v>
      </c>
      <c r="G416" s="162">
        <v>42</v>
      </c>
      <c r="H416" s="162" t="s">
        <v>751</v>
      </c>
      <c r="I416" s="163">
        <v>40634.500856481478</v>
      </c>
      <c r="J416" s="162" t="s">
        <v>123</v>
      </c>
      <c r="K416" s="162" t="s">
        <v>272</v>
      </c>
      <c r="L416" s="162" t="s">
        <v>273</v>
      </c>
      <c r="M416" s="162" t="s">
        <v>274</v>
      </c>
      <c r="N416" s="162">
        <v>20835</v>
      </c>
    </row>
    <row r="417" spans="1:14" x14ac:dyDescent="0.25">
      <c r="A417" s="162">
        <v>2009</v>
      </c>
      <c r="B417" s="162">
        <v>9</v>
      </c>
      <c r="C417" s="162" t="s">
        <v>748</v>
      </c>
      <c r="D417" s="162" t="s">
        <v>749</v>
      </c>
      <c r="E417" s="162" t="s">
        <v>364</v>
      </c>
      <c r="F417" s="162" t="s">
        <v>731</v>
      </c>
      <c r="G417" s="162">
        <v>35</v>
      </c>
      <c r="H417" s="162" t="s">
        <v>752</v>
      </c>
      <c r="I417" s="163">
        <v>40634.500474537039</v>
      </c>
      <c r="J417" s="162" t="s">
        <v>123</v>
      </c>
      <c r="K417" s="162" t="s">
        <v>272</v>
      </c>
      <c r="L417" s="162" t="s">
        <v>273</v>
      </c>
      <c r="M417" s="162" t="s">
        <v>274</v>
      </c>
      <c r="N417" s="162">
        <v>20834</v>
      </c>
    </row>
    <row r="418" spans="1:14" x14ac:dyDescent="0.25">
      <c r="A418" s="162">
        <v>2009</v>
      </c>
      <c r="B418" s="162">
        <v>10</v>
      </c>
      <c r="C418" s="162" t="s">
        <v>748</v>
      </c>
      <c r="D418" s="162" t="s">
        <v>749</v>
      </c>
      <c r="E418" s="162" t="s">
        <v>364</v>
      </c>
      <c r="F418" s="162" t="s">
        <v>731</v>
      </c>
      <c r="G418" s="162">
        <v>24</v>
      </c>
      <c r="H418" s="162" t="s">
        <v>753</v>
      </c>
      <c r="I418" s="163">
        <v>40634.500127314815</v>
      </c>
      <c r="J418" s="162" t="s">
        <v>123</v>
      </c>
      <c r="K418" s="162" t="s">
        <v>272</v>
      </c>
      <c r="L418" s="162" t="s">
        <v>273</v>
      </c>
      <c r="M418" s="162" t="s">
        <v>274</v>
      </c>
      <c r="N418" s="162">
        <v>20833</v>
      </c>
    </row>
    <row r="419" spans="1:14" x14ac:dyDescent="0.25">
      <c r="A419" s="162">
        <v>2009</v>
      </c>
      <c r="B419" s="162">
        <v>9</v>
      </c>
      <c r="C419" s="162" t="s">
        <v>754</v>
      </c>
      <c r="D419" s="162" t="s">
        <v>755</v>
      </c>
      <c r="E419" s="162" t="s">
        <v>364</v>
      </c>
      <c r="F419" s="162" t="s">
        <v>731</v>
      </c>
      <c r="G419" s="162">
        <v>11</v>
      </c>
      <c r="H419" s="162" t="s">
        <v>756</v>
      </c>
      <c r="I419" s="163">
        <v>40634.499652777777</v>
      </c>
      <c r="J419" s="162" t="s">
        <v>123</v>
      </c>
      <c r="K419" s="162" t="s">
        <v>272</v>
      </c>
      <c r="L419" s="162" t="s">
        <v>273</v>
      </c>
      <c r="M419" s="162" t="s">
        <v>274</v>
      </c>
      <c r="N419" s="162">
        <v>20832</v>
      </c>
    </row>
    <row r="420" spans="1:14" x14ac:dyDescent="0.25">
      <c r="A420" s="162">
        <v>2009</v>
      </c>
      <c r="B420" s="162">
        <v>7</v>
      </c>
      <c r="C420" s="162" t="s">
        <v>754</v>
      </c>
      <c r="D420" s="162" t="s">
        <v>755</v>
      </c>
      <c r="E420" s="162" t="s">
        <v>364</v>
      </c>
      <c r="F420" s="162" t="s">
        <v>731</v>
      </c>
      <c r="G420" s="162">
        <v>14</v>
      </c>
      <c r="H420" s="162" t="s">
        <v>757</v>
      </c>
      <c r="I420" s="163">
        <v>40634.499293981477</v>
      </c>
      <c r="J420" s="162" t="s">
        <v>123</v>
      </c>
      <c r="K420" s="162" t="s">
        <v>272</v>
      </c>
      <c r="L420" s="162" t="s">
        <v>273</v>
      </c>
      <c r="M420" s="162" t="s">
        <v>274</v>
      </c>
      <c r="N420" s="162">
        <v>20831</v>
      </c>
    </row>
    <row r="421" spans="1:14" x14ac:dyDescent="0.25">
      <c r="A421" s="162">
        <v>2009</v>
      </c>
      <c r="B421" s="162">
        <v>10</v>
      </c>
      <c r="C421" s="162" t="s">
        <v>754</v>
      </c>
      <c r="D421" s="162" t="s">
        <v>755</v>
      </c>
      <c r="E421" s="162" t="s">
        <v>364</v>
      </c>
      <c r="F421" s="162" t="s">
        <v>731</v>
      </c>
      <c r="G421" s="162">
        <v>7</v>
      </c>
      <c r="H421" s="162" t="s">
        <v>758</v>
      </c>
      <c r="I421" s="163">
        <v>40634.498900462961</v>
      </c>
      <c r="J421" s="162" t="s">
        <v>123</v>
      </c>
      <c r="K421" s="162" t="s">
        <v>272</v>
      </c>
      <c r="L421" s="162" t="s">
        <v>273</v>
      </c>
      <c r="M421" s="162" t="s">
        <v>274</v>
      </c>
      <c r="N421" s="162">
        <v>20830</v>
      </c>
    </row>
    <row r="422" spans="1:14" x14ac:dyDescent="0.25">
      <c r="A422" s="162">
        <v>2009</v>
      </c>
      <c r="B422" s="162">
        <v>8</v>
      </c>
      <c r="C422" s="162" t="s">
        <v>754</v>
      </c>
      <c r="D422" s="162" t="s">
        <v>755</v>
      </c>
      <c r="E422" s="162" t="s">
        <v>364</v>
      </c>
      <c r="F422" s="162" t="s">
        <v>731</v>
      </c>
      <c r="G422" s="162">
        <v>12</v>
      </c>
      <c r="H422" s="162" t="s">
        <v>759</v>
      </c>
      <c r="I422" s="163">
        <v>40634.498344907406</v>
      </c>
      <c r="J422" s="162" t="s">
        <v>123</v>
      </c>
      <c r="K422" s="162" t="s">
        <v>272</v>
      </c>
      <c r="L422" s="162" t="s">
        <v>273</v>
      </c>
      <c r="M422" s="162" t="s">
        <v>274</v>
      </c>
      <c r="N422" s="162">
        <v>20829</v>
      </c>
    </row>
    <row r="423" spans="1:14" x14ac:dyDescent="0.25">
      <c r="A423" s="162">
        <v>2009</v>
      </c>
      <c r="B423" s="162">
        <v>8</v>
      </c>
      <c r="C423" s="162" t="s">
        <v>760</v>
      </c>
      <c r="D423" s="162" t="s">
        <v>761</v>
      </c>
      <c r="E423" s="162" t="s">
        <v>364</v>
      </c>
      <c r="F423" s="162" t="s">
        <v>731</v>
      </c>
      <c r="G423" s="162">
        <v>31</v>
      </c>
      <c r="H423" s="162" t="s">
        <v>762</v>
      </c>
      <c r="I423" s="163">
        <v>40634.497662037036</v>
      </c>
      <c r="J423" s="162" t="s">
        <v>123</v>
      </c>
      <c r="K423" s="162" t="s">
        <v>272</v>
      </c>
      <c r="L423" s="162" t="s">
        <v>273</v>
      </c>
      <c r="M423" s="162" t="s">
        <v>274</v>
      </c>
      <c r="N423" s="162">
        <v>20828</v>
      </c>
    </row>
    <row r="424" spans="1:14" x14ac:dyDescent="0.25">
      <c r="A424" s="162">
        <v>2009</v>
      </c>
      <c r="B424" s="162">
        <v>10</v>
      </c>
      <c r="C424" s="162" t="s">
        <v>760</v>
      </c>
      <c r="D424" s="162" t="s">
        <v>761</v>
      </c>
      <c r="E424" s="162" t="s">
        <v>364</v>
      </c>
      <c r="F424" s="162" t="s">
        <v>731</v>
      </c>
      <c r="G424" s="162">
        <v>19</v>
      </c>
      <c r="H424" s="162" t="s">
        <v>763</v>
      </c>
      <c r="I424" s="163">
        <v>40634.496898148143</v>
      </c>
      <c r="J424" s="162" t="s">
        <v>123</v>
      </c>
      <c r="K424" s="162" t="s">
        <v>272</v>
      </c>
      <c r="L424" s="162" t="s">
        <v>273</v>
      </c>
      <c r="M424" s="162" t="s">
        <v>274</v>
      </c>
      <c r="N424" s="162">
        <v>20827</v>
      </c>
    </row>
    <row r="425" spans="1:14" x14ac:dyDescent="0.25">
      <c r="A425" s="162">
        <v>2009</v>
      </c>
      <c r="B425" s="162">
        <v>7</v>
      </c>
      <c r="C425" s="162" t="s">
        <v>760</v>
      </c>
      <c r="D425" s="162" t="s">
        <v>761</v>
      </c>
      <c r="E425" s="162" t="s">
        <v>364</v>
      </c>
      <c r="F425" s="162" t="s">
        <v>731</v>
      </c>
      <c r="G425" s="162">
        <v>37</v>
      </c>
      <c r="H425" s="162" t="s">
        <v>764</v>
      </c>
      <c r="I425" s="163">
        <v>40634.496458333335</v>
      </c>
      <c r="J425" s="162" t="s">
        <v>123</v>
      </c>
      <c r="K425" s="162" t="s">
        <v>272</v>
      </c>
      <c r="L425" s="162" t="s">
        <v>273</v>
      </c>
      <c r="M425" s="162" t="s">
        <v>274</v>
      </c>
      <c r="N425" s="162">
        <v>20826</v>
      </c>
    </row>
    <row r="426" spans="1:14" x14ac:dyDescent="0.25">
      <c r="A426" s="162">
        <v>2009</v>
      </c>
      <c r="B426" s="162">
        <v>9</v>
      </c>
      <c r="C426" s="162" t="s">
        <v>760</v>
      </c>
      <c r="D426" s="162" t="s">
        <v>761</v>
      </c>
      <c r="E426" s="162" t="s">
        <v>364</v>
      </c>
      <c r="F426" s="162" t="s">
        <v>731</v>
      </c>
      <c r="G426" s="162">
        <v>28</v>
      </c>
      <c r="H426" s="162" t="s">
        <v>765</v>
      </c>
      <c r="I426" s="163">
        <v>40634.495775462958</v>
      </c>
      <c r="J426" s="162" t="s">
        <v>123</v>
      </c>
      <c r="K426" s="162" t="s">
        <v>272</v>
      </c>
      <c r="L426" s="162" t="s">
        <v>273</v>
      </c>
      <c r="M426" s="162" t="s">
        <v>274</v>
      </c>
      <c r="N426" s="162">
        <v>20825</v>
      </c>
    </row>
    <row r="427" spans="1:14" x14ac:dyDescent="0.25">
      <c r="A427" s="162">
        <v>2009</v>
      </c>
      <c r="B427" s="162">
        <v>10</v>
      </c>
      <c r="C427" s="162" t="s">
        <v>766</v>
      </c>
      <c r="D427" s="162" t="s">
        <v>767</v>
      </c>
      <c r="E427" s="162" t="s">
        <v>364</v>
      </c>
      <c r="F427" s="162" t="s">
        <v>731</v>
      </c>
      <c r="G427" s="162">
        <v>10</v>
      </c>
      <c r="H427" s="162" t="s">
        <v>768</v>
      </c>
      <c r="I427" s="163">
        <v>40634.49518518518</v>
      </c>
      <c r="J427" s="162" t="s">
        <v>123</v>
      </c>
      <c r="K427" s="162" t="s">
        <v>272</v>
      </c>
      <c r="L427" s="162" t="s">
        <v>273</v>
      </c>
      <c r="M427" s="162" t="s">
        <v>274</v>
      </c>
      <c r="N427" s="162">
        <v>20824</v>
      </c>
    </row>
    <row r="428" spans="1:14" x14ac:dyDescent="0.25">
      <c r="A428" s="162">
        <v>2009</v>
      </c>
      <c r="B428" s="162">
        <v>9</v>
      </c>
      <c r="C428" s="162" t="s">
        <v>766</v>
      </c>
      <c r="D428" s="162" t="s">
        <v>767</v>
      </c>
      <c r="E428" s="162" t="s">
        <v>364</v>
      </c>
      <c r="F428" s="162" t="s">
        <v>731</v>
      </c>
      <c r="G428" s="162">
        <v>17</v>
      </c>
      <c r="H428" s="162" t="s">
        <v>769</v>
      </c>
      <c r="I428" s="163">
        <v>40634.494768518518</v>
      </c>
      <c r="J428" s="162" t="s">
        <v>123</v>
      </c>
      <c r="K428" s="162" t="s">
        <v>272</v>
      </c>
      <c r="L428" s="162" t="s">
        <v>273</v>
      </c>
      <c r="M428" s="162" t="s">
        <v>274</v>
      </c>
      <c r="N428" s="162">
        <v>20823</v>
      </c>
    </row>
    <row r="429" spans="1:14" x14ac:dyDescent="0.25">
      <c r="A429" s="162">
        <v>2009</v>
      </c>
      <c r="B429" s="162">
        <v>7</v>
      </c>
      <c r="C429" s="162" t="s">
        <v>766</v>
      </c>
      <c r="D429" s="162" t="s">
        <v>767</v>
      </c>
      <c r="E429" s="162" t="s">
        <v>364</v>
      </c>
      <c r="F429" s="162" t="s">
        <v>731</v>
      </c>
      <c r="G429" s="162">
        <v>20</v>
      </c>
      <c r="H429" s="162" t="s">
        <v>770</v>
      </c>
      <c r="I429" s="163">
        <v>40634.494074074071</v>
      </c>
      <c r="J429" s="162" t="s">
        <v>123</v>
      </c>
      <c r="K429" s="162" t="s">
        <v>272</v>
      </c>
      <c r="L429" s="162" t="s">
        <v>273</v>
      </c>
      <c r="M429" s="162" t="s">
        <v>274</v>
      </c>
      <c r="N429" s="162">
        <v>20822</v>
      </c>
    </row>
    <row r="430" spans="1:14" x14ac:dyDescent="0.25">
      <c r="A430" s="162">
        <v>2009</v>
      </c>
      <c r="B430" s="162">
        <v>8</v>
      </c>
      <c r="C430" s="162" t="s">
        <v>766</v>
      </c>
      <c r="D430" s="162" t="s">
        <v>767</v>
      </c>
      <c r="E430" s="162" t="s">
        <v>364</v>
      </c>
      <c r="F430" s="162" t="s">
        <v>731</v>
      </c>
      <c r="G430" s="162">
        <v>20</v>
      </c>
      <c r="H430" s="162" t="s">
        <v>771</v>
      </c>
      <c r="I430" s="163">
        <v>40634.493611111109</v>
      </c>
      <c r="J430" s="162" t="s">
        <v>123</v>
      </c>
      <c r="K430" s="162" t="s">
        <v>272</v>
      </c>
      <c r="L430" s="162" t="s">
        <v>273</v>
      </c>
      <c r="M430" s="162" t="s">
        <v>274</v>
      </c>
      <c r="N430" s="162">
        <v>20821</v>
      </c>
    </row>
    <row r="431" spans="1:14" x14ac:dyDescent="0.25">
      <c r="A431" s="162">
        <v>2009</v>
      </c>
      <c r="B431" s="162">
        <v>10</v>
      </c>
      <c r="C431" s="162" t="s">
        <v>772</v>
      </c>
      <c r="D431" s="162" t="s">
        <v>773</v>
      </c>
      <c r="E431" s="162" t="s">
        <v>364</v>
      </c>
      <c r="F431" s="162" t="s">
        <v>731</v>
      </c>
      <c r="G431" s="162">
        <v>1</v>
      </c>
      <c r="H431" s="162" t="s">
        <v>774</v>
      </c>
      <c r="I431" s="163">
        <v>40634.493113425924</v>
      </c>
      <c r="J431" s="162" t="s">
        <v>123</v>
      </c>
      <c r="K431" s="162" t="s">
        <v>272</v>
      </c>
      <c r="L431" s="162" t="s">
        <v>273</v>
      </c>
      <c r="M431" s="162" t="s">
        <v>274</v>
      </c>
      <c r="N431" s="162">
        <v>20820</v>
      </c>
    </row>
    <row r="432" spans="1:14" x14ac:dyDescent="0.25">
      <c r="A432" s="162">
        <v>2009</v>
      </c>
      <c r="B432" s="162">
        <v>8</v>
      </c>
      <c r="C432" s="162" t="s">
        <v>772</v>
      </c>
      <c r="D432" s="162" t="s">
        <v>773</v>
      </c>
      <c r="E432" s="162" t="s">
        <v>364</v>
      </c>
      <c r="F432" s="162" t="s">
        <v>731</v>
      </c>
      <c r="G432" s="162">
        <v>4</v>
      </c>
      <c r="H432" s="162" t="s">
        <v>775</v>
      </c>
      <c r="I432" s="163">
        <v>40634.492708333331</v>
      </c>
      <c r="J432" s="162" t="s">
        <v>123</v>
      </c>
      <c r="K432" s="162" t="s">
        <v>272</v>
      </c>
      <c r="L432" s="162" t="s">
        <v>273</v>
      </c>
      <c r="M432" s="162" t="s">
        <v>274</v>
      </c>
      <c r="N432" s="162">
        <v>20819</v>
      </c>
    </row>
    <row r="433" spans="1:14" x14ac:dyDescent="0.25">
      <c r="A433" s="162">
        <v>2009</v>
      </c>
      <c r="B433" s="162">
        <v>7</v>
      </c>
      <c r="C433" s="162" t="s">
        <v>772</v>
      </c>
      <c r="D433" s="162" t="s">
        <v>773</v>
      </c>
      <c r="E433" s="162" t="s">
        <v>364</v>
      </c>
      <c r="F433" s="162" t="s">
        <v>731</v>
      </c>
      <c r="G433" s="162">
        <v>5</v>
      </c>
      <c r="H433" s="162" t="s">
        <v>776</v>
      </c>
      <c r="I433" s="163">
        <v>40634.492210648146</v>
      </c>
      <c r="J433" s="162" t="s">
        <v>123</v>
      </c>
      <c r="K433" s="162" t="s">
        <v>272</v>
      </c>
      <c r="L433" s="162" t="s">
        <v>273</v>
      </c>
      <c r="M433" s="162" t="s">
        <v>274</v>
      </c>
      <c r="N433" s="162">
        <v>20818</v>
      </c>
    </row>
    <row r="434" spans="1:14" x14ac:dyDescent="0.25">
      <c r="A434" s="162">
        <v>2009</v>
      </c>
      <c r="B434" s="162">
        <v>9</v>
      </c>
      <c r="C434" s="162" t="s">
        <v>772</v>
      </c>
      <c r="D434" s="162" t="s">
        <v>773</v>
      </c>
      <c r="E434" s="162" t="s">
        <v>364</v>
      </c>
      <c r="F434" s="162" t="s">
        <v>731</v>
      </c>
      <c r="G434" s="162">
        <v>6</v>
      </c>
      <c r="H434" s="162" t="s">
        <v>777</v>
      </c>
      <c r="I434" s="163">
        <v>40634.491631944446</v>
      </c>
      <c r="J434" s="162" t="s">
        <v>123</v>
      </c>
      <c r="K434" s="162" t="s">
        <v>272</v>
      </c>
      <c r="L434" s="162" t="s">
        <v>273</v>
      </c>
      <c r="M434" s="162" t="s">
        <v>274</v>
      </c>
      <c r="N434" s="162">
        <v>20817</v>
      </c>
    </row>
    <row r="435" spans="1:14" x14ac:dyDescent="0.25">
      <c r="A435" s="162">
        <v>2010</v>
      </c>
      <c r="B435" s="162">
        <v>12</v>
      </c>
      <c r="C435" s="162" t="s">
        <v>27</v>
      </c>
      <c r="D435" s="162" t="s">
        <v>201</v>
      </c>
      <c r="E435" s="162" t="s">
        <v>269</v>
      </c>
      <c r="F435" s="162" t="s">
        <v>657</v>
      </c>
      <c r="G435" s="162">
        <v>44739</v>
      </c>
      <c r="H435" s="162" t="s">
        <v>778</v>
      </c>
      <c r="I435" s="163">
        <v>40634.351331018515</v>
      </c>
      <c r="J435" s="162" t="s">
        <v>123</v>
      </c>
      <c r="K435" s="162" t="s">
        <v>659</v>
      </c>
      <c r="L435" s="162" t="s">
        <v>273</v>
      </c>
      <c r="M435" s="162" t="s">
        <v>660</v>
      </c>
      <c r="N435" s="162">
        <v>20946</v>
      </c>
    </row>
    <row r="436" spans="1:14" x14ac:dyDescent="0.25">
      <c r="A436" s="162">
        <v>2010</v>
      </c>
      <c r="B436" s="162">
        <v>12</v>
      </c>
      <c r="C436" s="162" t="s">
        <v>29</v>
      </c>
      <c r="D436" s="162" t="s">
        <v>210</v>
      </c>
      <c r="E436" s="162" t="s">
        <v>269</v>
      </c>
      <c r="F436" s="162" t="s">
        <v>657</v>
      </c>
      <c r="G436" s="162">
        <v>8611</v>
      </c>
      <c r="H436" s="162" t="s">
        <v>779</v>
      </c>
      <c r="I436" s="163">
        <v>40634.35125</v>
      </c>
      <c r="J436" s="162" t="s">
        <v>123</v>
      </c>
      <c r="K436" s="162" t="s">
        <v>659</v>
      </c>
      <c r="L436" s="162" t="s">
        <v>273</v>
      </c>
      <c r="M436" s="162" t="s">
        <v>660</v>
      </c>
      <c r="N436" s="162">
        <v>20945</v>
      </c>
    </row>
    <row r="437" spans="1:14" x14ac:dyDescent="0.25">
      <c r="A437" s="162">
        <v>2010</v>
      </c>
      <c r="B437" s="162">
        <v>12</v>
      </c>
      <c r="C437" s="162" t="s">
        <v>9</v>
      </c>
      <c r="D437" s="162" t="s">
        <v>279</v>
      </c>
      <c r="E437" s="162" t="s">
        <v>269</v>
      </c>
      <c r="F437" s="162" t="s">
        <v>657</v>
      </c>
      <c r="G437" s="162">
        <v>31226</v>
      </c>
      <c r="H437" s="162" t="s">
        <v>780</v>
      </c>
      <c r="I437" s="163">
        <v>40634.351168981477</v>
      </c>
      <c r="J437" s="162" t="s">
        <v>123</v>
      </c>
      <c r="K437" s="162" t="s">
        <v>659</v>
      </c>
      <c r="L437" s="162" t="s">
        <v>273</v>
      </c>
      <c r="M437" s="162" t="s">
        <v>660</v>
      </c>
      <c r="N437" s="162">
        <v>20944</v>
      </c>
    </row>
    <row r="438" spans="1:14" x14ac:dyDescent="0.25">
      <c r="A438" s="162">
        <v>2010</v>
      </c>
      <c r="B438" s="162">
        <v>12</v>
      </c>
      <c r="C438" s="162" t="s">
        <v>12</v>
      </c>
      <c r="D438" s="162" t="s">
        <v>268</v>
      </c>
      <c r="E438" s="162" t="s">
        <v>269</v>
      </c>
      <c r="F438" s="162" t="s">
        <v>657</v>
      </c>
      <c r="G438" s="162">
        <v>1374</v>
      </c>
      <c r="H438" s="162" t="s">
        <v>781</v>
      </c>
      <c r="I438" s="163">
        <v>40634.351099537038</v>
      </c>
      <c r="J438" s="162" t="s">
        <v>123</v>
      </c>
      <c r="K438" s="162" t="s">
        <v>659</v>
      </c>
      <c r="L438" s="162" t="s">
        <v>273</v>
      </c>
      <c r="M438" s="162" t="s">
        <v>660</v>
      </c>
      <c r="N438" s="162">
        <v>20943</v>
      </c>
    </row>
    <row r="439" spans="1:14" x14ac:dyDescent="0.25">
      <c r="A439" s="162">
        <v>2010</v>
      </c>
      <c r="B439" s="162">
        <v>11</v>
      </c>
      <c r="C439" s="162" t="s">
        <v>12</v>
      </c>
      <c r="D439" s="162" t="s">
        <v>268</v>
      </c>
      <c r="E439" s="162" t="s">
        <v>269</v>
      </c>
      <c r="F439" s="162" t="s">
        <v>657</v>
      </c>
      <c r="G439" s="162">
        <v>1362</v>
      </c>
      <c r="H439" s="162" t="s">
        <v>782</v>
      </c>
      <c r="I439" s="163">
        <v>40603.612164351849</v>
      </c>
      <c r="J439" s="162" t="s">
        <v>123</v>
      </c>
      <c r="K439" s="162" t="s">
        <v>659</v>
      </c>
      <c r="L439" s="162" t="s">
        <v>273</v>
      </c>
      <c r="M439" s="162" t="s">
        <v>660</v>
      </c>
      <c r="N439" s="162">
        <v>19384</v>
      </c>
    </row>
    <row r="440" spans="1:14" x14ac:dyDescent="0.25">
      <c r="A440" s="162">
        <v>2010</v>
      </c>
      <c r="B440" s="162">
        <v>11</v>
      </c>
      <c r="C440" s="162" t="s">
        <v>9</v>
      </c>
      <c r="D440" s="162" t="s">
        <v>279</v>
      </c>
      <c r="E440" s="162" t="s">
        <v>269</v>
      </c>
      <c r="F440" s="162" t="s">
        <v>657</v>
      </c>
      <c r="G440" s="162">
        <v>30952</v>
      </c>
      <c r="H440" s="162" t="s">
        <v>783</v>
      </c>
      <c r="I440" s="163">
        <v>40603.611979166664</v>
      </c>
      <c r="J440" s="162" t="s">
        <v>123</v>
      </c>
      <c r="K440" s="162" t="s">
        <v>659</v>
      </c>
      <c r="L440" s="162" t="s">
        <v>273</v>
      </c>
      <c r="M440" s="162" t="s">
        <v>660</v>
      </c>
      <c r="N440" s="162">
        <v>19385</v>
      </c>
    </row>
    <row r="441" spans="1:14" x14ac:dyDescent="0.25">
      <c r="A441" s="162">
        <v>2010</v>
      </c>
      <c r="B441" s="162">
        <v>11</v>
      </c>
      <c r="C441" s="162" t="s">
        <v>29</v>
      </c>
      <c r="D441" s="162" t="s">
        <v>210</v>
      </c>
      <c r="E441" s="162" t="s">
        <v>269</v>
      </c>
      <c r="F441" s="162" t="s">
        <v>657</v>
      </c>
      <c r="G441" s="162">
        <v>8421</v>
      </c>
      <c r="H441" s="162" t="s">
        <v>784</v>
      </c>
      <c r="I441" s="163">
        <v>40603.61173611111</v>
      </c>
      <c r="J441" s="162" t="s">
        <v>123</v>
      </c>
      <c r="K441" s="162" t="s">
        <v>659</v>
      </c>
      <c r="L441" s="162" t="s">
        <v>273</v>
      </c>
      <c r="M441" s="162" t="s">
        <v>660</v>
      </c>
      <c r="N441" s="162">
        <v>19386</v>
      </c>
    </row>
    <row r="442" spans="1:14" x14ac:dyDescent="0.25">
      <c r="A442" s="162">
        <v>2010</v>
      </c>
      <c r="B442" s="162">
        <v>11</v>
      </c>
      <c r="C442" s="162" t="s">
        <v>27</v>
      </c>
      <c r="D442" s="162" t="s">
        <v>201</v>
      </c>
      <c r="E442" s="162" t="s">
        <v>269</v>
      </c>
      <c r="F442" s="162" t="s">
        <v>657</v>
      </c>
      <c r="G442" s="162">
        <v>43749</v>
      </c>
      <c r="H442" s="162" t="s">
        <v>785</v>
      </c>
      <c r="I442" s="163">
        <v>40603.611400462964</v>
      </c>
      <c r="J442" s="162" t="s">
        <v>123</v>
      </c>
      <c r="K442" s="162" t="s">
        <v>659</v>
      </c>
      <c r="L442" s="162" t="s">
        <v>273</v>
      </c>
      <c r="M442" s="162" t="s">
        <v>660</v>
      </c>
      <c r="N442" s="162">
        <v>19387</v>
      </c>
    </row>
    <row r="443" spans="1:14" x14ac:dyDescent="0.25">
      <c r="A443" s="162">
        <v>2010</v>
      </c>
      <c r="B443" s="162">
        <v>11</v>
      </c>
      <c r="C443" s="162" t="s">
        <v>14</v>
      </c>
      <c r="D443" s="162" t="s">
        <v>59</v>
      </c>
      <c r="E443" s="162" t="s">
        <v>269</v>
      </c>
      <c r="F443" s="162" t="s">
        <v>657</v>
      </c>
      <c r="G443" s="162">
        <v>7257</v>
      </c>
      <c r="H443" s="162" t="s">
        <v>786</v>
      </c>
      <c r="I443" s="163">
        <v>40603.542187499996</v>
      </c>
      <c r="J443" s="162" t="s">
        <v>123</v>
      </c>
      <c r="K443" s="162" t="s">
        <v>659</v>
      </c>
      <c r="L443" s="162" t="s">
        <v>273</v>
      </c>
      <c r="M443" s="162" t="s">
        <v>660</v>
      </c>
      <c r="N443" s="162">
        <v>19388</v>
      </c>
    </row>
    <row r="444" spans="1:14" x14ac:dyDescent="0.25">
      <c r="A444" s="162">
        <v>2010</v>
      </c>
      <c r="B444" s="162">
        <v>10</v>
      </c>
      <c r="C444" s="162" t="s">
        <v>27</v>
      </c>
      <c r="D444" s="162" t="s">
        <v>201</v>
      </c>
      <c r="E444" s="162" t="s">
        <v>269</v>
      </c>
      <c r="F444" s="162" t="s">
        <v>657</v>
      </c>
      <c r="G444" s="162">
        <v>34358</v>
      </c>
      <c r="H444" s="162" t="s">
        <v>787</v>
      </c>
      <c r="I444" s="163">
        <v>40575.499745370369</v>
      </c>
      <c r="J444" s="162" t="s">
        <v>123</v>
      </c>
      <c r="K444" s="162" t="s">
        <v>659</v>
      </c>
      <c r="L444" s="162" t="s">
        <v>273</v>
      </c>
      <c r="M444" s="162" t="s">
        <v>660</v>
      </c>
      <c r="N444" s="162">
        <v>18729</v>
      </c>
    </row>
    <row r="445" spans="1:14" x14ac:dyDescent="0.25">
      <c r="A445" s="162">
        <v>2010</v>
      </c>
      <c r="B445" s="162">
        <v>10</v>
      </c>
      <c r="C445" s="162" t="s">
        <v>29</v>
      </c>
      <c r="D445" s="162" t="s">
        <v>210</v>
      </c>
      <c r="E445" s="162" t="s">
        <v>269</v>
      </c>
      <c r="F445" s="162" t="s">
        <v>657</v>
      </c>
      <c r="G445" s="162">
        <v>6613</v>
      </c>
      <c r="H445" s="162" t="s">
        <v>788</v>
      </c>
      <c r="I445" s="163">
        <v>40575.499606481477</v>
      </c>
      <c r="J445" s="162" t="s">
        <v>123</v>
      </c>
      <c r="K445" s="162" t="s">
        <v>659</v>
      </c>
      <c r="L445" s="162" t="s">
        <v>273</v>
      </c>
      <c r="M445" s="162" t="s">
        <v>660</v>
      </c>
      <c r="N445" s="162">
        <v>18728</v>
      </c>
    </row>
    <row r="446" spans="1:14" x14ac:dyDescent="0.25">
      <c r="A446" s="162">
        <v>2010</v>
      </c>
      <c r="B446" s="162">
        <v>10</v>
      </c>
      <c r="C446" s="162" t="s">
        <v>9</v>
      </c>
      <c r="D446" s="162" t="s">
        <v>279</v>
      </c>
      <c r="E446" s="162" t="s">
        <v>269</v>
      </c>
      <c r="F446" s="162" t="s">
        <v>657</v>
      </c>
      <c r="G446" s="162">
        <v>26482</v>
      </c>
      <c r="H446" s="162" t="s">
        <v>789</v>
      </c>
      <c r="I446" s="163">
        <v>40575.49931712963</v>
      </c>
      <c r="J446" s="162" t="s">
        <v>123</v>
      </c>
      <c r="K446" s="162" t="s">
        <v>659</v>
      </c>
      <c r="L446" s="162" t="s">
        <v>273</v>
      </c>
      <c r="M446" s="162" t="s">
        <v>660</v>
      </c>
      <c r="N446" s="162">
        <v>18727</v>
      </c>
    </row>
    <row r="447" spans="1:14" x14ac:dyDescent="0.25">
      <c r="A447" s="162">
        <v>2010</v>
      </c>
      <c r="B447" s="162">
        <v>10</v>
      </c>
      <c r="C447" s="162" t="s">
        <v>12</v>
      </c>
      <c r="D447" s="162" t="s">
        <v>268</v>
      </c>
      <c r="E447" s="162" t="s">
        <v>269</v>
      </c>
      <c r="F447" s="162" t="s">
        <v>657</v>
      </c>
      <c r="G447" s="162">
        <v>1165</v>
      </c>
      <c r="H447" s="162" t="s">
        <v>790</v>
      </c>
      <c r="I447" s="163">
        <v>40575.499178240738</v>
      </c>
      <c r="J447" s="162" t="s">
        <v>123</v>
      </c>
      <c r="K447" s="162" t="s">
        <v>659</v>
      </c>
      <c r="L447" s="162" t="s">
        <v>273</v>
      </c>
      <c r="M447" s="162" t="s">
        <v>660</v>
      </c>
      <c r="N447" s="162">
        <v>18726</v>
      </c>
    </row>
    <row r="448" spans="1:14" x14ac:dyDescent="0.25">
      <c r="A448" s="162">
        <v>2010</v>
      </c>
      <c r="B448" s="162">
        <v>10</v>
      </c>
      <c r="C448" s="162" t="s">
        <v>14</v>
      </c>
      <c r="D448" s="162" t="s">
        <v>59</v>
      </c>
      <c r="E448" s="162" t="s">
        <v>269</v>
      </c>
      <c r="F448" s="162" t="s">
        <v>657</v>
      </c>
      <c r="G448" s="162">
        <v>7316</v>
      </c>
      <c r="H448" s="162" t="s">
        <v>791</v>
      </c>
      <c r="I448" s="163">
        <v>40575.47006944444</v>
      </c>
      <c r="J448" s="162" t="s">
        <v>123</v>
      </c>
      <c r="K448" s="162" t="s">
        <v>659</v>
      </c>
      <c r="L448" s="162" t="s">
        <v>273</v>
      </c>
      <c r="M448" s="162" t="s">
        <v>660</v>
      </c>
      <c r="N448" s="162">
        <v>18853</v>
      </c>
    </row>
    <row r="449" spans="1:14" x14ac:dyDescent="0.25">
      <c r="A449" s="162">
        <v>2010</v>
      </c>
      <c r="B449" s="162">
        <v>9</v>
      </c>
      <c r="C449" s="162" t="s">
        <v>14</v>
      </c>
      <c r="D449" s="162" t="s">
        <v>59</v>
      </c>
      <c r="E449" s="162" t="s">
        <v>269</v>
      </c>
      <c r="F449" s="162" t="s">
        <v>657</v>
      </c>
      <c r="G449" s="162">
        <v>9445</v>
      </c>
      <c r="H449" s="162" t="s">
        <v>792</v>
      </c>
      <c r="I449" s="163">
        <v>40546.495995370366</v>
      </c>
      <c r="J449" s="162" t="s">
        <v>123</v>
      </c>
      <c r="K449" s="162" t="s">
        <v>659</v>
      </c>
      <c r="L449" s="162" t="s">
        <v>273</v>
      </c>
      <c r="M449" s="162" t="s">
        <v>660</v>
      </c>
      <c r="N449" s="162">
        <v>17914</v>
      </c>
    </row>
    <row r="450" spans="1:14" x14ac:dyDescent="0.25">
      <c r="A450" s="162">
        <v>2010</v>
      </c>
      <c r="B450" s="162">
        <v>9</v>
      </c>
      <c r="C450" s="162" t="s">
        <v>27</v>
      </c>
      <c r="D450" s="162" t="s">
        <v>201</v>
      </c>
      <c r="E450" s="162" t="s">
        <v>269</v>
      </c>
      <c r="F450" s="162" t="s">
        <v>657</v>
      </c>
      <c r="G450" s="162">
        <v>41217</v>
      </c>
      <c r="H450" s="162" t="s">
        <v>793</v>
      </c>
      <c r="I450" s="163">
        <v>40546.492395833331</v>
      </c>
      <c r="J450" s="162" t="s">
        <v>123</v>
      </c>
      <c r="K450" s="162" t="s">
        <v>659</v>
      </c>
      <c r="L450" s="162" t="s">
        <v>273</v>
      </c>
      <c r="M450" s="162" t="s">
        <v>660</v>
      </c>
      <c r="N450" s="162">
        <v>17884</v>
      </c>
    </row>
    <row r="451" spans="1:14" x14ac:dyDescent="0.25">
      <c r="A451" s="162">
        <v>2010</v>
      </c>
      <c r="B451" s="162">
        <v>9</v>
      </c>
      <c r="C451" s="162" t="s">
        <v>29</v>
      </c>
      <c r="D451" s="162" t="s">
        <v>210</v>
      </c>
      <c r="E451" s="162" t="s">
        <v>269</v>
      </c>
      <c r="F451" s="162" t="s">
        <v>657</v>
      </c>
      <c r="G451" s="162">
        <v>7933</v>
      </c>
      <c r="H451" s="162" t="s">
        <v>794</v>
      </c>
      <c r="I451" s="163">
        <v>40546.491736111107</v>
      </c>
      <c r="J451" s="162" t="s">
        <v>123</v>
      </c>
      <c r="K451" s="162" t="s">
        <v>659</v>
      </c>
      <c r="L451" s="162" t="s">
        <v>273</v>
      </c>
      <c r="M451" s="162" t="s">
        <v>660</v>
      </c>
      <c r="N451" s="162">
        <v>17883</v>
      </c>
    </row>
    <row r="452" spans="1:14" x14ac:dyDescent="0.25">
      <c r="A452" s="162">
        <v>2010</v>
      </c>
      <c r="B452" s="162">
        <v>9</v>
      </c>
      <c r="C452" s="162" t="s">
        <v>9</v>
      </c>
      <c r="D452" s="162" t="s">
        <v>279</v>
      </c>
      <c r="E452" s="162" t="s">
        <v>269</v>
      </c>
      <c r="F452" s="162" t="s">
        <v>657</v>
      </c>
      <c r="G452" s="162">
        <v>24116</v>
      </c>
      <c r="H452" s="162" t="s">
        <v>795</v>
      </c>
      <c r="I452" s="163">
        <v>40546.491574074069</v>
      </c>
      <c r="J452" s="162" t="s">
        <v>123</v>
      </c>
      <c r="K452" s="162" t="s">
        <v>659</v>
      </c>
      <c r="L452" s="162" t="s">
        <v>273</v>
      </c>
      <c r="M452" s="162" t="s">
        <v>660</v>
      </c>
      <c r="N452" s="162">
        <v>17882</v>
      </c>
    </row>
    <row r="453" spans="1:14" x14ac:dyDescent="0.25">
      <c r="A453" s="162">
        <v>2010</v>
      </c>
      <c r="B453" s="162">
        <v>9</v>
      </c>
      <c r="C453" s="162" t="s">
        <v>12</v>
      </c>
      <c r="D453" s="162" t="s">
        <v>268</v>
      </c>
      <c r="E453" s="162" t="s">
        <v>269</v>
      </c>
      <c r="F453" s="162" t="s">
        <v>657</v>
      </c>
      <c r="G453" s="162">
        <v>1061</v>
      </c>
      <c r="H453" s="162" t="s">
        <v>796</v>
      </c>
      <c r="I453" s="163">
        <v>40546.491412037038</v>
      </c>
      <c r="J453" s="162" t="s">
        <v>123</v>
      </c>
      <c r="K453" s="162" t="s">
        <v>659</v>
      </c>
      <c r="L453" s="162" t="s">
        <v>273</v>
      </c>
      <c r="M453" s="162" t="s">
        <v>660</v>
      </c>
      <c r="N453" s="162">
        <v>17881</v>
      </c>
    </row>
    <row r="454" spans="1:14" x14ac:dyDescent="0.25">
      <c r="A454" s="162">
        <v>2010</v>
      </c>
      <c r="B454" s="162">
        <v>8</v>
      </c>
      <c r="C454" s="162" t="s">
        <v>14</v>
      </c>
      <c r="D454" s="162" t="s">
        <v>59</v>
      </c>
      <c r="E454" s="162" t="s">
        <v>269</v>
      </c>
      <c r="F454" s="162" t="s">
        <v>657</v>
      </c>
      <c r="G454" s="162">
        <v>16039</v>
      </c>
      <c r="H454" s="162" t="s">
        <v>797</v>
      </c>
      <c r="I454" s="163">
        <v>40514.706817129627</v>
      </c>
      <c r="J454" s="162" t="s">
        <v>123</v>
      </c>
      <c r="K454" s="162" t="s">
        <v>659</v>
      </c>
      <c r="L454" s="162" t="s">
        <v>273</v>
      </c>
      <c r="M454" s="162" t="s">
        <v>660</v>
      </c>
      <c r="N454" s="162">
        <v>16045</v>
      </c>
    </row>
    <row r="455" spans="1:14" x14ac:dyDescent="0.25">
      <c r="A455" s="162">
        <v>2010</v>
      </c>
      <c r="B455" s="162">
        <v>8</v>
      </c>
      <c r="C455" s="162" t="s">
        <v>27</v>
      </c>
      <c r="D455" s="162" t="s">
        <v>201</v>
      </c>
      <c r="E455" s="162" t="s">
        <v>269</v>
      </c>
      <c r="F455" s="162" t="s">
        <v>657</v>
      </c>
      <c r="G455" s="162">
        <v>50568</v>
      </c>
      <c r="H455" s="162" t="s">
        <v>798</v>
      </c>
      <c r="I455" s="163">
        <v>40514.700729166667</v>
      </c>
      <c r="J455" s="162" t="s">
        <v>123</v>
      </c>
      <c r="K455" s="162" t="s">
        <v>659</v>
      </c>
      <c r="L455" s="162" t="s">
        <v>273</v>
      </c>
      <c r="M455" s="162" t="s">
        <v>660</v>
      </c>
      <c r="N455" s="162">
        <v>16049</v>
      </c>
    </row>
    <row r="456" spans="1:14" x14ac:dyDescent="0.25">
      <c r="A456" s="162">
        <v>2010</v>
      </c>
      <c r="B456" s="162">
        <v>8</v>
      </c>
      <c r="C456" s="162" t="s">
        <v>29</v>
      </c>
      <c r="D456" s="162" t="s">
        <v>210</v>
      </c>
      <c r="E456" s="162" t="s">
        <v>269</v>
      </c>
      <c r="F456" s="162" t="s">
        <v>657</v>
      </c>
      <c r="G456" s="162">
        <v>9733</v>
      </c>
      <c r="H456" s="162" t="s">
        <v>799</v>
      </c>
      <c r="I456" s="163">
        <v>40514.700567129628</v>
      </c>
      <c r="J456" s="162" t="s">
        <v>123</v>
      </c>
      <c r="K456" s="162" t="s">
        <v>659</v>
      </c>
      <c r="L456" s="162" t="s">
        <v>273</v>
      </c>
      <c r="M456" s="162" t="s">
        <v>660</v>
      </c>
      <c r="N456" s="162">
        <v>16048</v>
      </c>
    </row>
    <row r="457" spans="1:14" x14ac:dyDescent="0.25">
      <c r="A457" s="162">
        <v>2010</v>
      </c>
      <c r="B457" s="162">
        <v>8</v>
      </c>
      <c r="C457" s="162" t="s">
        <v>9</v>
      </c>
      <c r="D457" s="162" t="s">
        <v>279</v>
      </c>
      <c r="E457" s="162" t="s">
        <v>269</v>
      </c>
      <c r="F457" s="162" t="s">
        <v>657</v>
      </c>
      <c r="G457" s="162">
        <v>30317</v>
      </c>
      <c r="H457" s="162" t="s">
        <v>800</v>
      </c>
      <c r="I457" s="163">
        <v>40514.700416666667</v>
      </c>
      <c r="J457" s="162" t="s">
        <v>123</v>
      </c>
      <c r="K457" s="162" t="s">
        <v>659</v>
      </c>
      <c r="L457" s="162" t="s">
        <v>273</v>
      </c>
      <c r="M457" s="162" t="s">
        <v>660</v>
      </c>
      <c r="N457" s="162">
        <v>16047</v>
      </c>
    </row>
    <row r="458" spans="1:14" x14ac:dyDescent="0.25">
      <c r="A458" s="162">
        <v>2010</v>
      </c>
      <c r="B458" s="162">
        <v>8</v>
      </c>
      <c r="C458" s="162" t="s">
        <v>12</v>
      </c>
      <c r="D458" s="162" t="s">
        <v>268</v>
      </c>
      <c r="E458" s="162" t="s">
        <v>269</v>
      </c>
      <c r="F458" s="162" t="s">
        <v>657</v>
      </c>
      <c r="G458" s="162">
        <v>1334</v>
      </c>
      <c r="H458" s="162" t="s">
        <v>801</v>
      </c>
      <c r="I458" s="163">
        <v>40514.700196759259</v>
      </c>
      <c r="J458" s="162" t="s">
        <v>123</v>
      </c>
      <c r="K458" s="162" t="s">
        <v>659</v>
      </c>
      <c r="L458" s="162" t="s">
        <v>273</v>
      </c>
      <c r="M458" s="162" t="s">
        <v>660</v>
      </c>
      <c r="N458" s="162">
        <v>16046</v>
      </c>
    </row>
    <row r="459" spans="1:14" x14ac:dyDescent="0.25">
      <c r="A459" s="162">
        <v>2010</v>
      </c>
      <c r="B459" s="162">
        <v>7</v>
      </c>
      <c r="C459" s="162" t="s">
        <v>14</v>
      </c>
      <c r="D459" s="162" t="s">
        <v>59</v>
      </c>
      <c r="E459" s="162" t="s">
        <v>269</v>
      </c>
      <c r="F459" s="162" t="s">
        <v>657</v>
      </c>
      <c r="G459" s="162">
        <v>16546</v>
      </c>
      <c r="H459" s="162" t="s">
        <v>802</v>
      </c>
      <c r="I459" s="163">
        <v>40483.543217592589</v>
      </c>
      <c r="J459" s="162" t="s">
        <v>123</v>
      </c>
      <c r="K459" s="162" t="s">
        <v>659</v>
      </c>
      <c r="L459" s="162" t="s">
        <v>273</v>
      </c>
      <c r="M459" s="162" t="s">
        <v>660</v>
      </c>
      <c r="N459" s="162">
        <v>14860</v>
      </c>
    </row>
    <row r="460" spans="1:14" x14ac:dyDescent="0.25">
      <c r="A460" s="162">
        <v>2010</v>
      </c>
      <c r="B460" s="162">
        <v>7</v>
      </c>
      <c r="C460" s="162" t="s">
        <v>9</v>
      </c>
      <c r="D460" s="162" t="s">
        <v>279</v>
      </c>
      <c r="E460" s="162" t="s">
        <v>269</v>
      </c>
      <c r="F460" s="162" t="s">
        <v>657</v>
      </c>
      <c r="G460" s="162">
        <v>21714</v>
      </c>
      <c r="H460" s="162" t="s">
        <v>803</v>
      </c>
      <c r="I460" s="163">
        <v>40483.511215277773</v>
      </c>
      <c r="J460" s="162" t="s">
        <v>123</v>
      </c>
      <c r="K460" s="162" t="s">
        <v>659</v>
      </c>
      <c r="L460" s="162" t="s">
        <v>273</v>
      </c>
      <c r="M460" s="162" t="s">
        <v>660</v>
      </c>
      <c r="N460" s="162">
        <v>14857</v>
      </c>
    </row>
    <row r="461" spans="1:14" x14ac:dyDescent="0.25">
      <c r="A461" s="162">
        <v>2010</v>
      </c>
      <c r="B461" s="162">
        <v>7</v>
      </c>
      <c r="C461" s="162" t="s">
        <v>12</v>
      </c>
      <c r="D461" s="162" t="s">
        <v>268</v>
      </c>
      <c r="E461" s="162" t="s">
        <v>269</v>
      </c>
      <c r="F461" s="162" t="s">
        <v>657</v>
      </c>
      <c r="G461" s="162">
        <v>955</v>
      </c>
      <c r="H461" s="162" t="s">
        <v>804</v>
      </c>
      <c r="I461" s="163">
        <v>40483.511053240742</v>
      </c>
      <c r="J461" s="162" t="s">
        <v>123</v>
      </c>
      <c r="K461" s="162" t="s">
        <v>659</v>
      </c>
      <c r="L461" s="162" t="s">
        <v>273</v>
      </c>
      <c r="M461" s="162" t="s">
        <v>660</v>
      </c>
      <c r="N461" s="162">
        <v>14856</v>
      </c>
    </row>
    <row r="462" spans="1:14" x14ac:dyDescent="0.25">
      <c r="A462" s="162">
        <v>2010</v>
      </c>
      <c r="B462" s="162">
        <v>7</v>
      </c>
      <c r="C462" s="162" t="s">
        <v>27</v>
      </c>
      <c r="D462" s="162" t="s">
        <v>201</v>
      </c>
      <c r="E462" s="162" t="s">
        <v>269</v>
      </c>
      <c r="F462" s="162" t="s">
        <v>657</v>
      </c>
      <c r="G462" s="162">
        <v>41743</v>
      </c>
      <c r="H462" s="162" t="s">
        <v>805</v>
      </c>
      <c r="I462" s="163">
        <v>40483.510613425926</v>
      </c>
      <c r="J462" s="162" t="s">
        <v>123</v>
      </c>
      <c r="K462" s="162" t="s">
        <v>659</v>
      </c>
      <c r="L462" s="162" t="s">
        <v>273</v>
      </c>
      <c r="M462" s="162" t="s">
        <v>660</v>
      </c>
      <c r="N462" s="162">
        <v>14854</v>
      </c>
    </row>
    <row r="463" spans="1:14" x14ac:dyDescent="0.25">
      <c r="A463" s="162">
        <v>2010</v>
      </c>
      <c r="B463" s="162">
        <v>7</v>
      </c>
      <c r="C463" s="162" t="s">
        <v>29</v>
      </c>
      <c r="D463" s="162" t="s">
        <v>210</v>
      </c>
      <c r="E463" s="162" t="s">
        <v>269</v>
      </c>
      <c r="F463" s="162" t="s">
        <v>657</v>
      </c>
      <c r="G463" s="162">
        <v>8035</v>
      </c>
      <c r="H463" s="162" t="s">
        <v>806</v>
      </c>
      <c r="I463" s="163">
        <v>40483.510474537034</v>
      </c>
      <c r="J463" s="162" t="s">
        <v>123</v>
      </c>
      <c r="K463" s="162" t="s">
        <v>659</v>
      </c>
      <c r="L463" s="162" t="s">
        <v>273</v>
      </c>
      <c r="M463" s="162" t="s">
        <v>660</v>
      </c>
      <c r="N463" s="162">
        <v>14853</v>
      </c>
    </row>
    <row r="464" spans="1:14" x14ac:dyDescent="0.25">
      <c r="A464" s="162">
        <v>2010</v>
      </c>
      <c r="B464" s="162">
        <v>1</v>
      </c>
      <c r="C464" s="162" t="s">
        <v>14</v>
      </c>
      <c r="D464" s="162" t="s">
        <v>59</v>
      </c>
      <c r="E464" s="162" t="s">
        <v>269</v>
      </c>
      <c r="F464" s="162" t="s">
        <v>657</v>
      </c>
      <c r="G464" s="162">
        <v>1</v>
      </c>
      <c r="H464" s="162" t="s">
        <v>807</v>
      </c>
      <c r="I464" s="163">
        <v>40451.440937499996</v>
      </c>
      <c r="J464" s="162" t="s">
        <v>123</v>
      </c>
      <c r="K464" s="162" t="s">
        <v>659</v>
      </c>
      <c r="L464" s="162" t="s">
        <v>273</v>
      </c>
      <c r="M464" s="162" t="s">
        <v>660</v>
      </c>
      <c r="N464" s="162">
        <v>14330</v>
      </c>
    </row>
    <row r="465" spans="1:14" x14ac:dyDescent="0.25">
      <c r="A465" s="162">
        <v>2010</v>
      </c>
      <c r="B465" s="162">
        <v>4</v>
      </c>
      <c r="C465" s="162" t="s">
        <v>14</v>
      </c>
      <c r="D465" s="162" t="s">
        <v>59</v>
      </c>
      <c r="E465" s="162" t="s">
        <v>269</v>
      </c>
      <c r="F465" s="162" t="s">
        <v>657</v>
      </c>
      <c r="G465" s="162">
        <v>9</v>
      </c>
      <c r="H465" s="162" t="s">
        <v>808</v>
      </c>
      <c r="I465" s="163">
        <v>40451.440833333334</v>
      </c>
      <c r="J465" s="162" t="s">
        <v>123</v>
      </c>
      <c r="K465" s="162" t="s">
        <v>659</v>
      </c>
      <c r="L465" s="162" t="s">
        <v>273</v>
      </c>
      <c r="M465" s="162" t="s">
        <v>660</v>
      </c>
      <c r="N465" s="162">
        <v>14329</v>
      </c>
    </row>
    <row r="466" spans="1:14" x14ac:dyDescent="0.25">
      <c r="A466" s="162">
        <v>2010</v>
      </c>
      <c r="B466" s="162">
        <v>6</v>
      </c>
      <c r="C466" s="162" t="s">
        <v>14</v>
      </c>
      <c r="D466" s="162" t="s">
        <v>59</v>
      </c>
      <c r="E466" s="162" t="s">
        <v>269</v>
      </c>
      <c r="F466" s="162" t="s">
        <v>657</v>
      </c>
      <c r="G466" s="162">
        <v>17331</v>
      </c>
      <c r="H466" s="162" t="s">
        <v>809</v>
      </c>
      <c r="I466" s="163">
        <v>40451.346608796295</v>
      </c>
      <c r="J466" s="162" t="s">
        <v>123</v>
      </c>
      <c r="K466" s="162" t="s">
        <v>659</v>
      </c>
      <c r="L466" s="162" t="s">
        <v>273</v>
      </c>
      <c r="M466" s="162" t="s">
        <v>660</v>
      </c>
      <c r="N466" s="162">
        <v>14315</v>
      </c>
    </row>
    <row r="467" spans="1:14" x14ac:dyDescent="0.25">
      <c r="A467" s="162">
        <v>2010</v>
      </c>
      <c r="B467" s="162">
        <v>6</v>
      </c>
      <c r="C467" s="162" t="s">
        <v>12</v>
      </c>
      <c r="D467" s="162" t="s">
        <v>268</v>
      </c>
      <c r="E467" s="162" t="s">
        <v>269</v>
      </c>
      <c r="F467" s="162" t="s">
        <v>657</v>
      </c>
      <c r="G467" s="162">
        <v>1770</v>
      </c>
      <c r="H467" s="162" t="s">
        <v>810</v>
      </c>
      <c r="I467" s="163">
        <v>40451.346493055556</v>
      </c>
      <c r="J467" s="162" t="s">
        <v>123</v>
      </c>
      <c r="K467" s="162" t="s">
        <v>659</v>
      </c>
      <c r="L467" s="162" t="s">
        <v>273</v>
      </c>
      <c r="M467" s="162" t="s">
        <v>660</v>
      </c>
      <c r="N467" s="162">
        <v>14263</v>
      </c>
    </row>
    <row r="468" spans="1:14" x14ac:dyDescent="0.25">
      <c r="A468" s="162">
        <v>2010</v>
      </c>
      <c r="B468" s="162">
        <v>6</v>
      </c>
      <c r="C468" s="162" t="s">
        <v>9</v>
      </c>
      <c r="D468" s="162" t="s">
        <v>279</v>
      </c>
      <c r="E468" s="162" t="s">
        <v>269</v>
      </c>
      <c r="F468" s="162" t="s">
        <v>657</v>
      </c>
      <c r="G468" s="162">
        <v>40226</v>
      </c>
      <c r="H468" s="162" t="s">
        <v>811</v>
      </c>
      <c r="I468" s="163">
        <v>40451.346342592587</v>
      </c>
      <c r="J468" s="162" t="s">
        <v>123</v>
      </c>
      <c r="K468" s="162" t="s">
        <v>659</v>
      </c>
      <c r="L468" s="162" t="s">
        <v>273</v>
      </c>
      <c r="M468" s="162" t="s">
        <v>660</v>
      </c>
      <c r="N468" s="162">
        <v>14262</v>
      </c>
    </row>
    <row r="469" spans="1:14" x14ac:dyDescent="0.25">
      <c r="A469" s="162">
        <v>2010</v>
      </c>
      <c r="B469" s="162">
        <v>6</v>
      </c>
      <c r="C469" s="162" t="s">
        <v>29</v>
      </c>
      <c r="D469" s="162" t="s">
        <v>210</v>
      </c>
      <c r="E469" s="162" t="s">
        <v>269</v>
      </c>
      <c r="F469" s="162" t="s">
        <v>657</v>
      </c>
      <c r="G469" s="162">
        <v>9029</v>
      </c>
      <c r="H469" s="162" t="s">
        <v>812</v>
      </c>
      <c r="I469" s="163">
        <v>40451.346168981479</v>
      </c>
      <c r="J469" s="162" t="s">
        <v>123</v>
      </c>
      <c r="K469" s="162" t="s">
        <v>659</v>
      </c>
      <c r="L469" s="162" t="s">
        <v>273</v>
      </c>
      <c r="M469" s="162" t="s">
        <v>660</v>
      </c>
      <c r="N469" s="162">
        <v>14261</v>
      </c>
    </row>
    <row r="470" spans="1:14" x14ac:dyDescent="0.25">
      <c r="A470" s="162">
        <v>2010</v>
      </c>
      <c r="B470" s="162">
        <v>6</v>
      </c>
      <c r="C470" s="162" t="s">
        <v>27</v>
      </c>
      <c r="D470" s="162" t="s">
        <v>201</v>
      </c>
      <c r="E470" s="162" t="s">
        <v>269</v>
      </c>
      <c r="F470" s="162" t="s">
        <v>657</v>
      </c>
      <c r="G470" s="162">
        <v>46914</v>
      </c>
      <c r="H470" s="162" t="s">
        <v>813</v>
      </c>
      <c r="I470" s="163">
        <v>40451.346053240741</v>
      </c>
      <c r="J470" s="162" t="s">
        <v>123</v>
      </c>
      <c r="K470" s="162" t="s">
        <v>659</v>
      </c>
      <c r="L470" s="162" t="s">
        <v>273</v>
      </c>
      <c r="M470" s="162" t="s">
        <v>660</v>
      </c>
      <c r="N470" s="162">
        <v>14260</v>
      </c>
    </row>
    <row r="471" spans="1:14" x14ac:dyDescent="0.25">
      <c r="A471" s="162">
        <v>2010</v>
      </c>
      <c r="B471" s="162">
        <v>5</v>
      </c>
      <c r="C471" s="162" t="s">
        <v>14</v>
      </c>
      <c r="D471" s="162" t="s">
        <v>59</v>
      </c>
      <c r="E471" s="162" t="s">
        <v>269</v>
      </c>
      <c r="F471" s="162" t="s">
        <v>657</v>
      </c>
      <c r="G471" s="162">
        <v>1</v>
      </c>
      <c r="H471" s="162" t="s">
        <v>814</v>
      </c>
      <c r="I471" s="163">
        <v>40424.339131944442</v>
      </c>
      <c r="J471" s="162" t="s">
        <v>123</v>
      </c>
      <c r="K471" s="162" t="s">
        <v>659</v>
      </c>
      <c r="L471" s="162" t="s">
        <v>273</v>
      </c>
      <c r="M471" s="162" t="s">
        <v>660</v>
      </c>
      <c r="N471" s="162">
        <v>13707</v>
      </c>
    </row>
    <row r="472" spans="1:14" x14ac:dyDescent="0.25">
      <c r="A472" s="162">
        <v>2010</v>
      </c>
      <c r="B472" s="162">
        <v>5</v>
      </c>
      <c r="C472" s="162" t="s">
        <v>14</v>
      </c>
      <c r="D472" s="162" t="s">
        <v>59</v>
      </c>
      <c r="E472" s="162" t="s">
        <v>269</v>
      </c>
      <c r="F472" s="162" t="s">
        <v>657</v>
      </c>
      <c r="G472" s="162">
        <v>15497</v>
      </c>
      <c r="H472" s="162" t="s">
        <v>815</v>
      </c>
      <c r="I472" s="163">
        <v>40424.339027777773</v>
      </c>
      <c r="J472" s="162" t="s">
        <v>123</v>
      </c>
      <c r="K472" s="162" t="s">
        <v>659</v>
      </c>
      <c r="L472" s="162" t="s">
        <v>273</v>
      </c>
      <c r="M472" s="162" t="s">
        <v>660</v>
      </c>
      <c r="N472" s="162">
        <v>13685</v>
      </c>
    </row>
    <row r="473" spans="1:14" x14ac:dyDescent="0.25">
      <c r="A473" s="162">
        <v>2010</v>
      </c>
      <c r="B473" s="162">
        <v>5</v>
      </c>
      <c r="C473" s="162" t="s">
        <v>14</v>
      </c>
      <c r="D473" s="162" t="s">
        <v>59</v>
      </c>
      <c r="E473" s="162" t="s">
        <v>269</v>
      </c>
      <c r="F473" s="162" t="s">
        <v>657</v>
      </c>
      <c r="G473" s="162">
        <v>1</v>
      </c>
      <c r="H473" s="162" t="s">
        <v>816</v>
      </c>
      <c r="I473" s="163">
        <v>40424.338877314811</v>
      </c>
      <c r="J473" s="162" t="s">
        <v>123</v>
      </c>
      <c r="K473" s="162" t="s">
        <v>659</v>
      </c>
      <c r="L473" s="162" t="s">
        <v>273</v>
      </c>
      <c r="M473" s="162" t="s">
        <v>660</v>
      </c>
      <c r="N473" s="162">
        <v>13684</v>
      </c>
    </row>
    <row r="474" spans="1:14" x14ac:dyDescent="0.25">
      <c r="A474" s="162">
        <v>2010</v>
      </c>
      <c r="B474" s="162">
        <v>5</v>
      </c>
      <c r="C474" s="162" t="s">
        <v>9</v>
      </c>
      <c r="D474" s="162" t="s">
        <v>279</v>
      </c>
      <c r="E474" s="162" t="s">
        <v>269</v>
      </c>
      <c r="F474" s="162" t="s">
        <v>657</v>
      </c>
      <c r="G474" s="162">
        <v>41548</v>
      </c>
      <c r="H474" s="162" t="s">
        <v>817</v>
      </c>
      <c r="I474" s="163">
        <v>40421.330011574071</v>
      </c>
      <c r="J474" s="162" t="s">
        <v>123</v>
      </c>
      <c r="K474" s="162" t="s">
        <v>659</v>
      </c>
      <c r="L474" s="162" t="s">
        <v>273</v>
      </c>
      <c r="M474" s="162" t="s">
        <v>660</v>
      </c>
      <c r="N474" s="162">
        <v>13568</v>
      </c>
    </row>
    <row r="475" spans="1:14" x14ac:dyDescent="0.25">
      <c r="A475" s="162">
        <v>2010</v>
      </c>
      <c r="B475" s="162">
        <v>5</v>
      </c>
      <c r="C475" s="162" t="s">
        <v>12</v>
      </c>
      <c r="D475" s="162" t="s">
        <v>268</v>
      </c>
      <c r="E475" s="162" t="s">
        <v>269</v>
      </c>
      <c r="F475" s="162" t="s">
        <v>657</v>
      </c>
      <c r="G475" s="162">
        <v>1829</v>
      </c>
      <c r="H475" s="162" t="s">
        <v>818</v>
      </c>
      <c r="I475" s="163">
        <v>40421.329872685186</v>
      </c>
      <c r="J475" s="162" t="s">
        <v>123</v>
      </c>
      <c r="K475" s="162" t="s">
        <v>659</v>
      </c>
      <c r="L475" s="162" t="s">
        <v>273</v>
      </c>
      <c r="M475" s="162" t="s">
        <v>660</v>
      </c>
      <c r="N475" s="162">
        <v>13567</v>
      </c>
    </row>
    <row r="476" spans="1:14" x14ac:dyDescent="0.25">
      <c r="A476" s="162">
        <v>2010</v>
      </c>
      <c r="B476" s="162">
        <v>5</v>
      </c>
      <c r="C476" s="162" t="s">
        <v>27</v>
      </c>
      <c r="D476" s="162" t="s">
        <v>201</v>
      </c>
      <c r="E476" s="162" t="s">
        <v>269</v>
      </c>
      <c r="F476" s="162" t="s">
        <v>657</v>
      </c>
      <c r="G476" s="162">
        <v>51422</v>
      </c>
      <c r="H476" s="162" t="s">
        <v>819</v>
      </c>
      <c r="I476" s="163">
        <v>40421.328969907408</v>
      </c>
      <c r="J476" s="162" t="s">
        <v>123</v>
      </c>
      <c r="K476" s="162" t="s">
        <v>659</v>
      </c>
      <c r="L476" s="162" t="s">
        <v>273</v>
      </c>
      <c r="M476" s="162" t="s">
        <v>660</v>
      </c>
      <c r="N476" s="162">
        <v>13566</v>
      </c>
    </row>
    <row r="477" spans="1:14" x14ac:dyDescent="0.25">
      <c r="A477" s="162">
        <v>2010</v>
      </c>
      <c r="B477" s="162">
        <v>5</v>
      </c>
      <c r="C477" s="162" t="s">
        <v>29</v>
      </c>
      <c r="D477" s="162" t="s">
        <v>210</v>
      </c>
      <c r="E477" s="162" t="s">
        <v>269</v>
      </c>
      <c r="F477" s="162" t="s">
        <v>657</v>
      </c>
      <c r="G477" s="162">
        <v>9898</v>
      </c>
      <c r="H477" s="162" t="s">
        <v>820</v>
      </c>
      <c r="I477" s="163">
        <v>40421.328842592593</v>
      </c>
      <c r="J477" s="162" t="s">
        <v>123</v>
      </c>
      <c r="K477" s="162" t="s">
        <v>659</v>
      </c>
      <c r="L477" s="162" t="s">
        <v>273</v>
      </c>
      <c r="M477" s="162" t="s">
        <v>660</v>
      </c>
      <c r="N477" s="162">
        <v>13565</v>
      </c>
    </row>
    <row r="478" spans="1:14" x14ac:dyDescent="0.25">
      <c r="A478" s="162">
        <v>2010</v>
      </c>
      <c r="B478" s="162">
        <v>4</v>
      </c>
      <c r="C478" s="162" t="s">
        <v>14</v>
      </c>
      <c r="D478" s="162" t="s">
        <v>59</v>
      </c>
      <c r="E478" s="162" t="s">
        <v>269</v>
      </c>
      <c r="F478" s="162" t="s">
        <v>657</v>
      </c>
      <c r="G478" s="162">
        <v>14588</v>
      </c>
      <c r="H478" s="162" t="s">
        <v>821</v>
      </c>
      <c r="I478" s="163">
        <v>40400.553449074076</v>
      </c>
      <c r="J478" s="162" t="s">
        <v>123</v>
      </c>
      <c r="K478" s="162" t="s">
        <v>659</v>
      </c>
      <c r="L478" s="162" t="s">
        <v>273</v>
      </c>
      <c r="M478" s="162" t="s">
        <v>660</v>
      </c>
      <c r="N478" s="162">
        <v>13024</v>
      </c>
    </row>
    <row r="479" spans="1:14" x14ac:dyDescent="0.25">
      <c r="A479" s="162">
        <v>2010</v>
      </c>
      <c r="B479" s="162">
        <v>4</v>
      </c>
      <c r="C479" s="162" t="s">
        <v>9</v>
      </c>
      <c r="D479" s="162" t="s">
        <v>279</v>
      </c>
      <c r="E479" s="162" t="s">
        <v>269</v>
      </c>
      <c r="F479" s="162" t="s">
        <v>657</v>
      </c>
      <c r="G479" s="162">
        <v>51790</v>
      </c>
      <c r="H479" s="162" t="s">
        <v>822</v>
      </c>
      <c r="I479" s="163">
        <v>40392.426053240742</v>
      </c>
      <c r="J479" s="162" t="s">
        <v>123</v>
      </c>
      <c r="K479" s="162" t="s">
        <v>659</v>
      </c>
      <c r="L479" s="162" t="s">
        <v>273</v>
      </c>
      <c r="M479" s="162" t="s">
        <v>660</v>
      </c>
      <c r="N479" s="162">
        <v>12449</v>
      </c>
    </row>
    <row r="480" spans="1:14" x14ac:dyDescent="0.25">
      <c r="A480" s="162">
        <v>2010</v>
      </c>
      <c r="B480" s="162">
        <v>4</v>
      </c>
      <c r="C480" s="162" t="s">
        <v>12</v>
      </c>
      <c r="D480" s="162" t="s">
        <v>268</v>
      </c>
      <c r="E480" s="162" t="s">
        <v>269</v>
      </c>
      <c r="F480" s="162" t="s">
        <v>657</v>
      </c>
      <c r="G480" s="162">
        <v>2278</v>
      </c>
      <c r="H480" s="162" t="s">
        <v>823</v>
      </c>
      <c r="I480" s="163">
        <v>40392.425925925927</v>
      </c>
      <c r="J480" s="162" t="s">
        <v>123</v>
      </c>
      <c r="K480" s="162" t="s">
        <v>659</v>
      </c>
      <c r="L480" s="162" t="s">
        <v>273</v>
      </c>
      <c r="M480" s="162" t="s">
        <v>660</v>
      </c>
      <c r="N480" s="162">
        <v>12448</v>
      </c>
    </row>
    <row r="481" spans="1:14" x14ac:dyDescent="0.25">
      <c r="A481" s="162">
        <v>2010</v>
      </c>
      <c r="B481" s="162">
        <v>4</v>
      </c>
      <c r="C481" s="162" t="s">
        <v>27</v>
      </c>
      <c r="D481" s="162" t="s">
        <v>201</v>
      </c>
      <c r="E481" s="162" t="s">
        <v>269</v>
      </c>
      <c r="F481" s="162" t="s">
        <v>657</v>
      </c>
      <c r="G481" s="162">
        <v>73248</v>
      </c>
      <c r="H481" s="162" t="s">
        <v>824</v>
      </c>
      <c r="I481" s="163">
        <v>40392.425717592589</v>
      </c>
      <c r="J481" s="162" t="s">
        <v>123</v>
      </c>
      <c r="K481" s="162" t="s">
        <v>659</v>
      </c>
      <c r="L481" s="162" t="s">
        <v>273</v>
      </c>
      <c r="M481" s="162" t="s">
        <v>660</v>
      </c>
      <c r="N481" s="162">
        <v>12447</v>
      </c>
    </row>
    <row r="482" spans="1:14" x14ac:dyDescent="0.25">
      <c r="A482" s="162">
        <v>2010</v>
      </c>
      <c r="B482" s="162">
        <v>4</v>
      </c>
      <c r="C482" s="162" t="s">
        <v>29</v>
      </c>
      <c r="D482" s="162" t="s">
        <v>210</v>
      </c>
      <c r="E482" s="162" t="s">
        <v>269</v>
      </c>
      <c r="F482" s="162" t="s">
        <v>657</v>
      </c>
      <c r="G482" s="162">
        <v>14098</v>
      </c>
      <c r="H482" s="162" t="s">
        <v>825</v>
      </c>
      <c r="I482" s="163">
        <v>40392.425451388888</v>
      </c>
      <c r="J482" s="162" t="s">
        <v>123</v>
      </c>
      <c r="K482" s="162" t="s">
        <v>659</v>
      </c>
      <c r="L482" s="162" t="s">
        <v>273</v>
      </c>
      <c r="M482" s="162" t="s">
        <v>660</v>
      </c>
      <c r="N482" s="162">
        <v>12446</v>
      </c>
    </row>
    <row r="483" spans="1:14" x14ac:dyDescent="0.25">
      <c r="A483" s="162">
        <v>2010</v>
      </c>
      <c r="B483" s="162">
        <v>3</v>
      </c>
      <c r="C483" s="162" t="s">
        <v>14</v>
      </c>
      <c r="D483" s="162" t="s">
        <v>59</v>
      </c>
      <c r="E483" s="162" t="s">
        <v>269</v>
      </c>
      <c r="F483" s="162" t="s">
        <v>657</v>
      </c>
      <c r="G483" s="162">
        <v>9381</v>
      </c>
      <c r="H483" s="162" t="s">
        <v>826</v>
      </c>
      <c r="I483" s="163">
        <v>40367.380671296298</v>
      </c>
      <c r="J483" s="162" t="s">
        <v>123</v>
      </c>
      <c r="K483" s="162" t="s">
        <v>659</v>
      </c>
      <c r="L483" s="162" t="s">
        <v>273</v>
      </c>
      <c r="M483" s="162" t="s">
        <v>660</v>
      </c>
      <c r="N483" s="162">
        <v>12155</v>
      </c>
    </row>
    <row r="484" spans="1:14" x14ac:dyDescent="0.25">
      <c r="A484" s="162">
        <v>2010</v>
      </c>
      <c r="B484" s="162">
        <v>3</v>
      </c>
      <c r="C484" s="162" t="s">
        <v>9</v>
      </c>
      <c r="D484" s="162" t="s">
        <v>279</v>
      </c>
      <c r="E484" s="162" t="s">
        <v>269</v>
      </c>
      <c r="F484" s="162" t="s">
        <v>657</v>
      </c>
      <c r="G484" s="162">
        <v>35082</v>
      </c>
      <c r="H484" s="162" t="s">
        <v>827</v>
      </c>
      <c r="I484" s="163">
        <v>40360.319803240738</v>
      </c>
      <c r="J484" s="162" t="s">
        <v>123</v>
      </c>
      <c r="K484" s="162" t="s">
        <v>659</v>
      </c>
      <c r="L484" s="162" t="s">
        <v>273</v>
      </c>
      <c r="M484" s="162" t="s">
        <v>660</v>
      </c>
      <c r="N484" s="162">
        <v>11906</v>
      </c>
    </row>
    <row r="485" spans="1:14" x14ac:dyDescent="0.25">
      <c r="A485" s="162">
        <v>2010</v>
      </c>
      <c r="B485" s="162">
        <v>3</v>
      </c>
      <c r="C485" s="162" t="s">
        <v>12</v>
      </c>
      <c r="D485" s="162" t="s">
        <v>268</v>
      </c>
      <c r="E485" s="162" t="s">
        <v>269</v>
      </c>
      <c r="F485" s="162" t="s">
        <v>657</v>
      </c>
      <c r="G485" s="162">
        <v>1544</v>
      </c>
      <c r="H485" s="162" t="s">
        <v>828</v>
      </c>
      <c r="I485" s="163">
        <v>40360.319687499999</v>
      </c>
      <c r="J485" s="162" t="s">
        <v>123</v>
      </c>
      <c r="K485" s="162" t="s">
        <v>659</v>
      </c>
      <c r="L485" s="162" t="s">
        <v>273</v>
      </c>
      <c r="M485" s="162" t="s">
        <v>660</v>
      </c>
      <c r="N485" s="162">
        <v>11905</v>
      </c>
    </row>
    <row r="486" spans="1:14" x14ac:dyDescent="0.25">
      <c r="A486" s="162">
        <v>2010</v>
      </c>
      <c r="B486" s="162">
        <v>3</v>
      </c>
      <c r="C486" s="162" t="s">
        <v>27</v>
      </c>
      <c r="D486" s="162" t="s">
        <v>201</v>
      </c>
      <c r="E486" s="162" t="s">
        <v>269</v>
      </c>
      <c r="F486" s="162" t="s">
        <v>657</v>
      </c>
      <c r="G486" s="162">
        <v>43569</v>
      </c>
      <c r="H486" s="162" t="s">
        <v>829</v>
      </c>
      <c r="I486" s="163">
        <v>40360.319594907407</v>
      </c>
      <c r="J486" s="162" t="s">
        <v>123</v>
      </c>
      <c r="K486" s="162" t="s">
        <v>659</v>
      </c>
      <c r="L486" s="162" t="s">
        <v>273</v>
      </c>
      <c r="M486" s="162" t="s">
        <v>660</v>
      </c>
      <c r="N486" s="162">
        <v>11904</v>
      </c>
    </row>
    <row r="487" spans="1:14" x14ac:dyDescent="0.25">
      <c r="A487" s="162">
        <v>2010</v>
      </c>
      <c r="B487" s="162">
        <v>3</v>
      </c>
      <c r="C487" s="162" t="s">
        <v>29</v>
      </c>
      <c r="D487" s="162" t="s">
        <v>210</v>
      </c>
      <c r="E487" s="162" t="s">
        <v>269</v>
      </c>
      <c r="F487" s="162" t="s">
        <v>657</v>
      </c>
      <c r="G487" s="162">
        <v>8386</v>
      </c>
      <c r="H487" s="162" t="s">
        <v>830</v>
      </c>
      <c r="I487" s="163">
        <v>40360.319490740738</v>
      </c>
      <c r="J487" s="162" t="s">
        <v>123</v>
      </c>
      <c r="K487" s="162" t="s">
        <v>659</v>
      </c>
      <c r="L487" s="162" t="s">
        <v>273</v>
      </c>
      <c r="M487" s="162" t="s">
        <v>660</v>
      </c>
      <c r="N487" s="162">
        <v>11903</v>
      </c>
    </row>
    <row r="488" spans="1:14" x14ac:dyDescent="0.25">
      <c r="A488" s="162">
        <v>2010</v>
      </c>
      <c r="B488" s="162">
        <v>2</v>
      </c>
      <c r="C488" s="162" t="s">
        <v>14</v>
      </c>
      <c r="D488" s="162" t="s">
        <v>59</v>
      </c>
      <c r="E488" s="162" t="s">
        <v>269</v>
      </c>
      <c r="F488" s="162" t="s">
        <v>657</v>
      </c>
      <c r="G488" s="162">
        <v>1662</v>
      </c>
      <c r="H488" s="162" t="s">
        <v>831</v>
      </c>
      <c r="I488" s="163">
        <v>40336.328333333331</v>
      </c>
      <c r="J488" s="162" t="s">
        <v>123</v>
      </c>
      <c r="K488" s="162" t="s">
        <v>659</v>
      </c>
      <c r="L488" s="162" t="s">
        <v>273</v>
      </c>
      <c r="M488" s="162" t="s">
        <v>660</v>
      </c>
      <c r="N488" s="162">
        <v>11464</v>
      </c>
    </row>
    <row r="489" spans="1:14" x14ac:dyDescent="0.25">
      <c r="A489" s="162">
        <v>2010</v>
      </c>
      <c r="B489" s="162">
        <v>2</v>
      </c>
      <c r="C489" s="162" t="s">
        <v>9</v>
      </c>
      <c r="D489" s="162" t="s">
        <v>279</v>
      </c>
      <c r="E489" s="162" t="s">
        <v>269</v>
      </c>
      <c r="F489" s="162" t="s">
        <v>657</v>
      </c>
      <c r="G489" s="162">
        <v>12234</v>
      </c>
      <c r="H489" s="162" t="s">
        <v>832</v>
      </c>
      <c r="I489" s="163">
        <v>40332.512291666666</v>
      </c>
      <c r="J489" s="162" t="s">
        <v>123</v>
      </c>
      <c r="K489" s="162" t="s">
        <v>659</v>
      </c>
      <c r="L489" s="162" t="s">
        <v>273</v>
      </c>
      <c r="M489" s="162" t="s">
        <v>660</v>
      </c>
      <c r="N489" s="162">
        <v>11399</v>
      </c>
    </row>
    <row r="490" spans="1:14" x14ac:dyDescent="0.25">
      <c r="A490" s="162">
        <v>2010</v>
      </c>
      <c r="B490" s="162">
        <v>2</v>
      </c>
      <c r="C490" s="162" t="s">
        <v>12</v>
      </c>
      <c r="D490" s="162" t="s">
        <v>268</v>
      </c>
      <c r="E490" s="162" t="s">
        <v>269</v>
      </c>
      <c r="F490" s="162" t="s">
        <v>657</v>
      </c>
      <c r="G490" s="162">
        <v>538</v>
      </c>
      <c r="H490" s="162" t="s">
        <v>833</v>
      </c>
      <c r="I490" s="163">
        <v>40332.512118055551</v>
      </c>
      <c r="J490" s="162" t="s">
        <v>123</v>
      </c>
      <c r="K490" s="162" t="s">
        <v>659</v>
      </c>
      <c r="L490" s="162" t="s">
        <v>273</v>
      </c>
      <c r="M490" s="162" t="s">
        <v>660</v>
      </c>
      <c r="N490" s="162">
        <v>11398</v>
      </c>
    </row>
    <row r="491" spans="1:14" x14ac:dyDescent="0.25">
      <c r="A491" s="162">
        <v>2010</v>
      </c>
      <c r="B491" s="162">
        <v>2</v>
      </c>
      <c r="C491" s="162" t="s">
        <v>27</v>
      </c>
      <c r="D491" s="162" t="s">
        <v>201</v>
      </c>
      <c r="E491" s="162" t="s">
        <v>269</v>
      </c>
      <c r="F491" s="162" t="s">
        <v>657</v>
      </c>
      <c r="G491" s="162">
        <v>14854</v>
      </c>
      <c r="H491" s="162" t="s">
        <v>834</v>
      </c>
      <c r="I491" s="163">
        <v>40332.512013888889</v>
      </c>
      <c r="J491" s="162" t="s">
        <v>123</v>
      </c>
      <c r="K491" s="162" t="s">
        <v>659</v>
      </c>
      <c r="L491" s="162" t="s">
        <v>273</v>
      </c>
      <c r="M491" s="162" t="s">
        <v>660</v>
      </c>
      <c r="N491" s="162">
        <v>11397</v>
      </c>
    </row>
    <row r="492" spans="1:14" x14ac:dyDescent="0.25">
      <c r="A492" s="162">
        <v>2010</v>
      </c>
      <c r="B492" s="162">
        <v>2</v>
      </c>
      <c r="C492" s="162" t="s">
        <v>29</v>
      </c>
      <c r="D492" s="162" t="s">
        <v>210</v>
      </c>
      <c r="E492" s="162" t="s">
        <v>269</v>
      </c>
      <c r="F492" s="162" t="s">
        <v>657</v>
      </c>
      <c r="G492" s="162">
        <v>2859</v>
      </c>
      <c r="H492" s="162" t="s">
        <v>835</v>
      </c>
      <c r="I492" s="163">
        <v>40332.51189814815</v>
      </c>
      <c r="J492" s="162" t="s">
        <v>123</v>
      </c>
      <c r="K492" s="162" t="s">
        <v>659</v>
      </c>
      <c r="L492" s="162" t="s">
        <v>273</v>
      </c>
      <c r="M492" s="162" t="s">
        <v>660</v>
      </c>
      <c r="N492" s="162">
        <v>11396</v>
      </c>
    </row>
    <row r="493" spans="1:14" x14ac:dyDescent="0.25">
      <c r="A493" s="162">
        <v>2010</v>
      </c>
      <c r="B493" s="162">
        <v>1</v>
      </c>
      <c r="C493" s="162" t="s">
        <v>14</v>
      </c>
      <c r="D493" s="162" t="s">
        <v>59</v>
      </c>
      <c r="E493" s="162" t="s">
        <v>269</v>
      </c>
      <c r="F493" s="162" t="s">
        <v>657</v>
      </c>
      <c r="G493" s="162">
        <v>3911</v>
      </c>
      <c r="H493" s="162" t="s">
        <v>836</v>
      </c>
      <c r="I493" s="163">
        <v>40304.51054398148</v>
      </c>
      <c r="J493" s="162" t="s">
        <v>123</v>
      </c>
      <c r="K493" s="162" t="s">
        <v>659</v>
      </c>
      <c r="L493" s="162" t="s">
        <v>273</v>
      </c>
      <c r="M493" s="162" t="s">
        <v>660</v>
      </c>
      <c r="N493" s="162">
        <v>10585</v>
      </c>
    </row>
    <row r="494" spans="1:14" x14ac:dyDescent="0.25">
      <c r="A494" s="162">
        <v>2010</v>
      </c>
      <c r="B494" s="162">
        <v>1</v>
      </c>
      <c r="C494" s="162" t="s">
        <v>27</v>
      </c>
      <c r="D494" s="162" t="s">
        <v>201</v>
      </c>
      <c r="E494" s="162" t="s">
        <v>269</v>
      </c>
      <c r="F494" s="162" t="s">
        <v>657</v>
      </c>
      <c r="G494" s="162">
        <v>25843</v>
      </c>
      <c r="H494" s="162" t="s">
        <v>837</v>
      </c>
      <c r="I494" s="163">
        <v>40302.562280092592</v>
      </c>
      <c r="J494" s="162" t="s">
        <v>123</v>
      </c>
      <c r="K494" s="162" t="s">
        <v>659</v>
      </c>
      <c r="L494" s="162" t="s">
        <v>273</v>
      </c>
      <c r="M494" s="162" t="s">
        <v>660</v>
      </c>
      <c r="N494" s="162">
        <v>10440</v>
      </c>
    </row>
    <row r="495" spans="1:14" x14ac:dyDescent="0.25">
      <c r="A495" s="162">
        <v>2010</v>
      </c>
      <c r="B495" s="162">
        <v>1</v>
      </c>
      <c r="C495" s="162" t="s">
        <v>29</v>
      </c>
      <c r="D495" s="162" t="s">
        <v>210</v>
      </c>
      <c r="E495" s="162" t="s">
        <v>269</v>
      </c>
      <c r="F495" s="162" t="s">
        <v>657</v>
      </c>
      <c r="G495" s="162">
        <v>4975</v>
      </c>
      <c r="H495" s="162" t="s">
        <v>838</v>
      </c>
      <c r="I495" s="163">
        <v>40302.562175925923</v>
      </c>
      <c r="J495" s="162" t="s">
        <v>123</v>
      </c>
      <c r="K495" s="162" t="s">
        <v>659</v>
      </c>
      <c r="L495" s="162" t="s">
        <v>273</v>
      </c>
      <c r="M495" s="162" t="s">
        <v>660</v>
      </c>
      <c r="N495" s="162">
        <v>10441</v>
      </c>
    </row>
    <row r="496" spans="1:14" x14ac:dyDescent="0.25">
      <c r="A496" s="162">
        <v>2010</v>
      </c>
      <c r="B496" s="162">
        <v>1</v>
      </c>
      <c r="C496" s="162" t="s">
        <v>9</v>
      </c>
      <c r="D496" s="162" t="s">
        <v>279</v>
      </c>
      <c r="E496" s="162" t="s">
        <v>269</v>
      </c>
      <c r="F496" s="162" t="s">
        <v>657</v>
      </c>
      <c r="G496" s="162">
        <v>19515</v>
      </c>
      <c r="H496" s="162" t="s">
        <v>839</v>
      </c>
      <c r="I496" s="163">
        <v>40302.562083333331</v>
      </c>
      <c r="J496" s="162" t="s">
        <v>123</v>
      </c>
      <c r="K496" s="162" t="s">
        <v>659</v>
      </c>
      <c r="L496" s="162" t="s">
        <v>273</v>
      </c>
      <c r="M496" s="162" t="s">
        <v>660</v>
      </c>
      <c r="N496" s="162">
        <v>10442</v>
      </c>
    </row>
    <row r="497" spans="1:14" x14ac:dyDescent="0.25">
      <c r="A497" s="162">
        <v>2010</v>
      </c>
      <c r="B497" s="162">
        <v>1</v>
      </c>
      <c r="C497" s="162" t="s">
        <v>12</v>
      </c>
      <c r="D497" s="162" t="s">
        <v>268</v>
      </c>
      <c r="E497" s="162" t="s">
        <v>269</v>
      </c>
      <c r="F497" s="162" t="s">
        <v>657</v>
      </c>
      <c r="G497" s="162">
        <v>859</v>
      </c>
      <c r="H497" s="162" t="s">
        <v>840</v>
      </c>
      <c r="I497" s="163">
        <v>40302.561967592592</v>
      </c>
      <c r="J497" s="162" t="s">
        <v>123</v>
      </c>
      <c r="K497" s="162" t="s">
        <v>659</v>
      </c>
      <c r="L497" s="162" t="s">
        <v>273</v>
      </c>
      <c r="M497" s="162" t="s">
        <v>660</v>
      </c>
      <c r="N497" s="162">
        <v>10443</v>
      </c>
    </row>
    <row r="498" spans="1:14" x14ac:dyDescent="0.25">
      <c r="A498" s="162">
        <v>2009</v>
      </c>
      <c r="B498" s="162">
        <v>12</v>
      </c>
      <c r="C498" s="162" t="s">
        <v>14</v>
      </c>
      <c r="D498" s="162" t="s">
        <v>59</v>
      </c>
      <c r="E498" s="162" t="s">
        <v>269</v>
      </c>
      <c r="F498" s="162" t="s">
        <v>841</v>
      </c>
      <c r="G498" s="162">
        <v>3094</v>
      </c>
      <c r="H498" s="162" t="s">
        <v>842</v>
      </c>
      <c r="I498" s="163">
        <v>40275.381608796291</v>
      </c>
      <c r="J498" s="162" t="s">
        <v>123</v>
      </c>
      <c r="K498" s="162" t="s">
        <v>843</v>
      </c>
      <c r="L498" s="162" t="s">
        <v>273</v>
      </c>
      <c r="M498" s="162" t="s">
        <v>844</v>
      </c>
      <c r="N498" s="162">
        <v>9535</v>
      </c>
    </row>
    <row r="499" spans="1:14" x14ac:dyDescent="0.25">
      <c r="A499" s="162">
        <v>2009</v>
      </c>
      <c r="B499" s="162">
        <v>12</v>
      </c>
      <c r="C499" s="162" t="s">
        <v>9</v>
      </c>
      <c r="D499" s="162" t="s">
        <v>279</v>
      </c>
      <c r="E499" s="162" t="s">
        <v>269</v>
      </c>
      <c r="F499" s="162" t="s">
        <v>845</v>
      </c>
      <c r="G499" s="162">
        <v>2500</v>
      </c>
      <c r="H499" s="162" t="s">
        <v>846</v>
      </c>
      <c r="I499" s="163">
        <v>40274.294432870367</v>
      </c>
      <c r="J499" s="162" t="s">
        <v>123</v>
      </c>
      <c r="K499" s="162" t="s">
        <v>847</v>
      </c>
      <c r="L499" s="162" t="s">
        <v>273</v>
      </c>
      <c r="M499" s="162" t="s">
        <v>848</v>
      </c>
      <c r="N499" s="162">
        <v>9435</v>
      </c>
    </row>
    <row r="500" spans="1:14" x14ac:dyDescent="0.25">
      <c r="A500" s="162">
        <v>2009</v>
      </c>
      <c r="B500" s="162">
        <v>12</v>
      </c>
      <c r="C500" s="162" t="s">
        <v>29</v>
      </c>
      <c r="D500" s="162" t="s">
        <v>210</v>
      </c>
      <c r="E500" s="162" t="s">
        <v>269</v>
      </c>
      <c r="F500" s="162" t="s">
        <v>657</v>
      </c>
      <c r="G500" s="162">
        <v>4607</v>
      </c>
      <c r="H500" s="162" t="s">
        <v>849</v>
      </c>
      <c r="I500" s="163">
        <v>40270.647881944446</v>
      </c>
      <c r="J500" s="162" t="s">
        <v>123</v>
      </c>
      <c r="K500" s="162" t="s">
        <v>659</v>
      </c>
      <c r="L500" s="162" t="s">
        <v>273</v>
      </c>
      <c r="M500" s="162" t="s">
        <v>660</v>
      </c>
      <c r="N500" s="162">
        <v>9439</v>
      </c>
    </row>
    <row r="501" spans="1:14" x14ac:dyDescent="0.25">
      <c r="A501" s="162">
        <v>2009</v>
      </c>
      <c r="B501" s="162">
        <v>12</v>
      </c>
      <c r="C501" s="162" t="s">
        <v>27</v>
      </c>
      <c r="D501" s="162" t="s">
        <v>201</v>
      </c>
      <c r="E501" s="162" t="s">
        <v>269</v>
      </c>
      <c r="F501" s="162" t="s">
        <v>657</v>
      </c>
      <c r="G501" s="162">
        <v>23939</v>
      </c>
      <c r="H501" s="162" t="s">
        <v>850</v>
      </c>
      <c r="I501" s="163">
        <v>40270.64775462963</v>
      </c>
      <c r="J501" s="162" t="s">
        <v>123</v>
      </c>
      <c r="K501" s="162" t="s">
        <v>659</v>
      </c>
      <c r="L501" s="162" t="s">
        <v>273</v>
      </c>
      <c r="M501" s="162" t="s">
        <v>660</v>
      </c>
      <c r="N501" s="162">
        <v>9438</v>
      </c>
    </row>
    <row r="502" spans="1:14" x14ac:dyDescent="0.25">
      <c r="A502" s="162">
        <v>2009</v>
      </c>
      <c r="B502" s="162">
        <v>12</v>
      </c>
      <c r="C502" s="162" t="s">
        <v>9</v>
      </c>
      <c r="D502" s="162" t="s">
        <v>279</v>
      </c>
      <c r="E502" s="162" t="s">
        <v>269</v>
      </c>
      <c r="F502" s="162" t="s">
        <v>657</v>
      </c>
      <c r="G502" s="162">
        <v>14830</v>
      </c>
      <c r="H502" s="162" t="s">
        <v>851</v>
      </c>
      <c r="I502" s="163">
        <v>40270.647534722222</v>
      </c>
      <c r="J502" s="162" t="s">
        <v>123</v>
      </c>
      <c r="K502" s="162" t="s">
        <v>659</v>
      </c>
      <c r="L502" s="162" t="s">
        <v>273</v>
      </c>
      <c r="M502" s="162" t="s">
        <v>660</v>
      </c>
      <c r="N502" s="162">
        <v>9436</v>
      </c>
    </row>
    <row r="503" spans="1:14" x14ac:dyDescent="0.25">
      <c r="A503" s="162">
        <v>2009</v>
      </c>
      <c r="B503" s="162">
        <v>12</v>
      </c>
      <c r="C503" s="162" t="s">
        <v>12</v>
      </c>
      <c r="D503" s="162" t="s">
        <v>268</v>
      </c>
      <c r="E503" s="162" t="s">
        <v>269</v>
      </c>
      <c r="F503" s="162" t="s">
        <v>657</v>
      </c>
      <c r="G503" s="162">
        <v>762</v>
      </c>
      <c r="H503" s="162" t="s">
        <v>852</v>
      </c>
      <c r="I503" s="163">
        <v>40270.647013888891</v>
      </c>
      <c r="J503" s="162" t="s">
        <v>123</v>
      </c>
      <c r="K503" s="162" t="s">
        <v>659</v>
      </c>
      <c r="L503" s="162" t="s">
        <v>273</v>
      </c>
      <c r="M503" s="162" t="s">
        <v>660</v>
      </c>
      <c r="N503" s="162">
        <v>9437</v>
      </c>
    </row>
    <row r="504" spans="1:14" x14ac:dyDescent="0.25">
      <c r="A504" s="162">
        <v>2009</v>
      </c>
      <c r="B504" s="162">
        <v>11</v>
      </c>
      <c r="C504" s="162" t="s">
        <v>14</v>
      </c>
      <c r="D504" s="162" t="s">
        <v>59</v>
      </c>
      <c r="E504" s="162" t="s">
        <v>269</v>
      </c>
      <c r="F504" s="162" t="s">
        <v>841</v>
      </c>
      <c r="G504" s="162">
        <v>7257</v>
      </c>
      <c r="H504" s="162" t="s">
        <v>853</v>
      </c>
      <c r="I504" s="163">
        <v>40263.53329861111</v>
      </c>
      <c r="J504" s="162" t="s">
        <v>123</v>
      </c>
      <c r="K504" s="162" t="s">
        <v>843</v>
      </c>
      <c r="L504" s="162" t="s">
        <v>273</v>
      </c>
      <c r="M504" s="162" t="s">
        <v>844</v>
      </c>
      <c r="N504" s="162">
        <v>8882</v>
      </c>
    </row>
    <row r="505" spans="1:14" x14ac:dyDescent="0.25">
      <c r="A505" s="162">
        <v>2009</v>
      </c>
      <c r="B505" s="162">
        <v>1</v>
      </c>
      <c r="C505" s="162" t="s">
        <v>14</v>
      </c>
      <c r="D505" s="162" t="s">
        <v>59</v>
      </c>
      <c r="E505" s="162" t="s">
        <v>269</v>
      </c>
      <c r="F505" s="162" t="s">
        <v>841</v>
      </c>
      <c r="G505" s="162">
        <v>92</v>
      </c>
      <c r="H505" s="162" t="s">
        <v>854</v>
      </c>
      <c r="I505" s="163">
        <v>40263.533101851848</v>
      </c>
      <c r="J505" s="162" t="s">
        <v>123</v>
      </c>
      <c r="K505" s="162" t="s">
        <v>843</v>
      </c>
      <c r="L505" s="162" t="s">
        <v>273</v>
      </c>
      <c r="M505" s="162" t="s">
        <v>844</v>
      </c>
      <c r="N505" s="162">
        <v>8881</v>
      </c>
    </row>
    <row r="506" spans="1:14" x14ac:dyDescent="0.25">
      <c r="A506" s="162">
        <v>2009</v>
      </c>
      <c r="B506" s="162">
        <v>11</v>
      </c>
      <c r="C506" s="162" t="s">
        <v>9</v>
      </c>
      <c r="D506" s="162" t="s">
        <v>279</v>
      </c>
      <c r="E506" s="162" t="s">
        <v>269</v>
      </c>
      <c r="F506" s="162" t="s">
        <v>845</v>
      </c>
      <c r="G506" s="162">
        <v>2500</v>
      </c>
      <c r="H506" s="162" t="s">
        <v>855</v>
      </c>
      <c r="I506" s="163">
        <v>40241.379201388889</v>
      </c>
      <c r="J506" s="162" t="s">
        <v>123</v>
      </c>
      <c r="K506" s="162" t="s">
        <v>847</v>
      </c>
      <c r="L506" s="162" t="s">
        <v>273</v>
      </c>
      <c r="M506" s="162" t="s">
        <v>848</v>
      </c>
      <c r="N506" s="162">
        <v>7688</v>
      </c>
    </row>
    <row r="507" spans="1:14" x14ac:dyDescent="0.25">
      <c r="A507" s="162">
        <v>2009</v>
      </c>
      <c r="B507" s="162">
        <v>11</v>
      </c>
      <c r="C507" s="162" t="s">
        <v>29</v>
      </c>
      <c r="D507" s="162" t="s">
        <v>210</v>
      </c>
      <c r="E507" s="162" t="s">
        <v>269</v>
      </c>
      <c r="F507" s="162" t="s">
        <v>657</v>
      </c>
      <c r="G507" s="162">
        <v>9283</v>
      </c>
      <c r="H507" s="162" t="s">
        <v>856</v>
      </c>
      <c r="I507" s="163">
        <v>40240.650706018518</v>
      </c>
      <c r="J507" s="162" t="s">
        <v>123</v>
      </c>
      <c r="K507" s="162" t="s">
        <v>659</v>
      </c>
      <c r="L507" s="162" t="s">
        <v>273</v>
      </c>
      <c r="M507" s="162" t="s">
        <v>660</v>
      </c>
      <c r="N507" s="162">
        <v>7692</v>
      </c>
    </row>
    <row r="508" spans="1:14" x14ac:dyDescent="0.25">
      <c r="A508" s="162">
        <v>2009</v>
      </c>
      <c r="B508" s="162">
        <v>11</v>
      </c>
      <c r="C508" s="162" t="s">
        <v>27</v>
      </c>
      <c r="D508" s="162" t="s">
        <v>201</v>
      </c>
      <c r="E508" s="162" t="s">
        <v>269</v>
      </c>
      <c r="F508" s="162" t="s">
        <v>657</v>
      </c>
      <c r="G508" s="162">
        <v>48227</v>
      </c>
      <c r="H508" s="162" t="s">
        <v>857</v>
      </c>
      <c r="I508" s="163">
        <v>40240.650543981479</v>
      </c>
      <c r="J508" s="162" t="s">
        <v>123</v>
      </c>
      <c r="K508" s="162" t="s">
        <v>659</v>
      </c>
      <c r="L508" s="162" t="s">
        <v>273</v>
      </c>
      <c r="M508" s="162" t="s">
        <v>660</v>
      </c>
      <c r="N508" s="162">
        <v>7691</v>
      </c>
    </row>
    <row r="509" spans="1:14" x14ac:dyDescent="0.25">
      <c r="A509" s="162">
        <v>2009</v>
      </c>
      <c r="B509" s="162">
        <v>11</v>
      </c>
      <c r="C509" s="162" t="s">
        <v>12</v>
      </c>
      <c r="D509" s="162" t="s">
        <v>268</v>
      </c>
      <c r="E509" s="162" t="s">
        <v>269</v>
      </c>
      <c r="F509" s="162" t="s">
        <v>657</v>
      </c>
      <c r="G509" s="162">
        <v>1605</v>
      </c>
      <c r="H509" s="162" t="s">
        <v>858</v>
      </c>
      <c r="I509" s="163">
        <v>40240.650324074071</v>
      </c>
      <c r="J509" s="162" t="s">
        <v>123</v>
      </c>
      <c r="K509" s="162" t="s">
        <v>659</v>
      </c>
      <c r="L509" s="162" t="s">
        <v>273</v>
      </c>
      <c r="M509" s="162" t="s">
        <v>660</v>
      </c>
      <c r="N509" s="162">
        <v>7690</v>
      </c>
    </row>
    <row r="510" spans="1:14" x14ac:dyDescent="0.25">
      <c r="A510" s="162">
        <v>2009</v>
      </c>
      <c r="B510" s="162">
        <v>11</v>
      </c>
      <c r="C510" s="162" t="s">
        <v>9</v>
      </c>
      <c r="D510" s="162" t="s">
        <v>279</v>
      </c>
      <c r="E510" s="162" t="s">
        <v>269</v>
      </c>
      <c r="F510" s="162" t="s">
        <v>657</v>
      </c>
      <c r="G510" s="162">
        <v>33969</v>
      </c>
      <c r="H510" s="162" t="s">
        <v>859</v>
      </c>
      <c r="I510" s="163">
        <v>40240.650104166663</v>
      </c>
      <c r="J510" s="162" t="s">
        <v>123</v>
      </c>
      <c r="K510" s="162" t="s">
        <v>659</v>
      </c>
      <c r="L510" s="162" t="s">
        <v>273</v>
      </c>
      <c r="M510" s="162" t="s">
        <v>660</v>
      </c>
      <c r="N510" s="162">
        <v>7689</v>
      </c>
    </row>
    <row r="511" spans="1:14" x14ac:dyDescent="0.25">
      <c r="A511" s="162">
        <v>2009</v>
      </c>
      <c r="B511" s="162">
        <v>9</v>
      </c>
      <c r="C511" s="162" t="s">
        <v>9</v>
      </c>
      <c r="D511" s="162" t="s">
        <v>279</v>
      </c>
      <c r="E511" s="162" t="s">
        <v>269</v>
      </c>
      <c r="F511" s="162" t="s">
        <v>860</v>
      </c>
      <c r="G511" s="162">
        <v>10000</v>
      </c>
      <c r="H511" s="162" t="s">
        <v>861</v>
      </c>
      <c r="I511" s="163">
        <v>40240.542581018519</v>
      </c>
      <c r="J511" s="162" t="s">
        <v>123</v>
      </c>
      <c r="K511" s="162" t="s">
        <v>272</v>
      </c>
      <c r="L511" s="162" t="s">
        <v>273</v>
      </c>
      <c r="M511" s="162" t="s">
        <v>274</v>
      </c>
      <c r="N511" s="162">
        <v>7687</v>
      </c>
    </row>
    <row r="512" spans="1:14" x14ac:dyDescent="0.25">
      <c r="A512" s="162">
        <v>2009</v>
      </c>
      <c r="B512" s="162">
        <v>10</v>
      </c>
      <c r="C512" s="162" t="s">
        <v>14</v>
      </c>
      <c r="D512" s="162" t="s">
        <v>59</v>
      </c>
      <c r="E512" s="162" t="s">
        <v>269</v>
      </c>
      <c r="F512" s="162" t="s">
        <v>841</v>
      </c>
      <c r="G512" s="162">
        <v>9960</v>
      </c>
      <c r="H512" s="162" t="s">
        <v>862</v>
      </c>
      <c r="I512" s="163">
        <v>40233.382777777777</v>
      </c>
      <c r="J512" s="162" t="s">
        <v>123</v>
      </c>
      <c r="K512" s="162" t="s">
        <v>843</v>
      </c>
      <c r="L512" s="162" t="s">
        <v>273</v>
      </c>
      <c r="M512" s="162" t="s">
        <v>844</v>
      </c>
      <c r="N512" s="162">
        <v>7533</v>
      </c>
    </row>
    <row r="513" spans="1:14" x14ac:dyDescent="0.25">
      <c r="A513" s="162">
        <v>2008</v>
      </c>
      <c r="B513" s="162">
        <v>10</v>
      </c>
      <c r="C513" s="162" t="s">
        <v>27</v>
      </c>
      <c r="D513" s="162" t="s">
        <v>201</v>
      </c>
      <c r="E513" s="162" t="s">
        <v>269</v>
      </c>
      <c r="F513" s="162" t="s">
        <v>620</v>
      </c>
      <c r="G513" s="162">
        <v>17221</v>
      </c>
      <c r="H513" s="162" t="s">
        <v>863</v>
      </c>
      <c r="I513" s="163">
        <v>40211.268078703702</v>
      </c>
      <c r="J513" s="162" t="s">
        <v>123</v>
      </c>
      <c r="K513" s="162" t="s">
        <v>464</v>
      </c>
      <c r="L513" s="162" t="s">
        <v>273</v>
      </c>
      <c r="M513" s="162" t="s">
        <v>465</v>
      </c>
      <c r="N513" s="162">
        <v>7218</v>
      </c>
    </row>
    <row r="514" spans="1:14" x14ac:dyDescent="0.25">
      <c r="A514" s="162">
        <v>2008</v>
      </c>
      <c r="B514" s="162">
        <v>9</v>
      </c>
      <c r="C514" s="162" t="s">
        <v>27</v>
      </c>
      <c r="D514" s="162" t="s">
        <v>201</v>
      </c>
      <c r="E514" s="162" t="s">
        <v>269</v>
      </c>
      <c r="F514" s="162" t="s">
        <v>620</v>
      </c>
      <c r="G514" s="162">
        <v>8455</v>
      </c>
      <c r="H514" s="162" t="s">
        <v>864</v>
      </c>
      <c r="I514" s="163">
        <v>40211.268055555556</v>
      </c>
      <c r="J514" s="162" t="s">
        <v>123</v>
      </c>
      <c r="K514" s="162" t="s">
        <v>464</v>
      </c>
      <c r="L514" s="162" t="s">
        <v>273</v>
      </c>
      <c r="M514" s="162" t="s">
        <v>465</v>
      </c>
      <c r="N514" s="162">
        <v>7216</v>
      </c>
    </row>
    <row r="515" spans="1:14" x14ac:dyDescent="0.25">
      <c r="A515" s="162">
        <v>2008</v>
      </c>
      <c r="B515" s="162">
        <v>8</v>
      </c>
      <c r="C515" s="162" t="s">
        <v>27</v>
      </c>
      <c r="D515" s="162" t="s">
        <v>201</v>
      </c>
      <c r="E515" s="162" t="s">
        <v>269</v>
      </c>
      <c r="F515" s="162" t="s">
        <v>620</v>
      </c>
      <c r="G515" s="162">
        <v>8354</v>
      </c>
      <c r="H515" s="162" t="s">
        <v>865</v>
      </c>
      <c r="I515" s="163">
        <v>40211.268032407403</v>
      </c>
      <c r="J515" s="162" t="s">
        <v>123</v>
      </c>
      <c r="K515" s="162" t="s">
        <v>464</v>
      </c>
      <c r="L515" s="162" t="s">
        <v>273</v>
      </c>
      <c r="M515" s="162" t="s">
        <v>465</v>
      </c>
      <c r="N515" s="162">
        <v>7215</v>
      </c>
    </row>
    <row r="516" spans="1:14" x14ac:dyDescent="0.25">
      <c r="A516" s="162">
        <v>2008</v>
      </c>
      <c r="B516" s="162">
        <v>7</v>
      </c>
      <c r="C516" s="162" t="s">
        <v>27</v>
      </c>
      <c r="D516" s="162" t="s">
        <v>201</v>
      </c>
      <c r="E516" s="162" t="s">
        <v>269</v>
      </c>
      <c r="F516" s="162" t="s">
        <v>620</v>
      </c>
      <c r="G516" s="162">
        <v>15970</v>
      </c>
      <c r="H516" s="162" t="s">
        <v>866</v>
      </c>
      <c r="I516" s="163">
        <v>40211.268009259256</v>
      </c>
      <c r="J516" s="162" t="s">
        <v>123</v>
      </c>
      <c r="K516" s="162" t="s">
        <v>464</v>
      </c>
      <c r="L516" s="162" t="s">
        <v>273</v>
      </c>
      <c r="M516" s="162" t="s">
        <v>465</v>
      </c>
      <c r="N516" s="162">
        <v>7214</v>
      </c>
    </row>
    <row r="517" spans="1:14" x14ac:dyDescent="0.25">
      <c r="A517" s="162">
        <v>2009</v>
      </c>
      <c r="B517" s="162">
        <v>10</v>
      </c>
      <c r="C517" s="162" t="s">
        <v>29</v>
      </c>
      <c r="D517" s="162" t="s">
        <v>210</v>
      </c>
      <c r="E517" s="162" t="s">
        <v>269</v>
      </c>
      <c r="F517" s="162" t="s">
        <v>657</v>
      </c>
      <c r="G517" s="162">
        <v>7476</v>
      </c>
      <c r="H517" s="162" t="s">
        <v>867</v>
      </c>
      <c r="I517" s="163">
        <v>40210.73233796296</v>
      </c>
      <c r="J517" s="162" t="s">
        <v>123</v>
      </c>
      <c r="K517" s="162" t="s">
        <v>659</v>
      </c>
      <c r="L517" s="162" t="s">
        <v>273</v>
      </c>
      <c r="M517" s="162" t="s">
        <v>660</v>
      </c>
      <c r="N517" s="162">
        <v>7183</v>
      </c>
    </row>
    <row r="518" spans="1:14" x14ac:dyDescent="0.25">
      <c r="A518" s="162">
        <v>2009</v>
      </c>
      <c r="B518" s="162">
        <v>10</v>
      </c>
      <c r="C518" s="162" t="s">
        <v>27</v>
      </c>
      <c r="D518" s="162" t="s">
        <v>201</v>
      </c>
      <c r="E518" s="162" t="s">
        <v>269</v>
      </c>
      <c r="F518" s="162" t="s">
        <v>657</v>
      </c>
      <c r="G518" s="162">
        <v>38841</v>
      </c>
      <c r="H518" s="162" t="s">
        <v>868</v>
      </c>
      <c r="I518" s="163">
        <v>40210.730914351851</v>
      </c>
      <c r="J518" s="162" t="s">
        <v>123</v>
      </c>
      <c r="K518" s="162" t="s">
        <v>659</v>
      </c>
      <c r="L518" s="162" t="s">
        <v>273</v>
      </c>
      <c r="M518" s="162" t="s">
        <v>660</v>
      </c>
      <c r="N518" s="162">
        <v>7182</v>
      </c>
    </row>
    <row r="519" spans="1:14" x14ac:dyDescent="0.25">
      <c r="A519" s="162">
        <v>2009</v>
      </c>
      <c r="B519" s="162">
        <v>10</v>
      </c>
      <c r="C519" s="162" t="s">
        <v>12</v>
      </c>
      <c r="D519" s="162" t="s">
        <v>268</v>
      </c>
      <c r="E519" s="162" t="s">
        <v>269</v>
      </c>
      <c r="F519" s="162" t="s">
        <v>657</v>
      </c>
      <c r="G519" s="162">
        <v>1297</v>
      </c>
      <c r="H519" s="162" t="s">
        <v>869</v>
      </c>
      <c r="I519" s="163">
        <v>40210.730798611112</v>
      </c>
      <c r="J519" s="162" t="s">
        <v>123</v>
      </c>
      <c r="K519" s="162" t="s">
        <v>659</v>
      </c>
      <c r="L519" s="162" t="s">
        <v>273</v>
      </c>
      <c r="M519" s="162" t="s">
        <v>660</v>
      </c>
      <c r="N519" s="162">
        <v>7180</v>
      </c>
    </row>
    <row r="520" spans="1:14" x14ac:dyDescent="0.25">
      <c r="A520" s="162">
        <v>2009</v>
      </c>
      <c r="B520" s="162">
        <v>10</v>
      </c>
      <c r="C520" s="162" t="s">
        <v>9</v>
      </c>
      <c r="D520" s="162" t="s">
        <v>279</v>
      </c>
      <c r="E520" s="162" t="s">
        <v>269</v>
      </c>
      <c r="F520" s="162" t="s">
        <v>657</v>
      </c>
      <c r="G520" s="162">
        <v>24475</v>
      </c>
      <c r="H520" s="162" t="s">
        <v>870</v>
      </c>
      <c r="I520" s="163">
        <v>40210.730671296296</v>
      </c>
      <c r="J520" s="162" t="s">
        <v>123</v>
      </c>
      <c r="K520" s="162" t="s">
        <v>659</v>
      </c>
      <c r="L520" s="162" t="s">
        <v>273</v>
      </c>
      <c r="M520" s="162" t="s">
        <v>660</v>
      </c>
      <c r="N520" s="162">
        <v>7178</v>
      </c>
    </row>
    <row r="521" spans="1:14" x14ac:dyDescent="0.25">
      <c r="A521" s="162">
        <v>2009</v>
      </c>
      <c r="B521" s="162">
        <v>10</v>
      </c>
      <c r="C521" s="162" t="s">
        <v>9</v>
      </c>
      <c r="D521" s="162" t="s">
        <v>279</v>
      </c>
      <c r="E521" s="162" t="s">
        <v>269</v>
      </c>
      <c r="F521" s="162" t="s">
        <v>845</v>
      </c>
      <c r="G521" s="162">
        <v>5000</v>
      </c>
      <c r="H521" s="162" t="s">
        <v>871</v>
      </c>
      <c r="I521" s="163">
        <v>40210.52575231481</v>
      </c>
      <c r="J521" s="162" t="s">
        <v>123</v>
      </c>
      <c r="K521" s="162" t="s">
        <v>847</v>
      </c>
      <c r="L521" s="162" t="s">
        <v>273</v>
      </c>
      <c r="M521" s="162" t="s">
        <v>848</v>
      </c>
      <c r="N521" s="162">
        <v>7177</v>
      </c>
    </row>
    <row r="522" spans="1:14" x14ac:dyDescent="0.25">
      <c r="A522" s="162">
        <v>2009</v>
      </c>
      <c r="B522" s="162">
        <v>9</v>
      </c>
      <c r="C522" s="162" t="s">
        <v>14</v>
      </c>
      <c r="D522" s="162" t="s">
        <v>59</v>
      </c>
      <c r="E522" s="162" t="s">
        <v>269</v>
      </c>
      <c r="F522" s="162" t="s">
        <v>841</v>
      </c>
      <c r="G522" s="162">
        <v>12014</v>
      </c>
      <c r="H522" s="162" t="s">
        <v>872</v>
      </c>
      <c r="I522" s="163">
        <v>40204.594363425924</v>
      </c>
      <c r="J522" s="162" t="s">
        <v>123</v>
      </c>
      <c r="K522" s="162" t="s">
        <v>843</v>
      </c>
      <c r="L522" s="162" t="s">
        <v>273</v>
      </c>
      <c r="M522" s="162" t="s">
        <v>844</v>
      </c>
      <c r="N522" s="162">
        <v>6974</v>
      </c>
    </row>
    <row r="523" spans="1:14" x14ac:dyDescent="0.25">
      <c r="A523" s="162">
        <v>2009</v>
      </c>
      <c r="B523" s="162">
        <v>9</v>
      </c>
      <c r="C523" s="162" t="s">
        <v>9</v>
      </c>
      <c r="D523" s="162" t="s">
        <v>279</v>
      </c>
      <c r="E523" s="162" t="s">
        <v>269</v>
      </c>
      <c r="F523" s="162" t="s">
        <v>845</v>
      </c>
      <c r="G523" s="162">
        <v>5000</v>
      </c>
      <c r="H523" s="162" t="s">
        <v>873</v>
      </c>
      <c r="I523" s="163">
        <v>40183.426168981481</v>
      </c>
      <c r="J523" s="162" t="s">
        <v>123</v>
      </c>
      <c r="K523" s="162" t="s">
        <v>847</v>
      </c>
      <c r="L523" s="162" t="s">
        <v>273</v>
      </c>
      <c r="M523" s="162" t="s">
        <v>848</v>
      </c>
      <c r="N523" s="162">
        <v>6391</v>
      </c>
    </row>
    <row r="524" spans="1:14" x14ac:dyDescent="0.25">
      <c r="A524" s="162">
        <v>2009</v>
      </c>
      <c r="B524" s="162">
        <v>9</v>
      </c>
      <c r="C524" s="162" t="s">
        <v>29</v>
      </c>
      <c r="D524" s="162" t="s">
        <v>210</v>
      </c>
      <c r="E524" s="162" t="s">
        <v>269</v>
      </c>
      <c r="F524" s="162" t="s">
        <v>657</v>
      </c>
      <c r="G524" s="162">
        <v>5349</v>
      </c>
      <c r="H524" s="162" t="s">
        <v>874</v>
      </c>
      <c r="I524" s="163">
        <v>40182.660196759258</v>
      </c>
      <c r="J524" s="162" t="s">
        <v>123</v>
      </c>
      <c r="K524" s="162" t="s">
        <v>659</v>
      </c>
      <c r="L524" s="162" t="s">
        <v>273</v>
      </c>
      <c r="M524" s="162" t="s">
        <v>660</v>
      </c>
      <c r="N524" s="162">
        <v>6395</v>
      </c>
    </row>
    <row r="525" spans="1:14" x14ac:dyDescent="0.25">
      <c r="A525" s="162">
        <v>2009</v>
      </c>
      <c r="B525" s="162">
        <v>9</v>
      </c>
      <c r="C525" s="162" t="s">
        <v>27</v>
      </c>
      <c r="D525" s="162" t="s">
        <v>201</v>
      </c>
      <c r="E525" s="162" t="s">
        <v>269</v>
      </c>
      <c r="F525" s="162" t="s">
        <v>657</v>
      </c>
      <c r="G525" s="162">
        <v>27792</v>
      </c>
      <c r="H525" s="162" t="s">
        <v>875</v>
      </c>
      <c r="I525" s="163">
        <v>40182.659965277773</v>
      </c>
      <c r="J525" s="162" t="s">
        <v>123</v>
      </c>
      <c r="K525" s="162" t="s">
        <v>659</v>
      </c>
      <c r="L525" s="162" t="s">
        <v>273</v>
      </c>
      <c r="M525" s="162" t="s">
        <v>660</v>
      </c>
      <c r="N525" s="162">
        <v>6394</v>
      </c>
    </row>
    <row r="526" spans="1:14" x14ac:dyDescent="0.25">
      <c r="A526" s="162">
        <v>2009</v>
      </c>
      <c r="B526" s="162">
        <v>9</v>
      </c>
      <c r="C526" s="162" t="s">
        <v>12</v>
      </c>
      <c r="D526" s="162" t="s">
        <v>268</v>
      </c>
      <c r="E526" s="162" t="s">
        <v>269</v>
      </c>
      <c r="F526" s="162" t="s">
        <v>657</v>
      </c>
      <c r="G526" s="162">
        <v>1251</v>
      </c>
      <c r="H526" s="162" t="s">
        <v>876</v>
      </c>
      <c r="I526" s="163">
        <v>40182.659803240742</v>
      </c>
      <c r="J526" s="162" t="s">
        <v>123</v>
      </c>
      <c r="K526" s="162" t="s">
        <v>659</v>
      </c>
      <c r="L526" s="162" t="s">
        <v>273</v>
      </c>
      <c r="M526" s="162" t="s">
        <v>660</v>
      </c>
      <c r="N526" s="162">
        <v>6393</v>
      </c>
    </row>
    <row r="527" spans="1:14" x14ac:dyDescent="0.25">
      <c r="A527" s="162">
        <v>2009</v>
      </c>
      <c r="B527" s="162">
        <v>9</v>
      </c>
      <c r="C527" s="162" t="s">
        <v>9</v>
      </c>
      <c r="D527" s="162" t="s">
        <v>279</v>
      </c>
      <c r="E527" s="162" t="s">
        <v>269</v>
      </c>
      <c r="F527" s="162" t="s">
        <v>657</v>
      </c>
      <c r="G527" s="162">
        <v>13445</v>
      </c>
      <c r="H527" s="162" t="s">
        <v>877</v>
      </c>
      <c r="I527" s="163">
        <v>40182.659583333334</v>
      </c>
      <c r="J527" s="162" t="s">
        <v>123</v>
      </c>
      <c r="K527" s="162" t="s">
        <v>659</v>
      </c>
      <c r="L527" s="162" t="s">
        <v>273</v>
      </c>
      <c r="M527" s="162" t="s">
        <v>660</v>
      </c>
      <c r="N527" s="162">
        <v>6392</v>
      </c>
    </row>
    <row r="528" spans="1:14" x14ac:dyDescent="0.25">
      <c r="A528" s="162">
        <v>2009</v>
      </c>
      <c r="B528" s="162">
        <v>8</v>
      </c>
      <c r="C528" s="162" t="s">
        <v>14</v>
      </c>
      <c r="D528" s="162" t="s">
        <v>59</v>
      </c>
      <c r="E528" s="162" t="s">
        <v>269</v>
      </c>
      <c r="F528" s="162" t="s">
        <v>841</v>
      </c>
      <c r="G528" s="162">
        <v>17308</v>
      </c>
      <c r="H528" s="162" t="s">
        <v>878</v>
      </c>
      <c r="I528" s="163">
        <v>40169.55667824074</v>
      </c>
      <c r="J528" s="162" t="s">
        <v>123</v>
      </c>
      <c r="K528" s="162" t="s">
        <v>843</v>
      </c>
      <c r="L528" s="162" t="s">
        <v>273</v>
      </c>
      <c r="M528" s="162" t="s">
        <v>844</v>
      </c>
      <c r="N528" s="162">
        <v>5482</v>
      </c>
    </row>
    <row r="529" spans="1:14" x14ac:dyDescent="0.25">
      <c r="A529" s="162">
        <v>2009</v>
      </c>
      <c r="B529" s="162">
        <v>8</v>
      </c>
      <c r="C529" s="162" t="s">
        <v>9</v>
      </c>
      <c r="D529" s="162" t="s">
        <v>279</v>
      </c>
      <c r="E529" s="162" t="s">
        <v>269</v>
      </c>
      <c r="F529" s="162" t="s">
        <v>860</v>
      </c>
      <c r="G529" s="162">
        <v>10000</v>
      </c>
      <c r="H529" s="162" t="s">
        <v>879</v>
      </c>
      <c r="I529" s="163">
        <v>40168.623159722221</v>
      </c>
      <c r="J529" s="162" t="s">
        <v>123</v>
      </c>
      <c r="K529" s="162" t="s">
        <v>272</v>
      </c>
      <c r="L529" s="162" t="s">
        <v>273</v>
      </c>
      <c r="M529" s="162" t="s">
        <v>274</v>
      </c>
      <c r="N529" s="162">
        <v>5478</v>
      </c>
    </row>
    <row r="530" spans="1:14" x14ac:dyDescent="0.25">
      <c r="A530" s="162">
        <v>2009</v>
      </c>
      <c r="B530" s="162">
        <v>7</v>
      </c>
      <c r="C530" s="162" t="s">
        <v>27</v>
      </c>
      <c r="D530" s="162" t="s">
        <v>201</v>
      </c>
      <c r="E530" s="162" t="s">
        <v>269</v>
      </c>
      <c r="F530" s="162" t="s">
        <v>860</v>
      </c>
      <c r="G530" s="162">
        <v>30000</v>
      </c>
      <c r="H530" s="162" t="s">
        <v>880</v>
      </c>
      <c r="I530" s="163">
        <v>40162.436909722222</v>
      </c>
      <c r="J530" s="162" t="s">
        <v>123</v>
      </c>
      <c r="K530" s="162" t="s">
        <v>272</v>
      </c>
      <c r="L530" s="162" t="s">
        <v>273</v>
      </c>
      <c r="M530" s="162" t="s">
        <v>274</v>
      </c>
      <c r="N530" s="162">
        <v>5321</v>
      </c>
    </row>
    <row r="531" spans="1:14" x14ac:dyDescent="0.25">
      <c r="A531" s="162">
        <v>2008</v>
      </c>
      <c r="B531" s="162">
        <v>11</v>
      </c>
      <c r="C531" s="162" t="s">
        <v>9</v>
      </c>
      <c r="D531" s="162" t="s">
        <v>279</v>
      </c>
      <c r="E531" s="162" t="s">
        <v>269</v>
      </c>
      <c r="F531" s="162" t="s">
        <v>630</v>
      </c>
      <c r="G531" s="162">
        <v>17751</v>
      </c>
      <c r="H531" s="162" t="s">
        <v>881</v>
      </c>
      <c r="I531" s="163">
        <v>40155.402384259258</v>
      </c>
      <c r="J531" s="162" t="s">
        <v>123</v>
      </c>
      <c r="K531" s="162" t="s">
        <v>632</v>
      </c>
      <c r="L531" s="162" t="s">
        <v>273</v>
      </c>
      <c r="M531" s="162" t="s">
        <v>882</v>
      </c>
      <c r="N531" s="162">
        <v>5194</v>
      </c>
    </row>
    <row r="532" spans="1:14" x14ac:dyDescent="0.25">
      <c r="A532" s="162">
        <v>2008</v>
      </c>
      <c r="B532" s="162">
        <v>10</v>
      </c>
      <c r="C532" s="162" t="s">
        <v>9</v>
      </c>
      <c r="D532" s="162" t="s">
        <v>279</v>
      </c>
      <c r="E532" s="162" t="s">
        <v>269</v>
      </c>
      <c r="F532" s="162" t="s">
        <v>630</v>
      </c>
      <c r="G532" s="162">
        <v>14545</v>
      </c>
      <c r="H532" s="162" t="s">
        <v>883</v>
      </c>
      <c r="I532" s="163">
        <v>40155.402361111112</v>
      </c>
      <c r="J532" s="162" t="s">
        <v>123</v>
      </c>
      <c r="K532" s="162" t="s">
        <v>632</v>
      </c>
      <c r="L532" s="162" t="s">
        <v>273</v>
      </c>
      <c r="M532" s="162" t="s">
        <v>882</v>
      </c>
      <c r="N532" s="162">
        <v>5193</v>
      </c>
    </row>
    <row r="533" spans="1:14" x14ac:dyDescent="0.25">
      <c r="A533" s="162">
        <v>2008</v>
      </c>
      <c r="B533" s="162">
        <v>9</v>
      </c>
      <c r="C533" s="162" t="s">
        <v>9</v>
      </c>
      <c r="D533" s="162" t="s">
        <v>279</v>
      </c>
      <c r="E533" s="162" t="s">
        <v>269</v>
      </c>
      <c r="F533" s="162" t="s">
        <v>630</v>
      </c>
      <c r="G533" s="162">
        <v>7025</v>
      </c>
      <c r="H533" s="162" t="s">
        <v>884</v>
      </c>
      <c r="I533" s="163">
        <v>40155.402349537035</v>
      </c>
      <c r="J533" s="162" t="s">
        <v>123</v>
      </c>
      <c r="K533" s="162" t="s">
        <v>632</v>
      </c>
      <c r="L533" s="162" t="s">
        <v>273</v>
      </c>
      <c r="M533" s="162" t="s">
        <v>882</v>
      </c>
      <c r="N533" s="162">
        <v>5192</v>
      </c>
    </row>
    <row r="534" spans="1:14" x14ac:dyDescent="0.25">
      <c r="A534" s="162">
        <v>2008</v>
      </c>
      <c r="B534" s="162">
        <v>8</v>
      </c>
      <c r="C534" s="162" t="s">
        <v>9</v>
      </c>
      <c r="D534" s="162" t="s">
        <v>279</v>
      </c>
      <c r="E534" s="162" t="s">
        <v>269</v>
      </c>
      <c r="F534" s="162" t="s">
        <v>630</v>
      </c>
      <c r="G534" s="162">
        <v>2973</v>
      </c>
      <c r="H534" s="162" t="s">
        <v>885</v>
      </c>
      <c r="I534" s="163">
        <v>40155.402326388888</v>
      </c>
      <c r="J534" s="162" t="s">
        <v>123</v>
      </c>
      <c r="K534" s="162" t="s">
        <v>632</v>
      </c>
      <c r="L534" s="162" t="s">
        <v>273</v>
      </c>
      <c r="M534" s="162" t="s">
        <v>882</v>
      </c>
      <c r="N534" s="162">
        <v>5191</v>
      </c>
    </row>
    <row r="535" spans="1:14" x14ac:dyDescent="0.25">
      <c r="A535" s="162">
        <v>2008</v>
      </c>
      <c r="B535" s="162">
        <v>7</v>
      </c>
      <c r="C535" s="162" t="s">
        <v>9</v>
      </c>
      <c r="D535" s="162" t="s">
        <v>279</v>
      </c>
      <c r="E535" s="162" t="s">
        <v>269</v>
      </c>
      <c r="F535" s="162" t="s">
        <v>630</v>
      </c>
      <c r="G535" s="162">
        <v>7706</v>
      </c>
      <c r="H535" s="162" t="s">
        <v>886</v>
      </c>
      <c r="I535" s="163">
        <v>40155.402303240742</v>
      </c>
      <c r="J535" s="162" t="s">
        <v>123</v>
      </c>
      <c r="K535" s="162" t="s">
        <v>632</v>
      </c>
      <c r="L535" s="162" t="s">
        <v>273</v>
      </c>
      <c r="M535" s="162" t="s">
        <v>882</v>
      </c>
      <c r="N535" s="162">
        <v>5190</v>
      </c>
    </row>
    <row r="536" spans="1:14" x14ac:dyDescent="0.25">
      <c r="A536" s="162">
        <v>2009</v>
      </c>
      <c r="B536" s="162">
        <v>7</v>
      </c>
      <c r="C536" s="162" t="s">
        <v>14</v>
      </c>
      <c r="D536" s="162" t="s">
        <v>59</v>
      </c>
      <c r="E536" s="162" t="s">
        <v>269</v>
      </c>
      <c r="F536" s="162" t="s">
        <v>887</v>
      </c>
      <c r="G536" s="162">
        <v>12762</v>
      </c>
      <c r="H536" s="162" t="s">
        <v>888</v>
      </c>
      <c r="I536" s="163">
        <v>40151.608865740738</v>
      </c>
      <c r="J536" s="162" t="s">
        <v>123</v>
      </c>
      <c r="K536" s="162" t="s">
        <v>843</v>
      </c>
      <c r="L536" s="162" t="s">
        <v>273</v>
      </c>
      <c r="M536" s="162" t="s">
        <v>844</v>
      </c>
      <c r="N536" s="162">
        <v>5185</v>
      </c>
    </row>
    <row r="537" spans="1:14" x14ac:dyDescent="0.25">
      <c r="A537" s="162">
        <v>2009</v>
      </c>
      <c r="B537" s="162">
        <v>8</v>
      </c>
      <c r="C537" s="162" t="s">
        <v>27</v>
      </c>
      <c r="D537" s="162" t="s">
        <v>201</v>
      </c>
      <c r="E537" s="162" t="s">
        <v>269</v>
      </c>
      <c r="F537" s="162" t="s">
        <v>657</v>
      </c>
      <c r="G537" s="162">
        <v>34448</v>
      </c>
      <c r="H537" s="162" t="s">
        <v>889</v>
      </c>
      <c r="I537" s="163">
        <v>40151.45653935185</v>
      </c>
      <c r="J537" s="162" t="s">
        <v>123</v>
      </c>
      <c r="K537" s="162" t="s">
        <v>659</v>
      </c>
      <c r="L537" s="162" t="s">
        <v>273</v>
      </c>
      <c r="M537" s="162" t="s">
        <v>660</v>
      </c>
      <c r="N537" s="162">
        <v>5129</v>
      </c>
    </row>
    <row r="538" spans="1:14" x14ac:dyDescent="0.25">
      <c r="A538" s="162">
        <v>2009</v>
      </c>
      <c r="B538" s="162">
        <v>8</v>
      </c>
      <c r="C538" s="162" t="s">
        <v>29</v>
      </c>
      <c r="D538" s="162" t="s">
        <v>210</v>
      </c>
      <c r="E538" s="162" t="s">
        <v>269</v>
      </c>
      <c r="F538" s="162" t="s">
        <v>657</v>
      </c>
      <c r="G538" s="162">
        <v>6630</v>
      </c>
      <c r="H538" s="162" t="s">
        <v>890</v>
      </c>
      <c r="I538" s="163">
        <v>40151.456249999996</v>
      </c>
      <c r="J538" s="162" t="s">
        <v>123</v>
      </c>
      <c r="K538" s="162" t="s">
        <v>659</v>
      </c>
      <c r="L538" s="162" t="s">
        <v>273</v>
      </c>
      <c r="M538" s="162" t="s">
        <v>660</v>
      </c>
      <c r="N538" s="162">
        <v>5128</v>
      </c>
    </row>
    <row r="539" spans="1:14" x14ac:dyDescent="0.25">
      <c r="A539" s="162">
        <v>2009</v>
      </c>
      <c r="B539" s="162">
        <v>8</v>
      </c>
      <c r="C539" s="162" t="s">
        <v>9</v>
      </c>
      <c r="D539" s="162" t="s">
        <v>279</v>
      </c>
      <c r="E539" s="162" t="s">
        <v>269</v>
      </c>
      <c r="F539" s="162" t="s">
        <v>657</v>
      </c>
      <c r="G539" s="162">
        <v>13596</v>
      </c>
      <c r="H539" s="162" t="s">
        <v>891</v>
      </c>
      <c r="I539" s="163">
        <v>40151.454467592594</v>
      </c>
      <c r="J539" s="162" t="s">
        <v>123</v>
      </c>
      <c r="K539" s="162" t="s">
        <v>659</v>
      </c>
      <c r="L539" s="162" t="s">
        <v>273</v>
      </c>
      <c r="M539" s="162" t="s">
        <v>660</v>
      </c>
      <c r="N539" s="162">
        <v>5127</v>
      </c>
    </row>
    <row r="540" spans="1:14" x14ac:dyDescent="0.25">
      <c r="A540" s="162">
        <v>2009</v>
      </c>
      <c r="B540" s="162">
        <v>8</v>
      </c>
      <c r="C540" s="162" t="s">
        <v>9</v>
      </c>
      <c r="D540" s="162" t="s">
        <v>279</v>
      </c>
      <c r="E540" s="162" t="s">
        <v>269</v>
      </c>
      <c r="F540" s="162" t="s">
        <v>845</v>
      </c>
      <c r="G540" s="162">
        <v>5000</v>
      </c>
      <c r="H540" s="162" t="s">
        <v>892</v>
      </c>
      <c r="I540" s="163">
        <v>40149.326678240737</v>
      </c>
      <c r="J540" s="162" t="s">
        <v>123</v>
      </c>
      <c r="K540" s="162" t="s">
        <v>847</v>
      </c>
      <c r="L540" s="162" t="s">
        <v>273</v>
      </c>
      <c r="M540" s="162" t="s">
        <v>848</v>
      </c>
      <c r="N540" s="162">
        <v>5126</v>
      </c>
    </row>
    <row r="541" spans="1:14" x14ac:dyDescent="0.25">
      <c r="A541" s="162">
        <v>2009</v>
      </c>
      <c r="B541" s="162">
        <v>7</v>
      </c>
      <c r="C541" s="162" t="s">
        <v>27</v>
      </c>
      <c r="D541" s="162" t="s">
        <v>201</v>
      </c>
      <c r="E541" s="162" t="s">
        <v>269</v>
      </c>
      <c r="F541" s="162" t="s">
        <v>657</v>
      </c>
      <c r="G541" s="162">
        <v>5067</v>
      </c>
      <c r="H541" s="162" t="s">
        <v>893</v>
      </c>
      <c r="I541" s="163">
        <v>40122.47792824074</v>
      </c>
      <c r="J541" s="162" t="s">
        <v>123</v>
      </c>
      <c r="K541" s="162" t="s">
        <v>659</v>
      </c>
      <c r="L541" s="162" t="s">
        <v>273</v>
      </c>
      <c r="M541" s="162" t="s">
        <v>660</v>
      </c>
      <c r="N541" s="162">
        <v>4653</v>
      </c>
    </row>
    <row r="542" spans="1:14" x14ac:dyDescent="0.25">
      <c r="A542" s="162">
        <v>2009</v>
      </c>
      <c r="B542" s="162">
        <v>7</v>
      </c>
      <c r="C542" s="162" t="s">
        <v>9</v>
      </c>
      <c r="D542" s="162" t="s">
        <v>279</v>
      </c>
      <c r="E542" s="162" t="s">
        <v>269</v>
      </c>
      <c r="F542" s="162" t="s">
        <v>657</v>
      </c>
      <c r="G542" s="162">
        <v>16839</v>
      </c>
      <c r="H542" s="162" t="s">
        <v>894</v>
      </c>
      <c r="I542" s="163">
        <v>40122.477835648147</v>
      </c>
      <c r="J542" s="162" t="s">
        <v>123</v>
      </c>
      <c r="K542" s="162" t="s">
        <v>659</v>
      </c>
      <c r="L542" s="162" t="s">
        <v>273</v>
      </c>
      <c r="M542" s="162" t="s">
        <v>660</v>
      </c>
      <c r="N542" s="162">
        <v>4652</v>
      </c>
    </row>
    <row r="543" spans="1:14" x14ac:dyDescent="0.25">
      <c r="A543" s="162">
        <v>2009</v>
      </c>
      <c r="B543" s="162">
        <v>7</v>
      </c>
      <c r="C543" s="162" t="s">
        <v>9</v>
      </c>
      <c r="D543" s="162" t="s">
        <v>279</v>
      </c>
      <c r="E543" s="162" t="s">
        <v>269</v>
      </c>
      <c r="F543" s="162" t="s">
        <v>845</v>
      </c>
      <c r="G543" s="162">
        <v>5000</v>
      </c>
      <c r="H543" s="162" t="s">
        <v>895</v>
      </c>
      <c r="I543" s="163">
        <v>40122.467986111107</v>
      </c>
      <c r="J543" s="162" t="s">
        <v>123</v>
      </c>
      <c r="K543" s="162" t="s">
        <v>847</v>
      </c>
      <c r="L543" s="162" t="s">
        <v>273</v>
      </c>
      <c r="M543" s="162" t="s">
        <v>848</v>
      </c>
      <c r="N543" s="162">
        <v>4651</v>
      </c>
    </row>
    <row r="544" spans="1:14" x14ac:dyDescent="0.25">
      <c r="A544" s="162">
        <v>2009</v>
      </c>
      <c r="B544" s="162">
        <v>6</v>
      </c>
      <c r="C544" s="162" t="s">
        <v>14</v>
      </c>
      <c r="D544" s="162" t="s">
        <v>59</v>
      </c>
      <c r="E544" s="162" t="s">
        <v>269</v>
      </c>
      <c r="F544" s="162" t="s">
        <v>887</v>
      </c>
      <c r="G544" s="162">
        <v>17492</v>
      </c>
      <c r="H544" s="162" t="s">
        <v>896</v>
      </c>
      <c r="I544" s="163">
        <v>40107.584849537037</v>
      </c>
      <c r="J544" s="162" t="s">
        <v>123</v>
      </c>
      <c r="K544" s="162" t="s">
        <v>843</v>
      </c>
      <c r="L544" s="162" t="s">
        <v>273</v>
      </c>
      <c r="M544" s="162" t="s">
        <v>844</v>
      </c>
      <c r="N544" s="162">
        <v>4335</v>
      </c>
    </row>
    <row r="545" spans="1:14" x14ac:dyDescent="0.25">
      <c r="A545" s="162">
        <v>2009</v>
      </c>
      <c r="B545" s="162">
        <v>5</v>
      </c>
      <c r="C545" s="162" t="s">
        <v>14</v>
      </c>
      <c r="D545" s="162" t="s">
        <v>59</v>
      </c>
      <c r="E545" s="162" t="s">
        <v>269</v>
      </c>
      <c r="F545" s="162" t="s">
        <v>887</v>
      </c>
      <c r="G545" s="162">
        <v>12402</v>
      </c>
      <c r="H545" s="162" t="s">
        <v>897</v>
      </c>
      <c r="I545" s="163">
        <v>40093.560358796298</v>
      </c>
      <c r="J545" s="162" t="s">
        <v>123</v>
      </c>
      <c r="K545" s="162" t="s">
        <v>843</v>
      </c>
      <c r="L545" s="162" t="s">
        <v>273</v>
      </c>
      <c r="M545" s="162" t="s">
        <v>844</v>
      </c>
      <c r="N545" s="162">
        <v>3841</v>
      </c>
    </row>
    <row r="546" spans="1:14" x14ac:dyDescent="0.25">
      <c r="A546" s="162">
        <v>2009</v>
      </c>
      <c r="B546" s="162">
        <v>4</v>
      </c>
      <c r="C546" s="162" t="s">
        <v>14</v>
      </c>
      <c r="D546" s="162" t="s">
        <v>59</v>
      </c>
      <c r="E546" s="162" t="s">
        <v>269</v>
      </c>
      <c r="F546" s="162" t="s">
        <v>887</v>
      </c>
      <c r="G546" s="162">
        <v>13973</v>
      </c>
      <c r="H546" s="162" t="s">
        <v>898</v>
      </c>
      <c r="I546" s="163">
        <v>40093.560254629629</v>
      </c>
      <c r="J546" s="162" t="s">
        <v>123</v>
      </c>
      <c r="K546" s="162" t="s">
        <v>843</v>
      </c>
      <c r="L546" s="162" t="s">
        <v>273</v>
      </c>
      <c r="M546" s="162" t="s">
        <v>844</v>
      </c>
      <c r="N546" s="162">
        <v>3840</v>
      </c>
    </row>
    <row r="547" spans="1:14" x14ac:dyDescent="0.25">
      <c r="A547" s="162">
        <v>2009</v>
      </c>
      <c r="B547" s="162">
        <v>3</v>
      </c>
      <c r="C547" s="162" t="s">
        <v>14</v>
      </c>
      <c r="D547" s="162" t="s">
        <v>59</v>
      </c>
      <c r="E547" s="162" t="s">
        <v>269</v>
      </c>
      <c r="F547" s="162" t="s">
        <v>887</v>
      </c>
      <c r="G547" s="162">
        <v>12959</v>
      </c>
      <c r="H547" s="162" t="s">
        <v>899</v>
      </c>
      <c r="I547" s="163">
        <v>40093.560150462959</v>
      </c>
      <c r="J547" s="162" t="s">
        <v>123</v>
      </c>
      <c r="K547" s="162" t="s">
        <v>843</v>
      </c>
      <c r="L547" s="162" t="s">
        <v>273</v>
      </c>
      <c r="M547" s="162" t="s">
        <v>844</v>
      </c>
      <c r="N547" s="162">
        <v>3839</v>
      </c>
    </row>
    <row r="548" spans="1:14" x14ac:dyDescent="0.25">
      <c r="A548" s="162">
        <v>2009</v>
      </c>
      <c r="B548" s="162">
        <v>2</v>
      </c>
      <c r="C548" s="162" t="s">
        <v>14</v>
      </c>
      <c r="D548" s="162" t="s">
        <v>59</v>
      </c>
      <c r="E548" s="162" t="s">
        <v>269</v>
      </c>
      <c r="F548" s="162" t="s">
        <v>887</v>
      </c>
      <c r="G548" s="162">
        <v>4024</v>
      </c>
      <c r="H548" s="162" t="s">
        <v>900</v>
      </c>
      <c r="I548" s="163">
        <v>40093.560034722221</v>
      </c>
      <c r="J548" s="162" t="s">
        <v>123</v>
      </c>
      <c r="K548" s="162" t="s">
        <v>843</v>
      </c>
      <c r="L548" s="162" t="s">
        <v>273</v>
      </c>
      <c r="M548" s="162" t="s">
        <v>844</v>
      </c>
      <c r="N548" s="162">
        <v>3838</v>
      </c>
    </row>
    <row r="549" spans="1:14" x14ac:dyDescent="0.25">
      <c r="A549" s="162">
        <v>2009</v>
      </c>
      <c r="B549" s="162">
        <v>2</v>
      </c>
      <c r="C549" s="162" t="s">
        <v>14</v>
      </c>
      <c r="D549" s="162" t="s">
        <v>59</v>
      </c>
      <c r="E549" s="162" t="s">
        <v>269</v>
      </c>
      <c r="F549" s="162" t="s">
        <v>887</v>
      </c>
      <c r="G549" s="162">
        <v>29</v>
      </c>
      <c r="H549" s="162" t="s">
        <v>901</v>
      </c>
      <c r="I549" s="163">
        <v>40093.559918981482</v>
      </c>
      <c r="J549" s="162" t="s">
        <v>123</v>
      </c>
      <c r="K549" s="162" t="s">
        <v>843</v>
      </c>
      <c r="L549" s="162" t="s">
        <v>273</v>
      </c>
      <c r="M549" s="162" t="s">
        <v>844</v>
      </c>
      <c r="N549" s="162">
        <v>3837</v>
      </c>
    </row>
    <row r="550" spans="1:14" x14ac:dyDescent="0.25">
      <c r="A550" s="162">
        <v>2009</v>
      </c>
      <c r="B550" s="162">
        <v>1</v>
      </c>
      <c r="C550" s="162" t="s">
        <v>14</v>
      </c>
      <c r="D550" s="162" t="s">
        <v>59</v>
      </c>
      <c r="E550" s="162" t="s">
        <v>269</v>
      </c>
      <c r="F550" s="162" t="s">
        <v>887</v>
      </c>
      <c r="G550" s="162">
        <v>9043</v>
      </c>
      <c r="H550" s="162" t="s">
        <v>902</v>
      </c>
      <c r="I550" s="163">
        <v>40093.559791666667</v>
      </c>
      <c r="J550" s="162" t="s">
        <v>123</v>
      </c>
      <c r="K550" s="162" t="s">
        <v>843</v>
      </c>
      <c r="L550" s="162" t="s">
        <v>273</v>
      </c>
      <c r="M550" s="162" t="s">
        <v>844</v>
      </c>
      <c r="N550" s="162">
        <v>3836</v>
      </c>
    </row>
    <row r="551" spans="1:14" x14ac:dyDescent="0.25">
      <c r="A551" s="162">
        <v>2009</v>
      </c>
      <c r="B551" s="162">
        <v>6</v>
      </c>
      <c r="C551" s="162" t="s">
        <v>9</v>
      </c>
      <c r="D551" s="162" t="s">
        <v>279</v>
      </c>
      <c r="E551" s="162" t="s">
        <v>269</v>
      </c>
      <c r="F551" s="162" t="s">
        <v>657</v>
      </c>
      <c r="G551" s="162">
        <v>30783</v>
      </c>
      <c r="H551" s="162" t="s">
        <v>903</v>
      </c>
      <c r="I551" s="163">
        <v>40086.624722222223</v>
      </c>
      <c r="J551" s="162" t="s">
        <v>123</v>
      </c>
      <c r="K551" s="162" t="s">
        <v>659</v>
      </c>
      <c r="L551" s="162" t="s">
        <v>273</v>
      </c>
      <c r="M551" s="162" t="s">
        <v>660</v>
      </c>
      <c r="N551" s="162">
        <v>3741</v>
      </c>
    </row>
    <row r="552" spans="1:14" x14ac:dyDescent="0.25">
      <c r="A552" s="162">
        <v>2009</v>
      </c>
      <c r="B552" s="162">
        <v>6</v>
      </c>
      <c r="C552" s="162" t="s">
        <v>27</v>
      </c>
      <c r="D552" s="162" t="s">
        <v>201</v>
      </c>
      <c r="E552" s="162" t="s">
        <v>269</v>
      </c>
      <c r="F552" s="162" t="s">
        <v>657</v>
      </c>
      <c r="G552" s="162">
        <v>52356</v>
      </c>
      <c r="H552" s="162" t="s">
        <v>904</v>
      </c>
      <c r="I552" s="163">
        <v>40086.624525462961</v>
      </c>
      <c r="J552" s="162" t="s">
        <v>123</v>
      </c>
      <c r="K552" s="162" t="s">
        <v>659</v>
      </c>
      <c r="L552" s="162" t="s">
        <v>273</v>
      </c>
      <c r="M552" s="162" t="s">
        <v>660</v>
      </c>
      <c r="N552" s="162">
        <v>3743</v>
      </c>
    </row>
    <row r="553" spans="1:14" x14ac:dyDescent="0.25">
      <c r="A553" s="162">
        <v>2009</v>
      </c>
      <c r="B553" s="162">
        <v>6</v>
      </c>
      <c r="C553" s="162" t="s">
        <v>9</v>
      </c>
      <c r="D553" s="162" t="s">
        <v>279</v>
      </c>
      <c r="E553" s="162" t="s">
        <v>269</v>
      </c>
      <c r="F553" s="162" t="s">
        <v>845</v>
      </c>
      <c r="G553" s="162">
        <v>2500</v>
      </c>
      <c r="H553" s="162" t="s">
        <v>905</v>
      </c>
      <c r="I553" s="163">
        <v>40086.574259259258</v>
      </c>
      <c r="J553" s="162" t="s">
        <v>123</v>
      </c>
      <c r="K553" s="162" t="s">
        <v>847</v>
      </c>
      <c r="L553" s="162" t="s">
        <v>273</v>
      </c>
      <c r="M553" s="162" t="s">
        <v>848</v>
      </c>
      <c r="N553" s="162">
        <v>3739</v>
      </c>
    </row>
    <row r="554" spans="1:14" x14ac:dyDescent="0.25">
      <c r="A554" s="162">
        <v>2008</v>
      </c>
      <c r="B554" s="162">
        <v>12</v>
      </c>
      <c r="C554" s="162" t="s">
        <v>27</v>
      </c>
      <c r="D554" s="162" t="s">
        <v>201</v>
      </c>
      <c r="E554" s="162" t="s">
        <v>269</v>
      </c>
      <c r="F554" s="162" t="s">
        <v>620</v>
      </c>
      <c r="G554" s="162">
        <v>25000</v>
      </c>
      <c r="H554" s="162" t="s">
        <v>906</v>
      </c>
      <c r="I554" s="163">
        <v>40086.504652777774</v>
      </c>
      <c r="J554" s="162" t="s">
        <v>123</v>
      </c>
      <c r="K554" s="162" t="s">
        <v>464</v>
      </c>
      <c r="L554" s="162" t="s">
        <v>273</v>
      </c>
      <c r="M554" s="162" t="s">
        <v>465</v>
      </c>
      <c r="N554" s="162">
        <v>3703</v>
      </c>
    </row>
    <row r="555" spans="1:14" x14ac:dyDescent="0.25">
      <c r="A555" s="162">
        <v>2009</v>
      </c>
      <c r="B555" s="162">
        <v>4</v>
      </c>
      <c r="C555" s="162" t="s">
        <v>9</v>
      </c>
      <c r="D555" s="162" t="s">
        <v>279</v>
      </c>
      <c r="E555" s="162" t="s">
        <v>269</v>
      </c>
      <c r="F555" s="162" t="s">
        <v>845</v>
      </c>
      <c r="G555" s="162">
        <v>5000</v>
      </c>
      <c r="H555" s="162" t="s">
        <v>907</v>
      </c>
      <c r="I555" s="163">
        <v>40057.57430555555</v>
      </c>
      <c r="J555" s="162" t="s">
        <v>123</v>
      </c>
      <c r="K555" s="162" t="s">
        <v>847</v>
      </c>
      <c r="L555" s="162" t="s">
        <v>273</v>
      </c>
      <c r="M555" s="162" t="s">
        <v>848</v>
      </c>
      <c r="N555" s="162">
        <v>3326</v>
      </c>
    </row>
    <row r="556" spans="1:14" x14ac:dyDescent="0.25">
      <c r="A556" s="162">
        <v>2009</v>
      </c>
      <c r="B556" s="162">
        <v>5</v>
      </c>
      <c r="C556" s="162" t="s">
        <v>9</v>
      </c>
      <c r="D556" s="162" t="s">
        <v>279</v>
      </c>
      <c r="E556" s="162" t="s">
        <v>269</v>
      </c>
      <c r="F556" s="162" t="s">
        <v>845</v>
      </c>
      <c r="G556" s="162">
        <v>2500</v>
      </c>
      <c r="H556" s="162" t="s">
        <v>908</v>
      </c>
      <c r="I556" s="163">
        <v>40057.574282407404</v>
      </c>
      <c r="J556" s="162" t="s">
        <v>123</v>
      </c>
      <c r="K556" s="162" t="s">
        <v>847</v>
      </c>
      <c r="L556" s="162" t="s">
        <v>273</v>
      </c>
      <c r="M556" s="162" t="s">
        <v>848</v>
      </c>
      <c r="N556" s="162">
        <v>3325</v>
      </c>
    </row>
    <row r="557" spans="1:14" x14ac:dyDescent="0.25">
      <c r="A557" s="162">
        <v>2009</v>
      </c>
      <c r="B557" s="162">
        <v>5</v>
      </c>
      <c r="C557" s="162" t="s">
        <v>27</v>
      </c>
      <c r="D557" s="162" t="s">
        <v>201</v>
      </c>
      <c r="E557" s="162" t="s">
        <v>269</v>
      </c>
      <c r="F557" s="162" t="s">
        <v>657</v>
      </c>
      <c r="G557" s="162">
        <v>60833</v>
      </c>
      <c r="H557" s="162" t="s">
        <v>909</v>
      </c>
      <c r="I557" s="163">
        <v>40057.523923611108</v>
      </c>
      <c r="J557" s="162" t="s">
        <v>123</v>
      </c>
      <c r="K557" s="162" t="s">
        <v>659</v>
      </c>
      <c r="L557" s="162" t="s">
        <v>273</v>
      </c>
      <c r="M557" s="162" t="s">
        <v>660</v>
      </c>
      <c r="N557" s="162">
        <v>3337</v>
      </c>
    </row>
    <row r="558" spans="1:14" x14ac:dyDescent="0.25">
      <c r="A558" s="162">
        <v>2009</v>
      </c>
      <c r="B558" s="162">
        <v>4</v>
      </c>
      <c r="C558" s="162" t="s">
        <v>27</v>
      </c>
      <c r="D558" s="162" t="s">
        <v>201</v>
      </c>
      <c r="E558" s="162" t="s">
        <v>269</v>
      </c>
      <c r="F558" s="162" t="s">
        <v>657</v>
      </c>
      <c r="G558" s="162">
        <v>57766</v>
      </c>
      <c r="H558" s="162" t="s">
        <v>910</v>
      </c>
      <c r="I558" s="163">
        <v>40057.523831018516</v>
      </c>
      <c r="J558" s="162" t="s">
        <v>123</v>
      </c>
      <c r="K558" s="162" t="s">
        <v>659</v>
      </c>
      <c r="L558" s="162" t="s">
        <v>273</v>
      </c>
      <c r="M558" s="162" t="s">
        <v>660</v>
      </c>
      <c r="N558" s="162">
        <v>3336</v>
      </c>
    </row>
    <row r="559" spans="1:14" x14ac:dyDescent="0.25">
      <c r="A559" s="162">
        <v>2009</v>
      </c>
      <c r="B559" s="162">
        <v>5</v>
      </c>
      <c r="C559" s="162" t="s">
        <v>9</v>
      </c>
      <c r="D559" s="162" t="s">
        <v>279</v>
      </c>
      <c r="E559" s="162" t="s">
        <v>269</v>
      </c>
      <c r="F559" s="162" t="s">
        <v>657</v>
      </c>
      <c r="G559" s="162">
        <v>34571</v>
      </c>
      <c r="H559" s="162" t="s">
        <v>911</v>
      </c>
      <c r="I559" s="163">
        <v>40057.523738425924</v>
      </c>
      <c r="J559" s="162" t="s">
        <v>123</v>
      </c>
      <c r="K559" s="162" t="s">
        <v>659</v>
      </c>
      <c r="L559" s="162" t="s">
        <v>273</v>
      </c>
      <c r="M559" s="162" t="s">
        <v>660</v>
      </c>
      <c r="N559" s="162">
        <v>3332</v>
      </c>
    </row>
    <row r="560" spans="1:14" x14ac:dyDescent="0.25">
      <c r="A560" s="162">
        <v>2009</v>
      </c>
      <c r="B560" s="162">
        <v>3</v>
      </c>
      <c r="C560" s="162" t="s">
        <v>27</v>
      </c>
      <c r="D560" s="162" t="s">
        <v>201</v>
      </c>
      <c r="E560" s="162" t="s">
        <v>269</v>
      </c>
      <c r="F560" s="162" t="s">
        <v>657</v>
      </c>
      <c r="G560" s="162">
        <v>63935</v>
      </c>
      <c r="H560" s="162" t="s">
        <v>912</v>
      </c>
      <c r="I560" s="163">
        <v>40057.523414351854</v>
      </c>
      <c r="J560" s="162" t="s">
        <v>123</v>
      </c>
      <c r="K560" s="162" t="s">
        <v>659</v>
      </c>
      <c r="L560" s="162" t="s">
        <v>273</v>
      </c>
      <c r="M560" s="162" t="s">
        <v>660</v>
      </c>
      <c r="N560" s="162">
        <v>3335</v>
      </c>
    </row>
    <row r="561" spans="1:14" x14ac:dyDescent="0.25">
      <c r="A561" s="162">
        <v>2009</v>
      </c>
      <c r="B561" s="162">
        <v>2</v>
      </c>
      <c r="C561" s="162" t="s">
        <v>27</v>
      </c>
      <c r="D561" s="162" t="s">
        <v>201</v>
      </c>
      <c r="E561" s="162" t="s">
        <v>269</v>
      </c>
      <c r="F561" s="162" t="s">
        <v>657</v>
      </c>
      <c r="G561" s="162">
        <v>30698</v>
      </c>
      <c r="H561" s="162" t="s">
        <v>913</v>
      </c>
      <c r="I561" s="163">
        <v>40057.523182870369</v>
      </c>
      <c r="J561" s="162" t="s">
        <v>123</v>
      </c>
      <c r="K561" s="162" t="s">
        <v>659</v>
      </c>
      <c r="L561" s="162" t="s">
        <v>273</v>
      </c>
      <c r="M561" s="162" t="s">
        <v>660</v>
      </c>
      <c r="N561" s="162">
        <v>3334</v>
      </c>
    </row>
    <row r="562" spans="1:14" x14ac:dyDescent="0.25">
      <c r="A562" s="162">
        <v>2009</v>
      </c>
      <c r="B562" s="162">
        <v>1</v>
      </c>
      <c r="C562" s="162" t="s">
        <v>27</v>
      </c>
      <c r="D562" s="162" t="s">
        <v>201</v>
      </c>
      <c r="E562" s="162" t="s">
        <v>269</v>
      </c>
      <c r="F562" s="162" t="s">
        <v>657</v>
      </c>
      <c r="G562" s="162">
        <v>58027</v>
      </c>
      <c r="H562" s="162" t="s">
        <v>914</v>
      </c>
      <c r="I562" s="163">
        <v>40057.523009259261</v>
      </c>
      <c r="J562" s="162" t="s">
        <v>123</v>
      </c>
      <c r="K562" s="162" t="s">
        <v>659</v>
      </c>
      <c r="L562" s="162" t="s">
        <v>273</v>
      </c>
      <c r="M562" s="162" t="s">
        <v>660</v>
      </c>
      <c r="N562" s="162">
        <v>3333</v>
      </c>
    </row>
    <row r="563" spans="1:14" x14ac:dyDescent="0.25">
      <c r="A563" s="162">
        <v>2009</v>
      </c>
      <c r="B563" s="162">
        <v>5</v>
      </c>
      <c r="C563" s="162" t="s">
        <v>9</v>
      </c>
      <c r="D563" s="162" t="s">
        <v>279</v>
      </c>
      <c r="E563" s="162" t="s">
        <v>269</v>
      </c>
      <c r="F563" s="162" t="s">
        <v>657</v>
      </c>
      <c r="G563" s="162">
        <v>2500</v>
      </c>
      <c r="H563" s="162" t="s">
        <v>915</v>
      </c>
      <c r="I563" s="163">
        <v>40057.522731481477</v>
      </c>
      <c r="J563" s="162" t="s">
        <v>123</v>
      </c>
      <c r="K563" s="162" t="s">
        <v>659</v>
      </c>
      <c r="L563" s="162" t="s">
        <v>273</v>
      </c>
      <c r="M563" s="162" t="s">
        <v>660</v>
      </c>
      <c r="N563" s="162">
        <v>3331</v>
      </c>
    </row>
    <row r="564" spans="1:14" x14ac:dyDescent="0.25">
      <c r="A564" s="162">
        <v>2009</v>
      </c>
      <c r="B564" s="162">
        <v>4</v>
      </c>
      <c r="C564" s="162" t="s">
        <v>9</v>
      </c>
      <c r="D564" s="162" t="s">
        <v>279</v>
      </c>
      <c r="E564" s="162" t="s">
        <v>269</v>
      </c>
      <c r="F564" s="162" t="s">
        <v>657</v>
      </c>
      <c r="G564" s="162">
        <v>30969</v>
      </c>
      <c r="H564" s="162" t="s">
        <v>916</v>
      </c>
      <c r="I564" s="163">
        <v>40057.522476851853</v>
      </c>
      <c r="J564" s="162" t="s">
        <v>123</v>
      </c>
      <c r="K564" s="162" t="s">
        <v>659</v>
      </c>
      <c r="L564" s="162" t="s">
        <v>273</v>
      </c>
      <c r="M564" s="162" t="s">
        <v>660</v>
      </c>
      <c r="N564" s="162">
        <v>3330</v>
      </c>
    </row>
    <row r="565" spans="1:14" x14ac:dyDescent="0.25">
      <c r="A565" s="162">
        <v>2009</v>
      </c>
      <c r="B565" s="162">
        <v>3</v>
      </c>
      <c r="C565" s="162" t="s">
        <v>9</v>
      </c>
      <c r="D565" s="162" t="s">
        <v>279</v>
      </c>
      <c r="E565" s="162" t="s">
        <v>269</v>
      </c>
      <c r="F565" s="162" t="s">
        <v>657</v>
      </c>
      <c r="G565" s="162">
        <v>38171</v>
      </c>
      <c r="H565" s="162" t="s">
        <v>917</v>
      </c>
      <c r="I565" s="163">
        <v>40057.522210648145</v>
      </c>
      <c r="J565" s="162" t="s">
        <v>123</v>
      </c>
      <c r="K565" s="162" t="s">
        <v>659</v>
      </c>
      <c r="L565" s="162" t="s">
        <v>273</v>
      </c>
      <c r="M565" s="162" t="s">
        <v>660</v>
      </c>
      <c r="N565" s="162">
        <v>3329</v>
      </c>
    </row>
    <row r="566" spans="1:14" x14ac:dyDescent="0.25">
      <c r="A566" s="162">
        <v>2009</v>
      </c>
      <c r="B566" s="162">
        <v>2</v>
      </c>
      <c r="C566" s="162" t="s">
        <v>9</v>
      </c>
      <c r="D566" s="162" t="s">
        <v>279</v>
      </c>
      <c r="E566" s="162" t="s">
        <v>269</v>
      </c>
      <c r="F566" s="162" t="s">
        <v>657</v>
      </c>
      <c r="G566" s="162">
        <v>143</v>
      </c>
      <c r="H566" s="162" t="s">
        <v>918</v>
      </c>
      <c r="I566" s="163">
        <v>40057.52175925926</v>
      </c>
      <c r="J566" s="162" t="s">
        <v>123</v>
      </c>
      <c r="K566" s="162" t="s">
        <v>659</v>
      </c>
      <c r="L566" s="162" t="s">
        <v>273</v>
      </c>
      <c r="M566" s="162" t="s">
        <v>660</v>
      </c>
      <c r="N566" s="162">
        <v>3328</v>
      </c>
    </row>
    <row r="567" spans="1:14" x14ac:dyDescent="0.25">
      <c r="A567" s="162">
        <v>2009</v>
      </c>
      <c r="B567" s="162">
        <v>1</v>
      </c>
      <c r="C567" s="162" t="s">
        <v>9</v>
      </c>
      <c r="D567" s="162" t="s">
        <v>279</v>
      </c>
      <c r="E567" s="162" t="s">
        <v>269</v>
      </c>
      <c r="F567" s="162" t="s">
        <v>657</v>
      </c>
      <c r="G567" s="162">
        <v>2012</v>
      </c>
      <c r="H567" s="162" t="s">
        <v>919</v>
      </c>
      <c r="I567" s="163">
        <v>40057.521319444444</v>
      </c>
      <c r="J567" s="162" t="s">
        <v>123</v>
      </c>
      <c r="K567" s="162" t="s">
        <v>659</v>
      </c>
      <c r="L567" s="162" t="s">
        <v>273</v>
      </c>
      <c r="M567" s="162" t="s">
        <v>660</v>
      </c>
      <c r="N567" s="162">
        <v>3327</v>
      </c>
    </row>
    <row r="568" spans="1:14" x14ac:dyDescent="0.25">
      <c r="A568" s="162">
        <v>2009</v>
      </c>
      <c r="B568" s="162">
        <v>3</v>
      </c>
      <c r="C568" s="162" t="s">
        <v>9</v>
      </c>
      <c r="D568" s="162" t="s">
        <v>279</v>
      </c>
      <c r="E568" s="162" t="s">
        <v>269</v>
      </c>
      <c r="F568" s="162" t="s">
        <v>860</v>
      </c>
      <c r="G568" s="162">
        <v>5000</v>
      </c>
      <c r="H568" s="162" t="s">
        <v>920</v>
      </c>
      <c r="I568" s="163">
        <v>40039.667615740742</v>
      </c>
      <c r="J568" s="162" t="s">
        <v>123</v>
      </c>
      <c r="K568" s="162" t="s">
        <v>272</v>
      </c>
      <c r="L568" s="162" t="s">
        <v>273</v>
      </c>
      <c r="M568" s="162" t="s">
        <v>274</v>
      </c>
      <c r="N568" s="162">
        <v>3154</v>
      </c>
    </row>
    <row r="569" spans="1:14" x14ac:dyDescent="0.25">
      <c r="A569" s="162">
        <v>2009</v>
      </c>
      <c r="B569" s="162">
        <v>2</v>
      </c>
      <c r="C569" s="162" t="s">
        <v>9</v>
      </c>
      <c r="D569" s="162" t="s">
        <v>279</v>
      </c>
      <c r="E569" s="162" t="s">
        <v>269</v>
      </c>
      <c r="F569" s="162" t="s">
        <v>860</v>
      </c>
      <c r="G569" s="162">
        <v>10000</v>
      </c>
      <c r="H569" s="162" t="s">
        <v>921</v>
      </c>
      <c r="I569" s="163">
        <v>40039.667592592588</v>
      </c>
      <c r="J569" s="162" t="s">
        <v>123</v>
      </c>
      <c r="K569" s="162" t="s">
        <v>272</v>
      </c>
      <c r="L569" s="162" t="s">
        <v>273</v>
      </c>
      <c r="M569" s="162" t="s">
        <v>274</v>
      </c>
      <c r="N569" s="162">
        <v>3153</v>
      </c>
    </row>
    <row r="570" spans="1:14" x14ac:dyDescent="0.25">
      <c r="A570" s="162">
        <v>2009</v>
      </c>
      <c r="B570" s="162">
        <v>1</v>
      </c>
      <c r="C570" s="162" t="s">
        <v>9</v>
      </c>
      <c r="D570" s="162" t="s">
        <v>279</v>
      </c>
      <c r="E570" s="162" t="s">
        <v>269</v>
      </c>
      <c r="F570" s="162" t="s">
        <v>860</v>
      </c>
      <c r="G570" s="162">
        <v>35000</v>
      </c>
      <c r="H570" s="162" t="s">
        <v>922</v>
      </c>
      <c r="I570" s="163">
        <v>40039.667581018519</v>
      </c>
      <c r="J570" s="162" t="s">
        <v>123</v>
      </c>
      <c r="K570" s="162" t="s">
        <v>272</v>
      </c>
      <c r="L570" s="162" t="s">
        <v>273</v>
      </c>
      <c r="M570" s="162" t="s">
        <v>274</v>
      </c>
      <c r="N570" s="162">
        <v>3152</v>
      </c>
    </row>
    <row r="571" spans="1:14" x14ac:dyDescent="0.25">
      <c r="A571" s="162">
        <v>2009</v>
      </c>
      <c r="B571" s="162">
        <v>3</v>
      </c>
      <c r="C571" s="162" t="s">
        <v>9</v>
      </c>
      <c r="D571" s="162" t="s">
        <v>279</v>
      </c>
      <c r="E571" s="162" t="s">
        <v>269</v>
      </c>
      <c r="F571" s="162" t="s">
        <v>845</v>
      </c>
      <c r="G571" s="162">
        <v>5000</v>
      </c>
      <c r="H571" s="162" t="s">
        <v>923</v>
      </c>
      <c r="I571" s="163">
        <v>40008.399421296293</v>
      </c>
      <c r="J571" s="162" t="s">
        <v>123</v>
      </c>
      <c r="K571" s="162" t="s">
        <v>847</v>
      </c>
      <c r="L571" s="162" t="s">
        <v>273</v>
      </c>
      <c r="M571" s="162" t="s">
        <v>848</v>
      </c>
      <c r="N571" s="162">
        <v>2900</v>
      </c>
    </row>
    <row r="572" spans="1:14" x14ac:dyDescent="0.25">
      <c r="A572" s="162">
        <v>2009</v>
      </c>
      <c r="B572" s="162">
        <v>2</v>
      </c>
      <c r="C572" s="162" t="s">
        <v>9</v>
      </c>
      <c r="D572" s="162" t="s">
        <v>279</v>
      </c>
      <c r="E572" s="162" t="s">
        <v>269</v>
      </c>
      <c r="F572" s="162" t="s">
        <v>845</v>
      </c>
      <c r="G572" s="162">
        <v>5000</v>
      </c>
      <c r="H572" s="162" t="s">
        <v>924</v>
      </c>
      <c r="I572" s="163">
        <v>40008.399398148147</v>
      </c>
      <c r="J572" s="162" t="s">
        <v>123</v>
      </c>
      <c r="K572" s="162" t="s">
        <v>847</v>
      </c>
      <c r="L572" s="162" t="s">
        <v>273</v>
      </c>
      <c r="M572" s="162" t="s">
        <v>848</v>
      </c>
      <c r="N572" s="162">
        <v>2899</v>
      </c>
    </row>
    <row r="573" spans="1:14" x14ac:dyDescent="0.25">
      <c r="A573" s="162">
        <v>2009</v>
      </c>
      <c r="B573" s="162">
        <v>1</v>
      </c>
      <c r="C573" s="162" t="s">
        <v>9</v>
      </c>
      <c r="D573" s="162" t="s">
        <v>279</v>
      </c>
      <c r="E573" s="162" t="s">
        <v>269</v>
      </c>
      <c r="F573" s="162" t="s">
        <v>845</v>
      </c>
      <c r="G573" s="162">
        <v>5000</v>
      </c>
      <c r="H573" s="162" t="s">
        <v>925</v>
      </c>
      <c r="I573" s="163">
        <v>40008.39775462963</v>
      </c>
      <c r="J573" s="162" t="s">
        <v>123</v>
      </c>
      <c r="K573" s="162" t="s">
        <v>847</v>
      </c>
      <c r="L573" s="162" t="s">
        <v>273</v>
      </c>
      <c r="M573" s="162" t="s">
        <v>848</v>
      </c>
      <c r="N573" s="162">
        <v>2898</v>
      </c>
    </row>
    <row r="574" spans="1:14" x14ac:dyDescent="0.25">
      <c r="A574" s="162">
        <v>2008</v>
      </c>
      <c r="B574" s="162">
        <v>8</v>
      </c>
      <c r="C574" s="162" t="s">
        <v>9</v>
      </c>
      <c r="D574" s="162" t="s">
        <v>279</v>
      </c>
      <c r="E574" s="162" t="s">
        <v>269</v>
      </c>
      <c r="F574" s="162" t="s">
        <v>926</v>
      </c>
      <c r="G574" s="162">
        <v>20000</v>
      </c>
      <c r="H574" s="162" t="s">
        <v>927</v>
      </c>
      <c r="I574" s="163">
        <v>39910.365416666667</v>
      </c>
      <c r="J574" s="162" t="s">
        <v>123</v>
      </c>
      <c r="K574" s="162" t="s">
        <v>928</v>
      </c>
      <c r="L574" s="162" t="s">
        <v>273</v>
      </c>
      <c r="M574" s="162" t="s">
        <v>929</v>
      </c>
      <c r="N574" s="162">
        <v>1216</v>
      </c>
    </row>
    <row r="575" spans="1:14" x14ac:dyDescent="0.25">
      <c r="A575" s="162">
        <v>2008</v>
      </c>
      <c r="B575" s="162">
        <v>12</v>
      </c>
      <c r="C575" s="162" t="s">
        <v>9</v>
      </c>
      <c r="D575" s="162" t="s">
        <v>279</v>
      </c>
      <c r="E575" s="162" t="s">
        <v>269</v>
      </c>
      <c r="F575" s="162" t="s">
        <v>926</v>
      </c>
      <c r="G575" s="162">
        <v>30000</v>
      </c>
      <c r="H575" s="162" t="s">
        <v>930</v>
      </c>
      <c r="I575" s="163">
        <v>39910.365023148144</v>
      </c>
      <c r="J575" s="162" t="s">
        <v>123</v>
      </c>
      <c r="K575" s="162" t="s">
        <v>928</v>
      </c>
      <c r="L575" s="162" t="s">
        <v>273</v>
      </c>
      <c r="M575" s="162" t="s">
        <v>929</v>
      </c>
      <c r="N575" s="162">
        <v>1217</v>
      </c>
    </row>
    <row r="576" spans="1:14" x14ac:dyDescent="0.25">
      <c r="A576" s="162">
        <v>2008</v>
      </c>
      <c r="B576" s="162">
        <v>12</v>
      </c>
      <c r="C576" s="162" t="s">
        <v>9</v>
      </c>
      <c r="D576" s="162" t="s">
        <v>279</v>
      </c>
      <c r="E576" s="162" t="s">
        <v>269</v>
      </c>
      <c r="F576" s="162" t="s">
        <v>845</v>
      </c>
      <c r="G576" s="162">
        <v>2500</v>
      </c>
      <c r="H576" s="162" t="s">
        <v>931</v>
      </c>
      <c r="I576" s="163">
        <v>39906.49560185185</v>
      </c>
      <c r="J576" s="162" t="s">
        <v>123</v>
      </c>
      <c r="K576" s="162" t="s">
        <v>847</v>
      </c>
      <c r="L576" s="162" t="s">
        <v>273</v>
      </c>
      <c r="M576" s="162" t="s">
        <v>848</v>
      </c>
      <c r="N576" s="162">
        <v>1178</v>
      </c>
    </row>
    <row r="577" spans="1:14" x14ac:dyDescent="0.25">
      <c r="A577" s="162">
        <v>2008</v>
      </c>
      <c r="B577" s="162">
        <v>11</v>
      </c>
      <c r="C577" s="162" t="s">
        <v>9</v>
      </c>
      <c r="D577" s="162" t="s">
        <v>279</v>
      </c>
      <c r="E577" s="162" t="s">
        <v>269</v>
      </c>
      <c r="F577" s="162" t="s">
        <v>845</v>
      </c>
      <c r="G577" s="162">
        <v>2500</v>
      </c>
      <c r="H577" s="162" t="s">
        <v>932</v>
      </c>
      <c r="I577" s="163">
        <v>39906.457060185181</v>
      </c>
      <c r="J577" s="162" t="s">
        <v>123</v>
      </c>
      <c r="K577" s="162" t="s">
        <v>847</v>
      </c>
      <c r="L577" s="162" t="s">
        <v>273</v>
      </c>
      <c r="M577" s="162" t="s">
        <v>848</v>
      </c>
      <c r="N577" s="162">
        <v>1173</v>
      </c>
    </row>
    <row r="578" spans="1:14" x14ac:dyDescent="0.25">
      <c r="A578" s="162">
        <v>2008</v>
      </c>
      <c r="B578" s="162">
        <v>10</v>
      </c>
      <c r="C578" s="162" t="s">
        <v>9</v>
      </c>
      <c r="D578" s="162" t="s">
        <v>279</v>
      </c>
      <c r="E578" s="162" t="s">
        <v>269</v>
      </c>
      <c r="F578" s="162" t="s">
        <v>845</v>
      </c>
      <c r="G578" s="162">
        <v>5000</v>
      </c>
      <c r="H578" s="162" t="s">
        <v>933</v>
      </c>
      <c r="I578" s="163">
        <v>39906.454652777778</v>
      </c>
      <c r="J578" s="162" t="s">
        <v>123</v>
      </c>
      <c r="K578" s="162" t="s">
        <v>847</v>
      </c>
      <c r="L578" s="162" t="s">
        <v>273</v>
      </c>
      <c r="M578" s="162" t="s">
        <v>848</v>
      </c>
      <c r="N578" s="162">
        <v>1172</v>
      </c>
    </row>
    <row r="579" spans="1:14" x14ac:dyDescent="0.25">
      <c r="A579" s="162">
        <v>2008</v>
      </c>
      <c r="B579" s="162">
        <v>12</v>
      </c>
      <c r="C579" s="162" t="s">
        <v>9</v>
      </c>
      <c r="D579" s="162" t="s">
        <v>279</v>
      </c>
      <c r="E579" s="162" t="s">
        <v>269</v>
      </c>
      <c r="F579" s="162" t="s">
        <v>845</v>
      </c>
      <c r="G579" s="162">
        <v>6250</v>
      </c>
      <c r="H579" s="162" t="s">
        <v>934</v>
      </c>
      <c r="I579" s="163">
        <v>39906.453333333331</v>
      </c>
      <c r="J579" s="162" t="s">
        <v>123</v>
      </c>
      <c r="K579" s="162" t="s">
        <v>847</v>
      </c>
      <c r="L579" s="162" t="s">
        <v>273</v>
      </c>
      <c r="M579" s="162" t="s">
        <v>848</v>
      </c>
      <c r="N579" s="162">
        <v>1171</v>
      </c>
    </row>
    <row r="580" spans="1:14" x14ac:dyDescent="0.25">
      <c r="A580" s="162">
        <v>2008</v>
      </c>
      <c r="B580" s="162">
        <v>11</v>
      </c>
      <c r="C580" s="162" t="s">
        <v>9</v>
      </c>
      <c r="D580" s="162" t="s">
        <v>279</v>
      </c>
      <c r="E580" s="162" t="s">
        <v>269</v>
      </c>
      <c r="F580" s="162" t="s">
        <v>845</v>
      </c>
      <c r="G580" s="162">
        <v>6250</v>
      </c>
      <c r="H580" s="162" t="s">
        <v>935</v>
      </c>
      <c r="I580" s="163">
        <v>39906.453263888885</v>
      </c>
      <c r="J580" s="162" t="s">
        <v>123</v>
      </c>
      <c r="K580" s="162" t="s">
        <v>847</v>
      </c>
      <c r="L580" s="162" t="s">
        <v>273</v>
      </c>
      <c r="M580" s="162" t="s">
        <v>848</v>
      </c>
      <c r="N580" s="162">
        <v>1170</v>
      </c>
    </row>
    <row r="581" spans="1:14" x14ac:dyDescent="0.25">
      <c r="A581" s="162">
        <v>2008</v>
      </c>
      <c r="B581" s="162">
        <v>10</v>
      </c>
      <c r="C581" s="162" t="s">
        <v>9</v>
      </c>
      <c r="D581" s="162" t="s">
        <v>279</v>
      </c>
      <c r="E581" s="162" t="s">
        <v>269</v>
      </c>
      <c r="F581" s="162" t="s">
        <v>845</v>
      </c>
      <c r="G581" s="162">
        <v>6250</v>
      </c>
      <c r="H581" s="162" t="s">
        <v>936</v>
      </c>
      <c r="I581" s="163">
        <v>39906.438888888886</v>
      </c>
      <c r="J581" s="162" t="s">
        <v>123</v>
      </c>
      <c r="K581" s="162" t="s">
        <v>847</v>
      </c>
      <c r="L581" s="162" t="s">
        <v>273</v>
      </c>
      <c r="M581" s="162" t="s">
        <v>848</v>
      </c>
      <c r="N581" s="162">
        <v>1169</v>
      </c>
    </row>
    <row r="582" spans="1:14" x14ac:dyDescent="0.25">
      <c r="A582" s="162">
        <v>2008</v>
      </c>
      <c r="B582" s="162">
        <v>10</v>
      </c>
      <c r="C582" s="162" t="s">
        <v>27</v>
      </c>
      <c r="D582" s="162" t="s">
        <v>201</v>
      </c>
      <c r="E582" s="162" t="s">
        <v>269</v>
      </c>
      <c r="F582" s="162" t="s">
        <v>620</v>
      </c>
      <c r="G582" s="162">
        <v>25000</v>
      </c>
      <c r="H582" s="162" t="s">
        <v>937</v>
      </c>
      <c r="I582" s="163">
        <v>39889.450995370367</v>
      </c>
      <c r="J582" s="162" t="s">
        <v>123</v>
      </c>
      <c r="K582" s="162" t="s">
        <v>464</v>
      </c>
      <c r="L582" s="162" t="s">
        <v>273</v>
      </c>
      <c r="M582" s="162" t="s">
        <v>465</v>
      </c>
      <c r="N582" s="162">
        <v>935</v>
      </c>
    </row>
    <row r="583" spans="1:14" x14ac:dyDescent="0.25">
      <c r="A583" s="162">
        <v>2008</v>
      </c>
      <c r="B583" s="162">
        <v>6</v>
      </c>
      <c r="C583" s="162" t="s">
        <v>27</v>
      </c>
      <c r="D583" s="162" t="s">
        <v>201</v>
      </c>
      <c r="E583" s="162" t="s">
        <v>269</v>
      </c>
      <c r="F583" s="162" t="s">
        <v>620</v>
      </c>
      <c r="G583" s="162">
        <v>25000</v>
      </c>
      <c r="H583" s="162" t="s">
        <v>938</v>
      </c>
      <c r="I583" s="163">
        <v>39889.449895833335</v>
      </c>
      <c r="J583" s="162" t="s">
        <v>123</v>
      </c>
      <c r="K583" s="162" t="s">
        <v>464</v>
      </c>
      <c r="L583" s="162" t="s">
        <v>273</v>
      </c>
      <c r="M583" s="162" t="s">
        <v>465</v>
      </c>
      <c r="N583" s="162">
        <v>934</v>
      </c>
    </row>
    <row r="584" spans="1:14" x14ac:dyDescent="0.25">
      <c r="A584" s="162">
        <v>2008</v>
      </c>
      <c r="B584" s="162">
        <v>11</v>
      </c>
      <c r="C584" s="162" t="s">
        <v>27</v>
      </c>
      <c r="D584" s="162" t="s">
        <v>201</v>
      </c>
      <c r="E584" s="162" t="s">
        <v>269</v>
      </c>
      <c r="F584" s="162" t="s">
        <v>620</v>
      </c>
      <c r="G584" s="162">
        <v>50000</v>
      </c>
      <c r="H584" s="162" t="s">
        <v>939</v>
      </c>
      <c r="I584" s="163">
        <v>39888.497152777774</v>
      </c>
      <c r="J584" s="162" t="s">
        <v>123</v>
      </c>
      <c r="K584" s="162" t="s">
        <v>464</v>
      </c>
      <c r="L584" s="162" t="s">
        <v>273</v>
      </c>
      <c r="M584" s="162" t="s">
        <v>465</v>
      </c>
      <c r="N584" s="162">
        <v>877</v>
      </c>
    </row>
    <row r="585" spans="1:14" x14ac:dyDescent="0.25">
      <c r="A585" s="162">
        <v>2008</v>
      </c>
      <c r="B585" s="162">
        <v>8</v>
      </c>
      <c r="C585" s="162" t="s">
        <v>27</v>
      </c>
      <c r="D585" s="162" t="s">
        <v>201</v>
      </c>
      <c r="E585" s="162" t="s">
        <v>269</v>
      </c>
      <c r="F585" s="162" t="s">
        <v>940</v>
      </c>
      <c r="G585" s="162">
        <v>25000</v>
      </c>
      <c r="H585" s="162" t="s">
        <v>941</v>
      </c>
      <c r="I585" s="163">
        <v>39861.600185185183</v>
      </c>
      <c r="J585" s="162" t="s">
        <v>123</v>
      </c>
      <c r="K585" s="162" t="s">
        <v>272</v>
      </c>
      <c r="L585" s="162" t="s">
        <v>273</v>
      </c>
      <c r="M585" s="162" t="s">
        <v>274</v>
      </c>
      <c r="N585" s="162">
        <v>692</v>
      </c>
    </row>
    <row r="586" spans="1:14" x14ac:dyDescent="0.25">
      <c r="A586" s="162">
        <v>2008</v>
      </c>
      <c r="B586" s="162">
        <v>8</v>
      </c>
      <c r="C586" s="162" t="s">
        <v>27</v>
      </c>
      <c r="D586" s="162" t="s">
        <v>201</v>
      </c>
      <c r="E586" s="162" t="s">
        <v>269</v>
      </c>
      <c r="F586" s="162" t="s">
        <v>940</v>
      </c>
      <c r="G586" s="162">
        <v>25000</v>
      </c>
      <c r="H586" s="162" t="s">
        <v>942</v>
      </c>
      <c r="I586" s="163">
        <v>39861.600104166668</v>
      </c>
      <c r="J586" s="162" t="s">
        <v>123</v>
      </c>
      <c r="K586" s="162" t="s">
        <v>272</v>
      </c>
      <c r="L586" s="162" t="s">
        <v>273</v>
      </c>
      <c r="M586" s="162" t="s">
        <v>274</v>
      </c>
      <c r="N586" s="162">
        <v>691</v>
      </c>
    </row>
    <row r="587" spans="1:14" x14ac:dyDescent="0.25">
      <c r="A587" s="162">
        <v>2008</v>
      </c>
      <c r="B587" s="162">
        <v>7</v>
      </c>
      <c r="C587" s="162" t="s">
        <v>27</v>
      </c>
      <c r="D587" s="162" t="s">
        <v>201</v>
      </c>
      <c r="E587" s="162" t="s">
        <v>269</v>
      </c>
      <c r="F587" s="162" t="s">
        <v>940</v>
      </c>
      <c r="G587" s="162">
        <v>50000</v>
      </c>
      <c r="H587" s="162" t="s">
        <v>943</v>
      </c>
      <c r="I587" s="163">
        <v>39861.600023148145</v>
      </c>
      <c r="J587" s="162" t="s">
        <v>123</v>
      </c>
      <c r="K587" s="162" t="s">
        <v>272</v>
      </c>
      <c r="L587" s="162" t="s">
        <v>273</v>
      </c>
      <c r="M587" s="162" t="s">
        <v>274</v>
      </c>
      <c r="N587" s="162">
        <v>690</v>
      </c>
    </row>
    <row r="588" spans="1:14" x14ac:dyDescent="0.25">
      <c r="A588" s="162">
        <v>2008</v>
      </c>
      <c r="B588" s="162">
        <v>9</v>
      </c>
      <c r="C588" s="162" t="s">
        <v>27</v>
      </c>
      <c r="D588" s="162" t="s">
        <v>201</v>
      </c>
      <c r="E588" s="162" t="s">
        <v>269</v>
      </c>
      <c r="F588" s="162" t="s">
        <v>944</v>
      </c>
      <c r="G588" s="162">
        <v>11500</v>
      </c>
      <c r="H588" s="162" t="s">
        <v>945</v>
      </c>
      <c r="I588" s="163">
        <v>39835.469247685185</v>
      </c>
      <c r="J588" s="162" t="s">
        <v>123</v>
      </c>
      <c r="K588" s="162" t="s">
        <v>946</v>
      </c>
      <c r="L588" s="162" t="s">
        <v>273</v>
      </c>
      <c r="M588" s="162" t="s">
        <v>947</v>
      </c>
      <c r="N588" s="162">
        <v>492</v>
      </c>
    </row>
    <row r="589" spans="1:14" x14ac:dyDescent="0.25">
      <c r="A589" s="162">
        <v>2008</v>
      </c>
      <c r="B589" s="162">
        <v>9</v>
      </c>
      <c r="C589" s="162" t="s">
        <v>27</v>
      </c>
      <c r="D589" s="162" t="s">
        <v>201</v>
      </c>
      <c r="E589" s="162" t="s">
        <v>269</v>
      </c>
      <c r="F589" s="162" t="s">
        <v>948</v>
      </c>
      <c r="G589" s="162">
        <v>13500</v>
      </c>
      <c r="H589" s="162" t="s">
        <v>949</v>
      </c>
      <c r="I589" s="163">
        <v>39835.467777777776</v>
      </c>
      <c r="J589" s="162" t="s">
        <v>123</v>
      </c>
      <c r="K589" s="162" t="s">
        <v>950</v>
      </c>
      <c r="L589" s="162" t="s">
        <v>273</v>
      </c>
      <c r="M589" s="162" t="s">
        <v>951</v>
      </c>
      <c r="N589" s="162">
        <v>491</v>
      </c>
    </row>
    <row r="590" spans="1:14" x14ac:dyDescent="0.25">
      <c r="A590" s="162">
        <v>2008</v>
      </c>
      <c r="B590" s="162">
        <v>9</v>
      </c>
      <c r="C590" s="162" t="s">
        <v>9</v>
      </c>
      <c r="D590" s="162" t="s">
        <v>279</v>
      </c>
      <c r="E590" s="162" t="s">
        <v>269</v>
      </c>
      <c r="F590" s="162" t="s">
        <v>845</v>
      </c>
      <c r="G590" s="162">
        <v>5000</v>
      </c>
      <c r="H590" s="162" t="s">
        <v>952</v>
      </c>
      <c r="I590" s="163">
        <v>39825.650624999995</v>
      </c>
      <c r="J590" s="162" t="s">
        <v>123</v>
      </c>
      <c r="K590" s="162" t="s">
        <v>847</v>
      </c>
      <c r="L590" s="162" t="s">
        <v>273</v>
      </c>
      <c r="M590" s="162" t="s">
        <v>848</v>
      </c>
      <c r="N590" s="162">
        <v>490</v>
      </c>
    </row>
    <row r="591" spans="1:14" x14ac:dyDescent="0.25">
      <c r="A591" s="162">
        <v>2008</v>
      </c>
      <c r="B591" s="162">
        <v>8</v>
      </c>
      <c r="C591" s="162" t="s">
        <v>9</v>
      </c>
      <c r="D591" s="162" t="s">
        <v>279</v>
      </c>
      <c r="E591" s="162" t="s">
        <v>269</v>
      </c>
      <c r="F591" s="162" t="s">
        <v>845</v>
      </c>
      <c r="G591" s="162">
        <v>5000</v>
      </c>
      <c r="H591" s="162" t="s">
        <v>953</v>
      </c>
      <c r="I591" s="163">
        <v>39825.648460648146</v>
      </c>
      <c r="J591" s="162" t="s">
        <v>123</v>
      </c>
      <c r="K591" s="162" t="s">
        <v>847</v>
      </c>
      <c r="L591" s="162" t="s">
        <v>273</v>
      </c>
      <c r="M591" s="162" t="s">
        <v>848</v>
      </c>
      <c r="N591" s="162">
        <v>489</v>
      </c>
    </row>
    <row r="592" spans="1:14" x14ac:dyDescent="0.25">
      <c r="A592" s="162">
        <v>2008</v>
      </c>
      <c r="B592" s="162">
        <v>7</v>
      </c>
      <c r="C592" s="162" t="s">
        <v>9</v>
      </c>
      <c r="D592" s="162" t="s">
        <v>279</v>
      </c>
      <c r="E592" s="162" t="s">
        <v>269</v>
      </c>
      <c r="F592" s="162" t="s">
        <v>845</v>
      </c>
      <c r="G592" s="162">
        <v>5000</v>
      </c>
      <c r="H592" s="162" t="s">
        <v>954</v>
      </c>
      <c r="I592" s="163">
        <v>39825.648368055554</v>
      </c>
      <c r="J592" s="162" t="s">
        <v>123</v>
      </c>
      <c r="K592" s="162" t="s">
        <v>847</v>
      </c>
      <c r="L592" s="162" t="s">
        <v>273</v>
      </c>
      <c r="M592" s="162" t="s">
        <v>848</v>
      </c>
      <c r="N592" s="162">
        <v>488</v>
      </c>
    </row>
    <row r="593" spans="1:14" x14ac:dyDescent="0.25">
      <c r="A593" s="162">
        <v>2008</v>
      </c>
      <c r="B593" s="162">
        <v>9</v>
      </c>
      <c r="C593" s="162" t="s">
        <v>9</v>
      </c>
      <c r="D593" s="162" t="s">
        <v>279</v>
      </c>
      <c r="E593" s="162" t="s">
        <v>269</v>
      </c>
      <c r="F593" s="162" t="s">
        <v>845</v>
      </c>
      <c r="G593" s="162">
        <v>6250</v>
      </c>
      <c r="H593" s="162" t="s">
        <v>955</v>
      </c>
      <c r="I593" s="163">
        <v>39825.647314814814</v>
      </c>
      <c r="J593" s="162" t="s">
        <v>123</v>
      </c>
      <c r="K593" s="162" t="s">
        <v>847</v>
      </c>
      <c r="L593" s="162" t="s">
        <v>273</v>
      </c>
      <c r="M593" s="162" t="s">
        <v>848</v>
      </c>
      <c r="N593" s="162">
        <v>487</v>
      </c>
    </row>
    <row r="594" spans="1:14" x14ac:dyDescent="0.25">
      <c r="A594" s="162">
        <v>2008</v>
      </c>
      <c r="B594" s="162">
        <v>8</v>
      </c>
      <c r="C594" s="162" t="s">
        <v>9</v>
      </c>
      <c r="D594" s="162" t="s">
        <v>279</v>
      </c>
      <c r="E594" s="162" t="s">
        <v>269</v>
      </c>
      <c r="F594" s="162" t="s">
        <v>845</v>
      </c>
      <c r="G594" s="162">
        <v>6250</v>
      </c>
      <c r="H594" s="162" t="s">
        <v>956</v>
      </c>
      <c r="I594" s="163">
        <v>39825.647222222222</v>
      </c>
      <c r="J594" s="162" t="s">
        <v>123</v>
      </c>
      <c r="K594" s="162" t="s">
        <v>847</v>
      </c>
      <c r="L594" s="162" t="s">
        <v>273</v>
      </c>
      <c r="M594" s="162" t="s">
        <v>848</v>
      </c>
      <c r="N594" s="162">
        <v>486</v>
      </c>
    </row>
    <row r="595" spans="1:14" x14ac:dyDescent="0.25">
      <c r="A595" s="162">
        <v>2008</v>
      </c>
      <c r="B595" s="162">
        <v>7</v>
      </c>
      <c r="C595" s="162" t="s">
        <v>9</v>
      </c>
      <c r="D595" s="162" t="s">
        <v>279</v>
      </c>
      <c r="E595" s="162" t="s">
        <v>269</v>
      </c>
      <c r="F595" s="162" t="s">
        <v>845</v>
      </c>
      <c r="G595" s="162">
        <v>6250</v>
      </c>
      <c r="H595" s="162" t="s">
        <v>957</v>
      </c>
      <c r="I595" s="163">
        <v>39825.647129629629</v>
      </c>
      <c r="J595" s="162" t="s">
        <v>123</v>
      </c>
      <c r="K595" s="162" t="s">
        <v>847</v>
      </c>
      <c r="L595" s="162" t="s">
        <v>273</v>
      </c>
      <c r="M595" s="162" t="s">
        <v>848</v>
      </c>
      <c r="N595" s="162">
        <v>485</v>
      </c>
    </row>
    <row r="596" spans="1:14" x14ac:dyDescent="0.25">
      <c r="A596" s="162">
        <v>2008</v>
      </c>
      <c r="B596" s="162">
        <v>5</v>
      </c>
      <c r="C596" s="162" t="s">
        <v>27</v>
      </c>
      <c r="D596" s="162" t="s">
        <v>201</v>
      </c>
      <c r="E596" s="162" t="s">
        <v>269</v>
      </c>
      <c r="F596" s="162" t="s">
        <v>940</v>
      </c>
      <c r="G596" s="162">
        <v>10000</v>
      </c>
      <c r="H596" s="162" t="s">
        <v>958</v>
      </c>
      <c r="I596" s="163">
        <v>39813.54415509259</v>
      </c>
      <c r="J596" s="162" t="s">
        <v>123</v>
      </c>
      <c r="K596" s="162" t="s">
        <v>272</v>
      </c>
      <c r="L596" s="162" t="s">
        <v>273</v>
      </c>
      <c r="M596" s="162" t="s">
        <v>274</v>
      </c>
      <c r="N596" s="162">
        <v>385</v>
      </c>
    </row>
    <row r="597" spans="1:14" x14ac:dyDescent="0.25">
      <c r="A597" s="162">
        <v>2008</v>
      </c>
      <c r="B597" s="162">
        <v>3</v>
      </c>
      <c r="C597" s="162" t="s">
        <v>27</v>
      </c>
      <c r="D597" s="162" t="s">
        <v>201</v>
      </c>
      <c r="E597" s="162" t="s">
        <v>269</v>
      </c>
      <c r="F597" s="162" t="s">
        <v>940</v>
      </c>
      <c r="G597" s="162">
        <v>25000</v>
      </c>
      <c r="H597" s="162" t="s">
        <v>959</v>
      </c>
      <c r="I597" s="163">
        <v>39813.544004629628</v>
      </c>
      <c r="J597" s="162" t="s">
        <v>123</v>
      </c>
      <c r="K597" s="162" t="s">
        <v>272</v>
      </c>
      <c r="L597" s="162" t="s">
        <v>273</v>
      </c>
      <c r="M597" s="162" t="s">
        <v>274</v>
      </c>
      <c r="N597" s="162">
        <v>384</v>
      </c>
    </row>
    <row r="598" spans="1:14" x14ac:dyDescent="0.25">
      <c r="A598" s="162">
        <v>2008</v>
      </c>
      <c r="B598" s="162">
        <v>4</v>
      </c>
      <c r="C598" s="162" t="s">
        <v>27</v>
      </c>
      <c r="D598" s="162" t="s">
        <v>201</v>
      </c>
      <c r="E598" s="162" t="s">
        <v>269</v>
      </c>
      <c r="F598" s="162" t="s">
        <v>940</v>
      </c>
      <c r="G598" s="162">
        <v>65000</v>
      </c>
      <c r="H598" s="162" t="s">
        <v>960</v>
      </c>
      <c r="I598" s="163">
        <v>39813.543923611112</v>
      </c>
      <c r="J598" s="162" t="s">
        <v>123</v>
      </c>
      <c r="K598" s="162" t="s">
        <v>272</v>
      </c>
      <c r="L598" s="162" t="s">
        <v>273</v>
      </c>
      <c r="M598" s="162" t="s">
        <v>274</v>
      </c>
      <c r="N598" s="162">
        <v>383</v>
      </c>
    </row>
    <row r="599" spans="1:14" x14ac:dyDescent="0.25">
      <c r="A599" s="162">
        <v>2008</v>
      </c>
      <c r="B599" s="162">
        <v>7</v>
      </c>
      <c r="C599" s="162" t="s">
        <v>9</v>
      </c>
      <c r="D599" s="162" t="s">
        <v>279</v>
      </c>
      <c r="E599" s="162" t="s">
        <v>269</v>
      </c>
      <c r="F599" s="162" t="s">
        <v>961</v>
      </c>
      <c r="G599" s="162">
        <v>10000</v>
      </c>
      <c r="H599" s="162" t="s">
        <v>962</v>
      </c>
      <c r="I599" s="163">
        <v>39798.457013888888</v>
      </c>
      <c r="J599" s="162" t="s">
        <v>123</v>
      </c>
      <c r="K599" s="162" t="s">
        <v>963</v>
      </c>
      <c r="L599" s="162" t="s">
        <v>273</v>
      </c>
      <c r="M599" s="162" t="s">
        <v>964</v>
      </c>
      <c r="N599" s="162">
        <v>344</v>
      </c>
    </row>
    <row r="600" spans="1:14" x14ac:dyDescent="0.25">
      <c r="A600" s="162">
        <v>2008</v>
      </c>
      <c r="B600" s="162">
        <v>5</v>
      </c>
      <c r="C600" s="162" t="s">
        <v>27</v>
      </c>
      <c r="D600" s="162" t="s">
        <v>201</v>
      </c>
      <c r="E600" s="162" t="s">
        <v>269</v>
      </c>
      <c r="F600" s="162" t="s">
        <v>620</v>
      </c>
      <c r="G600" s="162">
        <v>50000</v>
      </c>
      <c r="H600" s="162" t="s">
        <v>965</v>
      </c>
      <c r="I600" s="163">
        <v>39755.229039351849</v>
      </c>
      <c r="J600" s="162" t="s">
        <v>123</v>
      </c>
      <c r="K600" s="162" t="s">
        <v>464</v>
      </c>
      <c r="L600" s="162" t="s">
        <v>273</v>
      </c>
      <c r="M600" s="162" t="s">
        <v>465</v>
      </c>
      <c r="N600" s="162">
        <v>207</v>
      </c>
    </row>
    <row r="601" spans="1:14" x14ac:dyDescent="0.25">
      <c r="A601" s="162">
        <v>2008</v>
      </c>
      <c r="B601" s="162">
        <v>6</v>
      </c>
      <c r="C601" s="162" t="s">
        <v>9</v>
      </c>
      <c r="D601" s="162" t="s">
        <v>279</v>
      </c>
      <c r="E601" s="162" t="s">
        <v>269</v>
      </c>
      <c r="F601" s="162" t="s">
        <v>630</v>
      </c>
      <c r="G601" s="162">
        <v>25000</v>
      </c>
      <c r="H601" s="162" t="s">
        <v>966</v>
      </c>
      <c r="I601" s="163">
        <v>39731.603472222218</v>
      </c>
      <c r="J601" s="162" t="s">
        <v>123</v>
      </c>
      <c r="K601" s="162" t="s">
        <v>632</v>
      </c>
      <c r="L601" s="162" t="s">
        <v>273</v>
      </c>
      <c r="M601" s="162" t="s">
        <v>4227</v>
      </c>
      <c r="N601" s="162">
        <v>178</v>
      </c>
    </row>
    <row r="602" spans="1:14" x14ac:dyDescent="0.25">
      <c r="A602" s="162">
        <v>2008</v>
      </c>
      <c r="B602" s="162">
        <v>2</v>
      </c>
      <c r="C602" s="162" t="s">
        <v>27</v>
      </c>
      <c r="D602" s="162" t="s">
        <v>201</v>
      </c>
      <c r="E602" s="162" t="s">
        <v>269</v>
      </c>
      <c r="F602" s="162" t="s">
        <v>948</v>
      </c>
      <c r="G602" s="162">
        <v>25000</v>
      </c>
      <c r="H602" s="162" t="s">
        <v>967</v>
      </c>
      <c r="I602" s="163">
        <v>39731.220081018517</v>
      </c>
      <c r="J602" s="162" t="s">
        <v>123</v>
      </c>
      <c r="K602" s="162" t="s">
        <v>950</v>
      </c>
      <c r="L602" s="162" t="s">
        <v>273</v>
      </c>
      <c r="M602" s="162" t="s">
        <v>951</v>
      </c>
      <c r="N602" s="162">
        <v>112</v>
      </c>
    </row>
    <row r="603" spans="1:14" x14ac:dyDescent="0.25">
      <c r="A603" s="162">
        <v>2008</v>
      </c>
      <c r="B603" s="162">
        <v>3</v>
      </c>
      <c r="C603" s="162" t="s">
        <v>27</v>
      </c>
      <c r="D603" s="162" t="s">
        <v>201</v>
      </c>
      <c r="E603" s="162" t="s">
        <v>269</v>
      </c>
      <c r="F603" s="162" t="s">
        <v>944</v>
      </c>
      <c r="G603" s="162">
        <v>25000</v>
      </c>
      <c r="H603" s="162" t="s">
        <v>968</v>
      </c>
      <c r="I603" s="163">
        <v>39730.232361111106</v>
      </c>
      <c r="J603" s="162" t="s">
        <v>123</v>
      </c>
      <c r="K603" s="162" t="s">
        <v>946</v>
      </c>
      <c r="L603" s="162" t="s">
        <v>273</v>
      </c>
      <c r="M603" s="162" t="s">
        <v>947</v>
      </c>
      <c r="N603" s="162">
        <v>111</v>
      </c>
    </row>
    <row r="604" spans="1:14" x14ac:dyDescent="0.25">
      <c r="A604" s="162">
        <v>2008</v>
      </c>
      <c r="B604" s="162">
        <v>4</v>
      </c>
      <c r="C604" s="162" t="s">
        <v>9</v>
      </c>
      <c r="D604" s="162" t="s">
        <v>279</v>
      </c>
      <c r="E604" s="162" t="s">
        <v>269</v>
      </c>
      <c r="F604" s="162" t="s">
        <v>926</v>
      </c>
      <c r="G604" s="162">
        <v>25000</v>
      </c>
      <c r="H604" s="162" t="s">
        <v>969</v>
      </c>
      <c r="I604" s="163">
        <v>39729.603379629625</v>
      </c>
      <c r="J604" s="162" t="s">
        <v>123</v>
      </c>
      <c r="K604" s="162" t="s">
        <v>928</v>
      </c>
      <c r="L604" s="162" t="s">
        <v>273</v>
      </c>
      <c r="M604" s="162" t="s">
        <v>970</v>
      </c>
      <c r="N604" s="162">
        <v>99</v>
      </c>
    </row>
    <row r="605" spans="1:14" x14ac:dyDescent="0.25">
      <c r="A605" s="162">
        <v>2008</v>
      </c>
      <c r="B605" s="162">
        <v>6</v>
      </c>
      <c r="C605" s="162" t="s">
        <v>9</v>
      </c>
      <c r="D605" s="162" t="s">
        <v>279</v>
      </c>
      <c r="E605" s="162" t="s">
        <v>269</v>
      </c>
      <c r="F605" s="162" t="s">
        <v>971</v>
      </c>
      <c r="G605" s="162">
        <v>2500</v>
      </c>
      <c r="H605" s="162" t="s">
        <v>972</v>
      </c>
      <c r="I605" s="163">
        <v>39729.601898148147</v>
      </c>
      <c r="J605" s="162" t="s">
        <v>123</v>
      </c>
      <c r="K605" s="162" t="s">
        <v>847</v>
      </c>
      <c r="L605" s="162" t="s">
        <v>273</v>
      </c>
      <c r="M605" s="162" t="s">
        <v>848</v>
      </c>
      <c r="N605" s="162">
        <v>103</v>
      </c>
    </row>
    <row r="606" spans="1:14" x14ac:dyDescent="0.25">
      <c r="A606" s="162">
        <v>2008</v>
      </c>
      <c r="B606" s="162">
        <v>5</v>
      </c>
      <c r="C606" s="162" t="s">
        <v>9</v>
      </c>
      <c r="D606" s="162" t="s">
        <v>279</v>
      </c>
      <c r="E606" s="162" t="s">
        <v>269</v>
      </c>
      <c r="F606" s="162" t="s">
        <v>971</v>
      </c>
      <c r="G606" s="162">
        <v>2500</v>
      </c>
      <c r="H606" s="162" t="s">
        <v>973</v>
      </c>
      <c r="I606" s="163">
        <v>39729.601817129631</v>
      </c>
      <c r="J606" s="162" t="s">
        <v>123</v>
      </c>
      <c r="K606" s="162" t="s">
        <v>847</v>
      </c>
      <c r="L606" s="162" t="s">
        <v>273</v>
      </c>
      <c r="M606" s="162" t="s">
        <v>848</v>
      </c>
      <c r="N606" s="162">
        <v>101</v>
      </c>
    </row>
    <row r="607" spans="1:14" x14ac:dyDescent="0.25">
      <c r="A607" s="162">
        <v>2008</v>
      </c>
      <c r="B607" s="162">
        <v>6</v>
      </c>
      <c r="C607" s="162" t="s">
        <v>9</v>
      </c>
      <c r="D607" s="162" t="s">
        <v>279</v>
      </c>
      <c r="E607" s="162" t="s">
        <v>269</v>
      </c>
      <c r="F607" s="162" t="s">
        <v>971</v>
      </c>
      <c r="G607" s="162">
        <v>6250</v>
      </c>
      <c r="H607" s="162" t="s">
        <v>974</v>
      </c>
      <c r="I607" s="163">
        <v>39729.601712962962</v>
      </c>
      <c r="J607" s="162" t="s">
        <v>123</v>
      </c>
      <c r="K607" s="162" t="s">
        <v>847</v>
      </c>
      <c r="L607" s="162" t="s">
        <v>273</v>
      </c>
      <c r="M607" s="162" t="s">
        <v>848</v>
      </c>
      <c r="N607" s="162">
        <v>102</v>
      </c>
    </row>
    <row r="608" spans="1:14" x14ac:dyDescent="0.25">
      <c r="A608" s="162">
        <v>2008</v>
      </c>
      <c r="B608" s="162">
        <v>5</v>
      </c>
      <c r="C608" s="162" t="s">
        <v>9</v>
      </c>
      <c r="D608" s="162" t="s">
        <v>279</v>
      </c>
      <c r="E608" s="162" t="s">
        <v>269</v>
      </c>
      <c r="F608" s="162" t="s">
        <v>971</v>
      </c>
      <c r="G608" s="162">
        <v>6250</v>
      </c>
      <c r="H608" s="162" t="s">
        <v>975</v>
      </c>
      <c r="I608" s="163">
        <v>39729.599641203706</v>
      </c>
      <c r="J608" s="162" t="s">
        <v>123</v>
      </c>
      <c r="K608" s="162" t="s">
        <v>847</v>
      </c>
      <c r="L608" s="162" t="s">
        <v>273</v>
      </c>
      <c r="M608" s="162" t="s">
        <v>848</v>
      </c>
      <c r="N608" s="162">
        <v>100</v>
      </c>
    </row>
    <row r="609" spans="1:14" x14ac:dyDescent="0.25">
      <c r="A609" s="162">
        <v>2008</v>
      </c>
      <c r="B609" s="162">
        <v>2</v>
      </c>
      <c r="C609" s="162" t="s">
        <v>9</v>
      </c>
      <c r="D609" s="162" t="s">
        <v>279</v>
      </c>
      <c r="E609" s="162" t="s">
        <v>269</v>
      </c>
      <c r="F609" s="162" t="s">
        <v>961</v>
      </c>
      <c r="G609" s="162">
        <v>10000</v>
      </c>
      <c r="H609" s="162" t="s">
        <v>976</v>
      </c>
      <c r="I609" s="163">
        <v>39713.478206018517</v>
      </c>
      <c r="J609" s="162" t="s">
        <v>123</v>
      </c>
      <c r="K609" s="162" t="s">
        <v>963</v>
      </c>
      <c r="L609" s="162" t="s">
        <v>273</v>
      </c>
      <c r="M609" s="162" t="s">
        <v>964</v>
      </c>
      <c r="N609" s="162">
        <v>82</v>
      </c>
    </row>
    <row r="610" spans="1:14" x14ac:dyDescent="0.25">
      <c r="A610" s="162">
        <v>2008</v>
      </c>
      <c r="B610" s="162">
        <v>4</v>
      </c>
      <c r="C610" s="162" t="s">
        <v>9</v>
      </c>
      <c r="D610" s="162" t="s">
        <v>279</v>
      </c>
      <c r="E610" s="162" t="s">
        <v>269</v>
      </c>
      <c r="F610" s="162" t="s">
        <v>971</v>
      </c>
      <c r="G610" s="162">
        <v>5000</v>
      </c>
      <c r="H610" s="162" t="s">
        <v>977</v>
      </c>
      <c r="I610" s="163">
        <v>39679.573402777773</v>
      </c>
      <c r="J610" s="162" t="s">
        <v>123</v>
      </c>
      <c r="K610" s="162" t="s">
        <v>847</v>
      </c>
      <c r="L610" s="162" t="s">
        <v>273</v>
      </c>
      <c r="M610" s="162" t="s">
        <v>848</v>
      </c>
      <c r="N610" s="162">
        <v>58</v>
      </c>
    </row>
    <row r="611" spans="1:14" x14ac:dyDescent="0.25">
      <c r="A611" s="162">
        <v>2008</v>
      </c>
      <c r="B611" s="162">
        <v>4</v>
      </c>
      <c r="C611" s="162" t="s">
        <v>9</v>
      </c>
      <c r="D611" s="162" t="s">
        <v>279</v>
      </c>
      <c r="E611" s="162" t="s">
        <v>269</v>
      </c>
      <c r="F611" s="162" t="s">
        <v>971</v>
      </c>
      <c r="G611" s="162">
        <v>6250</v>
      </c>
      <c r="H611" s="162" t="s">
        <v>978</v>
      </c>
      <c r="I611" s="163">
        <v>39679.57331018518</v>
      </c>
      <c r="J611" s="162" t="s">
        <v>123</v>
      </c>
      <c r="K611" s="162" t="s">
        <v>847</v>
      </c>
      <c r="L611" s="162" t="s">
        <v>273</v>
      </c>
      <c r="M611" s="162" t="s">
        <v>848</v>
      </c>
      <c r="N611" s="162">
        <v>57</v>
      </c>
    </row>
    <row r="612" spans="1:14" x14ac:dyDescent="0.25">
      <c r="A612" s="162">
        <v>2008</v>
      </c>
      <c r="B612" s="162">
        <v>3</v>
      </c>
      <c r="C612" s="162" t="s">
        <v>9</v>
      </c>
      <c r="D612" s="162" t="s">
        <v>279</v>
      </c>
      <c r="E612" s="162" t="s">
        <v>269</v>
      </c>
      <c r="F612" s="162" t="s">
        <v>620</v>
      </c>
      <c r="G612" s="162">
        <v>40000</v>
      </c>
      <c r="H612" s="162" t="s">
        <v>979</v>
      </c>
      <c r="I612" s="163">
        <v>39639.5071412037</v>
      </c>
      <c r="J612" s="162" t="s">
        <v>123</v>
      </c>
      <c r="K612" s="162" t="s">
        <v>464</v>
      </c>
      <c r="L612" s="162" t="s">
        <v>273</v>
      </c>
      <c r="M612" s="162" t="s">
        <v>465</v>
      </c>
      <c r="N612" s="162">
        <v>38</v>
      </c>
    </row>
    <row r="613" spans="1:14" x14ac:dyDescent="0.25">
      <c r="A613" s="162">
        <v>2008</v>
      </c>
      <c r="B613" s="162">
        <v>2</v>
      </c>
      <c r="C613" s="162" t="s">
        <v>9</v>
      </c>
      <c r="D613" s="162" t="s">
        <v>279</v>
      </c>
      <c r="E613" s="162" t="s">
        <v>269</v>
      </c>
      <c r="F613" s="162" t="s">
        <v>620</v>
      </c>
      <c r="G613" s="162">
        <v>10000</v>
      </c>
      <c r="H613" s="162" t="s">
        <v>980</v>
      </c>
      <c r="I613" s="163">
        <v>39639.507037037038</v>
      </c>
      <c r="J613" s="162" t="s">
        <v>123</v>
      </c>
      <c r="K613" s="162" t="s">
        <v>464</v>
      </c>
      <c r="L613" s="162" t="s">
        <v>273</v>
      </c>
      <c r="M613" s="162" t="s">
        <v>465</v>
      </c>
      <c r="N613" s="162">
        <v>35</v>
      </c>
    </row>
    <row r="614" spans="1:14" x14ac:dyDescent="0.25">
      <c r="A614" s="162">
        <v>2008</v>
      </c>
      <c r="B614" s="162">
        <v>2</v>
      </c>
      <c r="C614" s="162" t="s">
        <v>27</v>
      </c>
      <c r="D614" s="162" t="s">
        <v>201</v>
      </c>
      <c r="E614" s="162" t="s">
        <v>269</v>
      </c>
      <c r="F614" s="162" t="s">
        <v>630</v>
      </c>
      <c r="G614" s="162">
        <v>25000</v>
      </c>
      <c r="H614" s="162" t="s">
        <v>981</v>
      </c>
      <c r="I614" s="163">
        <v>39639.358414351853</v>
      </c>
      <c r="J614" s="162" t="s">
        <v>123</v>
      </c>
      <c r="K614" s="162" t="s">
        <v>632</v>
      </c>
      <c r="L614" s="162" t="s">
        <v>273</v>
      </c>
      <c r="M614" s="162" t="s">
        <v>4227</v>
      </c>
      <c r="N614" s="162">
        <v>34</v>
      </c>
    </row>
    <row r="615" spans="1:14" x14ac:dyDescent="0.25">
      <c r="A615" s="162">
        <v>2008</v>
      </c>
      <c r="B615" s="162">
        <v>3</v>
      </c>
      <c r="C615" s="162" t="s">
        <v>9</v>
      </c>
      <c r="D615" s="162" t="s">
        <v>279</v>
      </c>
      <c r="E615" s="162" t="s">
        <v>269</v>
      </c>
      <c r="F615" s="162" t="s">
        <v>971</v>
      </c>
      <c r="G615" s="162">
        <v>5000</v>
      </c>
      <c r="H615" s="162" t="s">
        <v>982</v>
      </c>
      <c r="I615" s="163">
        <v>39637.597824074073</v>
      </c>
      <c r="J615" s="162" t="s">
        <v>123</v>
      </c>
      <c r="K615" s="162" t="s">
        <v>847</v>
      </c>
      <c r="L615" s="162" t="s">
        <v>273</v>
      </c>
      <c r="M615" s="162" t="s">
        <v>848</v>
      </c>
      <c r="N615" s="162">
        <v>37</v>
      </c>
    </row>
    <row r="616" spans="1:14" x14ac:dyDescent="0.25">
      <c r="A616" s="162">
        <v>2008</v>
      </c>
      <c r="B616" s="162">
        <v>3</v>
      </c>
      <c r="C616" s="162" t="s">
        <v>9</v>
      </c>
      <c r="D616" s="162" t="s">
        <v>279</v>
      </c>
      <c r="E616" s="162" t="s">
        <v>269</v>
      </c>
      <c r="F616" s="162" t="s">
        <v>971</v>
      </c>
      <c r="G616" s="162">
        <v>6250</v>
      </c>
      <c r="H616" s="162" t="s">
        <v>983</v>
      </c>
      <c r="I616" s="163">
        <v>39637.597754629627</v>
      </c>
      <c r="J616" s="162" t="s">
        <v>123</v>
      </c>
      <c r="K616" s="162" t="s">
        <v>847</v>
      </c>
      <c r="L616" s="162" t="s">
        <v>273</v>
      </c>
      <c r="M616" s="162" t="s">
        <v>848</v>
      </c>
      <c r="N616" s="162">
        <v>36</v>
      </c>
    </row>
    <row r="617" spans="1:14" x14ac:dyDescent="0.25">
      <c r="A617" s="162">
        <v>2008</v>
      </c>
      <c r="B617" s="162">
        <v>1</v>
      </c>
      <c r="C617" s="162" t="s">
        <v>27</v>
      </c>
      <c r="D617" s="162" t="s">
        <v>201</v>
      </c>
      <c r="E617" s="162" t="s">
        <v>269</v>
      </c>
      <c r="F617" s="162" t="s">
        <v>944</v>
      </c>
      <c r="G617" s="162">
        <v>11500</v>
      </c>
      <c r="H617" s="162" t="s">
        <v>984</v>
      </c>
      <c r="I617" s="163">
        <v>39611.513055555552</v>
      </c>
      <c r="J617" s="162" t="s">
        <v>123</v>
      </c>
      <c r="K617" s="162" t="s">
        <v>946</v>
      </c>
      <c r="L617" s="162" t="s">
        <v>273</v>
      </c>
      <c r="M617" s="162" t="s">
        <v>947</v>
      </c>
      <c r="N617" s="162">
        <v>33</v>
      </c>
    </row>
    <row r="618" spans="1:14" x14ac:dyDescent="0.25">
      <c r="A618" s="162">
        <v>2008</v>
      </c>
      <c r="B618" s="162">
        <v>1</v>
      </c>
      <c r="C618" s="162" t="s">
        <v>27</v>
      </c>
      <c r="D618" s="162" t="s">
        <v>201</v>
      </c>
      <c r="E618" s="162" t="s">
        <v>269</v>
      </c>
      <c r="F618" s="162" t="s">
        <v>948</v>
      </c>
      <c r="G618" s="162">
        <v>13500</v>
      </c>
      <c r="H618" s="162" t="s">
        <v>985</v>
      </c>
      <c r="I618" s="163">
        <v>39611.339108796295</v>
      </c>
      <c r="J618" s="162" t="s">
        <v>123</v>
      </c>
      <c r="K618" s="162" t="s">
        <v>950</v>
      </c>
      <c r="L618" s="162" t="s">
        <v>273</v>
      </c>
      <c r="M618" s="162" t="s">
        <v>951</v>
      </c>
      <c r="N618" s="162">
        <v>32</v>
      </c>
    </row>
    <row r="619" spans="1:14" x14ac:dyDescent="0.25">
      <c r="A619" s="162">
        <v>2008</v>
      </c>
      <c r="B619" s="162">
        <v>2</v>
      </c>
      <c r="C619" s="162" t="s">
        <v>9</v>
      </c>
      <c r="D619" s="162" t="s">
        <v>279</v>
      </c>
      <c r="E619" s="162" t="s">
        <v>269</v>
      </c>
      <c r="F619" s="162" t="s">
        <v>971</v>
      </c>
      <c r="G619" s="162">
        <v>5000</v>
      </c>
      <c r="H619" s="162" t="s">
        <v>986</v>
      </c>
      <c r="I619" s="163">
        <v>39604.442465277774</v>
      </c>
      <c r="J619" s="162" t="s">
        <v>123</v>
      </c>
      <c r="K619" s="162" t="s">
        <v>847</v>
      </c>
      <c r="L619" s="162" t="s">
        <v>273</v>
      </c>
      <c r="M619" s="162" t="s">
        <v>848</v>
      </c>
      <c r="N619" s="162">
        <v>31</v>
      </c>
    </row>
    <row r="620" spans="1:14" x14ac:dyDescent="0.25">
      <c r="A620" s="162">
        <v>2008</v>
      </c>
      <c r="B620" s="162">
        <v>2</v>
      </c>
      <c r="C620" s="162" t="s">
        <v>9</v>
      </c>
      <c r="D620" s="162" t="s">
        <v>279</v>
      </c>
      <c r="E620" s="162" t="s">
        <v>269</v>
      </c>
      <c r="F620" s="162" t="s">
        <v>971</v>
      </c>
      <c r="G620" s="162">
        <v>6250</v>
      </c>
      <c r="H620" s="162" t="s">
        <v>987</v>
      </c>
      <c r="I620" s="163">
        <v>39604.442361111112</v>
      </c>
      <c r="J620" s="162" t="s">
        <v>123</v>
      </c>
      <c r="K620" s="162" t="s">
        <v>847</v>
      </c>
      <c r="L620" s="162" t="s">
        <v>273</v>
      </c>
      <c r="M620" s="162" t="s">
        <v>848</v>
      </c>
      <c r="N620" s="162">
        <v>30</v>
      </c>
    </row>
    <row r="621" spans="1:14" x14ac:dyDescent="0.25">
      <c r="A621" s="162">
        <v>2008</v>
      </c>
      <c r="B621" s="162">
        <v>1</v>
      </c>
      <c r="C621" s="162" t="s">
        <v>27</v>
      </c>
      <c r="D621" s="162" t="s">
        <v>201</v>
      </c>
      <c r="E621" s="162" t="s">
        <v>269</v>
      </c>
      <c r="F621" s="162" t="s">
        <v>630</v>
      </c>
      <c r="G621" s="162">
        <v>25000</v>
      </c>
      <c r="H621" s="162" t="s">
        <v>988</v>
      </c>
      <c r="I621" s="163">
        <v>39587.506678240738</v>
      </c>
      <c r="J621" s="162" t="s">
        <v>123</v>
      </c>
      <c r="K621" s="162" t="s">
        <v>632</v>
      </c>
      <c r="L621" s="162" t="s">
        <v>273</v>
      </c>
      <c r="M621" s="162" t="s">
        <v>4227</v>
      </c>
      <c r="N621" s="162">
        <v>29</v>
      </c>
    </row>
    <row r="622" spans="1:14" x14ac:dyDescent="0.25">
      <c r="A622" s="162">
        <v>2008</v>
      </c>
      <c r="B622" s="162">
        <v>1</v>
      </c>
      <c r="C622" s="162" t="s">
        <v>9</v>
      </c>
      <c r="D622" s="162" t="s">
        <v>279</v>
      </c>
      <c r="E622" s="162" t="s">
        <v>269</v>
      </c>
      <c r="F622" s="162" t="s">
        <v>630</v>
      </c>
      <c r="G622" s="162">
        <v>25000</v>
      </c>
      <c r="H622" s="162" t="s">
        <v>989</v>
      </c>
      <c r="I622" s="163">
        <v>39587.506527777776</v>
      </c>
      <c r="J622" s="162" t="s">
        <v>123</v>
      </c>
      <c r="K622" s="162" t="s">
        <v>632</v>
      </c>
      <c r="L622" s="162" t="s">
        <v>273</v>
      </c>
      <c r="M622" s="162" t="s">
        <v>4227</v>
      </c>
      <c r="N622" s="162">
        <v>28</v>
      </c>
    </row>
    <row r="623" spans="1:14" x14ac:dyDescent="0.25">
      <c r="A623" s="162">
        <v>2008</v>
      </c>
      <c r="B623" s="162">
        <v>1</v>
      </c>
      <c r="C623" s="162" t="s">
        <v>9</v>
      </c>
      <c r="D623" s="162" t="s">
        <v>279</v>
      </c>
      <c r="E623" s="162" t="s">
        <v>269</v>
      </c>
      <c r="F623" s="162" t="s">
        <v>971</v>
      </c>
      <c r="G623" s="162">
        <v>5000</v>
      </c>
      <c r="H623" s="162" t="s">
        <v>990</v>
      </c>
      <c r="I623" s="163">
        <v>39584.45711805555</v>
      </c>
      <c r="J623" s="162" t="s">
        <v>123</v>
      </c>
      <c r="K623" s="162" t="s">
        <v>847</v>
      </c>
      <c r="L623" s="162" t="s">
        <v>273</v>
      </c>
      <c r="M623" s="162" t="s">
        <v>848</v>
      </c>
      <c r="N623" s="162">
        <v>27</v>
      </c>
    </row>
    <row r="624" spans="1:14" x14ac:dyDescent="0.25">
      <c r="A624" s="162">
        <v>2008</v>
      </c>
      <c r="B624" s="162">
        <v>1</v>
      </c>
      <c r="C624" s="162" t="s">
        <v>9</v>
      </c>
      <c r="D624" s="162" t="s">
        <v>279</v>
      </c>
      <c r="E624" s="162" t="s">
        <v>269</v>
      </c>
      <c r="F624" s="162" t="s">
        <v>971</v>
      </c>
      <c r="G624" s="162">
        <v>6250</v>
      </c>
      <c r="H624" s="162" t="s">
        <v>991</v>
      </c>
      <c r="I624" s="163">
        <v>39584.456990740742</v>
      </c>
      <c r="J624" s="162" t="s">
        <v>123</v>
      </c>
      <c r="K624" s="162" t="s">
        <v>847</v>
      </c>
      <c r="L624" s="162" t="s">
        <v>273</v>
      </c>
      <c r="M624" s="162" t="s">
        <v>848</v>
      </c>
      <c r="N624" s="162">
        <v>26</v>
      </c>
    </row>
  </sheetData>
  <autoFilter ref="A1:N624" xr:uid="{00000000-0009-0000-0000-000005000000}">
    <sortState xmlns:xlrd2="http://schemas.microsoft.com/office/spreadsheetml/2017/richdata2" ref="A2:N624">
      <sortCondition descending="1" ref="I1:I624"/>
    </sortState>
  </autoFilter>
  <pageMargins left="0.75" right="0.75" top="1" bottom="1" header="0.5" footer="0.5"/>
  <customProperties>
    <customPr name="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G2658"/>
  <sheetViews>
    <sheetView topLeftCell="A2622" workbookViewId="0">
      <selection activeCell="N2658" sqref="N2658"/>
    </sheetView>
  </sheetViews>
  <sheetFormatPr defaultRowHeight="15" x14ac:dyDescent="0.25"/>
  <cols>
    <col min="1" max="1" width="28.42578125" bestFit="1" customWidth="1"/>
  </cols>
  <sheetData>
    <row r="1" spans="1:33" x14ac:dyDescent="0.25">
      <c r="A1" s="162" t="s">
        <v>163</v>
      </c>
      <c r="B1" s="162" t="s">
        <v>164</v>
      </c>
      <c r="C1" s="162" t="s">
        <v>165</v>
      </c>
      <c r="D1" s="162" t="s">
        <v>166</v>
      </c>
      <c r="E1" s="162" t="s">
        <v>167</v>
      </c>
      <c r="F1" s="162" t="s">
        <v>168</v>
      </c>
      <c r="G1" s="162" t="s">
        <v>169</v>
      </c>
      <c r="H1" s="162" t="s">
        <v>170</v>
      </c>
      <c r="I1" s="162" t="s">
        <v>171</v>
      </c>
      <c r="J1" s="162" t="s">
        <v>172</v>
      </c>
      <c r="K1" s="162" t="s">
        <v>173</v>
      </c>
      <c r="L1" s="162" t="s">
        <v>174</v>
      </c>
      <c r="M1" s="162" t="s">
        <v>175</v>
      </c>
      <c r="N1" s="162" t="s">
        <v>176</v>
      </c>
      <c r="O1" s="162" t="s">
        <v>177</v>
      </c>
      <c r="P1" s="162" t="s">
        <v>178</v>
      </c>
      <c r="Q1" s="162" t="s">
        <v>179</v>
      </c>
      <c r="R1" s="162" t="s">
        <v>180</v>
      </c>
      <c r="S1" s="162" t="s">
        <v>181</v>
      </c>
      <c r="T1" s="162" t="s">
        <v>182</v>
      </c>
      <c r="U1" s="162" t="s">
        <v>183</v>
      </c>
      <c r="V1" s="162" t="s">
        <v>184</v>
      </c>
      <c r="W1" s="162" t="s">
        <v>185</v>
      </c>
      <c r="X1" s="162" t="s">
        <v>186</v>
      </c>
      <c r="Y1" s="162" t="s">
        <v>187</v>
      </c>
      <c r="Z1" s="162" t="s">
        <v>188</v>
      </c>
      <c r="AA1" s="162" t="s">
        <v>189</v>
      </c>
      <c r="AB1" s="162" t="s">
        <v>190</v>
      </c>
      <c r="AC1" s="162" t="s">
        <v>191</v>
      </c>
      <c r="AD1" s="162" t="s">
        <v>192</v>
      </c>
      <c r="AE1" s="162" t="s">
        <v>193</v>
      </c>
      <c r="AF1" s="162" t="s">
        <v>194</v>
      </c>
      <c r="AG1" s="162" t="s">
        <v>195</v>
      </c>
    </row>
    <row r="2" spans="1:33" x14ac:dyDescent="0.25">
      <c r="A2" s="162" t="s">
        <v>196</v>
      </c>
      <c r="B2" s="162" t="s">
        <v>197</v>
      </c>
      <c r="C2" s="162" t="s">
        <v>197</v>
      </c>
      <c r="D2" s="162" t="s">
        <v>198</v>
      </c>
      <c r="E2" s="162" t="s">
        <v>199</v>
      </c>
      <c r="F2" s="162" t="s">
        <v>200</v>
      </c>
      <c r="G2" s="162" t="s">
        <v>27</v>
      </c>
      <c r="H2" s="162" t="s">
        <v>201</v>
      </c>
      <c r="I2" s="162" t="s">
        <v>202</v>
      </c>
      <c r="J2" s="162" t="s">
        <v>186</v>
      </c>
      <c r="K2" s="162" t="s">
        <v>10</v>
      </c>
      <c r="L2" s="162">
        <v>11</v>
      </c>
      <c r="M2" s="162">
        <v>2013</v>
      </c>
      <c r="N2" s="162" t="s">
        <v>203</v>
      </c>
      <c r="O2" s="162">
        <v>12577</v>
      </c>
      <c r="P2" s="162" t="s">
        <v>204</v>
      </c>
      <c r="Q2" s="162" t="s">
        <v>204</v>
      </c>
      <c r="R2" s="162" t="s">
        <v>205</v>
      </c>
      <c r="S2" s="162" t="s">
        <v>204</v>
      </c>
      <c r="T2" s="162" t="s">
        <v>204</v>
      </c>
      <c r="U2" s="162" t="s">
        <v>204</v>
      </c>
      <c r="V2" s="162" t="s">
        <v>204</v>
      </c>
      <c r="W2" s="162" t="s">
        <v>204</v>
      </c>
      <c r="X2" s="162" t="s">
        <v>204</v>
      </c>
      <c r="Y2" s="162" t="s">
        <v>205</v>
      </c>
      <c r="Z2" s="162" t="s">
        <v>204</v>
      </c>
      <c r="AA2" s="162" t="s">
        <v>204</v>
      </c>
      <c r="AB2" s="162" t="s">
        <v>205</v>
      </c>
      <c r="AC2" s="162" t="s">
        <v>204</v>
      </c>
      <c r="AD2" s="162" t="s">
        <v>204</v>
      </c>
      <c r="AE2" s="162" t="s">
        <v>204</v>
      </c>
      <c r="AF2" s="162" t="s">
        <v>204</v>
      </c>
      <c r="AG2" s="162" t="s">
        <v>197</v>
      </c>
    </row>
    <row r="3" spans="1:33" x14ac:dyDescent="0.25">
      <c r="A3" s="162" t="s">
        <v>196</v>
      </c>
      <c r="B3" s="162" t="s">
        <v>197</v>
      </c>
      <c r="C3" s="162" t="s">
        <v>197</v>
      </c>
      <c r="D3" s="162" t="s">
        <v>198</v>
      </c>
      <c r="E3" s="162" t="s">
        <v>199</v>
      </c>
      <c r="F3" s="162" t="s">
        <v>200</v>
      </c>
      <c r="G3" s="162" t="s">
        <v>27</v>
      </c>
      <c r="H3" s="162" t="s">
        <v>201</v>
      </c>
      <c r="I3" s="162" t="s">
        <v>202</v>
      </c>
      <c r="J3" s="162" t="s">
        <v>186</v>
      </c>
      <c r="K3" s="162" t="s">
        <v>10</v>
      </c>
      <c r="L3" s="162">
        <v>12</v>
      </c>
      <c r="M3" s="162">
        <v>2013</v>
      </c>
      <c r="N3" s="162" t="s">
        <v>206</v>
      </c>
      <c r="O3" s="162">
        <v>25465</v>
      </c>
      <c r="P3" s="162" t="s">
        <v>204</v>
      </c>
      <c r="Q3" s="162" t="s">
        <v>204</v>
      </c>
      <c r="R3" s="162" t="s">
        <v>205</v>
      </c>
      <c r="S3" s="162" t="s">
        <v>204</v>
      </c>
      <c r="T3" s="162" t="s">
        <v>204</v>
      </c>
      <c r="U3" s="162" t="s">
        <v>204</v>
      </c>
      <c r="V3" s="162" t="s">
        <v>204</v>
      </c>
      <c r="W3" s="162" t="s">
        <v>204</v>
      </c>
      <c r="X3" s="162" t="s">
        <v>204</v>
      </c>
      <c r="Y3" s="162" t="s">
        <v>205</v>
      </c>
      <c r="Z3" s="162" t="s">
        <v>204</v>
      </c>
      <c r="AA3" s="162" t="s">
        <v>204</v>
      </c>
      <c r="AB3" s="162" t="s">
        <v>205</v>
      </c>
      <c r="AC3" s="162" t="s">
        <v>204</v>
      </c>
      <c r="AD3" s="162" t="s">
        <v>204</v>
      </c>
      <c r="AE3" s="162" t="s">
        <v>204</v>
      </c>
      <c r="AF3" s="162" t="s">
        <v>204</v>
      </c>
      <c r="AG3" s="162" t="s">
        <v>197</v>
      </c>
    </row>
    <row r="4" spans="1:33" x14ac:dyDescent="0.25">
      <c r="A4" s="162" t="s">
        <v>196</v>
      </c>
      <c r="B4" s="162" t="s">
        <v>197</v>
      </c>
      <c r="C4" s="162" t="s">
        <v>197</v>
      </c>
      <c r="D4" s="162" t="s">
        <v>198</v>
      </c>
      <c r="E4" s="162" t="s">
        <v>199</v>
      </c>
      <c r="F4" s="162" t="s">
        <v>200</v>
      </c>
      <c r="G4" s="162" t="s">
        <v>27</v>
      </c>
      <c r="H4" s="162" t="s">
        <v>201</v>
      </c>
      <c r="I4" s="162" t="s">
        <v>202</v>
      </c>
      <c r="J4" s="162" t="s">
        <v>186</v>
      </c>
      <c r="K4" s="162" t="s">
        <v>10</v>
      </c>
      <c r="L4" s="162">
        <v>12</v>
      </c>
      <c r="M4" s="162">
        <v>2013</v>
      </c>
      <c r="N4" s="162" t="s">
        <v>207</v>
      </c>
      <c r="O4" s="162">
        <v>3000</v>
      </c>
      <c r="P4" s="162" t="s">
        <v>204</v>
      </c>
      <c r="Q4" s="162" t="s">
        <v>204</v>
      </c>
      <c r="R4" s="162" t="s">
        <v>205</v>
      </c>
      <c r="S4" s="162" t="s">
        <v>204</v>
      </c>
      <c r="T4" s="162" t="s">
        <v>204</v>
      </c>
      <c r="U4" s="162" t="s">
        <v>204</v>
      </c>
      <c r="V4" s="162" t="s">
        <v>204</v>
      </c>
      <c r="W4" s="162" t="s">
        <v>204</v>
      </c>
      <c r="X4" s="162" t="s">
        <v>204</v>
      </c>
      <c r="Y4" s="162" t="s">
        <v>205</v>
      </c>
      <c r="Z4" s="162" t="s">
        <v>204</v>
      </c>
      <c r="AA4" s="162" t="s">
        <v>204</v>
      </c>
      <c r="AB4" s="162" t="s">
        <v>205</v>
      </c>
      <c r="AC4" s="162" t="s">
        <v>204</v>
      </c>
      <c r="AD4" s="162" t="s">
        <v>204</v>
      </c>
      <c r="AE4" s="162" t="s">
        <v>204</v>
      </c>
      <c r="AF4" s="162" t="s">
        <v>204</v>
      </c>
      <c r="AG4" s="162" t="s">
        <v>197</v>
      </c>
    </row>
    <row r="5" spans="1:33" x14ac:dyDescent="0.25">
      <c r="A5" s="162" t="s">
        <v>196</v>
      </c>
      <c r="B5" s="162" t="s">
        <v>197</v>
      </c>
      <c r="C5" s="162" t="s">
        <v>197</v>
      </c>
      <c r="D5" s="162" t="s">
        <v>198</v>
      </c>
      <c r="E5" s="162" t="s">
        <v>208</v>
      </c>
      <c r="F5" s="162" t="s">
        <v>200</v>
      </c>
      <c r="G5" s="162" t="s">
        <v>27</v>
      </c>
      <c r="H5" s="162" t="s">
        <v>201</v>
      </c>
      <c r="I5" s="162" t="s">
        <v>202</v>
      </c>
      <c r="J5" s="162" t="s">
        <v>186</v>
      </c>
      <c r="K5" s="162" t="s">
        <v>10</v>
      </c>
      <c r="L5" s="162">
        <v>12</v>
      </c>
      <c r="M5" s="162">
        <v>2014</v>
      </c>
      <c r="N5" s="162" t="s">
        <v>209</v>
      </c>
      <c r="O5" s="162">
        <v>20000</v>
      </c>
      <c r="P5" s="162" t="s">
        <v>204</v>
      </c>
      <c r="Q5" s="162" t="s">
        <v>204</v>
      </c>
      <c r="R5" s="162" t="s">
        <v>205</v>
      </c>
      <c r="S5" s="162" t="s">
        <v>204</v>
      </c>
      <c r="T5" s="162" t="s">
        <v>204</v>
      </c>
      <c r="U5" s="162" t="s">
        <v>204</v>
      </c>
      <c r="V5" s="162" t="s">
        <v>204</v>
      </c>
      <c r="W5" s="162" t="s">
        <v>204</v>
      </c>
      <c r="X5" s="162" t="s">
        <v>204</v>
      </c>
      <c r="Y5" s="162" t="s">
        <v>205</v>
      </c>
      <c r="Z5" s="162" t="s">
        <v>204</v>
      </c>
      <c r="AA5" s="162" t="s">
        <v>204</v>
      </c>
      <c r="AB5" s="162" t="s">
        <v>205</v>
      </c>
      <c r="AC5" s="162" t="s">
        <v>204</v>
      </c>
      <c r="AD5" s="162" t="s">
        <v>204</v>
      </c>
      <c r="AE5" s="162" t="s">
        <v>204</v>
      </c>
      <c r="AF5" s="162" t="s">
        <v>204</v>
      </c>
      <c r="AG5" s="162" t="s">
        <v>197</v>
      </c>
    </row>
    <row r="6" spans="1:33" x14ac:dyDescent="0.25">
      <c r="A6" s="162" t="s">
        <v>196</v>
      </c>
      <c r="B6" s="162" t="s">
        <v>197</v>
      </c>
      <c r="C6" s="162" t="s">
        <v>197</v>
      </c>
      <c r="D6" s="162" t="s">
        <v>198</v>
      </c>
      <c r="E6" s="162" t="s">
        <v>199</v>
      </c>
      <c r="F6" s="162" t="s">
        <v>200</v>
      </c>
      <c r="G6" s="162" t="s">
        <v>29</v>
      </c>
      <c r="H6" s="162" t="s">
        <v>210</v>
      </c>
      <c r="I6" s="162" t="s">
        <v>202</v>
      </c>
      <c r="J6" s="162" t="s">
        <v>186</v>
      </c>
      <c r="K6" s="162" t="s">
        <v>10</v>
      </c>
      <c r="L6" s="162">
        <v>12</v>
      </c>
      <c r="M6" s="162">
        <v>2013</v>
      </c>
      <c r="N6" s="162" t="s">
        <v>212</v>
      </c>
      <c r="O6" s="162">
        <v>3173</v>
      </c>
      <c r="P6" s="162" t="s">
        <v>204</v>
      </c>
      <c r="Q6" s="162" t="s">
        <v>204</v>
      </c>
      <c r="R6" s="162" t="s">
        <v>205</v>
      </c>
      <c r="S6" s="162" t="s">
        <v>204</v>
      </c>
      <c r="T6" s="162" t="s">
        <v>204</v>
      </c>
      <c r="U6" s="162" t="s">
        <v>204</v>
      </c>
      <c r="V6" s="162" t="s">
        <v>204</v>
      </c>
      <c r="W6" s="162" t="s">
        <v>204</v>
      </c>
      <c r="X6" s="162" t="s">
        <v>204</v>
      </c>
      <c r="Y6" s="162" t="s">
        <v>205</v>
      </c>
      <c r="Z6" s="162" t="s">
        <v>204</v>
      </c>
      <c r="AA6" s="162" t="s">
        <v>204</v>
      </c>
      <c r="AB6" s="162" t="s">
        <v>205</v>
      </c>
      <c r="AC6" s="162" t="s">
        <v>204</v>
      </c>
      <c r="AD6" s="162" t="s">
        <v>204</v>
      </c>
      <c r="AE6" s="162" t="s">
        <v>204</v>
      </c>
      <c r="AF6" s="162" t="s">
        <v>204</v>
      </c>
      <c r="AG6" s="162" t="s">
        <v>197</v>
      </c>
    </row>
    <row r="7" spans="1:33" x14ac:dyDescent="0.25">
      <c r="A7" s="162" t="s">
        <v>196</v>
      </c>
      <c r="B7" s="162" t="s">
        <v>197</v>
      </c>
      <c r="C7" s="162" t="s">
        <v>197</v>
      </c>
      <c r="D7" s="162" t="s">
        <v>198</v>
      </c>
      <c r="E7" s="162" t="s">
        <v>199</v>
      </c>
      <c r="F7" s="162" t="s">
        <v>200</v>
      </c>
      <c r="G7" s="162" t="s">
        <v>29</v>
      </c>
      <c r="H7" s="162" t="s">
        <v>210</v>
      </c>
      <c r="I7" s="162" t="s">
        <v>202</v>
      </c>
      <c r="J7" s="162" t="s">
        <v>186</v>
      </c>
      <c r="K7" s="162" t="s">
        <v>10</v>
      </c>
      <c r="L7" s="162">
        <v>10</v>
      </c>
      <c r="M7" s="162">
        <v>2013</v>
      </c>
      <c r="N7" s="162" t="s">
        <v>211</v>
      </c>
      <c r="O7" s="162">
        <v>1600</v>
      </c>
      <c r="P7" s="162" t="s">
        <v>204</v>
      </c>
      <c r="Q7" s="162" t="s">
        <v>204</v>
      </c>
      <c r="R7" s="162" t="s">
        <v>205</v>
      </c>
      <c r="S7" s="162" t="s">
        <v>204</v>
      </c>
      <c r="T7" s="162" t="s">
        <v>204</v>
      </c>
      <c r="U7" s="162" t="s">
        <v>204</v>
      </c>
      <c r="V7" s="162" t="s">
        <v>204</v>
      </c>
      <c r="W7" s="162" t="s">
        <v>204</v>
      </c>
      <c r="X7" s="162" t="s">
        <v>204</v>
      </c>
      <c r="Y7" s="162" t="s">
        <v>205</v>
      </c>
      <c r="Z7" s="162" t="s">
        <v>204</v>
      </c>
      <c r="AA7" s="162" t="s">
        <v>204</v>
      </c>
      <c r="AB7" s="162" t="s">
        <v>205</v>
      </c>
      <c r="AC7" s="162" t="s">
        <v>204</v>
      </c>
      <c r="AD7" s="162" t="s">
        <v>204</v>
      </c>
      <c r="AE7" s="162" t="s">
        <v>204</v>
      </c>
      <c r="AF7" s="162" t="s">
        <v>204</v>
      </c>
      <c r="AG7" s="162" t="s">
        <v>197</v>
      </c>
    </row>
    <row r="8" spans="1:33" x14ac:dyDescent="0.25">
      <c r="A8" s="162" t="s">
        <v>213</v>
      </c>
      <c r="B8" s="162" t="s">
        <v>197</v>
      </c>
      <c r="C8" s="162" t="s">
        <v>197</v>
      </c>
      <c r="D8" s="162" t="s">
        <v>198</v>
      </c>
      <c r="E8" s="162" t="s">
        <v>214</v>
      </c>
      <c r="F8" s="162" t="s">
        <v>200</v>
      </c>
      <c r="G8" s="162" t="s">
        <v>215</v>
      </c>
      <c r="H8" s="162" t="s">
        <v>216</v>
      </c>
      <c r="I8" s="162" t="s">
        <v>217</v>
      </c>
      <c r="J8" s="162" t="s">
        <v>187</v>
      </c>
      <c r="K8" s="162" t="s">
        <v>25</v>
      </c>
      <c r="L8" s="162">
        <v>8</v>
      </c>
      <c r="M8" s="162">
        <v>2014</v>
      </c>
      <c r="N8" s="162" t="s">
        <v>218</v>
      </c>
      <c r="O8" s="162">
        <v>728</v>
      </c>
      <c r="P8" s="162" t="s">
        <v>204</v>
      </c>
      <c r="Q8" s="162" t="s">
        <v>204</v>
      </c>
      <c r="R8" s="162" t="s">
        <v>205</v>
      </c>
      <c r="S8" s="162" t="s">
        <v>204</v>
      </c>
      <c r="T8" s="162" t="s">
        <v>204</v>
      </c>
      <c r="U8" s="162" t="s">
        <v>204</v>
      </c>
      <c r="V8" s="162" t="s">
        <v>204</v>
      </c>
      <c r="W8" s="162" t="s">
        <v>204</v>
      </c>
      <c r="X8" s="162" t="s">
        <v>204</v>
      </c>
      <c r="Y8" s="162" t="s">
        <v>205</v>
      </c>
      <c r="Z8" s="162" t="s">
        <v>204</v>
      </c>
      <c r="AA8" s="162" t="s">
        <v>204</v>
      </c>
      <c r="AB8" s="162" t="s">
        <v>205</v>
      </c>
      <c r="AC8" s="162" t="s">
        <v>204</v>
      </c>
      <c r="AD8" s="162" t="s">
        <v>204</v>
      </c>
      <c r="AE8" s="162" t="s">
        <v>204</v>
      </c>
      <c r="AF8" s="162" t="s">
        <v>204</v>
      </c>
      <c r="AG8" s="162" t="s">
        <v>197</v>
      </c>
    </row>
    <row r="9" spans="1:33" x14ac:dyDescent="0.25">
      <c r="A9" s="162" t="s">
        <v>213</v>
      </c>
      <c r="B9" s="162" t="s">
        <v>197</v>
      </c>
      <c r="C9" s="162" t="s">
        <v>197</v>
      </c>
      <c r="D9" s="162" t="s">
        <v>198</v>
      </c>
      <c r="E9" s="162" t="s">
        <v>208</v>
      </c>
      <c r="F9" s="162" t="s">
        <v>200</v>
      </c>
      <c r="G9" s="162" t="s">
        <v>27</v>
      </c>
      <c r="H9" s="162" t="s">
        <v>201</v>
      </c>
      <c r="I9" s="162" t="s">
        <v>202</v>
      </c>
      <c r="J9" s="162" t="s">
        <v>186</v>
      </c>
      <c r="K9" s="162" t="s">
        <v>10</v>
      </c>
      <c r="L9" s="162">
        <v>12</v>
      </c>
      <c r="M9" s="162">
        <v>2014</v>
      </c>
      <c r="N9" s="162" t="s">
        <v>223</v>
      </c>
      <c r="O9" s="162">
        <v>22000</v>
      </c>
      <c r="P9" s="162" t="s">
        <v>204</v>
      </c>
      <c r="Q9" s="162" t="s">
        <v>204</v>
      </c>
      <c r="R9" s="162" t="s">
        <v>205</v>
      </c>
      <c r="S9" s="162" t="s">
        <v>204</v>
      </c>
      <c r="T9" s="162" t="s">
        <v>204</v>
      </c>
      <c r="U9" s="162" t="s">
        <v>204</v>
      </c>
      <c r="V9" s="162" t="s">
        <v>204</v>
      </c>
      <c r="W9" s="162" t="s">
        <v>204</v>
      </c>
      <c r="X9" s="162" t="s">
        <v>204</v>
      </c>
      <c r="Y9" s="162" t="s">
        <v>205</v>
      </c>
      <c r="Z9" s="162" t="s">
        <v>204</v>
      </c>
      <c r="AA9" s="162" t="s">
        <v>204</v>
      </c>
      <c r="AB9" s="162" t="s">
        <v>205</v>
      </c>
      <c r="AC9" s="162" t="s">
        <v>204</v>
      </c>
      <c r="AD9" s="162" t="s">
        <v>204</v>
      </c>
      <c r="AE9" s="162" t="s">
        <v>204</v>
      </c>
      <c r="AF9" s="162" t="s">
        <v>204</v>
      </c>
      <c r="AG9" s="162" t="s">
        <v>197</v>
      </c>
    </row>
    <row r="10" spans="1:33" x14ac:dyDescent="0.25">
      <c r="A10" s="162" t="s">
        <v>213</v>
      </c>
      <c r="B10" s="162" t="s">
        <v>197</v>
      </c>
      <c r="C10" s="162" t="s">
        <v>197</v>
      </c>
      <c r="D10" s="162" t="s">
        <v>198</v>
      </c>
      <c r="E10" s="162" t="s">
        <v>199</v>
      </c>
      <c r="F10" s="162" t="s">
        <v>200</v>
      </c>
      <c r="G10" s="162" t="s">
        <v>27</v>
      </c>
      <c r="H10" s="162" t="s">
        <v>201</v>
      </c>
      <c r="I10" s="162" t="s">
        <v>202</v>
      </c>
      <c r="J10" s="162" t="s">
        <v>186</v>
      </c>
      <c r="K10" s="162" t="s">
        <v>10</v>
      </c>
      <c r="L10" s="162">
        <v>12</v>
      </c>
      <c r="M10" s="162">
        <v>2014</v>
      </c>
      <c r="N10" s="162" t="s">
        <v>224</v>
      </c>
      <c r="O10" s="162">
        <v>883</v>
      </c>
      <c r="P10" s="162" t="s">
        <v>204</v>
      </c>
      <c r="Q10" s="162" t="s">
        <v>204</v>
      </c>
      <c r="R10" s="162" t="s">
        <v>205</v>
      </c>
      <c r="S10" s="162" t="s">
        <v>204</v>
      </c>
      <c r="T10" s="162" t="s">
        <v>204</v>
      </c>
      <c r="U10" s="162" t="s">
        <v>204</v>
      </c>
      <c r="V10" s="162" t="s">
        <v>204</v>
      </c>
      <c r="W10" s="162" t="s">
        <v>204</v>
      </c>
      <c r="X10" s="162" t="s">
        <v>204</v>
      </c>
      <c r="Y10" s="162" t="s">
        <v>205</v>
      </c>
      <c r="Z10" s="162" t="s">
        <v>204</v>
      </c>
      <c r="AA10" s="162" t="s">
        <v>204</v>
      </c>
      <c r="AB10" s="162" t="s">
        <v>205</v>
      </c>
      <c r="AC10" s="162" t="s">
        <v>204</v>
      </c>
      <c r="AD10" s="162" t="s">
        <v>204</v>
      </c>
      <c r="AE10" s="162" t="s">
        <v>204</v>
      </c>
      <c r="AF10" s="162" t="s">
        <v>204</v>
      </c>
      <c r="AG10" s="162" t="s">
        <v>197</v>
      </c>
    </row>
    <row r="11" spans="1:33" x14ac:dyDescent="0.25">
      <c r="A11" s="162" t="s">
        <v>213</v>
      </c>
      <c r="B11" s="162" t="s">
        <v>197</v>
      </c>
      <c r="C11" s="162" t="s">
        <v>197</v>
      </c>
      <c r="D11" s="162" t="s">
        <v>198</v>
      </c>
      <c r="E11" s="162" t="s">
        <v>199</v>
      </c>
      <c r="F11" s="162" t="s">
        <v>200</v>
      </c>
      <c r="G11" s="162" t="s">
        <v>27</v>
      </c>
      <c r="H11" s="162" t="s">
        <v>201</v>
      </c>
      <c r="I11" s="162" t="s">
        <v>202</v>
      </c>
      <c r="J11" s="162" t="s">
        <v>186</v>
      </c>
      <c r="K11" s="162" t="s">
        <v>10</v>
      </c>
      <c r="L11" s="162">
        <v>11</v>
      </c>
      <c r="M11" s="162">
        <v>2014</v>
      </c>
      <c r="N11" s="162" t="s">
        <v>221</v>
      </c>
      <c r="O11" s="162">
        <v>24038</v>
      </c>
      <c r="P11" s="162" t="s">
        <v>204</v>
      </c>
      <c r="Q11" s="162" t="s">
        <v>204</v>
      </c>
      <c r="R11" s="162" t="s">
        <v>205</v>
      </c>
      <c r="S11" s="162" t="s">
        <v>204</v>
      </c>
      <c r="T11" s="162" t="s">
        <v>204</v>
      </c>
      <c r="U11" s="162" t="s">
        <v>204</v>
      </c>
      <c r="V11" s="162" t="s">
        <v>204</v>
      </c>
      <c r="W11" s="162" t="s">
        <v>204</v>
      </c>
      <c r="X11" s="162" t="s">
        <v>204</v>
      </c>
      <c r="Y11" s="162" t="s">
        <v>205</v>
      </c>
      <c r="Z11" s="162" t="s">
        <v>204</v>
      </c>
      <c r="AA11" s="162" t="s">
        <v>204</v>
      </c>
      <c r="AB11" s="162" t="s">
        <v>205</v>
      </c>
      <c r="AC11" s="162" t="s">
        <v>204</v>
      </c>
      <c r="AD11" s="162" t="s">
        <v>204</v>
      </c>
      <c r="AE11" s="162" t="s">
        <v>204</v>
      </c>
      <c r="AF11" s="162" t="s">
        <v>204</v>
      </c>
      <c r="AG11" s="162" t="s">
        <v>197</v>
      </c>
    </row>
    <row r="12" spans="1:33" x14ac:dyDescent="0.25">
      <c r="A12" s="162" t="s">
        <v>213</v>
      </c>
      <c r="B12" s="162" t="s">
        <v>197</v>
      </c>
      <c r="C12" s="162" t="s">
        <v>197</v>
      </c>
      <c r="D12" s="162" t="s">
        <v>198</v>
      </c>
      <c r="E12" s="162" t="s">
        <v>199</v>
      </c>
      <c r="F12" s="162" t="s">
        <v>200</v>
      </c>
      <c r="G12" s="162" t="s">
        <v>27</v>
      </c>
      <c r="H12" s="162" t="s">
        <v>201</v>
      </c>
      <c r="I12" s="162" t="s">
        <v>202</v>
      </c>
      <c r="J12" s="162" t="s">
        <v>186</v>
      </c>
      <c r="K12" s="162" t="s">
        <v>10</v>
      </c>
      <c r="L12" s="162">
        <v>11</v>
      </c>
      <c r="M12" s="162">
        <v>2014</v>
      </c>
      <c r="N12" s="162" t="s">
        <v>222</v>
      </c>
      <c r="O12" s="162">
        <v>1653</v>
      </c>
      <c r="P12" s="162" t="s">
        <v>204</v>
      </c>
      <c r="Q12" s="162" t="s">
        <v>204</v>
      </c>
      <c r="R12" s="162" t="s">
        <v>205</v>
      </c>
      <c r="S12" s="162" t="s">
        <v>204</v>
      </c>
      <c r="T12" s="162" t="s">
        <v>204</v>
      </c>
      <c r="U12" s="162" t="s">
        <v>204</v>
      </c>
      <c r="V12" s="162" t="s">
        <v>204</v>
      </c>
      <c r="W12" s="162" t="s">
        <v>204</v>
      </c>
      <c r="X12" s="162" t="s">
        <v>204</v>
      </c>
      <c r="Y12" s="162" t="s">
        <v>205</v>
      </c>
      <c r="Z12" s="162" t="s">
        <v>204</v>
      </c>
      <c r="AA12" s="162" t="s">
        <v>204</v>
      </c>
      <c r="AB12" s="162" t="s">
        <v>205</v>
      </c>
      <c r="AC12" s="162" t="s">
        <v>204</v>
      </c>
      <c r="AD12" s="162" t="s">
        <v>204</v>
      </c>
      <c r="AE12" s="162" t="s">
        <v>204</v>
      </c>
      <c r="AF12" s="162" t="s">
        <v>204</v>
      </c>
      <c r="AG12" s="162" t="s">
        <v>197</v>
      </c>
    </row>
    <row r="13" spans="1:33" x14ac:dyDescent="0.25">
      <c r="A13" s="162" t="s">
        <v>213</v>
      </c>
      <c r="B13" s="162" t="s">
        <v>197</v>
      </c>
      <c r="C13" s="162" t="s">
        <v>197</v>
      </c>
      <c r="D13" s="162" t="s">
        <v>198</v>
      </c>
      <c r="E13" s="162" t="s">
        <v>219</v>
      </c>
      <c r="F13" s="162" t="s">
        <v>200</v>
      </c>
      <c r="G13" s="162" t="s">
        <v>27</v>
      </c>
      <c r="H13" s="162" t="s">
        <v>201</v>
      </c>
      <c r="I13" s="162" t="s">
        <v>202</v>
      </c>
      <c r="J13" s="162" t="s">
        <v>186</v>
      </c>
      <c r="K13" s="162" t="s">
        <v>10</v>
      </c>
      <c r="L13" s="162">
        <v>10</v>
      </c>
      <c r="M13" s="162">
        <v>2014</v>
      </c>
      <c r="N13" s="162" t="s">
        <v>220</v>
      </c>
      <c r="O13" s="162">
        <v>882</v>
      </c>
      <c r="P13" s="162" t="s">
        <v>204</v>
      </c>
      <c r="Q13" s="162" t="s">
        <v>204</v>
      </c>
      <c r="R13" s="162" t="s">
        <v>205</v>
      </c>
      <c r="S13" s="162" t="s">
        <v>204</v>
      </c>
      <c r="T13" s="162" t="s">
        <v>204</v>
      </c>
      <c r="U13" s="162" t="s">
        <v>204</v>
      </c>
      <c r="V13" s="162" t="s">
        <v>204</v>
      </c>
      <c r="W13" s="162" t="s">
        <v>204</v>
      </c>
      <c r="X13" s="162" t="s">
        <v>204</v>
      </c>
      <c r="Y13" s="162" t="s">
        <v>205</v>
      </c>
      <c r="Z13" s="162" t="s">
        <v>204</v>
      </c>
      <c r="AA13" s="162" t="s">
        <v>204</v>
      </c>
      <c r="AB13" s="162" t="s">
        <v>205</v>
      </c>
      <c r="AC13" s="162" t="s">
        <v>204</v>
      </c>
      <c r="AD13" s="162" t="s">
        <v>204</v>
      </c>
      <c r="AE13" s="162" t="s">
        <v>204</v>
      </c>
      <c r="AF13" s="162" t="s">
        <v>204</v>
      </c>
      <c r="AG13" s="162" t="s">
        <v>197</v>
      </c>
    </row>
    <row r="14" spans="1:33" x14ac:dyDescent="0.25">
      <c r="A14" s="162" t="s">
        <v>213</v>
      </c>
      <c r="B14" s="162" t="s">
        <v>197</v>
      </c>
      <c r="C14" s="162" t="s">
        <v>197</v>
      </c>
      <c r="D14" s="162" t="s">
        <v>198</v>
      </c>
      <c r="E14" s="162" t="s">
        <v>199</v>
      </c>
      <c r="F14" s="162" t="s">
        <v>200</v>
      </c>
      <c r="G14" s="162" t="s">
        <v>29</v>
      </c>
      <c r="H14" s="162" t="s">
        <v>210</v>
      </c>
      <c r="I14" s="162" t="s">
        <v>202</v>
      </c>
      <c r="J14" s="162" t="s">
        <v>186</v>
      </c>
      <c r="K14" s="162" t="s">
        <v>10</v>
      </c>
      <c r="L14" s="162">
        <v>10</v>
      </c>
      <c r="M14" s="162">
        <v>2014</v>
      </c>
      <c r="N14" s="162" t="s">
        <v>229</v>
      </c>
      <c r="O14" s="162">
        <v>7625</v>
      </c>
      <c r="P14" s="162" t="s">
        <v>204</v>
      </c>
      <c r="Q14" s="162" t="s">
        <v>204</v>
      </c>
      <c r="R14" s="162" t="s">
        <v>205</v>
      </c>
      <c r="S14" s="162" t="s">
        <v>204</v>
      </c>
      <c r="T14" s="162" t="s">
        <v>204</v>
      </c>
      <c r="U14" s="162" t="s">
        <v>204</v>
      </c>
      <c r="V14" s="162" t="s">
        <v>204</v>
      </c>
      <c r="W14" s="162" t="s">
        <v>204</v>
      </c>
      <c r="X14" s="162" t="s">
        <v>204</v>
      </c>
      <c r="Y14" s="162" t="s">
        <v>205</v>
      </c>
      <c r="Z14" s="162" t="s">
        <v>204</v>
      </c>
      <c r="AA14" s="162" t="s">
        <v>204</v>
      </c>
      <c r="AB14" s="162" t="s">
        <v>205</v>
      </c>
      <c r="AC14" s="162" t="s">
        <v>204</v>
      </c>
      <c r="AD14" s="162" t="s">
        <v>204</v>
      </c>
      <c r="AE14" s="162" t="s">
        <v>204</v>
      </c>
      <c r="AF14" s="162" t="s">
        <v>204</v>
      </c>
      <c r="AG14" s="162" t="s">
        <v>197</v>
      </c>
    </row>
    <row r="15" spans="1:33" x14ac:dyDescent="0.25">
      <c r="A15" s="162" t="s">
        <v>213</v>
      </c>
      <c r="B15" s="162" t="s">
        <v>197</v>
      </c>
      <c r="C15" s="162" t="s">
        <v>197</v>
      </c>
      <c r="D15" s="162" t="s">
        <v>198</v>
      </c>
      <c r="E15" s="162" t="s">
        <v>219</v>
      </c>
      <c r="F15" s="162" t="s">
        <v>200</v>
      </c>
      <c r="G15" s="162" t="s">
        <v>29</v>
      </c>
      <c r="H15" s="162" t="s">
        <v>210</v>
      </c>
      <c r="I15" s="162" t="s">
        <v>202</v>
      </c>
      <c r="J15" s="162" t="s">
        <v>186</v>
      </c>
      <c r="K15" s="162" t="s">
        <v>10</v>
      </c>
      <c r="L15" s="162">
        <v>9</v>
      </c>
      <c r="M15" s="162">
        <v>2014</v>
      </c>
      <c r="N15" s="162" t="s">
        <v>225</v>
      </c>
      <c r="O15" s="162">
        <v>1440</v>
      </c>
      <c r="P15" s="162" t="s">
        <v>204</v>
      </c>
      <c r="Q15" s="162" t="s">
        <v>204</v>
      </c>
      <c r="R15" s="162" t="s">
        <v>205</v>
      </c>
      <c r="S15" s="162" t="s">
        <v>204</v>
      </c>
      <c r="T15" s="162" t="s">
        <v>204</v>
      </c>
      <c r="U15" s="162" t="s">
        <v>204</v>
      </c>
      <c r="V15" s="162" t="s">
        <v>204</v>
      </c>
      <c r="W15" s="162" t="s">
        <v>204</v>
      </c>
      <c r="X15" s="162" t="s">
        <v>204</v>
      </c>
      <c r="Y15" s="162" t="s">
        <v>205</v>
      </c>
      <c r="Z15" s="162" t="s">
        <v>204</v>
      </c>
      <c r="AA15" s="162" t="s">
        <v>204</v>
      </c>
      <c r="AB15" s="162" t="s">
        <v>205</v>
      </c>
      <c r="AC15" s="162" t="s">
        <v>204</v>
      </c>
      <c r="AD15" s="162" t="s">
        <v>204</v>
      </c>
      <c r="AE15" s="162" t="s">
        <v>204</v>
      </c>
      <c r="AF15" s="162" t="s">
        <v>204</v>
      </c>
      <c r="AG15" s="162" t="s">
        <v>197</v>
      </c>
    </row>
    <row r="16" spans="1:33" x14ac:dyDescent="0.25">
      <c r="A16" s="162" t="s">
        <v>213</v>
      </c>
      <c r="B16" s="162" t="s">
        <v>197</v>
      </c>
      <c r="C16" s="162" t="s">
        <v>197</v>
      </c>
      <c r="D16" s="162" t="s">
        <v>198</v>
      </c>
      <c r="E16" s="162" t="s">
        <v>199</v>
      </c>
      <c r="F16" s="162" t="s">
        <v>200</v>
      </c>
      <c r="G16" s="162" t="s">
        <v>29</v>
      </c>
      <c r="H16" s="162" t="s">
        <v>210</v>
      </c>
      <c r="I16" s="162" t="s">
        <v>202</v>
      </c>
      <c r="J16" s="162" t="s">
        <v>186</v>
      </c>
      <c r="K16" s="162" t="s">
        <v>10</v>
      </c>
      <c r="L16" s="162">
        <v>8</v>
      </c>
      <c r="M16" s="162">
        <v>2014</v>
      </c>
      <c r="N16" s="162" t="s">
        <v>230</v>
      </c>
      <c r="O16" s="162">
        <v>290</v>
      </c>
      <c r="P16" s="162" t="s">
        <v>204</v>
      </c>
      <c r="Q16" s="162" t="s">
        <v>204</v>
      </c>
      <c r="R16" s="162" t="s">
        <v>205</v>
      </c>
      <c r="S16" s="162" t="s">
        <v>204</v>
      </c>
      <c r="T16" s="162" t="s">
        <v>204</v>
      </c>
      <c r="U16" s="162" t="s">
        <v>204</v>
      </c>
      <c r="V16" s="162" t="s">
        <v>204</v>
      </c>
      <c r="W16" s="162" t="s">
        <v>204</v>
      </c>
      <c r="X16" s="162" t="s">
        <v>204</v>
      </c>
      <c r="Y16" s="162" t="s">
        <v>205</v>
      </c>
      <c r="Z16" s="162" t="s">
        <v>204</v>
      </c>
      <c r="AA16" s="162" t="s">
        <v>204</v>
      </c>
      <c r="AB16" s="162" t="s">
        <v>205</v>
      </c>
      <c r="AC16" s="162" t="s">
        <v>204</v>
      </c>
      <c r="AD16" s="162" t="s">
        <v>204</v>
      </c>
      <c r="AE16" s="162" t="s">
        <v>204</v>
      </c>
      <c r="AF16" s="162" t="s">
        <v>204</v>
      </c>
      <c r="AG16" s="162" t="s">
        <v>197</v>
      </c>
    </row>
    <row r="17" spans="1:33" x14ac:dyDescent="0.25">
      <c r="A17" s="162" t="s">
        <v>213</v>
      </c>
      <c r="B17" s="162" t="s">
        <v>197</v>
      </c>
      <c r="C17" s="162" t="s">
        <v>197</v>
      </c>
      <c r="D17" s="162" t="s">
        <v>198</v>
      </c>
      <c r="E17" s="162" t="s">
        <v>199</v>
      </c>
      <c r="F17" s="162" t="s">
        <v>200</v>
      </c>
      <c r="G17" s="162" t="s">
        <v>29</v>
      </c>
      <c r="H17" s="162" t="s">
        <v>210</v>
      </c>
      <c r="I17" s="162" t="s">
        <v>202</v>
      </c>
      <c r="J17" s="162" t="s">
        <v>186</v>
      </c>
      <c r="K17" s="162" t="s">
        <v>10</v>
      </c>
      <c r="L17" s="162">
        <v>11</v>
      </c>
      <c r="M17" s="162">
        <v>2014</v>
      </c>
      <c r="N17" s="162" t="s">
        <v>231</v>
      </c>
      <c r="O17" s="162">
        <v>11591</v>
      </c>
      <c r="P17" s="162" t="s">
        <v>204</v>
      </c>
      <c r="Q17" s="162" t="s">
        <v>204</v>
      </c>
      <c r="R17" s="162" t="s">
        <v>205</v>
      </c>
      <c r="S17" s="162" t="s">
        <v>204</v>
      </c>
      <c r="T17" s="162" t="s">
        <v>204</v>
      </c>
      <c r="U17" s="162" t="s">
        <v>204</v>
      </c>
      <c r="V17" s="162" t="s">
        <v>204</v>
      </c>
      <c r="W17" s="162" t="s">
        <v>204</v>
      </c>
      <c r="X17" s="162" t="s">
        <v>204</v>
      </c>
      <c r="Y17" s="162" t="s">
        <v>205</v>
      </c>
      <c r="Z17" s="162" t="s">
        <v>204</v>
      </c>
      <c r="AA17" s="162" t="s">
        <v>204</v>
      </c>
      <c r="AB17" s="162" t="s">
        <v>205</v>
      </c>
      <c r="AC17" s="162" t="s">
        <v>204</v>
      </c>
      <c r="AD17" s="162" t="s">
        <v>204</v>
      </c>
      <c r="AE17" s="162" t="s">
        <v>204</v>
      </c>
      <c r="AF17" s="162" t="s">
        <v>204</v>
      </c>
      <c r="AG17" s="162" t="s">
        <v>197</v>
      </c>
    </row>
    <row r="18" spans="1:33" x14ac:dyDescent="0.25">
      <c r="A18" s="162" t="s">
        <v>213</v>
      </c>
      <c r="B18" s="162" t="s">
        <v>197</v>
      </c>
      <c r="C18" s="162" t="s">
        <v>197</v>
      </c>
      <c r="D18" s="162" t="s">
        <v>198</v>
      </c>
      <c r="E18" s="162" t="s">
        <v>219</v>
      </c>
      <c r="F18" s="162" t="s">
        <v>200</v>
      </c>
      <c r="G18" s="162" t="s">
        <v>29</v>
      </c>
      <c r="H18" s="162" t="s">
        <v>210</v>
      </c>
      <c r="I18" s="162" t="s">
        <v>202</v>
      </c>
      <c r="J18" s="162" t="s">
        <v>186</v>
      </c>
      <c r="K18" s="162" t="s">
        <v>10</v>
      </c>
      <c r="L18" s="162">
        <v>12</v>
      </c>
      <c r="M18" s="162">
        <v>2014</v>
      </c>
      <c r="N18" s="162" t="s">
        <v>226</v>
      </c>
      <c r="O18" s="162">
        <v>7678</v>
      </c>
      <c r="P18" s="162" t="s">
        <v>204</v>
      </c>
      <c r="Q18" s="162" t="s">
        <v>204</v>
      </c>
      <c r="R18" s="162" t="s">
        <v>205</v>
      </c>
      <c r="S18" s="162" t="s">
        <v>204</v>
      </c>
      <c r="T18" s="162" t="s">
        <v>204</v>
      </c>
      <c r="U18" s="162" t="s">
        <v>204</v>
      </c>
      <c r="V18" s="162" t="s">
        <v>204</v>
      </c>
      <c r="W18" s="162" t="s">
        <v>204</v>
      </c>
      <c r="X18" s="162" t="s">
        <v>204</v>
      </c>
      <c r="Y18" s="162" t="s">
        <v>205</v>
      </c>
      <c r="Z18" s="162" t="s">
        <v>204</v>
      </c>
      <c r="AA18" s="162" t="s">
        <v>204</v>
      </c>
      <c r="AB18" s="162" t="s">
        <v>205</v>
      </c>
      <c r="AC18" s="162" t="s">
        <v>204</v>
      </c>
      <c r="AD18" s="162" t="s">
        <v>204</v>
      </c>
      <c r="AE18" s="162" t="s">
        <v>204</v>
      </c>
      <c r="AF18" s="162" t="s">
        <v>204</v>
      </c>
      <c r="AG18" s="162" t="s">
        <v>197</v>
      </c>
    </row>
    <row r="19" spans="1:33" x14ac:dyDescent="0.25">
      <c r="A19" s="162" t="s">
        <v>213</v>
      </c>
      <c r="B19" s="162" t="s">
        <v>197</v>
      </c>
      <c r="C19" s="162" t="s">
        <v>197</v>
      </c>
      <c r="D19" s="162" t="s">
        <v>198</v>
      </c>
      <c r="E19" s="162" t="s">
        <v>219</v>
      </c>
      <c r="F19" s="162" t="s">
        <v>200</v>
      </c>
      <c r="G19" s="162" t="s">
        <v>29</v>
      </c>
      <c r="H19" s="162" t="s">
        <v>210</v>
      </c>
      <c r="I19" s="162" t="s">
        <v>202</v>
      </c>
      <c r="J19" s="162" t="s">
        <v>186</v>
      </c>
      <c r="K19" s="162" t="s">
        <v>10</v>
      </c>
      <c r="L19" s="162">
        <v>12</v>
      </c>
      <c r="M19" s="162">
        <v>2014</v>
      </c>
      <c r="N19" s="162" t="s">
        <v>227</v>
      </c>
      <c r="O19" s="162">
        <v>500</v>
      </c>
      <c r="P19" s="162" t="s">
        <v>204</v>
      </c>
      <c r="Q19" s="162" t="s">
        <v>204</v>
      </c>
      <c r="R19" s="162" t="s">
        <v>205</v>
      </c>
      <c r="S19" s="162" t="s">
        <v>204</v>
      </c>
      <c r="T19" s="162" t="s">
        <v>204</v>
      </c>
      <c r="U19" s="162" t="s">
        <v>204</v>
      </c>
      <c r="V19" s="162" t="s">
        <v>204</v>
      </c>
      <c r="W19" s="162" t="s">
        <v>204</v>
      </c>
      <c r="X19" s="162" t="s">
        <v>204</v>
      </c>
      <c r="Y19" s="162" t="s">
        <v>205</v>
      </c>
      <c r="Z19" s="162" t="s">
        <v>204</v>
      </c>
      <c r="AA19" s="162" t="s">
        <v>204</v>
      </c>
      <c r="AB19" s="162" t="s">
        <v>205</v>
      </c>
      <c r="AC19" s="162" t="s">
        <v>204</v>
      </c>
      <c r="AD19" s="162" t="s">
        <v>204</v>
      </c>
      <c r="AE19" s="162" t="s">
        <v>204</v>
      </c>
      <c r="AF19" s="162" t="s">
        <v>204</v>
      </c>
      <c r="AG19" s="162" t="s">
        <v>197</v>
      </c>
    </row>
    <row r="20" spans="1:33" x14ac:dyDescent="0.25">
      <c r="A20" s="162" t="s">
        <v>213</v>
      </c>
      <c r="B20" s="162" t="s">
        <v>197</v>
      </c>
      <c r="C20" s="162" t="s">
        <v>197</v>
      </c>
      <c r="D20" s="162" t="s">
        <v>198</v>
      </c>
      <c r="E20" s="162" t="s">
        <v>199</v>
      </c>
      <c r="F20" s="162" t="s">
        <v>200</v>
      </c>
      <c r="G20" s="162" t="s">
        <v>29</v>
      </c>
      <c r="H20" s="162" t="s">
        <v>210</v>
      </c>
      <c r="I20" s="162" t="s">
        <v>202</v>
      </c>
      <c r="J20" s="162" t="s">
        <v>186</v>
      </c>
      <c r="K20" s="162" t="s">
        <v>10</v>
      </c>
      <c r="L20" s="162">
        <v>12</v>
      </c>
      <c r="M20" s="162">
        <v>2014</v>
      </c>
      <c r="N20" s="162" t="s">
        <v>228</v>
      </c>
      <c r="O20" s="162">
        <v>76</v>
      </c>
      <c r="P20" s="162" t="s">
        <v>204</v>
      </c>
      <c r="Q20" s="162" t="s">
        <v>204</v>
      </c>
      <c r="R20" s="162" t="s">
        <v>205</v>
      </c>
      <c r="S20" s="162" t="s">
        <v>204</v>
      </c>
      <c r="T20" s="162" t="s">
        <v>204</v>
      </c>
      <c r="U20" s="162" t="s">
        <v>204</v>
      </c>
      <c r="V20" s="162" t="s">
        <v>204</v>
      </c>
      <c r="W20" s="162" t="s">
        <v>204</v>
      </c>
      <c r="X20" s="162" t="s">
        <v>204</v>
      </c>
      <c r="Y20" s="162" t="s">
        <v>205</v>
      </c>
      <c r="Z20" s="162" t="s">
        <v>204</v>
      </c>
      <c r="AA20" s="162" t="s">
        <v>204</v>
      </c>
      <c r="AB20" s="162" t="s">
        <v>205</v>
      </c>
      <c r="AC20" s="162" t="s">
        <v>204</v>
      </c>
      <c r="AD20" s="162" t="s">
        <v>204</v>
      </c>
      <c r="AE20" s="162" t="s">
        <v>204</v>
      </c>
      <c r="AF20" s="162" t="s">
        <v>204</v>
      </c>
      <c r="AG20" s="162" t="s">
        <v>197</v>
      </c>
    </row>
    <row r="21" spans="1:33" x14ac:dyDescent="0.25">
      <c r="A21" s="162" t="s">
        <v>232</v>
      </c>
      <c r="B21" s="162" t="s">
        <v>197</v>
      </c>
      <c r="C21" s="162" t="s">
        <v>197</v>
      </c>
      <c r="D21" s="162" t="s">
        <v>198</v>
      </c>
      <c r="E21" s="162" t="s">
        <v>199</v>
      </c>
      <c r="F21" s="162" t="s">
        <v>200</v>
      </c>
      <c r="G21" s="162" t="s">
        <v>27</v>
      </c>
      <c r="H21" s="162" t="s">
        <v>201</v>
      </c>
      <c r="I21" s="162" t="s">
        <v>202</v>
      </c>
      <c r="J21" s="162" t="s">
        <v>186</v>
      </c>
      <c r="K21" s="162" t="s">
        <v>10</v>
      </c>
      <c r="L21" s="162">
        <v>7</v>
      </c>
      <c r="M21" s="162">
        <v>2015</v>
      </c>
      <c r="N21" s="162" t="s">
        <v>233</v>
      </c>
      <c r="O21" s="162">
        <v>43254</v>
      </c>
      <c r="P21" s="162" t="s">
        <v>204</v>
      </c>
      <c r="Q21" s="162" t="s">
        <v>204</v>
      </c>
      <c r="R21" s="162" t="s">
        <v>205</v>
      </c>
      <c r="S21" s="162" t="s">
        <v>204</v>
      </c>
      <c r="T21" s="162" t="s">
        <v>204</v>
      </c>
      <c r="U21" s="162" t="s">
        <v>204</v>
      </c>
      <c r="V21" s="162" t="s">
        <v>204</v>
      </c>
      <c r="W21" s="162" t="s">
        <v>204</v>
      </c>
      <c r="X21" s="162" t="s">
        <v>204</v>
      </c>
      <c r="Y21" s="162" t="s">
        <v>205</v>
      </c>
      <c r="Z21" s="162" t="s">
        <v>204</v>
      </c>
      <c r="AA21" s="162" t="s">
        <v>204</v>
      </c>
      <c r="AB21" s="162" t="s">
        <v>205</v>
      </c>
      <c r="AC21" s="162" t="s">
        <v>204</v>
      </c>
      <c r="AD21" s="162" t="s">
        <v>204</v>
      </c>
      <c r="AE21" s="162" t="s">
        <v>204</v>
      </c>
      <c r="AF21" s="162" t="s">
        <v>204</v>
      </c>
      <c r="AG21" s="162" t="s">
        <v>197</v>
      </c>
    </row>
    <row r="22" spans="1:33" x14ac:dyDescent="0.25">
      <c r="A22" s="162" t="s">
        <v>232</v>
      </c>
      <c r="B22" s="162" t="s">
        <v>197</v>
      </c>
      <c r="C22" s="162" t="s">
        <v>197</v>
      </c>
      <c r="D22" s="162" t="s">
        <v>198</v>
      </c>
      <c r="E22" s="162" t="s">
        <v>234</v>
      </c>
      <c r="F22" s="162" t="s">
        <v>200</v>
      </c>
      <c r="G22" s="162" t="s">
        <v>29</v>
      </c>
      <c r="H22" s="162" t="s">
        <v>210</v>
      </c>
      <c r="I22" s="162" t="s">
        <v>202</v>
      </c>
      <c r="J22" s="162" t="s">
        <v>186</v>
      </c>
      <c r="K22" s="162" t="s">
        <v>10</v>
      </c>
      <c r="L22" s="162">
        <v>7</v>
      </c>
      <c r="M22" s="162">
        <v>2015</v>
      </c>
      <c r="N22" s="162" t="s">
        <v>235</v>
      </c>
      <c r="O22" s="162">
        <v>10000</v>
      </c>
      <c r="P22" s="162" t="s">
        <v>204</v>
      </c>
      <c r="Q22" s="162" t="s">
        <v>204</v>
      </c>
      <c r="R22" s="162" t="s">
        <v>205</v>
      </c>
      <c r="S22" s="162" t="s">
        <v>204</v>
      </c>
      <c r="T22" s="162" t="s">
        <v>204</v>
      </c>
      <c r="U22" s="162" t="s">
        <v>204</v>
      </c>
      <c r="V22" s="162" t="s">
        <v>204</v>
      </c>
      <c r="W22" s="162" t="s">
        <v>204</v>
      </c>
      <c r="X22" s="162" t="s">
        <v>204</v>
      </c>
      <c r="Y22" s="162" t="s">
        <v>205</v>
      </c>
      <c r="Z22" s="162" t="s">
        <v>204</v>
      </c>
      <c r="AA22" s="162" t="s">
        <v>204</v>
      </c>
      <c r="AB22" s="162" t="s">
        <v>205</v>
      </c>
      <c r="AC22" s="162" t="s">
        <v>204</v>
      </c>
      <c r="AD22" s="162" t="s">
        <v>204</v>
      </c>
      <c r="AE22" s="162" t="s">
        <v>204</v>
      </c>
      <c r="AF22" s="162" t="s">
        <v>204</v>
      </c>
      <c r="AG22" s="162" t="s">
        <v>197</v>
      </c>
    </row>
    <row r="23" spans="1:33" x14ac:dyDescent="0.25">
      <c r="A23" s="162" t="s">
        <v>236</v>
      </c>
      <c r="B23" s="162" t="s">
        <v>197</v>
      </c>
      <c r="C23" s="162" t="s">
        <v>197</v>
      </c>
      <c r="D23" s="162" t="s">
        <v>198</v>
      </c>
      <c r="E23" s="162" t="s">
        <v>199</v>
      </c>
      <c r="F23" s="162" t="s">
        <v>200</v>
      </c>
      <c r="G23" s="162" t="s">
        <v>27</v>
      </c>
      <c r="H23" s="162" t="s">
        <v>201</v>
      </c>
      <c r="I23" s="162" t="s">
        <v>202</v>
      </c>
      <c r="J23" s="162" t="s">
        <v>186</v>
      </c>
      <c r="K23" s="162" t="s">
        <v>10</v>
      </c>
      <c r="L23" s="162">
        <v>7</v>
      </c>
      <c r="M23" s="162">
        <v>2016</v>
      </c>
      <c r="N23" s="162" t="s">
        <v>237</v>
      </c>
      <c r="O23" s="162">
        <v>4603</v>
      </c>
      <c r="P23" s="162" t="s">
        <v>204</v>
      </c>
      <c r="Q23" s="162" t="s">
        <v>204</v>
      </c>
      <c r="R23" s="162" t="s">
        <v>205</v>
      </c>
      <c r="S23" s="162" t="s">
        <v>204</v>
      </c>
      <c r="T23" s="162" t="s">
        <v>204</v>
      </c>
      <c r="U23" s="162" t="s">
        <v>204</v>
      </c>
      <c r="V23" s="162" t="s">
        <v>204</v>
      </c>
      <c r="W23" s="162" t="s">
        <v>204</v>
      </c>
      <c r="X23" s="162" t="s">
        <v>204</v>
      </c>
      <c r="Y23" s="162" t="s">
        <v>205</v>
      </c>
      <c r="Z23" s="162" t="s">
        <v>204</v>
      </c>
      <c r="AA23" s="162" t="s">
        <v>204</v>
      </c>
      <c r="AB23" s="162" t="s">
        <v>205</v>
      </c>
      <c r="AC23" s="162" t="s">
        <v>204</v>
      </c>
      <c r="AD23" s="162" t="s">
        <v>204</v>
      </c>
      <c r="AE23" s="162" t="s">
        <v>204</v>
      </c>
      <c r="AF23" s="162" t="s">
        <v>204</v>
      </c>
      <c r="AG23" s="162" t="s">
        <v>197</v>
      </c>
    </row>
    <row r="24" spans="1:33" x14ac:dyDescent="0.25">
      <c r="A24" s="162" t="s">
        <v>236</v>
      </c>
      <c r="B24" s="162" t="s">
        <v>197</v>
      </c>
      <c r="C24" s="162" t="s">
        <v>197</v>
      </c>
      <c r="D24" s="162" t="s">
        <v>198</v>
      </c>
      <c r="E24" s="162" t="s">
        <v>199</v>
      </c>
      <c r="F24" s="162" t="s">
        <v>200</v>
      </c>
      <c r="G24" s="162" t="s">
        <v>27</v>
      </c>
      <c r="H24" s="162" t="s">
        <v>201</v>
      </c>
      <c r="I24" s="162" t="s">
        <v>202</v>
      </c>
      <c r="J24" s="162" t="s">
        <v>186</v>
      </c>
      <c r="K24" s="162" t="s">
        <v>10</v>
      </c>
      <c r="L24" s="162">
        <v>7</v>
      </c>
      <c r="M24" s="162">
        <v>2016</v>
      </c>
      <c r="N24" s="162" t="s">
        <v>238</v>
      </c>
      <c r="O24" s="162">
        <v>39127</v>
      </c>
      <c r="P24" s="162" t="s">
        <v>204</v>
      </c>
      <c r="Q24" s="162" t="s">
        <v>204</v>
      </c>
      <c r="R24" s="162" t="s">
        <v>205</v>
      </c>
      <c r="S24" s="162" t="s">
        <v>204</v>
      </c>
      <c r="T24" s="162" t="s">
        <v>204</v>
      </c>
      <c r="U24" s="162" t="s">
        <v>204</v>
      </c>
      <c r="V24" s="162" t="s">
        <v>204</v>
      </c>
      <c r="W24" s="162" t="s">
        <v>204</v>
      </c>
      <c r="X24" s="162" t="s">
        <v>204</v>
      </c>
      <c r="Y24" s="162" t="s">
        <v>205</v>
      </c>
      <c r="Z24" s="162" t="s">
        <v>204</v>
      </c>
      <c r="AA24" s="162" t="s">
        <v>204</v>
      </c>
      <c r="AB24" s="162" t="s">
        <v>205</v>
      </c>
      <c r="AC24" s="162" t="s">
        <v>204</v>
      </c>
      <c r="AD24" s="162" t="s">
        <v>204</v>
      </c>
      <c r="AE24" s="162" t="s">
        <v>204</v>
      </c>
      <c r="AF24" s="162" t="s">
        <v>204</v>
      </c>
      <c r="AG24" s="162" t="s">
        <v>197</v>
      </c>
    </row>
    <row r="25" spans="1:33" x14ac:dyDescent="0.25">
      <c r="A25" s="162" t="s">
        <v>239</v>
      </c>
      <c r="B25" s="162" t="s">
        <v>197</v>
      </c>
      <c r="C25" s="162" t="s">
        <v>197</v>
      </c>
      <c r="D25" s="162" t="s">
        <v>198</v>
      </c>
      <c r="E25" s="162" t="s">
        <v>240</v>
      </c>
      <c r="F25" s="162" t="s">
        <v>200</v>
      </c>
      <c r="G25" s="162" t="s">
        <v>27</v>
      </c>
      <c r="H25" s="162" t="s">
        <v>201</v>
      </c>
      <c r="I25" s="162" t="s">
        <v>202</v>
      </c>
      <c r="J25" s="162" t="s">
        <v>186</v>
      </c>
      <c r="K25" s="162" t="s">
        <v>10</v>
      </c>
      <c r="L25" s="162">
        <v>7</v>
      </c>
      <c r="M25" s="162">
        <v>2017</v>
      </c>
      <c r="N25" s="162" t="s">
        <v>241</v>
      </c>
      <c r="O25" s="162">
        <v>44385</v>
      </c>
      <c r="P25" s="162" t="s">
        <v>204</v>
      </c>
      <c r="Q25" s="162" t="s">
        <v>204</v>
      </c>
      <c r="R25" s="162" t="s">
        <v>242</v>
      </c>
      <c r="S25" s="162" t="s">
        <v>204</v>
      </c>
      <c r="T25" s="162" t="s">
        <v>204</v>
      </c>
      <c r="U25" s="162" t="s">
        <v>204</v>
      </c>
      <c r="V25" s="162" t="s">
        <v>204</v>
      </c>
      <c r="W25" s="162" t="s">
        <v>204</v>
      </c>
      <c r="X25" s="162" t="s">
        <v>205</v>
      </c>
      <c r="Y25" s="162" t="s">
        <v>205</v>
      </c>
      <c r="Z25" s="162" t="s">
        <v>204</v>
      </c>
      <c r="AA25" s="162" t="s">
        <v>204</v>
      </c>
      <c r="AB25" s="162" t="s">
        <v>205</v>
      </c>
      <c r="AC25" s="162" t="s">
        <v>204</v>
      </c>
      <c r="AD25" s="162" t="s">
        <v>204</v>
      </c>
      <c r="AE25" s="162" t="s">
        <v>204</v>
      </c>
      <c r="AF25" s="162" t="s">
        <v>204</v>
      </c>
      <c r="AG25" s="162" t="s">
        <v>197</v>
      </c>
    </row>
    <row r="26" spans="1:33" x14ac:dyDescent="0.25">
      <c r="A26" s="162" t="s">
        <v>243</v>
      </c>
      <c r="B26" s="162" t="s">
        <v>197</v>
      </c>
      <c r="C26" s="162" t="s">
        <v>197</v>
      </c>
      <c r="D26" s="162" t="s">
        <v>198</v>
      </c>
      <c r="E26" s="162" t="s">
        <v>244</v>
      </c>
      <c r="F26" s="162" t="s">
        <v>200</v>
      </c>
      <c r="G26" s="162" t="s">
        <v>27</v>
      </c>
      <c r="H26" s="162" t="s">
        <v>201</v>
      </c>
      <c r="I26" s="162" t="s">
        <v>202</v>
      </c>
      <c r="J26" s="162" t="s">
        <v>186</v>
      </c>
      <c r="K26" s="162" t="s">
        <v>10</v>
      </c>
      <c r="L26" s="162">
        <v>10</v>
      </c>
      <c r="M26" s="162">
        <v>2018</v>
      </c>
      <c r="N26" s="162" t="s">
        <v>247</v>
      </c>
      <c r="O26" s="162">
        <v>1789</v>
      </c>
      <c r="P26" s="162" t="s">
        <v>246</v>
      </c>
      <c r="Q26" s="162" t="s">
        <v>246</v>
      </c>
      <c r="R26" s="162" t="s">
        <v>242</v>
      </c>
      <c r="S26" s="162" t="s">
        <v>204</v>
      </c>
      <c r="T26" s="162" t="s">
        <v>204</v>
      </c>
      <c r="U26" s="162" t="s">
        <v>246</v>
      </c>
      <c r="V26" s="162" t="s">
        <v>246</v>
      </c>
      <c r="W26" s="162" t="s">
        <v>204</v>
      </c>
      <c r="X26" s="162" t="s">
        <v>205</v>
      </c>
      <c r="Y26" s="162" t="s">
        <v>205</v>
      </c>
      <c r="Z26" s="162" t="s">
        <v>246</v>
      </c>
      <c r="AA26" s="162" t="s">
        <v>204</v>
      </c>
      <c r="AB26" s="162" t="s">
        <v>246</v>
      </c>
      <c r="AC26" s="162" t="s">
        <v>204</v>
      </c>
      <c r="AD26" s="162" t="s">
        <v>204</v>
      </c>
      <c r="AE26" s="162" t="s">
        <v>204</v>
      </c>
      <c r="AF26" s="162" t="s">
        <v>204</v>
      </c>
      <c r="AG26" s="162" t="s">
        <v>197</v>
      </c>
    </row>
    <row r="27" spans="1:33" x14ac:dyDescent="0.25">
      <c r="A27" s="162" t="s">
        <v>243</v>
      </c>
      <c r="B27" s="162" t="s">
        <v>197</v>
      </c>
      <c r="C27" s="162" t="s">
        <v>197</v>
      </c>
      <c r="D27" s="162" t="s">
        <v>198</v>
      </c>
      <c r="E27" s="162" t="s">
        <v>244</v>
      </c>
      <c r="F27" s="162" t="s">
        <v>200</v>
      </c>
      <c r="G27" s="162" t="s">
        <v>27</v>
      </c>
      <c r="H27" s="162" t="s">
        <v>201</v>
      </c>
      <c r="I27" s="162" t="s">
        <v>202</v>
      </c>
      <c r="J27" s="162" t="s">
        <v>186</v>
      </c>
      <c r="K27" s="162" t="s">
        <v>10</v>
      </c>
      <c r="L27" s="162">
        <v>9</v>
      </c>
      <c r="M27" s="162">
        <v>2018</v>
      </c>
      <c r="N27" s="162" t="s">
        <v>245</v>
      </c>
      <c r="O27" s="162">
        <v>33659</v>
      </c>
      <c r="P27" s="162" t="s">
        <v>246</v>
      </c>
      <c r="Q27" s="162" t="s">
        <v>246</v>
      </c>
      <c r="R27" s="162" t="s">
        <v>242</v>
      </c>
      <c r="S27" s="162" t="s">
        <v>204</v>
      </c>
      <c r="T27" s="162" t="s">
        <v>204</v>
      </c>
      <c r="U27" s="162" t="s">
        <v>246</v>
      </c>
      <c r="V27" s="162" t="s">
        <v>246</v>
      </c>
      <c r="W27" s="162" t="s">
        <v>204</v>
      </c>
      <c r="X27" s="162" t="s">
        <v>205</v>
      </c>
      <c r="Y27" s="162" t="s">
        <v>205</v>
      </c>
      <c r="Z27" s="162" t="s">
        <v>246</v>
      </c>
      <c r="AA27" s="162" t="s">
        <v>204</v>
      </c>
      <c r="AB27" s="162" t="s">
        <v>246</v>
      </c>
      <c r="AC27" s="162" t="s">
        <v>204</v>
      </c>
      <c r="AD27" s="162" t="s">
        <v>204</v>
      </c>
      <c r="AE27" s="162" t="s">
        <v>204</v>
      </c>
      <c r="AF27" s="162" t="s">
        <v>204</v>
      </c>
      <c r="AG27" s="162" t="s">
        <v>197</v>
      </c>
    </row>
    <row r="28" spans="1:33" x14ac:dyDescent="0.25">
      <c r="A28" s="162" t="s">
        <v>243</v>
      </c>
      <c r="B28" s="162" t="s">
        <v>197</v>
      </c>
      <c r="C28" s="162" t="s">
        <v>197</v>
      </c>
      <c r="D28" s="162" t="s">
        <v>198</v>
      </c>
      <c r="E28" s="162" t="s">
        <v>244</v>
      </c>
      <c r="F28" s="162" t="s">
        <v>200</v>
      </c>
      <c r="G28" s="162" t="s">
        <v>27</v>
      </c>
      <c r="H28" s="162" t="s">
        <v>201</v>
      </c>
      <c r="I28" s="162" t="s">
        <v>202</v>
      </c>
      <c r="J28" s="162" t="s">
        <v>186</v>
      </c>
      <c r="K28" s="162" t="s">
        <v>10</v>
      </c>
      <c r="L28" s="162">
        <v>8</v>
      </c>
      <c r="M28" s="162">
        <v>2018</v>
      </c>
      <c r="N28" s="162" t="s">
        <v>248</v>
      </c>
      <c r="O28" s="162">
        <v>8937</v>
      </c>
      <c r="P28" s="162" t="s">
        <v>246</v>
      </c>
      <c r="Q28" s="162" t="s">
        <v>246</v>
      </c>
      <c r="R28" s="162" t="s">
        <v>242</v>
      </c>
      <c r="S28" s="162" t="s">
        <v>204</v>
      </c>
      <c r="T28" s="162" t="s">
        <v>204</v>
      </c>
      <c r="U28" s="162" t="s">
        <v>246</v>
      </c>
      <c r="V28" s="162" t="s">
        <v>246</v>
      </c>
      <c r="W28" s="162" t="s">
        <v>204</v>
      </c>
      <c r="X28" s="162" t="s">
        <v>205</v>
      </c>
      <c r="Y28" s="162" t="s">
        <v>205</v>
      </c>
      <c r="Z28" s="162" t="s">
        <v>246</v>
      </c>
      <c r="AA28" s="162" t="s">
        <v>204</v>
      </c>
      <c r="AB28" s="162" t="s">
        <v>246</v>
      </c>
      <c r="AC28" s="162" t="s">
        <v>204</v>
      </c>
      <c r="AD28" s="162" t="s">
        <v>204</v>
      </c>
      <c r="AE28" s="162" t="s">
        <v>204</v>
      </c>
      <c r="AF28" s="162" t="s">
        <v>204</v>
      </c>
      <c r="AG28" s="162" t="s">
        <v>197</v>
      </c>
    </row>
    <row r="29" spans="1:33" x14ac:dyDescent="0.25">
      <c r="A29" s="162" t="s">
        <v>249</v>
      </c>
      <c r="B29" s="162" t="s">
        <v>197</v>
      </c>
      <c r="C29" s="162" t="s">
        <v>197</v>
      </c>
      <c r="D29" s="162" t="s">
        <v>198</v>
      </c>
      <c r="E29" s="162" t="s">
        <v>250</v>
      </c>
      <c r="F29" s="162" t="s">
        <v>200</v>
      </c>
      <c r="G29" s="162" t="s">
        <v>27</v>
      </c>
      <c r="H29" s="162" t="s">
        <v>201</v>
      </c>
      <c r="I29" s="162" t="s">
        <v>202</v>
      </c>
      <c r="J29" s="162" t="s">
        <v>186</v>
      </c>
      <c r="K29" s="162" t="s">
        <v>10</v>
      </c>
      <c r="L29" s="162">
        <v>9</v>
      </c>
      <c r="M29" s="162">
        <v>2019</v>
      </c>
      <c r="N29" s="162" t="s">
        <v>251</v>
      </c>
      <c r="O29" s="162">
        <v>44385</v>
      </c>
      <c r="P29" s="162" t="s">
        <v>246</v>
      </c>
      <c r="Q29" s="162" t="s">
        <v>246</v>
      </c>
      <c r="R29" s="162" t="s">
        <v>242</v>
      </c>
      <c r="S29" s="162" t="s">
        <v>204</v>
      </c>
      <c r="T29" s="162" t="s">
        <v>204</v>
      </c>
      <c r="U29" s="162" t="s">
        <v>246</v>
      </c>
      <c r="V29" s="162" t="s">
        <v>246</v>
      </c>
      <c r="W29" s="162" t="s">
        <v>204</v>
      </c>
      <c r="X29" s="162" t="s">
        <v>205</v>
      </c>
      <c r="Y29" s="162" t="s">
        <v>205</v>
      </c>
      <c r="Z29" s="162" t="s">
        <v>246</v>
      </c>
      <c r="AA29" s="162" t="s">
        <v>204</v>
      </c>
      <c r="AB29" s="162" t="s">
        <v>246</v>
      </c>
      <c r="AC29" s="162" t="s">
        <v>204</v>
      </c>
      <c r="AD29" s="162" t="s">
        <v>204</v>
      </c>
      <c r="AE29" s="162" t="s">
        <v>204</v>
      </c>
      <c r="AF29" s="162" t="s">
        <v>204</v>
      </c>
      <c r="AG29" s="162" t="s">
        <v>197</v>
      </c>
    </row>
    <row r="30" spans="1:33" x14ac:dyDescent="0.25">
      <c r="A30" s="162" t="s">
        <v>252</v>
      </c>
      <c r="B30" s="162" t="s">
        <v>197</v>
      </c>
      <c r="C30" s="162" t="s">
        <v>197</v>
      </c>
      <c r="D30" s="162" t="s">
        <v>198</v>
      </c>
      <c r="E30" s="162" t="s">
        <v>253</v>
      </c>
      <c r="F30" s="162" t="s">
        <v>200</v>
      </c>
      <c r="G30" s="162" t="s">
        <v>17</v>
      </c>
      <c r="H30" s="162" t="s">
        <v>254</v>
      </c>
      <c r="I30" s="162" t="s">
        <v>255</v>
      </c>
      <c r="J30" s="162" t="s">
        <v>186</v>
      </c>
      <c r="K30" s="162" t="s">
        <v>10</v>
      </c>
      <c r="L30" s="162">
        <v>7</v>
      </c>
      <c r="M30" s="162">
        <v>2020</v>
      </c>
      <c r="N30" s="162" t="s">
        <v>256</v>
      </c>
      <c r="O30" s="162">
        <v>4000</v>
      </c>
      <c r="P30" s="162" t="s">
        <v>246</v>
      </c>
      <c r="Q30" s="162" t="s">
        <v>246</v>
      </c>
      <c r="R30" s="162" t="s">
        <v>242</v>
      </c>
      <c r="S30" s="162" t="s">
        <v>204</v>
      </c>
      <c r="T30" s="162" t="s">
        <v>204</v>
      </c>
      <c r="U30" s="162" t="s">
        <v>246</v>
      </c>
      <c r="V30" s="162" t="s">
        <v>246</v>
      </c>
      <c r="W30" s="162" t="s">
        <v>204</v>
      </c>
      <c r="X30" s="162" t="s">
        <v>205</v>
      </c>
      <c r="Y30" s="162" t="s">
        <v>204</v>
      </c>
      <c r="Z30" s="162" t="s">
        <v>246</v>
      </c>
      <c r="AA30" s="162" t="s">
        <v>204</v>
      </c>
      <c r="AB30" s="162" t="s">
        <v>246</v>
      </c>
      <c r="AC30" s="162" t="s">
        <v>204</v>
      </c>
      <c r="AD30" s="162" t="s">
        <v>204</v>
      </c>
      <c r="AE30" s="162" t="s">
        <v>204</v>
      </c>
      <c r="AF30" s="162" t="s">
        <v>204</v>
      </c>
      <c r="AG30" s="162" t="s">
        <v>197</v>
      </c>
    </row>
    <row r="31" spans="1:33" x14ac:dyDescent="0.25">
      <c r="A31" s="162" t="s">
        <v>257</v>
      </c>
      <c r="B31" s="162" t="s">
        <v>197</v>
      </c>
      <c r="C31" s="162" t="s">
        <v>197</v>
      </c>
      <c r="D31" s="162" t="s">
        <v>198</v>
      </c>
      <c r="E31" s="162" t="s">
        <v>253</v>
      </c>
      <c r="F31" s="162" t="s">
        <v>200</v>
      </c>
      <c r="G31" s="162" t="s">
        <v>17</v>
      </c>
      <c r="H31" s="162" t="s">
        <v>254</v>
      </c>
      <c r="I31" s="162" t="s">
        <v>255</v>
      </c>
      <c r="J31" s="162" t="s">
        <v>186</v>
      </c>
      <c r="K31" s="162" t="s">
        <v>10</v>
      </c>
      <c r="L31" s="162">
        <v>7</v>
      </c>
      <c r="M31" s="162">
        <v>2021</v>
      </c>
      <c r="N31" s="162" t="s">
        <v>258</v>
      </c>
      <c r="O31" s="162">
        <v>15500</v>
      </c>
      <c r="P31" s="162" t="s">
        <v>246</v>
      </c>
      <c r="Q31" s="162" t="s">
        <v>246</v>
      </c>
      <c r="R31" s="162" t="s">
        <v>242</v>
      </c>
      <c r="S31" s="162" t="s">
        <v>204</v>
      </c>
      <c r="T31" s="162" t="s">
        <v>204</v>
      </c>
      <c r="U31" s="162" t="s">
        <v>246</v>
      </c>
      <c r="V31" s="162" t="s">
        <v>246</v>
      </c>
      <c r="W31" s="162" t="s">
        <v>204</v>
      </c>
      <c r="X31" s="162" t="s">
        <v>205</v>
      </c>
      <c r="Y31" s="162" t="s">
        <v>204</v>
      </c>
      <c r="Z31" s="162" t="s">
        <v>246</v>
      </c>
      <c r="AA31" s="162" t="s">
        <v>204</v>
      </c>
      <c r="AB31" s="162" t="s">
        <v>246</v>
      </c>
      <c r="AC31" s="162" t="s">
        <v>204</v>
      </c>
      <c r="AD31" s="162" t="s">
        <v>204</v>
      </c>
      <c r="AE31" s="162" t="s">
        <v>204</v>
      </c>
      <c r="AF31" s="162" t="s">
        <v>204</v>
      </c>
      <c r="AG31" s="162" t="s">
        <v>197</v>
      </c>
    </row>
    <row r="32" spans="1:33" x14ac:dyDescent="0.25">
      <c r="A32" s="162" t="s">
        <v>196</v>
      </c>
      <c r="B32" s="162" t="s">
        <v>197</v>
      </c>
      <c r="C32" s="162" t="s">
        <v>999</v>
      </c>
      <c r="D32" s="162" t="s">
        <v>1000</v>
      </c>
      <c r="E32" s="162" t="s">
        <v>196</v>
      </c>
      <c r="F32" s="162" t="s">
        <v>1001</v>
      </c>
      <c r="G32" s="162" t="s">
        <v>1002</v>
      </c>
      <c r="H32" s="162" t="s">
        <v>1003</v>
      </c>
      <c r="I32" s="162" t="s">
        <v>1004</v>
      </c>
      <c r="J32" s="162" t="s">
        <v>180</v>
      </c>
      <c r="K32" s="162" t="s">
        <v>47</v>
      </c>
      <c r="L32" s="162">
        <v>7</v>
      </c>
      <c r="M32" s="162">
        <v>2014</v>
      </c>
      <c r="N32" s="162" t="s">
        <v>1008</v>
      </c>
      <c r="O32" s="162">
        <v>28</v>
      </c>
      <c r="P32" s="162" t="s">
        <v>204</v>
      </c>
      <c r="Q32" s="162" t="s">
        <v>204</v>
      </c>
      <c r="R32" s="162" t="s">
        <v>205</v>
      </c>
      <c r="S32" s="162" t="s">
        <v>204</v>
      </c>
      <c r="T32" s="162" t="s">
        <v>204</v>
      </c>
      <c r="U32" s="162" t="s">
        <v>204</v>
      </c>
      <c r="V32" s="162" t="s">
        <v>204</v>
      </c>
      <c r="W32" s="162" t="s">
        <v>204</v>
      </c>
      <c r="X32" s="162" t="s">
        <v>204</v>
      </c>
      <c r="Y32" s="162" t="s">
        <v>204</v>
      </c>
      <c r="Z32" s="162" t="s">
        <v>204</v>
      </c>
      <c r="AA32" s="162" t="s">
        <v>204</v>
      </c>
      <c r="AB32" s="162" t="s">
        <v>204</v>
      </c>
      <c r="AC32" s="162" t="s">
        <v>204</v>
      </c>
      <c r="AD32" s="162" t="s">
        <v>204</v>
      </c>
      <c r="AE32" s="162" t="s">
        <v>204</v>
      </c>
      <c r="AF32" s="162" t="s">
        <v>204</v>
      </c>
      <c r="AG32" s="162" t="s">
        <v>197</v>
      </c>
    </row>
    <row r="33" spans="1:33" x14ac:dyDescent="0.25">
      <c r="A33" s="162" t="s">
        <v>196</v>
      </c>
      <c r="B33" s="162" t="s">
        <v>197</v>
      </c>
      <c r="C33" s="162" t="s">
        <v>999</v>
      </c>
      <c r="D33" s="162" t="s">
        <v>1000</v>
      </c>
      <c r="E33" s="162" t="s">
        <v>196</v>
      </c>
      <c r="F33" s="162" t="s">
        <v>1001</v>
      </c>
      <c r="G33" s="162" t="s">
        <v>1002</v>
      </c>
      <c r="H33" s="162" t="s">
        <v>1003</v>
      </c>
      <c r="I33" s="162" t="s">
        <v>1004</v>
      </c>
      <c r="J33" s="162" t="s">
        <v>180</v>
      </c>
      <c r="K33" s="162" t="s">
        <v>47</v>
      </c>
      <c r="L33" s="162">
        <v>11</v>
      </c>
      <c r="M33" s="162">
        <v>2014</v>
      </c>
      <c r="N33" s="162" t="s">
        <v>1007</v>
      </c>
      <c r="O33" s="162">
        <v>14</v>
      </c>
      <c r="P33" s="162" t="s">
        <v>204</v>
      </c>
      <c r="Q33" s="162" t="s">
        <v>204</v>
      </c>
      <c r="R33" s="162" t="s">
        <v>205</v>
      </c>
      <c r="S33" s="162" t="s">
        <v>204</v>
      </c>
      <c r="T33" s="162" t="s">
        <v>204</v>
      </c>
      <c r="U33" s="162" t="s">
        <v>204</v>
      </c>
      <c r="V33" s="162" t="s">
        <v>204</v>
      </c>
      <c r="W33" s="162" t="s">
        <v>204</v>
      </c>
      <c r="X33" s="162" t="s">
        <v>204</v>
      </c>
      <c r="Y33" s="162" t="s">
        <v>204</v>
      </c>
      <c r="Z33" s="162" t="s">
        <v>204</v>
      </c>
      <c r="AA33" s="162" t="s">
        <v>204</v>
      </c>
      <c r="AB33" s="162" t="s">
        <v>204</v>
      </c>
      <c r="AC33" s="162" t="s">
        <v>204</v>
      </c>
      <c r="AD33" s="162" t="s">
        <v>204</v>
      </c>
      <c r="AE33" s="162" t="s">
        <v>204</v>
      </c>
      <c r="AF33" s="162" t="s">
        <v>204</v>
      </c>
      <c r="AG33" s="162" t="s">
        <v>197</v>
      </c>
    </row>
    <row r="34" spans="1:33" x14ac:dyDescent="0.25">
      <c r="A34" s="162" t="s">
        <v>196</v>
      </c>
      <c r="B34" s="162" t="s">
        <v>197</v>
      </c>
      <c r="C34" s="162" t="s">
        <v>999</v>
      </c>
      <c r="D34" s="162" t="s">
        <v>1000</v>
      </c>
      <c r="E34" s="162" t="s">
        <v>196</v>
      </c>
      <c r="F34" s="162" t="s">
        <v>1001</v>
      </c>
      <c r="G34" s="162" t="s">
        <v>1002</v>
      </c>
      <c r="H34" s="162" t="s">
        <v>1003</v>
      </c>
      <c r="I34" s="162" t="s">
        <v>1004</v>
      </c>
      <c r="J34" s="162" t="s">
        <v>180</v>
      </c>
      <c r="K34" s="162" t="s">
        <v>47</v>
      </c>
      <c r="L34" s="162">
        <v>9</v>
      </c>
      <c r="M34" s="162">
        <v>2014</v>
      </c>
      <c r="N34" s="162" t="s">
        <v>1005</v>
      </c>
      <c r="O34" s="162">
        <v>21</v>
      </c>
      <c r="P34" s="162" t="s">
        <v>204</v>
      </c>
      <c r="Q34" s="162" t="s">
        <v>204</v>
      </c>
      <c r="R34" s="162" t="s">
        <v>205</v>
      </c>
      <c r="S34" s="162" t="s">
        <v>204</v>
      </c>
      <c r="T34" s="162" t="s">
        <v>204</v>
      </c>
      <c r="U34" s="162" t="s">
        <v>204</v>
      </c>
      <c r="V34" s="162" t="s">
        <v>204</v>
      </c>
      <c r="W34" s="162" t="s">
        <v>204</v>
      </c>
      <c r="X34" s="162" t="s">
        <v>204</v>
      </c>
      <c r="Y34" s="162" t="s">
        <v>204</v>
      </c>
      <c r="Z34" s="162" t="s">
        <v>204</v>
      </c>
      <c r="AA34" s="162" t="s">
        <v>204</v>
      </c>
      <c r="AB34" s="162" t="s">
        <v>204</v>
      </c>
      <c r="AC34" s="162" t="s">
        <v>204</v>
      </c>
      <c r="AD34" s="162" t="s">
        <v>204</v>
      </c>
      <c r="AE34" s="162" t="s">
        <v>204</v>
      </c>
      <c r="AF34" s="162" t="s">
        <v>204</v>
      </c>
      <c r="AG34" s="162" t="s">
        <v>197</v>
      </c>
    </row>
    <row r="35" spans="1:33" x14ac:dyDescent="0.25">
      <c r="A35" s="162" t="s">
        <v>196</v>
      </c>
      <c r="B35" s="162" t="s">
        <v>197</v>
      </c>
      <c r="C35" s="162" t="s">
        <v>999</v>
      </c>
      <c r="D35" s="162" t="s">
        <v>1000</v>
      </c>
      <c r="E35" s="162" t="s">
        <v>196</v>
      </c>
      <c r="F35" s="162" t="s">
        <v>1001</v>
      </c>
      <c r="G35" s="162" t="s">
        <v>1002</v>
      </c>
      <c r="H35" s="162" t="s">
        <v>1003</v>
      </c>
      <c r="I35" s="162" t="s">
        <v>1004</v>
      </c>
      <c r="J35" s="162" t="s">
        <v>180</v>
      </c>
      <c r="K35" s="162" t="s">
        <v>47</v>
      </c>
      <c r="L35" s="162">
        <v>8</v>
      </c>
      <c r="M35" s="162">
        <v>2014</v>
      </c>
      <c r="N35" s="162" t="s">
        <v>1009</v>
      </c>
      <c r="O35" s="162">
        <v>26</v>
      </c>
      <c r="P35" s="162" t="s">
        <v>204</v>
      </c>
      <c r="Q35" s="162" t="s">
        <v>204</v>
      </c>
      <c r="R35" s="162" t="s">
        <v>205</v>
      </c>
      <c r="S35" s="162" t="s">
        <v>204</v>
      </c>
      <c r="T35" s="162" t="s">
        <v>204</v>
      </c>
      <c r="U35" s="162" t="s">
        <v>204</v>
      </c>
      <c r="V35" s="162" t="s">
        <v>204</v>
      </c>
      <c r="W35" s="162" t="s">
        <v>204</v>
      </c>
      <c r="X35" s="162" t="s">
        <v>204</v>
      </c>
      <c r="Y35" s="162" t="s">
        <v>204</v>
      </c>
      <c r="Z35" s="162" t="s">
        <v>204</v>
      </c>
      <c r="AA35" s="162" t="s">
        <v>204</v>
      </c>
      <c r="AB35" s="162" t="s">
        <v>204</v>
      </c>
      <c r="AC35" s="162" t="s">
        <v>204</v>
      </c>
      <c r="AD35" s="162" t="s">
        <v>204</v>
      </c>
      <c r="AE35" s="162" t="s">
        <v>204</v>
      </c>
      <c r="AF35" s="162" t="s">
        <v>204</v>
      </c>
      <c r="AG35" s="162" t="s">
        <v>197</v>
      </c>
    </row>
    <row r="36" spans="1:33" x14ac:dyDescent="0.25">
      <c r="A36" s="162" t="s">
        <v>196</v>
      </c>
      <c r="B36" s="162" t="s">
        <v>197</v>
      </c>
      <c r="C36" s="162" t="s">
        <v>999</v>
      </c>
      <c r="D36" s="162" t="s">
        <v>1000</v>
      </c>
      <c r="E36" s="162" t="s">
        <v>196</v>
      </c>
      <c r="F36" s="162" t="s">
        <v>1001</v>
      </c>
      <c r="G36" s="162" t="s">
        <v>1002</v>
      </c>
      <c r="H36" s="162" t="s">
        <v>1003</v>
      </c>
      <c r="I36" s="162" t="s">
        <v>1004</v>
      </c>
      <c r="J36" s="162" t="s">
        <v>180</v>
      </c>
      <c r="K36" s="162" t="s">
        <v>47</v>
      </c>
      <c r="L36" s="162">
        <v>10</v>
      </c>
      <c r="M36" s="162">
        <v>2014</v>
      </c>
      <c r="N36" s="162" t="s">
        <v>1006</v>
      </c>
      <c r="O36" s="162">
        <v>21</v>
      </c>
      <c r="P36" s="162" t="s">
        <v>204</v>
      </c>
      <c r="Q36" s="162" t="s">
        <v>204</v>
      </c>
      <c r="R36" s="162" t="s">
        <v>205</v>
      </c>
      <c r="S36" s="162" t="s">
        <v>204</v>
      </c>
      <c r="T36" s="162" t="s">
        <v>204</v>
      </c>
      <c r="U36" s="162" t="s">
        <v>204</v>
      </c>
      <c r="V36" s="162" t="s">
        <v>204</v>
      </c>
      <c r="W36" s="162" t="s">
        <v>204</v>
      </c>
      <c r="X36" s="162" t="s">
        <v>204</v>
      </c>
      <c r="Y36" s="162" t="s">
        <v>204</v>
      </c>
      <c r="Z36" s="162" t="s">
        <v>204</v>
      </c>
      <c r="AA36" s="162" t="s">
        <v>204</v>
      </c>
      <c r="AB36" s="162" t="s">
        <v>204</v>
      </c>
      <c r="AC36" s="162" t="s">
        <v>204</v>
      </c>
      <c r="AD36" s="162" t="s">
        <v>204</v>
      </c>
      <c r="AE36" s="162" t="s">
        <v>204</v>
      </c>
      <c r="AF36" s="162" t="s">
        <v>204</v>
      </c>
      <c r="AG36" s="162" t="s">
        <v>197</v>
      </c>
    </row>
    <row r="37" spans="1:33" x14ac:dyDescent="0.25">
      <c r="A37" s="162" t="s">
        <v>196</v>
      </c>
      <c r="B37" s="162" t="s">
        <v>197</v>
      </c>
      <c r="C37" s="162" t="s">
        <v>999</v>
      </c>
      <c r="D37" s="162" t="s">
        <v>1000</v>
      </c>
      <c r="E37" s="162" t="s">
        <v>196</v>
      </c>
      <c r="F37" s="162" t="s">
        <v>1001</v>
      </c>
      <c r="G37" s="162" t="s">
        <v>1010</v>
      </c>
      <c r="H37" s="162" t="s">
        <v>1011</v>
      </c>
      <c r="I37" s="162" t="s">
        <v>1012</v>
      </c>
      <c r="J37" s="162" t="s">
        <v>180</v>
      </c>
      <c r="K37" s="162" t="s">
        <v>47</v>
      </c>
      <c r="L37" s="162">
        <v>9</v>
      </c>
      <c r="M37" s="162">
        <v>2014</v>
      </c>
      <c r="N37" s="162" t="s">
        <v>1015</v>
      </c>
      <c r="O37" s="162">
        <v>15</v>
      </c>
      <c r="P37" s="162" t="s">
        <v>204</v>
      </c>
      <c r="Q37" s="162" t="s">
        <v>204</v>
      </c>
      <c r="R37" s="162" t="s">
        <v>205</v>
      </c>
      <c r="S37" s="162" t="s">
        <v>204</v>
      </c>
      <c r="T37" s="162" t="s">
        <v>204</v>
      </c>
      <c r="U37" s="162" t="s">
        <v>204</v>
      </c>
      <c r="V37" s="162" t="s">
        <v>204</v>
      </c>
      <c r="W37" s="162" t="s">
        <v>204</v>
      </c>
      <c r="X37" s="162" t="s">
        <v>204</v>
      </c>
      <c r="Y37" s="162" t="s">
        <v>204</v>
      </c>
      <c r="Z37" s="162" t="s">
        <v>204</v>
      </c>
      <c r="AA37" s="162" t="s">
        <v>204</v>
      </c>
      <c r="AB37" s="162" t="s">
        <v>204</v>
      </c>
      <c r="AC37" s="162" t="s">
        <v>204</v>
      </c>
      <c r="AD37" s="162" t="s">
        <v>204</v>
      </c>
      <c r="AE37" s="162" t="s">
        <v>204</v>
      </c>
      <c r="AF37" s="162" t="s">
        <v>204</v>
      </c>
      <c r="AG37" s="162" t="s">
        <v>197</v>
      </c>
    </row>
    <row r="38" spans="1:33" x14ac:dyDescent="0.25">
      <c r="A38" s="162" t="s">
        <v>196</v>
      </c>
      <c r="B38" s="162" t="s">
        <v>197</v>
      </c>
      <c r="C38" s="162" t="s">
        <v>999</v>
      </c>
      <c r="D38" s="162" t="s">
        <v>1000</v>
      </c>
      <c r="E38" s="162" t="s">
        <v>196</v>
      </c>
      <c r="F38" s="162" t="s">
        <v>1001</v>
      </c>
      <c r="G38" s="162" t="s">
        <v>1010</v>
      </c>
      <c r="H38" s="162" t="s">
        <v>1011</v>
      </c>
      <c r="I38" s="162" t="s">
        <v>1012</v>
      </c>
      <c r="J38" s="162" t="s">
        <v>180</v>
      </c>
      <c r="K38" s="162" t="s">
        <v>47</v>
      </c>
      <c r="L38" s="162">
        <v>10</v>
      </c>
      <c r="M38" s="162">
        <v>2014</v>
      </c>
      <c r="N38" s="162" t="s">
        <v>1014</v>
      </c>
      <c r="O38" s="162">
        <v>11</v>
      </c>
      <c r="P38" s="162" t="s">
        <v>204</v>
      </c>
      <c r="Q38" s="162" t="s">
        <v>204</v>
      </c>
      <c r="R38" s="162" t="s">
        <v>205</v>
      </c>
      <c r="S38" s="162" t="s">
        <v>204</v>
      </c>
      <c r="T38" s="162" t="s">
        <v>204</v>
      </c>
      <c r="U38" s="162" t="s">
        <v>204</v>
      </c>
      <c r="V38" s="162" t="s">
        <v>204</v>
      </c>
      <c r="W38" s="162" t="s">
        <v>204</v>
      </c>
      <c r="X38" s="162" t="s">
        <v>204</v>
      </c>
      <c r="Y38" s="162" t="s">
        <v>204</v>
      </c>
      <c r="Z38" s="162" t="s">
        <v>204</v>
      </c>
      <c r="AA38" s="162" t="s">
        <v>204</v>
      </c>
      <c r="AB38" s="162" t="s">
        <v>204</v>
      </c>
      <c r="AC38" s="162" t="s">
        <v>204</v>
      </c>
      <c r="AD38" s="162" t="s">
        <v>204</v>
      </c>
      <c r="AE38" s="162" t="s">
        <v>204</v>
      </c>
      <c r="AF38" s="162" t="s">
        <v>204</v>
      </c>
      <c r="AG38" s="162" t="s">
        <v>197</v>
      </c>
    </row>
    <row r="39" spans="1:33" x14ac:dyDescent="0.25">
      <c r="A39" s="162" t="s">
        <v>196</v>
      </c>
      <c r="B39" s="162" t="s">
        <v>197</v>
      </c>
      <c r="C39" s="162" t="s">
        <v>999</v>
      </c>
      <c r="D39" s="162" t="s">
        <v>1000</v>
      </c>
      <c r="E39" s="162" t="s">
        <v>196</v>
      </c>
      <c r="F39" s="162" t="s">
        <v>1001</v>
      </c>
      <c r="G39" s="162" t="s">
        <v>1010</v>
      </c>
      <c r="H39" s="162" t="s">
        <v>1011</v>
      </c>
      <c r="I39" s="162" t="s">
        <v>1012</v>
      </c>
      <c r="J39" s="162" t="s">
        <v>180</v>
      </c>
      <c r="K39" s="162" t="s">
        <v>47</v>
      </c>
      <c r="L39" s="162">
        <v>11</v>
      </c>
      <c r="M39" s="162">
        <v>2014</v>
      </c>
      <c r="N39" s="162" t="s">
        <v>1013</v>
      </c>
      <c r="O39" s="162">
        <v>7</v>
      </c>
      <c r="P39" s="162" t="s">
        <v>204</v>
      </c>
      <c r="Q39" s="162" t="s">
        <v>204</v>
      </c>
      <c r="R39" s="162" t="s">
        <v>205</v>
      </c>
      <c r="S39" s="162" t="s">
        <v>204</v>
      </c>
      <c r="T39" s="162" t="s">
        <v>204</v>
      </c>
      <c r="U39" s="162" t="s">
        <v>204</v>
      </c>
      <c r="V39" s="162" t="s">
        <v>204</v>
      </c>
      <c r="W39" s="162" t="s">
        <v>204</v>
      </c>
      <c r="X39" s="162" t="s">
        <v>204</v>
      </c>
      <c r="Y39" s="162" t="s">
        <v>204</v>
      </c>
      <c r="Z39" s="162" t="s">
        <v>204</v>
      </c>
      <c r="AA39" s="162" t="s">
        <v>204</v>
      </c>
      <c r="AB39" s="162" t="s">
        <v>204</v>
      </c>
      <c r="AC39" s="162" t="s">
        <v>204</v>
      </c>
      <c r="AD39" s="162" t="s">
        <v>204</v>
      </c>
      <c r="AE39" s="162" t="s">
        <v>204</v>
      </c>
      <c r="AF39" s="162" t="s">
        <v>204</v>
      </c>
      <c r="AG39" s="162" t="s">
        <v>197</v>
      </c>
    </row>
    <row r="40" spans="1:33" x14ac:dyDescent="0.25">
      <c r="A40" s="162" t="s">
        <v>196</v>
      </c>
      <c r="B40" s="162" t="s">
        <v>197</v>
      </c>
      <c r="C40" s="162" t="s">
        <v>999</v>
      </c>
      <c r="D40" s="162" t="s">
        <v>1000</v>
      </c>
      <c r="E40" s="162" t="s">
        <v>196</v>
      </c>
      <c r="F40" s="162" t="s">
        <v>1001</v>
      </c>
      <c r="G40" s="162" t="s">
        <v>1016</v>
      </c>
      <c r="H40" s="162" t="s">
        <v>1017</v>
      </c>
      <c r="I40" s="162" t="s">
        <v>1012</v>
      </c>
      <c r="J40" s="162" t="s">
        <v>180</v>
      </c>
      <c r="K40" s="162" t="s">
        <v>47</v>
      </c>
      <c r="L40" s="162">
        <v>11</v>
      </c>
      <c r="M40" s="162">
        <v>2014</v>
      </c>
      <c r="N40" s="162" t="s">
        <v>1021</v>
      </c>
      <c r="O40" s="162">
        <v>32</v>
      </c>
      <c r="P40" s="162" t="s">
        <v>204</v>
      </c>
      <c r="Q40" s="162" t="s">
        <v>204</v>
      </c>
      <c r="R40" s="162" t="s">
        <v>205</v>
      </c>
      <c r="S40" s="162" t="s">
        <v>204</v>
      </c>
      <c r="T40" s="162" t="s">
        <v>204</v>
      </c>
      <c r="U40" s="162" t="s">
        <v>204</v>
      </c>
      <c r="V40" s="162" t="s">
        <v>204</v>
      </c>
      <c r="W40" s="162" t="s">
        <v>204</v>
      </c>
      <c r="X40" s="162" t="s">
        <v>204</v>
      </c>
      <c r="Y40" s="162" t="s">
        <v>204</v>
      </c>
      <c r="Z40" s="162" t="s">
        <v>204</v>
      </c>
      <c r="AA40" s="162" t="s">
        <v>204</v>
      </c>
      <c r="AB40" s="162" t="s">
        <v>204</v>
      </c>
      <c r="AC40" s="162" t="s">
        <v>204</v>
      </c>
      <c r="AD40" s="162" t="s">
        <v>204</v>
      </c>
      <c r="AE40" s="162" t="s">
        <v>204</v>
      </c>
      <c r="AF40" s="162" t="s">
        <v>204</v>
      </c>
      <c r="AG40" s="162" t="s">
        <v>197</v>
      </c>
    </row>
    <row r="41" spans="1:33" x14ac:dyDescent="0.25">
      <c r="A41" s="162" t="s">
        <v>196</v>
      </c>
      <c r="B41" s="162" t="s">
        <v>197</v>
      </c>
      <c r="C41" s="162" t="s">
        <v>999</v>
      </c>
      <c r="D41" s="162" t="s">
        <v>1000</v>
      </c>
      <c r="E41" s="162" t="s">
        <v>196</v>
      </c>
      <c r="F41" s="162" t="s">
        <v>1001</v>
      </c>
      <c r="G41" s="162" t="s">
        <v>1016</v>
      </c>
      <c r="H41" s="162" t="s">
        <v>1017</v>
      </c>
      <c r="I41" s="162" t="s">
        <v>1012</v>
      </c>
      <c r="J41" s="162" t="s">
        <v>180</v>
      </c>
      <c r="K41" s="162" t="s">
        <v>47</v>
      </c>
      <c r="L41" s="162">
        <v>10</v>
      </c>
      <c r="M41" s="162">
        <v>2014</v>
      </c>
      <c r="N41" s="162" t="s">
        <v>1020</v>
      </c>
      <c r="O41" s="162">
        <v>52</v>
      </c>
      <c r="P41" s="162" t="s">
        <v>204</v>
      </c>
      <c r="Q41" s="162" t="s">
        <v>204</v>
      </c>
      <c r="R41" s="162" t="s">
        <v>205</v>
      </c>
      <c r="S41" s="162" t="s">
        <v>204</v>
      </c>
      <c r="T41" s="162" t="s">
        <v>204</v>
      </c>
      <c r="U41" s="162" t="s">
        <v>204</v>
      </c>
      <c r="V41" s="162" t="s">
        <v>204</v>
      </c>
      <c r="W41" s="162" t="s">
        <v>204</v>
      </c>
      <c r="X41" s="162" t="s">
        <v>204</v>
      </c>
      <c r="Y41" s="162" t="s">
        <v>204</v>
      </c>
      <c r="Z41" s="162" t="s">
        <v>204</v>
      </c>
      <c r="AA41" s="162" t="s">
        <v>204</v>
      </c>
      <c r="AB41" s="162" t="s">
        <v>204</v>
      </c>
      <c r="AC41" s="162" t="s">
        <v>204</v>
      </c>
      <c r="AD41" s="162" t="s">
        <v>204</v>
      </c>
      <c r="AE41" s="162" t="s">
        <v>204</v>
      </c>
      <c r="AF41" s="162" t="s">
        <v>204</v>
      </c>
      <c r="AG41" s="162" t="s">
        <v>197</v>
      </c>
    </row>
    <row r="42" spans="1:33" x14ac:dyDescent="0.25">
      <c r="A42" s="162" t="s">
        <v>196</v>
      </c>
      <c r="B42" s="162" t="s">
        <v>197</v>
      </c>
      <c r="C42" s="162" t="s">
        <v>999</v>
      </c>
      <c r="D42" s="162" t="s">
        <v>1000</v>
      </c>
      <c r="E42" s="162" t="s">
        <v>196</v>
      </c>
      <c r="F42" s="162" t="s">
        <v>1001</v>
      </c>
      <c r="G42" s="162" t="s">
        <v>1016</v>
      </c>
      <c r="H42" s="162" t="s">
        <v>1017</v>
      </c>
      <c r="I42" s="162" t="s">
        <v>1012</v>
      </c>
      <c r="J42" s="162" t="s">
        <v>180</v>
      </c>
      <c r="K42" s="162" t="s">
        <v>47</v>
      </c>
      <c r="L42" s="162">
        <v>8</v>
      </c>
      <c r="M42" s="162">
        <v>2014</v>
      </c>
      <c r="N42" s="162" t="s">
        <v>1019</v>
      </c>
      <c r="O42" s="162">
        <v>76</v>
      </c>
      <c r="P42" s="162" t="s">
        <v>204</v>
      </c>
      <c r="Q42" s="162" t="s">
        <v>204</v>
      </c>
      <c r="R42" s="162" t="s">
        <v>205</v>
      </c>
      <c r="S42" s="162" t="s">
        <v>204</v>
      </c>
      <c r="T42" s="162" t="s">
        <v>204</v>
      </c>
      <c r="U42" s="162" t="s">
        <v>204</v>
      </c>
      <c r="V42" s="162" t="s">
        <v>204</v>
      </c>
      <c r="W42" s="162" t="s">
        <v>204</v>
      </c>
      <c r="X42" s="162" t="s">
        <v>204</v>
      </c>
      <c r="Y42" s="162" t="s">
        <v>204</v>
      </c>
      <c r="Z42" s="162" t="s">
        <v>204</v>
      </c>
      <c r="AA42" s="162" t="s">
        <v>204</v>
      </c>
      <c r="AB42" s="162" t="s">
        <v>204</v>
      </c>
      <c r="AC42" s="162" t="s">
        <v>204</v>
      </c>
      <c r="AD42" s="162" t="s">
        <v>204</v>
      </c>
      <c r="AE42" s="162" t="s">
        <v>204</v>
      </c>
      <c r="AF42" s="162" t="s">
        <v>204</v>
      </c>
      <c r="AG42" s="162" t="s">
        <v>197</v>
      </c>
    </row>
    <row r="43" spans="1:33" x14ac:dyDescent="0.25">
      <c r="A43" s="162" t="s">
        <v>196</v>
      </c>
      <c r="B43" s="162" t="s">
        <v>197</v>
      </c>
      <c r="C43" s="162" t="s">
        <v>999</v>
      </c>
      <c r="D43" s="162" t="s">
        <v>1000</v>
      </c>
      <c r="E43" s="162" t="s">
        <v>196</v>
      </c>
      <c r="F43" s="162" t="s">
        <v>1001</v>
      </c>
      <c r="G43" s="162" t="s">
        <v>1016</v>
      </c>
      <c r="H43" s="162" t="s">
        <v>1017</v>
      </c>
      <c r="I43" s="162" t="s">
        <v>1012</v>
      </c>
      <c r="J43" s="162" t="s">
        <v>180</v>
      </c>
      <c r="K43" s="162" t="s">
        <v>47</v>
      </c>
      <c r="L43" s="162">
        <v>9</v>
      </c>
      <c r="M43" s="162">
        <v>2014</v>
      </c>
      <c r="N43" s="162" t="s">
        <v>1018</v>
      </c>
      <c r="O43" s="162">
        <v>61</v>
      </c>
      <c r="P43" s="162" t="s">
        <v>204</v>
      </c>
      <c r="Q43" s="162" t="s">
        <v>204</v>
      </c>
      <c r="R43" s="162" t="s">
        <v>205</v>
      </c>
      <c r="S43" s="162" t="s">
        <v>204</v>
      </c>
      <c r="T43" s="162" t="s">
        <v>204</v>
      </c>
      <c r="U43" s="162" t="s">
        <v>204</v>
      </c>
      <c r="V43" s="162" t="s">
        <v>204</v>
      </c>
      <c r="W43" s="162" t="s">
        <v>204</v>
      </c>
      <c r="X43" s="162" t="s">
        <v>204</v>
      </c>
      <c r="Y43" s="162" t="s">
        <v>204</v>
      </c>
      <c r="Z43" s="162" t="s">
        <v>204</v>
      </c>
      <c r="AA43" s="162" t="s">
        <v>204</v>
      </c>
      <c r="AB43" s="162" t="s">
        <v>204</v>
      </c>
      <c r="AC43" s="162" t="s">
        <v>204</v>
      </c>
      <c r="AD43" s="162" t="s">
        <v>204</v>
      </c>
      <c r="AE43" s="162" t="s">
        <v>204</v>
      </c>
      <c r="AF43" s="162" t="s">
        <v>204</v>
      </c>
      <c r="AG43" s="162" t="s">
        <v>197</v>
      </c>
    </row>
    <row r="44" spans="1:33" x14ac:dyDescent="0.25">
      <c r="A44" s="162" t="s">
        <v>196</v>
      </c>
      <c r="B44" s="162" t="s">
        <v>197</v>
      </c>
      <c r="C44" s="162" t="s">
        <v>999</v>
      </c>
      <c r="D44" s="162" t="s">
        <v>1000</v>
      </c>
      <c r="E44" s="162" t="s">
        <v>196</v>
      </c>
      <c r="F44" s="162" t="s">
        <v>1001</v>
      </c>
      <c r="G44" s="162" t="s">
        <v>1016</v>
      </c>
      <c r="H44" s="162" t="s">
        <v>1017</v>
      </c>
      <c r="I44" s="162" t="s">
        <v>1012</v>
      </c>
      <c r="J44" s="162" t="s">
        <v>180</v>
      </c>
      <c r="K44" s="162" t="s">
        <v>47</v>
      </c>
      <c r="L44" s="162">
        <v>7</v>
      </c>
      <c r="M44" s="162">
        <v>2014</v>
      </c>
      <c r="N44" s="162" t="s">
        <v>1022</v>
      </c>
      <c r="O44" s="162">
        <v>86</v>
      </c>
      <c r="P44" s="162" t="s">
        <v>204</v>
      </c>
      <c r="Q44" s="162" t="s">
        <v>204</v>
      </c>
      <c r="R44" s="162" t="s">
        <v>205</v>
      </c>
      <c r="S44" s="162" t="s">
        <v>204</v>
      </c>
      <c r="T44" s="162" t="s">
        <v>204</v>
      </c>
      <c r="U44" s="162" t="s">
        <v>204</v>
      </c>
      <c r="V44" s="162" t="s">
        <v>204</v>
      </c>
      <c r="W44" s="162" t="s">
        <v>204</v>
      </c>
      <c r="X44" s="162" t="s">
        <v>204</v>
      </c>
      <c r="Y44" s="162" t="s">
        <v>204</v>
      </c>
      <c r="Z44" s="162" t="s">
        <v>204</v>
      </c>
      <c r="AA44" s="162" t="s">
        <v>204</v>
      </c>
      <c r="AB44" s="162" t="s">
        <v>204</v>
      </c>
      <c r="AC44" s="162" t="s">
        <v>204</v>
      </c>
      <c r="AD44" s="162" t="s">
        <v>204</v>
      </c>
      <c r="AE44" s="162" t="s">
        <v>204</v>
      </c>
      <c r="AF44" s="162" t="s">
        <v>204</v>
      </c>
      <c r="AG44" s="162" t="s">
        <v>197</v>
      </c>
    </row>
    <row r="45" spans="1:33" x14ac:dyDescent="0.25">
      <c r="A45" s="162" t="s">
        <v>196</v>
      </c>
      <c r="B45" s="162" t="s">
        <v>197</v>
      </c>
      <c r="C45" s="162" t="s">
        <v>999</v>
      </c>
      <c r="D45" s="162" t="s">
        <v>1000</v>
      </c>
      <c r="E45" s="162" t="s">
        <v>196</v>
      </c>
      <c r="F45" s="162" t="s">
        <v>1001</v>
      </c>
      <c r="G45" s="162" t="s">
        <v>1023</v>
      </c>
      <c r="H45" s="162" t="s">
        <v>1024</v>
      </c>
      <c r="I45" s="162" t="s">
        <v>1012</v>
      </c>
      <c r="J45" s="162" t="s">
        <v>180</v>
      </c>
      <c r="K45" s="162" t="s">
        <v>47</v>
      </c>
      <c r="L45" s="162">
        <v>7</v>
      </c>
      <c r="M45" s="162">
        <v>2014</v>
      </c>
      <c r="N45" s="162" t="s">
        <v>1025</v>
      </c>
      <c r="O45" s="162">
        <v>110</v>
      </c>
      <c r="P45" s="162" t="s">
        <v>204</v>
      </c>
      <c r="Q45" s="162" t="s">
        <v>204</v>
      </c>
      <c r="R45" s="162" t="s">
        <v>205</v>
      </c>
      <c r="S45" s="162" t="s">
        <v>204</v>
      </c>
      <c r="T45" s="162" t="s">
        <v>204</v>
      </c>
      <c r="U45" s="162" t="s">
        <v>204</v>
      </c>
      <c r="V45" s="162" t="s">
        <v>204</v>
      </c>
      <c r="W45" s="162" t="s">
        <v>204</v>
      </c>
      <c r="X45" s="162" t="s">
        <v>204</v>
      </c>
      <c r="Y45" s="162" t="s">
        <v>204</v>
      </c>
      <c r="Z45" s="162" t="s">
        <v>204</v>
      </c>
      <c r="AA45" s="162" t="s">
        <v>204</v>
      </c>
      <c r="AB45" s="162" t="s">
        <v>204</v>
      </c>
      <c r="AC45" s="162" t="s">
        <v>204</v>
      </c>
      <c r="AD45" s="162" t="s">
        <v>204</v>
      </c>
      <c r="AE45" s="162" t="s">
        <v>204</v>
      </c>
      <c r="AF45" s="162" t="s">
        <v>204</v>
      </c>
      <c r="AG45" s="162" t="s">
        <v>197</v>
      </c>
    </row>
    <row r="46" spans="1:33" x14ac:dyDescent="0.25">
      <c r="A46" s="162" t="s">
        <v>196</v>
      </c>
      <c r="B46" s="162" t="s">
        <v>197</v>
      </c>
      <c r="C46" s="162" t="s">
        <v>999</v>
      </c>
      <c r="D46" s="162" t="s">
        <v>1000</v>
      </c>
      <c r="E46" s="162" t="s">
        <v>196</v>
      </c>
      <c r="F46" s="162" t="s">
        <v>1001</v>
      </c>
      <c r="G46" s="162" t="s">
        <v>1023</v>
      </c>
      <c r="H46" s="162" t="s">
        <v>1024</v>
      </c>
      <c r="I46" s="162" t="s">
        <v>1012</v>
      </c>
      <c r="J46" s="162" t="s">
        <v>180</v>
      </c>
      <c r="K46" s="162" t="s">
        <v>47</v>
      </c>
      <c r="L46" s="162">
        <v>9</v>
      </c>
      <c r="M46" s="162">
        <v>2014</v>
      </c>
      <c r="N46" s="162" t="s">
        <v>1029</v>
      </c>
      <c r="O46" s="162">
        <v>78</v>
      </c>
      <c r="P46" s="162" t="s">
        <v>204</v>
      </c>
      <c r="Q46" s="162" t="s">
        <v>204</v>
      </c>
      <c r="R46" s="162" t="s">
        <v>205</v>
      </c>
      <c r="S46" s="162" t="s">
        <v>204</v>
      </c>
      <c r="T46" s="162" t="s">
        <v>204</v>
      </c>
      <c r="U46" s="162" t="s">
        <v>204</v>
      </c>
      <c r="V46" s="162" t="s">
        <v>204</v>
      </c>
      <c r="W46" s="162" t="s">
        <v>204</v>
      </c>
      <c r="X46" s="162" t="s">
        <v>204</v>
      </c>
      <c r="Y46" s="162" t="s">
        <v>204</v>
      </c>
      <c r="Z46" s="162" t="s">
        <v>204</v>
      </c>
      <c r="AA46" s="162" t="s">
        <v>204</v>
      </c>
      <c r="AB46" s="162" t="s">
        <v>204</v>
      </c>
      <c r="AC46" s="162" t="s">
        <v>204</v>
      </c>
      <c r="AD46" s="162" t="s">
        <v>204</v>
      </c>
      <c r="AE46" s="162" t="s">
        <v>204</v>
      </c>
      <c r="AF46" s="162" t="s">
        <v>204</v>
      </c>
      <c r="AG46" s="162" t="s">
        <v>197</v>
      </c>
    </row>
    <row r="47" spans="1:33" x14ac:dyDescent="0.25">
      <c r="A47" s="162" t="s">
        <v>196</v>
      </c>
      <c r="B47" s="162" t="s">
        <v>197</v>
      </c>
      <c r="C47" s="162" t="s">
        <v>999</v>
      </c>
      <c r="D47" s="162" t="s">
        <v>1000</v>
      </c>
      <c r="E47" s="162" t="s">
        <v>196</v>
      </c>
      <c r="F47" s="162" t="s">
        <v>1001</v>
      </c>
      <c r="G47" s="162" t="s">
        <v>1023</v>
      </c>
      <c r="H47" s="162" t="s">
        <v>1024</v>
      </c>
      <c r="I47" s="162" t="s">
        <v>1012</v>
      </c>
      <c r="J47" s="162" t="s">
        <v>180</v>
      </c>
      <c r="K47" s="162" t="s">
        <v>47</v>
      </c>
      <c r="L47" s="162">
        <v>8</v>
      </c>
      <c r="M47" s="162">
        <v>2014</v>
      </c>
      <c r="N47" s="162" t="s">
        <v>1028</v>
      </c>
      <c r="O47" s="162">
        <v>96</v>
      </c>
      <c r="P47" s="162" t="s">
        <v>204</v>
      </c>
      <c r="Q47" s="162" t="s">
        <v>204</v>
      </c>
      <c r="R47" s="162" t="s">
        <v>205</v>
      </c>
      <c r="S47" s="162" t="s">
        <v>204</v>
      </c>
      <c r="T47" s="162" t="s">
        <v>204</v>
      </c>
      <c r="U47" s="162" t="s">
        <v>204</v>
      </c>
      <c r="V47" s="162" t="s">
        <v>204</v>
      </c>
      <c r="W47" s="162" t="s">
        <v>204</v>
      </c>
      <c r="X47" s="162" t="s">
        <v>204</v>
      </c>
      <c r="Y47" s="162" t="s">
        <v>204</v>
      </c>
      <c r="Z47" s="162" t="s">
        <v>204</v>
      </c>
      <c r="AA47" s="162" t="s">
        <v>204</v>
      </c>
      <c r="AB47" s="162" t="s">
        <v>204</v>
      </c>
      <c r="AC47" s="162" t="s">
        <v>204</v>
      </c>
      <c r="AD47" s="162" t="s">
        <v>204</v>
      </c>
      <c r="AE47" s="162" t="s">
        <v>204</v>
      </c>
      <c r="AF47" s="162" t="s">
        <v>204</v>
      </c>
      <c r="AG47" s="162" t="s">
        <v>197</v>
      </c>
    </row>
    <row r="48" spans="1:33" x14ac:dyDescent="0.25">
      <c r="A48" s="162" t="s">
        <v>196</v>
      </c>
      <c r="B48" s="162" t="s">
        <v>197</v>
      </c>
      <c r="C48" s="162" t="s">
        <v>999</v>
      </c>
      <c r="D48" s="162" t="s">
        <v>1000</v>
      </c>
      <c r="E48" s="162" t="s">
        <v>196</v>
      </c>
      <c r="F48" s="162" t="s">
        <v>1001</v>
      </c>
      <c r="G48" s="162" t="s">
        <v>1023</v>
      </c>
      <c r="H48" s="162" t="s">
        <v>1024</v>
      </c>
      <c r="I48" s="162" t="s">
        <v>1012</v>
      </c>
      <c r="J48" s="162" t="s">
        <v>180</v>
      </c>
      <c r="K48" s="162" t="s">
        <v>47</v>
      </c>
      <c r="L48" s="162">
        <v>10</v>
      </c>
      <c r="M48" s="162">
        <v>2014</v>
      </c>
      <c r="N48" s="162" t="s">
        <v>1027</v>
      </c>
      <c r="O48" s="162">
        <v>61</v>
      </c>
      <c r="P48" s="162" t="s">
        <v>204</v>
      </c>
      <c r="Q48" s="162" t="s">
        <v>204</v>
      </c>
      <c r="R48" s="162" t="s">
        <v>205</v>
      </c>
      <c r="S48" s="162" t="s">
        <v>204</v>
      </c>
      <c r="T48" s="162" t="s">
        <v>204</v>
      </c>
      <c r="U48" s="162" t="s">
        <v>204</v>
      </c>
      <c r="V48" s="162" t="s">
        <v>204</v>
      </c>
      <c r="W48" s="162" t="s">
        <v>204</v>
      </c>
      <c r="X48" s="162" t="s">
        <v>204</v>
      </c>
      <c r="Y48" s="162" t="s">
        <v>204</v>
      </c>
      <c r="Z48" s="162" t="s">
        <v>204</v>
      </c>
      <c r="AA48" s="162" t="s">
        <v>204</v>
      </c>
      <c r="AB48" s="162" t="s">
        <v>204</v>
      </c>
      <c r="AC48" s="162" t="s">
        <v>204</v>
      </c>
      <c r="AD48" s="162" t="s">
        <v>204</v>
      </c>
      <c r="AE48" s="162" t="s">
        <v>204</v>
      </c>
      <c r="AF48" s="162" t="s">
        <v>204</v>
      </c>
      <c r="AG48" s="162" t="s">
        <v>197</v>
      </c>
    </row>
    <row r="49" spans="1:33" x14ac:dyDescent="0.25">
      <c r="A49" s="162" t="s">
        <v>196</v>
      </c>
      <c r="B49" s="162" t="s">
        <v>197</v>
      </c>
      <c r="C49" s="162" t="s">
        <v>999</v>
      </c>
      <c r="D49" s="162" t="s">
        <v>1000</v>
      </c>
      <c r="E49" s="162" t="s">
        <v>196</v>
      </c>
      <c r="F49" s="162" t="s">
        <v>1001</v>
      </c>
      <c r="G49" s="162" t="s">
        <v>1023</v>
      </c>
      <c r="H49" s="162" t="s">
        <v>1024</v>
      </c>
      <c r="I49" s="162" t="s">
        <v>1012</v>
      </c>
      <c r="J49" s="162" t="s">
        <v>180</v>
      </c>
      <c r="K49" s="162" t="s">
        <v>47</v>
      </c>
      <c r="L49" s="162">
        <v>11</v>
      </c>
      <c r="M49" s="162">
        <v>2014</v>
      </c>
      <c r="N49" s="162" t="s">
        <v>1026</v>
      </c>
      <c r="O49" s="162">
        <v>37</v>
      </c>
      <c r="P49" s="162" t="s">
        <v>204</v>
      </c>
      <c r="Q49" s="162" t="s">
        <v>204</v>
      </c>
      <c r="R49" s="162" t="s">
        <v>205</v>
      </c>
      <c r="S49" s="162" t="s">
        <v>204</v>
      </c>
      <c r="T49" s="162" t="s">
        <v>204</v>
      </c>
      <c r="U49" s="162" t="s">
        <v>204</v>
      </c>
      <c r="V49" s="162" t="s">
        <v>204</v>
      </c>
      <c r="W49" s="162" t="s">
        <v>204</v>
      </c>
      <c r="X49" s="162" t="s">
        <v>204</v>
      </c>
      <c r="Y49" s="162" t="s">
        <v>204</v>
      </c>
      <c r="Z49" s="162" t="s">
        <v>204</v>
      </c>
      <c r="AA49" s="162" t="s">
        <v>204</v>
      </c>
      <c r="AB49" s="162" t="s">
        <v>204</v>
      </c>
      <c r="AC49" s="162" t="s">
        <v>204</v>
      </c>
      <c r="AD49" s="162" t="s">
        <v>204</v>
      </c>
      <c r="AE49" s="162" t="s">
        <v>204</v>
      </c>
      <c r="AF49" s="162" t="s">
        <v>204</v>
      </c>
      <c r="AG49" s="162" t="s">
        <v>197</v>
      </c>
    </row>
    <row r="50" spans="1:33" x14ac:dyDescent="0.25">
      <c r="A50" s="162" t="s">
        <v>196</v>
      </c>
      <c r="B50" s="162" t="s">
        <v>197</v>
      </c>
      <c r="C50" s="162" t="s">
        <v>999</v>
      </c>
      <c r="D50" s="162" t="s">
        <v>1000</v>
      </c>
      <c r="E50" s="162" t="s">
        <v>196</v>
      </c>
      <c r="F50" s="162" t="s">
        <v>1001</v>
      </c>
      <c r="G50" s="162" t="s">
        <v>1030</v>
      </c>
      <c r="H50" s="162" t="s">
        <v>1031</v>
      </c>
      <c r="I50" s="162" t="s">
        <v>1012</v>
      </c>
      <c r="J50" s="162" t="s">
        <v>180</v>
      </c>
      <c r="K50" s="162" t="s">
        <v>47</v>
      </c>
      <c r="L50" s="162">
        <v>10</v>
      </c>
      <c r="M50" s="162">
        <v>2014</v>
      </c>
      <c r="N50" s="162" t="s">
        <v>1033</v>
      </c>
      <c r="O50" s="162">
        <v>42</v>
      </c>
      <c r="P50" s="162" t="s">
        <v>204</v>
      </c>
      <c r="Q50" s="162" t="s">
        <v>204</v>
      </c>
      <c r="R50" s="162" t="s">
        <v>205</v>
      </c>
      <c r="S50" s="162" t="s">
        <v>204</v>
      </c>
      <c r="T50" s="162" t="s">
        <v>204</v>
      </c>
      <c r="U50" s="162" t="s">
        <v>204</v>
      </c>
      <c r="V50" s="162" t="s">
        <v>204</v>
      </c>
      <c r="W50" s="162" t="s">
        <v>204</v>
      </c>
      <c r="X50" s="162" t="s">
        <v>204</v>
      </c>
      <c r="Y50" s="162" t="s">
        <v>204</v>
      </c>
      <c r="Z50" s="162" t="s">
        <v>204</v>
      </c>
      <c r="AA50" s="162" t="s">
        <v>204</v>
      </c>
      <c r="AB50" s="162" t="s">
        <v>204</v>
      </c>
      <c r="AC50" s="162" t="s">
        <v>204</v>
      </c>
      <c r="AD50" s="162" t="s">
        <v>204</v>
      </c>
      <c r="AE50" s="162" t="s">
        <v>204</v>
      </c>
      <c r="AF50" s="162" t="s">
        <v>204</v>
      </c>
      <c r="AG50" s="162" t="s">
        <v>197</v>
      </c>
    </row>
    <row r="51" spans="1:33" x14ac:dyDescent="0.25">
      <c r="A51" s="162" t="s">
        <v>196</v>
      </c>
      <c r="B51" s="162" t="s">
        <v>197</v>
      </c>
      <c r="C51" s="162" t="s">
        <v>999</v>
      </c>
      <c r="D51" s="162" t="s">
        <v>1000</v>
      </c>
      <c r="E51" s="162" t="s">
        <v>196</v>
      </c>
      <c r="F51" s="162" t="s">
        <v>1001</v>
      </c>
      <c r="G51" s="162" t="s">
        <v>1030</v>
      </c>
      <c r="H51" s="162" t="s">
        <v>1031</v>
      </c>
      <c r="I51" s="162" t="s">
        <v>1012</v>
      </c>
      <c r="J51" s="162" t="s">
        <v>180</v>
      </c>
      <c r="K51" s="162" t="s">
        <v>47</v>
      </c>
      <c r="L51" s="162">
        <v>8</v>
      </c>
      <c r="M51" s="162">
        <v>2014</v>
      </c>
      <c r="N51" s="162" t="s">
        <v>1036</v>
      </c>
      <c r="O51" s="162">
        <v>52</v>
      </c>
      <c r="P51" s="162" t="s">
        <v>204</v>
      </c>
      <c r="Q51" s="162" t="s">
        <v>204</v>
      </c>
      <c r="R51" s="162" t="s">
        <v>205</v>
      </c>
      <c r="S51" s="162" t="s">
        <v>204</v>
      </c>
      <c r="T51" s="162" t="s">
        <v>204</v>
      </c>
      <c r="U51" s="162" t="s">
        <v>204</v>
      </c>
      <c r="V51" s="162" t="s">
        <v>204</v>
      </c>
      <c r="W51" s="162" t="s">
        <v>204</v>
      </c>
      <c r="X51" s="162" t="s">
        <v>204</v>
      </c>
      <c r="Y51" s="162" t="s">
        <v>204</v>
      </c>
      <c r="Z51" s="162" t="s">
        <v>204</v>
      </c>
      <c r="AA51" s="162" t="s">
        <v>204</v>
      </c>
      <c r="AB51" s="162" t="s">
        <v>204</v>
      </c>
      <c r="AC51" s="162" t="s">
        <v>204</v>
      </c>
      <c r="AD51" s="162" t="s">
        <v>204</v>
      </c>
      <c r="AE51" s="162" t="s">
        <v>204</v>
      </c>
      <c r="AF51" s="162" t="s">
        <v>204</v>
      </c>
      <c r="AG51" s="162" t="s">
        <v>197</v>
      </c>
    </row>
    <row r="52" spans="1:33" x14ac:dyDescent="0.25">
      <c r="A52" s="162" t="s">
        <v>196</v>
      </c>
      <c r="B52" s="162" t="s">
        <v>197</v>
      </c>
      <c r="C52" s="162" t="s">
        <v>999</v>
      </c>
      <c r="D52" s="162" t="s">
        <v>1000</v>
      </c>
      <c r="E52" s="162" t="s">
        <v>196</v>
      </c>
      <c r="F52" s="162" t="s">
        <v>1001</v>
      </c>
      <c r="G52" s="162" t="s">
        <v>1030</v>
      </c>
      <c r="H52" s="162" t="s">
        <v>1031</v>
      </c>
      <c r="I52" s="162" t="s">
        <v>1012</v>
      </c>
      <c r="J52" s="162" t="s">
        <v>180</v>
      </c>
      <c r="K52" s="162" t="s">
        <v>47</v>
      </c>
      <c r="L52" s="162">
        <v>9</v>
      </c>
      <c r="M52" s="162">
        <v>2014</v>
      </c>
      <c r="N52" s="162" t="s">
        <v>1032</v>
      </c>
      <c r="O52" s="162">
        <v>46</v>
      </c>
      <c r="P52" s="162" t="s">
        <v>204</v>
      </c>
      <c r="Q52" s="162" t="s">
        <v>204</v>
      </c>
      <c r="R52" s="162" t="s">
        <v>205</v>
      </c>
      <c r="S52" s="162" t="s">
        <v>204</v>
      </c>
      <c r="T52" s="162" t="s">
        <v>204</v>
      </c>
      <c r="U52" s="162" t="s">
        <v>204</v>
      </c>
      <c r="V52" s="162" t="s">
        <v>204</v>
      </c>
      <c r="W52" s="162" t="s">
        <v>204</v>
      </c>
      <c r="X52" s="162" t="s">
        <v>204</v>
      </c>
      <c r="Y52" s="162" t="s">
        <v>204</v>
      </c>
      <c r="Z52" s="162" t="s">
        <v>204</v>
      </c>
      <c r="AA52" s="162" t="s">
        <v>204</v>
      </c>
      <c r="AB52" s="162" t="s">
        <v>204</v>
      </c>
      <c r="AC52" s="162" t="s">
        <v>204</v>
      </c>
      <c r="AD52" s="162" t="s">
        <v>204</v>
      </c>
      <c r="AE52" s="162" t="s">
        <v>204</v>
      </c>
      <c r="AF52" s="162" t="s">
        <v>204</v>
      </c>
      <c r="AG52" s="162" t="s">
        <v>197</v>
      </c>
    </row>
    <row r="53" spans="1:33" x14ac:dyDescent="0.25">
      <c r="A53" s="162" t="s">
        <v>196</v>
      </c>
      <c r="B53" s="162" t="s">
        <v>197</v>
      </c>
      <c r="C53" s="162" t="s">
        <v>999</v>
      </c>
      <c r="D53" s="162" t="s">
        <v>1000</v>
      </c>
      <c r="E53" s="162" t="s">
        <v>196</v>
      </c>
      <c r="F53" s="162" t="s">
        <v>1001</v>
      </c>
      <c r="G53" s="162" t="s">
        <v>1030</v>
      </c>
      <c r="H53" s="162" t="s">
        <v>1031</v>
      </c>
      <c r="I53" s="162" t="s">
        <v>1012</v>
      </c>
      <c r="J53" s="162" t="s">
        <v>180</v>
      </c>
      <c r="K53" s="162" t="s">
        <v>47</v>
      </c>
      <c r="L53" s="162">
        <v>7</v>
      </c>
      <c r="M53" s="162">
        <v>2014</v>
      </c>
      <c r="N53" s="162" t="s">
        <v>1035</v>
      </c>
      <c r="O53" s="162">
        <v>56</v>
      </c>
      <c r="P53" s="162" t="s">
        <v>204</v>
      </c>
      <c r="Q53" s="162" t="s">
        <v>204</v>
      </c>
      <c r="R53" s="162" t="s">
        <v>205</v>
      </c>
      <c r="S53" s="162" t="s">
        <v>204</v>
      </c>
      <c r="T53" s="162" t="s">
        <v>204</v>
      </c>
      <c r="U53" s="162" t="s">
        <v>204</v>
      </c>
      <c r="V53" s="162" t="s">
        <v>204</v>
      </c>
      <c r="W53" s="162" t="s">
        <v>204</v>
      </c>
      <c r="X53" s="162" t="s">
        <v>204</v>
      </c>
      <c r="Y53" s="162" t="s">
        <v>204</v>
      </c>
      <c r="Z53" s="162" t="s">
        <v>204</v>
      </c>
      <c r="AA53" s="162" t="s">
        <v>204</v>
      </c>
      <c r="AB53" s="162" t="s">
        <v>204</v>
      </c>
      <c r="AC53" s="162" t="s">
        <v>204</v>
      </c>
      <c r="AD53" s="162" t="s">
        <v>204</v>
      </c>
      <c r="AE53" s="162" t="s">
        <v>204</v>
      </c>
      <c r="AF53" s="162" t="s">
        <v>204</v>
      </c>
      <c r="AG53" s="162" t="s">
        <v>197</v>
      </c>
    </row>
    <row r="54" spans="1:33" x14ac:dyDescent="0.25">
      <c r="A54" s="162" t="s">
        <v>196</v>
      </c>
      <c r="B54" s="162" t="s">
        <v>197</v>
      </c>
      <c r="C54" s="162" t="s">
        <v>999</v>
      </c>
      <c r="D54" s="162" t="s">
        <v>1000</v>
      </c>
      <c r="E54" s="162" t="s">
        <v>196</v>
      </c>
      <c r="F54" s="162" t="s">
        <v>1001</v>
      </c>
      <c r="G54" s="162" t="s">
        <v>1030</v>
      </c>
      <c r="H54" s="162" t="s">
        <v>1031</v>
      </c>
      <c r="I54" s="162" t="s">
        <v>1012</v>
      </c>
      <c r="J54" s="162" t="s">
        <v>180</v>
      </c>
      <c r="K54" s="162" t="s">
        <v>47</v>
      </c>
      <c r="L54" s="162">
        <v>11</v>
      </c>
      <c r="M54" s="162">
        <v>2014</v>
      </c>
      <c r="N54" s="162" t="s">
        <v>1034</v>
      </c>
      <c r="O54" s="162">
        <v>22</v>
      </c>
      <c r="P54" s="162" t="s">
        <v>204</v>
      </c>
      <c r="Q54" s="162" t="s">
        <v>204</v>
      </c>
      <c r="R54" s="162" t="s">
        <v>205</v>
      </c>
      <c r="S54" s="162" t="s">
        <v>204</v>
      </c>
      <c r="T54" s="162" t="s">
        <v>204</v>
      </c>
      <c r="U54" s="162" t="s">
        <v>204</v>
      </c>
      <c r="V54" s="162" t="s">
        <v>204</v>
      </c>
      <c r="W54" s="162" t="s">
        <v>204</v>
      </c>
      <c r="X54" s="162" t="s">
        <v>204</v>
      </c>
      <c r="Y54" s="162" t="s">
        <v>204</v>
      </c>
      <c r="Z54" s="162" t="s">
        <v>204</v>
      </c>
      <c r="AA54" s="162" t="s">
        <v>204</v>
      </c>
      <c r="AB54" s="162" t="s">
        <v>204</v>
      </c>
      <c r="AC54" s="162" t="s">
        <v>204</v>
      </c>
      <c r="AD54" s="162" t="s">
        <v>204</v>
      </c>
      <c r="AE54" s="162" t="s">
        <v>204</v>
      </c>
      <c r="AF54" s="162" t="s">
        <v>204</v>
      </c>
      <c r="AG54" s="162" t="s">
        <v>197</v>
      </c>
    </row>
    <row r="55" spans="1:33" x14ac:dyDescent="0.25">
      <c r="A55" s="162" t="s">
        <v>196</v>
      </c>
      <c r="B55" s="162" t="s">
        <v>197</v>
      </c>
      <c r="C55" s="162" t="s">
        <v>999</v>
      </c>
      <c r="D55" s="162" t="s">
        <v>1000</v>
      </c>
      <c r="E55" s="162" t="s">
        <v>196</v>
      </c>
      <c r="F55" s="162" t="s">
        <v>1001</v>
      </c>
      <c r="G55" s="162" t="s">
        <v>1037</v>
      </c>
      <c r="H55" s="162" t="s">
        <v>1038</v>
      </c>
      <c r="I55" s="162" t="s">
        <v>1012</v>
      </c>
      <c r="J55" s="162" t="s">
        <v>180</v>
      </c>
      <c r="K55" s="162" t="s">
        <v>47</v>
      </c>
      <c r="L55" s="162">
        <v>7</v>
      </c>
      <c r="M55" s="162">
        <v>2014</v>
      </c>
      <c r="N55" s="162" t="s">
        <v>1040</v>
      </c>
      <c r="O55" s="162">
        <v>14</v>
      </c>
      <c r="P55" s="162" t="s">
        <v>204</v>
      </c>
      <c r="Q55" s="162" t="s">
        <v>204</v>
      </c>
      <c r="R55" s="162" t="s">
        <v>205</v>
      </c>
      <c r="S55" s="162" t="s">
        <v>204</v>
      </c>
      <c r="T55" s="162" t="s">
        <v>204</v>
      </c>
      <c r="U55" s="162" t="s">
        <v>204</v>
      </c>
      <c r="V55" s="162" t="s">
        <v>204</v>
      </c>
      <c r="W55" s="162" t="s">
        <v>204</v>
      </c>
      <c r="X55" s="162" t="s">
        <v>204</v>
      </c>
      <c r="Y55" s="162" t="s">
        <v>204</v>
      </c>
      <c r="Z55" s="162" t="s">
        <v>204</v>
      </c>
      <c r="AA55" s="162" t="s">
        <v>204</v>
      </c>
      <c r="AB55" s="162" t="s">
        <v>204</v>
      </c>
      <c r="AC55" s="162" t="s">
        <v>204</v>
      </c>
      <c r="AD55" s="162" t="s">
        <v>204</v>
      </c>
      <c r="AE55" s="162" t="s">
        <v>204</v>
      </c>
      <c r="AF55" s="162" t="s">
        <v>204</v>
      </c>
      <c r="AG55" s="162" t="s">
        <v>197</v>
      </c>
    </row>
    <row r="56" spans="1:33" x14ac:dyDescent="0.25">
      <c r="A56" s="162" t="s">
        <v>196</v>
      </c>
      <c r="B56" s="162" t="s">
        <v>197</v>
      </c>
      <c r="C56" s="162" t="s">
        <v>999</v>
      </c>
      <c r="D56" s="162" t="s">
        <v>1000</v>
      </c>
      <c r="E56" s="162" t="s">
        <v>196</v>
      </c>
      <c r="F56" s="162" t="s">
        <v>1001</v>
      </c>
      <c r="G56" s="162" t="s">
        <v>1037</v>
      </c>
      <c r="H56" s="162" t="s">
        <v>1038</v>
      </c>
      <c r="I56" s="162" t="s">
        <v>1012</v>
      </c>
      <c r="J56" s="162" t="s">
        <v>180</v>
      </c>
      <c r="K56" s="162" t="s">
        <v>47</v>
      </c>
      <c r="L56" s="162">
        <v>11</v>
      </c>
      <c r="M56" s="162">
        <v>2014</v>
      </c>
      <c r="N56" s="162" t="s">
        <v>1041</v>
      </c>
      <c r="O56" s="162">
        <v>7</v>
      </c>
      <c r="P56" s="162" t="s">
        <v>204</v>
      </c>
      <c r="Q56" s="162" t="s">
        <v>204</v>
      </c>
      <c r="R56" s="162" t="s">
        <v>205</v>
      </c>
      <c r="S56" s="162" t="s">
        <v>204</v>
      </c>
      <c r="T56" s="162" t="s">
        <v>204</v>
      </c>
      <c r="U56" s="162" t="s">
        <v>204</v>
      </c>
      <c r="V56" s="162" t="s">
        <v>204</v>
      </c>
      <c r="W56" s="162" t="s">
        <v>204</v>
      </c>
      <c r="X56" s="162" t="s">
        <v>204</v>
      </c>
      <c r="Y56" s="162" t="s">
        <v>204</v>
      </c>
      <c r="Z56" s="162" t="s">
        <v>204</v>
      </c>
      <c r="AA56" s="162" t="s">
        <v>204</v>
      </c>
      <c r="AB56" s="162" t="s">
        <v>204</v>
      </c>
      <c r="AC56" s="162" t="s">
        <v>204</v>
      </c>
      <c r="AD56" s="162" t="s">
        <v>204</v>
      </c>
      <c r="AE56" s="162" t="s">
        <v>204</v>
      </c>
      <c r="AF56" s="162" t="s">
        <v>204</v>
      </c>
      <c r="AG56" s="162" t="s">
        <v>197</v>
      </c>
    </row>
    <row r="57" spans="1:33" x14ac:dyDescent="0.25">
      <c r="A57" s="162" t="s">
        <v>196</v>
      </c>
      <c r="B57" s="162" t="s">
        <v>197</v>
      </c>
      <c r="C57" s="162" t="s">
        <v>999</v>
      </c>
      <c r="D57" s="162" t="s">
        <v>1000</v>
      </c>
      <c r="E57" s="162" t="s">
        <v>196</v>
      </c>
      <c r="F57" s="162" t="s">
        <v>1001</v>
      </c>
      <c r="G57" s="162" t="s">
        <v>1037</v>
      </c>
      <c r="H57" s="162" t="s">
        <v>1038</v>
      </c>
      <c r="I57" s="162" t="s">
        <v>1012</v>
      </c>
      <c r="J57" s="162" t="s">
        <v>180</v>
      </c>
      <c r="K57" s="162" t="s">
        <v>47</v>
      </c>
      <c r="L57" s="162">
        <v>9</v>
      </c>
      <c r="M57" s="162">
        <v>2014</v>
      </c>
      <c r="N57" s="162" t="s">
        <v>1043</v>
      </c>
      <c r="O57" s="162">
        <v>11</v>
      </c>
      <c r="P57" s="162" t="s">
        <v>204</v>
      </c>
      <c r="Q57" s="162" t="s">
        <v>204</v>
      </c>
      <c r="R57" s="162" t="s">
        <v>205</v>
      </c>
      <c r="S57" s="162" t="s">
        <v>204</v>
      </c>
      <c r="T57" s="162" t="s">
        <v>204</v>
      </c>
      <c r="U57" s="162" t="s">
        <v>204</v>
      </c>
      <c r="V57" s="162" t="s">
        <v>204</v>
      </c>
      <c r="W57" s="162" t="s">
        <v>204</v>
      </c>
      <c r="X57" s="162" t="s">
        <v>204</v>
      </c>
      <c r="Y57" s="162" t="s">
        <v>204</v>
      </c>
      <c r="Z57" s="162" t="s">
        <v>204</v>
      </c>
      <c r="AA57" s="162" t="s">
        <v>204</v>
      </c>
      <c r="AB57" s="162" t="s">
        <v>204</v>
      </c>
      <c r="AC57" s="162" t="s">
        <v>204</v>
      </c>
      <c r="AD57" s="162" t="s">
        <v>204</v>
      </c>
      <c r="AE57" s="162" t="s">
        <v>204</v>
      </c>
      <c r="AF57" s="162" t="s">
        <v>204</v>
      </c>
      <c r="AG57" s="162" t="s">
        <v>197</v>
      </c>
    </row>
    <row r="58" spans="1:33" x14ac:dyDescent="0.25">
      <c r="A58" s="162" t="s">
        <v>196</v>
      </c>
      <c r="B58" s="162" t="s">
        <v>197</v>
      </c>
      <c r="C58" s="162" t="s">
        <v>999</v>
      </c>
      <c r="D58" s="162" t="s">
        <v>1000</v>
      </c>
      <c r="E58" s="162" t="s">
        <v>196</v>
      </c>
      <c r="F58" s="162" t="s">
        <v>1001</v>
      </c>
      <c r="G58" s="162" t="s">
        <v>1037</v>
      </c>
      <c r="H58" s="162" t="s">
        <v>1038</v>
      </c>
      <c r="I58" s="162" t="s">
        <v>1012</v>
      </c>
      <c r="J58" s="162" t="s">
        <v>180</v>
      </c>
      <c r="K58" s="162" t="s">
        <v>47</v>
      </c>
      <c r="L58" s="162">
        <v>8</v>
      </c>
      <c r="M58" s="162">
        <v>2014</v>
      </c>
      <c r="N58" s="162" t="s">
        <v>1039</v>
      </c>
      <c r="O58" s="162">
        <v>12</v>
      </c>
      <c r="P58" s="162" t="s">
        <v>204</v>
      </c>
      <c r="Q58" s="162" t="s">
        <v>204</v>
      </c>
      <c r="R58" s="162" t="s">
        <v>205</v>
      </c>
      <c r="S58" s="162" t="s">
        <v>204</v>
      </c>
      <c r="T58" s="162" t="s">
        <v>204</v>
      </c>
      <c r="U58" s="162" t="s">
        <v>204</v>
      </c>
      <c r="V58" s="162" t="s">
        <v>204</v>
      </c>
      <c r="W58" s="162" t="s">
        <v>204</v>
      </c>
      <c r="X58" s="162" t="s">
        <v>204</v>
      </c>
      <c r="Y58" s="162" t="s">
        <v>204</v>
      </c>
      <c r="Z58" s="162" t="s">
        <v>204</v>
      </c>
      <c r="AA58" s="162" t="s">
        <v>204</v>
      </c>
      <c r="AB58" s="162" t="s">
        <v>204</v>
      </c>
      <c r="AC58" s="162" t="s">
        <v>204</v>
      </c>
      <c r="AD58" s="162" t="s">
        <v>204</v>
      </c>
      <c r="AE58" s="162" t="s">
        <v>204</v>
      </c>
      <c r="AF58" s="162" t="s">
        <v>204</v>
      </c>
      <c r="AG58" s="162" t="s">
        <v>197</v>
      </c>
    </row>
    <row r="59" spans="1:33" x14ac:dyDescent="0.25">
      <c r="A59" s="162" t="s">
        <v>196</v>
      </c>
      <c r="B59" s="162" t="s">
        <v>197</v>
      </c>
      <c r="C59" s="162" t="s">
        <v>999</v>
      </c>
      <c r="D59" s="162" t="s">
        <v>1000</v>
      </c>
      <c r="E59" s="162" t="s">
        <v>196</v>
      </c>
      <c r="F59" s="162" t="s">
        <v>1001</v>
      </c>
      <c r="G59" s="162" t="s">
        <v>1037</v>
      </c>
      <c r="H59" s="162" t="s">
        <v>1038</v>
      </c>
      <c r="I59" s="162" t="s">
        <v>1012</v>
      </c>
      <c r="J59" s="162" t="s">
        <v>180</v>
      </c>
      <c r="K59" s="162" t="s">
        <v>47</v>
      </c>
      <c r="L59" s="162">
        <v>10</v>
      </c>
      <c r="M59" s="162">
        <v>2014</v>
      </c>
      <c r="N59" s="162" t="s">
        <v>1042</v>
      </c>
      <c r="O59" s="162">
        <v>11</v>
      </c>
      <c r="P59" s="162" t="s">
        <v>204</v>
      </c>
      <c r="Q59" s="162" t="s">
        <v>204</v>
      </c>
      <c r="R59" s="162" t="s">
        <v>205</v>
      </c>
      <c r="S59" s="162" t="s">
        <v>204</v>
      </c>
      <c r="T59" s="162" t="s">
        <v>204</v>
      </c>
      <c r="U59" s="162" t="s">
        <v>204</v>
      </c>
      <c r="V59" s="162" t="s">
        <v>204</v>
      </c>
      <c r="W59" s="162" t="s">
        <v>204</v>
      </c>
      <c r="X59" s="162" t="s">
        <v>204</v>
      </c>
      <c r="Y59" s="162" t="s">
        <v>204</v>
      </c>
      <c r="Z59" s="162" t="s">
        <v>204</v>
      </c>
      <c r="AA59" s="162" t="s">
        <v>204</v>
      </c>
      <c r="AB59" s="162" t="s">
        <v>204</v>
      </c>
      <c r="AC59" s="162" t="s">
        <v>204</v>
      </c>
      <c r="AD59" s="162" t="s">
        <v>204</v>
      </c>
      <c r="AE59" s="162" t="s">
        <v>204</v>
      </c>
      <c r="AF59" s="162" t="s">
        <v>204</v>
      </c>
      <c r="AG59" s="162" t="s">
        <v>197</v>
      </c>
    </row>
    <row r="60" spans="1:33" x14ac:dyDescent="0.25">
      <c r="A60" s="162" t="s">
        <v>196</v>
      </c>
      <c r="B60" s="162" t="s">
        <v>197</v>
      </c>
      <c r="C60" s="162" t="s">
        <v>999</v>
      </c>
      <c r="D60" s="162" t="s">
        <v>1000</v>
      </c>
      <c r="E60" s="162" t="s">
        <v>196</v>
      </c>
      <c r="F60" s="162" t="s">
        <v>1001</v>
      </c>
      <c r="G60" s="162" t="s">
        <v>1044</v>
      </c>
      <c r="H60" s="162" t="s">
        <v>1045</v>
      </c>
      <c r="I60" s="162" t="s">
        <v>1046</v>
      </c>
      <c r="J60" s="162" t="s">
        <v>180</v>
      </c>
      <c r="K60" s="162" t="s">
        <v>47</v>
      </c>
      <c r="L60" s="162">
        <v>5</v>
      </c>
      <c r="M60" s="162">
        <v>2014</v>
      </c>
      <c r="N60" s="162" t="s">
        <v>1051</v>
      </c>
      <c r="O60" s="162">
        <v>21</v>
      </c>
      <c r="P60" s="162" t="s">
        <v>204</v>
      </c>
      <c r="Q60" s="162" t="s">
        <v>204</v>
      </c>
      <c r="R60" s="162" t="s">
        <v>204</v>
      </c>
      <c r="S60" s="162" t="s">
        <v>204</v>
      </c>
      <c r="T60" s="162" t="s">
        <v>204</v>
      </c>
      <c r="U60" s="162" t="s">
        <v>204</v>
      </c>
      <c r="V60" s="162" t="s">
        <v>204</v>
      </c>
      <c r="W60" s="162" t="s">
        <v>204</v>
      </c>
      <c r="X60" s="162" t="s">
        <v>204</v>
      </c>
      <c r="Y60" s="162" t="s">
        <v>204</v>
      </c>
      <c r="Z60" s="162" t="s">
        <v>204</v>
      </c>
      <c r="AA60" s="162" t="s">
        <v>204</v>
      </c>
      <c r="AB60" s="162" t="s">
        <v>204</v>
      </c>
      <c r="AC60" s="162" t="s">
        <v>204</v>
      </c>
      <c r="AD60" s="162" t="s">
        <v>204</v>
      </c>
      <c r="AE60" s="162" t="s">
        <v>204</v>
      </c>
      <c r="AF60" s="162" t="s">
        <v>204</v>
      </c>
      <c r="AG60" s="162" t="s">
        <v>197</v>
      </c>
    </row>
    <row r="61" spans="1:33" x14ac:dyDescent="0.25">
      <c r="A61" s="162" t="s">
        <v>196</v>
      </c>
      <c r="B61" s="162" t="s">
        <v>197</v>
      </c>
      <c r="C61" s="162" t="s">
        <v>999</v>
      </c>
      <c r="D61" s="162" t="s">
        <v>1000</v>
      </c>
      <c r="E61" s="162" t="s">
        <v>196</v>
      </c>
      <c r="F61" s="162" t="s">
        <v>1001</v>
      </c>
      <c r="G61" s="162" t="s">
        <v>1044</v>
      </c>
      <c r="H61" s="162" t="s">
        <v>1045</v>
      </c>
      <c r="I61" s="162" t="s">
        <v>1046</v>
      </c>
      <c r="J61" s="162" t="s">
        <v>180</v>
      </c>
      <c r="K61" s="162" t="s">
        <v>47</v>
      </c>
      <c r="L61" s="162">
        <v>6</v>
      </c>
      <c r="M61" s="162">
        <v>2014</v>
      </c>
      <c r="N61" s="162" t="s">
        <v>1052</v>
      </c>
      <c r="O61" s="162">
        <v>30</v>
      </c>
      <c r="P61" s="162" t="s">
        <v>204</v>
      </c>
      <c r="Q61" s="162" t="s">
        <v>204</v>
      </c>
      <c r="R61" s="162" t="s">
        <v>204</v>
      </c>
      <c r="S61" s="162" t="s">
        <v>204</v>
      </c>
      <c r="T61" s="162" t="s">
        <v>204</v>
      </c>
      <c r="U61" s="162" t="s">
        <v>204</v>
      </c>
      <c r="V61" s="162" t="s">
        <v>204</v>
      </c>
      <c r="W61" s="162" t="s">
        <v>204</v>
      </c>
      <c r="X61" s="162" t="s">
        <v>204</v>
      </c>
      <c r="Y61" s="162" t="s">
        <v>204</v>
      </c>
      <c r="Z61" s="162" t="s">
        <v>204</v>
      </c>
      <c r="AA61" s="162" t="s">
        <v>204</v>
      </c>
      <c r="AB61" s="162" t="s">
        <v>204</v>
      </c>
      <c r="AC61" s="162" t="s">
        <v>204</v>
      </c>
      <c r="AD61" s="162" t="s">
        <v>204</v>
      </c>
      <c r="AE61" s="162" t="s">
        <v>204</v>
      </c>
      <c r="AF61" s="162" t="s">
        <v>204</v>
      </c>
      <c r="AG61" s="162" t="s">
        <v>197</v>
      </c>
    </row>
    <row r="62" spans="1:33" x14ac:dyDescent="0.25">
      <c r="A62" s="162" t="s">
        <v>196</v>
      </c>
      <c r="B62" s="162" t="s">
        <v>197</v>
      </c>
      <c r="C62" s="162" t="s">
        <v>999</v>
      </c>
      <c r="D62" s="162" t="s">
        <v>1000</v>
      </c>
      <c r="E62" s="162" t="s">
        <v>196</v>
      </c>
      <c r="F62" s="162" t="s">
        <v>1001</v>
      </c>
      <c r="G62" s="162" t="s">
        <v>1044</v>
      </c>
      <c r="H62" s="162" t="s">
        <v>1045</v>
      </c>
      <c r="I62" s="162" t="s">
        <v>1046</v>
      </c>
      <c r="J62" s="162" t="s">
        <v>180</v>
      </c>
      <c r="K62" s="162" t="s">
        <v>47</v>
      </c>
      <c r="L62" s="162">
        <v>3</v>
      </c>
      <c r="M62" s="162">
        <v>2014</v>
      </c>
      <c r="N62" s="162" t="s">
        <v>1049</v>
      </c>
      <c r="O62" s="162">
        <v>22</v>
      </c>
      <c r="P62" s="162" t="s">
        <v>204</v>
      </c>
      <c r="Q62" s="162" t="s">
        <v>204</v>
      </c>
      <c r="R62" s="162" t="s">
        <v>204</v>
      </c>
      <c r="S62" s="162" t="s">
        <v>204</v>
      </c>
      <c r="T62" s="162" t="s">
        <v>204</v>
      </c>
      <c r="U62" s="162" t="s">
        <v>204</v>
      </c>
      <c r="V62" s="162" t="s">
        <v>204</v>
      </c>
      <c r="W62" s="162" t="s">
        <v>204</v>
      </c>
      <c r="X62" s="162" t="s">
        <v>204</v>
      </c>
      <c r="Y62" s="162" t="s">
        <v>204</v>
      </c>
      <c r="Z62" s="162" t="s">
        <v>204</v>
      </c>
      <c r="AA62" s="162" t="s">
        <v>204</v>
      </c>
      <c r="AB62" s="162" t="s">
        <v>204</v>
      </c>
      <c r="AC62" s="162" t="s">
        <v>204</v>
      </c>
      <c r="AD62" s="162" t="s">
        <v>204</v>
      </c>
      <c r="AE62" s="162" t="s">
        <v>204</v>
      </c>
      <c r="AF62" s="162" t="s">
        <v>204</v>
      </c>
      <c r="AG62" s="162" t="s">
        <v>197</v>
      </c>
    </row>
    <row r="63" spans="1:33" x14ac:dyDescent="0.25">
      <c r="A63" s="162" t="s">
        <v>196</v>
      </c>
      <c r="B63" s="162" t="s">
        <v>197</v>
      </c>
      <c r="C63" s="162" t="s">
        <v>999</v>
      </c>
      <c r="D63" s="162" t="s">
        <v>1000</v>
      </c>
      <c r="E63" s="162" t="s">
        <v>196</v>
      </c>
      <c r="F63" s="162" t="s">
        <v>1001</v>
      </c>
      <c r="G63" s="162" t="s">
        <v>1044</v>
      </c>
      <c r="H63" s="162" t="s">
        <v>1045</v>
      </c>
      <c r="I63" s="162" t="s">
        <v>1046</v>
      </c>
      <c r="J63" s="162" t="s">
        <v>180</v>
      </c>
      <c r="K63" s="162" t="s">
        <v>47</v>
      </c>
      <c r="L63" s="162">
        <v>1</v>
      </c>
      <c r="M63" s="162">
        <v>2014</v>
      </c>
      <c r="N63" s="162" t="s">
        <v>1047</v>
      </c>
      <c r="O63" s="162">
        <v>10</v>
      </c>
      <c r="P63" s="162" t="s">
        <v>204</v>
      </c>
      <c r="Q63" s="162" t="s">
        <v>204</v>
      </c>
      <c r="R63" s="162" t="s">
        <v>204</v>
      </c>
      <c r="S63" s="162" t="s">
        <v>204</v>
      </c>
      <c r="T63" s="162" t="s">
        <v>204</v>
      </c>
      <c r="U63" s="162" t="s">
        <v>204</v>
      </c>
      <c r="V63" s="162" t="s">
        <v>204</v>
      </c>
      <c r="W63" s="162" t="s">
        <v>204</v>
      </c>
      <c r="X63" s="162" t="s">
        <v>204</v>
      </c>
      <c r="Y63" s="162" t="s">
        <v>204</v>
      </c>
      <c r="Z63" s="162" t="s">
        <v>204</v>
      </c>
      <c r="AA63" s="162" t="s">
        <v>204</v>
      </c>
      <c r="AB63" s="162" t="s">
        <v>204</v>
      </c>
      <c r="AC63" s="162" t="s">
        <v>204</v>
      </c>
      <c r="AD63" s="162" t="s">
        <v>204</v>
      </c>
      <c r="AE63" s="162" t="s">
        <v>204</v>
      </c>
      <c r="AF63" s="162" t="s">
        <v>204</v>
      </c>
      <c r="AG63" s="162" t="s">
        <v>197</v>
      </c>
    </row>
    <row r="64" spans="1:33" x14ac:dyDescent="0.25">
      <c r="A64" s="162" t="s">
        <v>196</v>
      </c>
      <c r="B64" s="162" t="s">
        <v>197</v>
      </c>
      <c r="C64" s="162" t="s">
        <v>999</v>
      </c>
      <c r="D64" s="162" t="s">
        <v>1000</v>
      </c>
      <c r="E64" s="162" t="s">
        <v>196</v>
      </c>
      <c r="F64" s="162" t="s">
        <v>1001</v>
      </c>
      <c r="G64" s="162" t="s">
        <v>1044</v>
      </c>
      <c r="H64" s="162" t="s">
        <v>1045</v>
      </c>
      <c r="I64" s="162" t="s">
        <v>1046</v>
      </c>
      <c r="J64" s="162" t="s">
        <v>180</v>
      </c>
      <c r="K64" s="162" t="s">
        <v>47</v>
      </c>
      <c r="L64" s="162">
        <v>2</v>
      </c>
      <c r="M64" s="162">
        <v>2014</v>
      </c>
      <c r="N64" s="162" t="s">
        <v>1048</v>
      </c>
      <c r="O64" s="162">
        <v>13</v>
      </c>
      <c r="P64" s="162" t="s">
        <v>204</v>
      </c>
      <c r="Q64" s="162" t="s">
        <v>204</v>
      </c>
      <c r="R64" s="162" t="s">
        <v>204</v>
      </c>
      <c r="S64" s="162" t="s">
        <v>204</v>
      </c>
      <c r="T64" s="162" t="s">
        <v>204</v>
      </c>
      <c r="U64" s="162" t="s">
        <v>204</v>
      </c>
      <c r="V64" s="162" t="s">
        <v>204</v>
      </c>
      <c r="W64" s="162" t="s">
        <v>204</v>
      </c>
      <c r="X64" s="162" t="s">
        <v>204</v>
      </c>
      <c r="Y64" s="162" t="s">
        <v>204</v>
      </c>
      <c r="Z64" s="162" t="s">
        <v>204</v>
      </c>
      <c r="AA64" s="162" t="s">
        <v>204</v>
      </c>
      <c r="AB64" s="162" t="s">
        <v>204</v>
      </c>
      <c r="AC64" s="162" t="s">
        <v>204</v>
      </c>
      <c r="AD64" s="162" t="s">
        <v>204</v>
      </c>
      <c r="AE64" s="162" t="s">
        <v>204</v>
      </c>
      <c r="AF64" s="162" t="s">
        <v>204</v>
      </c>
      <c r="AG64" s="162" t="s">
        <v>197</v>
      </c>
    </row>
    <row r="65" spans="1:33" x14ac:dyDescent="0.25">
      <c r="A65" s="162" t="s">
        <v>196</v>
      </c>
      <c r="B65" s="162" t="s">
        <v>197</v>
      </c>
      <c r="C65" s="162" t="s">
        <v>999</v>
      </c>
      <c r="D65" s="162" t="s">
        <v>1000</v>
      </c>
      <c r="E65" s="162" t="s">
        <v>196</v>
      </c>
      <c r="F65" s="162" t="s">
        <v>1001</v>
      </c>
      <c r="G65" s="162" t="s">
        <v>1044</v>
      </c>
      <c r="H65" s="162" t="s">
        <v>1045</v>
      </c>
      <c r="I65" s="162" t="s">
        <v>1046</v>
      </c>
      <c r="J65" s="162" t="s">
        <v>180</v>
      </c>
      <c r="K65" s="162" t="s">
        <v>47</v>
      </c>
      <c r="L65" s="162">
        <v>4</v>
      </c>
      <c r="M65" s="162">
        <v>2014</v>
      </c>
      <c r="N65" s="162" t="s">
        <v>1050</v>
      </c>
      <c r="O65" s="162">
        <v>24</v>
      </c>
      <c r="P65" s="162" t="s">
        <v>204</v>
      </c>
      <c r="Q65" s="162" t="s">
        <v>204</v>
      </c>
      <c r="R65" s="162" t="s">
        <v>204</v>
      </c>
      <c r="S65" s="162" t="s">
        <v>204</v>
      </c>
      <c r="T65" s="162" t="s">
        <v>204</v>
      </c>
      <c r="U65" s="162" t="s">
        <v>204</v>
      </c>
      <c r="V65" s="162" t="s">
        <v>204</v>
      </c>
      <c r="W65" s="162" t="s">
        <v>204</v>
      </c>
      <c r="X65" s="162" t="s">
        <v>204</v>
      </c>
      <c r="Y65" s="162" t="s">
        <v>204</v>
      </c>
      <c r="Z65" s="162" t="s">
        <v>204</v>
      </c>
      <c r="AA65" s="162" t="s">
        <v>204</v>
      </c>
      <c r="AB65" s="162" t="s">
        <v>204</v>
      </c>
      <c r="AC65" s="162" t="s">
        <v>204</v>
      </c>
      <c r="AD65" s="162" t="s">
        <v>204</v>
      </c>
      <c r="AE65" s="162" t="s">
        <v>204</v>
      </c>
      <c r="AF65" s="162" t="s">
        <v>204</v>
      </c>
      <c r="AG65" s="162" t="s">
        <v>197</v>
      </c>
    </row>
    <row r="66" spans="1:33" x14ac:dyDescent="0.25">
      <c r="A66" s="162" t="s">
        <v>196</v>
      </c>
      <c r="B66" s="162" t="s">
        <v>197</v>
      </c>
      <c r="C66" s="162" t="s">
        <v>999</v>
      </c>
      <c r="D66" s="162" t="s">
        <v>1000</v>
      </c>
      <c r="E66" s="162" t="s">
        <v>196</v>
      </c>
      <c r="F66" s="162" t="s">
        <v>1001</v>
      </c>
      <c r="G66" s="162" t="s">
        <v>1053</v>
      </c>
      <c r="H66" s="162" t="s">
        <v>1054</v>
      </c>
      <c r="I66" s="162" t="s">
        <v>1055</v>
      </c>
      <c r="J66" s="162" t="s">
        <v>180</v>
      </c>
      <c r="K66" s="162" t="s">
        <v>47</v>
      </c>
      <c r="L66" s="162">
        <v>9</v>
      </c>
      <c r="M66" s="162">
        <v>2014</v>
      </c>
      <c r="N66" s="162" t="s">
        <v>1057</v>
      </c>
      <c r="O66" s="162">
        <v>25</v>
      </c>
      <c r="P66" s="162" t="s">
        <v>204</v>
      </c>
      <c r="Q66" s="162" t="s">
        <v>204</v>
      </c>
      <c r="R66" s="162" t="s">
        <v>205</v>
      </c>
      <c r="S66" s="162" t="s">
        <v>204</v>
      </c>
      <c r="T66" s="162" t="s">
        <v>204</v>
      </c>
      <c r="U66" s="162" t="s">
        <v>204</v>
      </c>
      <c r="V66" s="162" t="s">
        <v>204</v>
      </c>
      <c r="W66" s="162" t="s">
        <v>204</v>
      </c>
      <c r="X66" s="162" t="s">
        <v>204</v>
      </c>
      <c r="Y66" s="162" t="s">
        <v>204</v>
      </c>
      <c r="Z66" s="162" t="s">
        <v>204</v>
      </c>
      <c r="AA66" s="162" t="s">
        <v>204</v>
      </c>
      <c r="AB66" s="162" t="s">
        <v>204</v>
      </c>
      <c r="AC66" s="162" t="s">
        <v>204</v>
      </c>
      <c r="AD66" s="162" t="s">
        <v>204</v>
      </c>
      <c r="AE66" s="162" t="s">
        <v>204</v>
      </c>
      <c r="AF66" s="162" t="s">
        <v>204</v>
      </c>
      <c r="AG66" s="162" t="s">
        <v>197</v>
      </c>
    </row>
    <row r="67" spans="1:33" x14ac:dyDescent="0.25">
      <c r="A67" s="162" t="s">
        <v>196</v>
      </c>
      <c r="B67" s="162" t="s">
        <v>197</v>
      </c>
      <c r="C67" s="162" t="s">
        <v>999</v>
      </c>
      <c r="D67" s="162" t="s">
        <v>1000</v>
      </c>
      <c r="E67" s="162" t="s">
        <v>196</v>
      </c>
      <c r="F67" s="162" t="s">
        <v>1001</v>
      </c>
      <c r="G67" s="162" t="s">
        <v>1053</v>
      </c>
      <c r="H67" s="162" t="s">
        <v>1054</v>
      </c>
      <c r="I67" s="162" t="s">
        <v>1055</v>
      </c>
      <c r="J67" s="162" t="s">
        <v>180</v>
      </c>
      <c r="K67" s="162" t="s">
        <v>47</v>
      </c>
      <c r="L67" s="162">
        <v>7</v>
      </c>
      <c r="M67" s="162">
        <v>2014</v>
      </c>
      <c r="N67" s="162" t="s">
        <v>1059</v>
      </c>
      <c r="O67" s="162">
        <v>30</v>
      </c>
      <c r="P67" s="162" t="s">
        <v>204</v>
      </c>
      <c r="Q67" s="162" t="s">
        <v>204</v>
      </c>
      <c r="R67" s="162" t="s">
        <v>205</v>
      </c>
      <c r="S67" s="162" t="s">
        <v>204</v>
      </c>
      <c r="T67" s="162" t="s">
        <v>204</v>
      </c>
      <c r="U67" s="162" t="s">
        <v>204</v>
      </c>
      <c r="V67" s="162" t="s">
        <v>204</v>
      </c>
      <c r="W67" s="162" t="s">
        <v>204</v>
      </c>
      <c r="X67" s="162" t="s">
        <v>204</v>
      </c>
      <c r="Y67" s="162" t="s">
        <v>204</v>
      </c>
      <c r="Z67" s="162" t="s">
        <v>204</v>
      </c>
      <c r="AA67" s="162" t="s">
        <v>204</v>
      </c>
      <c r="AB67" s="162" t="s">
        <v>204</v>
      </c>
      <c r="AC67" s="162" t="s">
        <v>204</v>
      </c>
      <c r="AD67" s="162" t="s">
        <v>204</v>
      </c>
      <c r="AE67" s="162" t="s">
        <v>204</v>
      </c>
      <c r="AF67" s="162" t="s">
        <v>204</v>
      </c>
      <c r="AG67" s="162" t="s">
        <v>197</v>
      </c>
    </row>
    <row r="68" spans="1:33" x14ac:dyDescent="0.25">
      <c r="A68" s="162" t="s">
        <v>196</v>
      </c>
      <c r="B68" s="162" t="s">
        <v>197</v>
      </c>
      <c r="C68" s="162" t="s">
        <v>999</v>
      </c>
      <c r="D68" s="162" t="s">
        <v>1000</v>
      </c>
      <c r="E68" s="162" t="s">
        <v>196</v>
      </c>
      <c r="F68" s="162" t="s">
        <v>1001</v>
      </c>
      <c r="G68" s="162" t="s">
        <v>1053</v>
      </c>
      <c r="H68" s="162" t="s">
        <v>1054</v>
      </c>
      <c r="I68" s="162" t="s">
        <v>1055</v>
      </c>
      <c r="J68" s="162" t="s">
        <v>180</v>
      </c>
      <c r="K68" s="162" t="s">
        <v>47</v>
      </c>
      <c r="L68" s="162">
        <v>11</v>
      </c>
      <c r="M68" s="162">
        <v>2014</v>
      </c>
      <c r="N68" s="162" t="s">
        <v>1056</v>
      </c>
      <c r="O68" s="162">
        <v>16</v>
      </c>
      <c r="P68" s="162" t="s">
        <v>204</v>
      </c>
      <c r="Q68" s="162" t="s">
        <v>204</v>
      </c>
      <c r="R68" s="162" t="s">
        <v>205</v>
      </c>
      <c r="S68" s="162" t="s">
        <v>204</v>
      </c>
      <c r="T68" s="162" t="s">
        <v>204</v>
      </c>
      <c r="U68" s="162" t="s">
        <v>204</v>
      </c>
      <c r="V68" s="162" t="s">
        <v>204</v>
      </c>
      <c r="W68" s="162" t="s">
        <v>204</v>
      </c>
      <c r="X68" s="162" t="s">
        <v>204</v>
      </c>
      <c r="Y68" s="162" t="s">
        <v>204</v>
      </c>
      <c r="Z68" s="162" t="s">
        <v>204</v>
      </c>
      <c r="AA68" s="162" t="s">
        <v>204</v>
      </c>
      <c r="AB68" s="162" t="s">
        <v>204</v>
      </c>
      <c r="AC68" s="162" t="s">
        <v>204</v>
      </c>
      <c r="AD68" s="162" t="s">
        <v>204</v>
      </c>
      <c r="AE68" s="162" t="s">
        <v>204</v>
      </c>
      <c r="AF68" s="162" t="s">
        <v>204</v>
      </c>
      <c r="AG68" s="162" t="s">
        <v>197</v>
      </c>
    </row>
    <row r="69" spans="1:33" x14ac:dyDescent="0.25">
      <c r="A69" s="162" t="s">
        <v>196</v>
      </c>
      <c r="B69" s="162" t="s">
        <v>197</v>
      </c>
      <c r="C69" s="162" t="s">
        <v>999</v>
      </c>
      <c r="D69" s="162" t="s">
        <v>1000</v>
      </c>
      <c r="E69" s="162" t="s">
        <v>196</v>
      </c>
      <c r="F69" s="162" t="s">
        <v>1001</v>
      </c>
      <c r="G69" s="162" t="s">
        <v>1053</v>
      </c>
      <c r="H69" s="162" t="s">
        <v>1054</v>
      </c>
      <c r="I69" s="162" t="s">
        <v>1055</v>
      </c>
      <c r="J69" s="162" t="s">
        <v>180</v>
      </c>
      <c r="K69" s="162" t="s">
        <v>47</v>
      </c>
      <c r="L69" s="162">
        <v>10</v>
      </c>
      <c r="M69" s="162">
        <v>2014</v>
      </c>
      <c r="N69" s="162" t="s">
        <v>1058</v>
      </c>
      <c r="O69" s="162">
        <v>22</v>
      </c>
      <c r="P69" s="162" t="s">
        <v>204</v>
      </c>
      <c r="Q69" s="162" t="s">
        <v>204</v>
      </c>
      <c r="R69" s="162" t="s">
        <v>205</v>
      </c>
      <c r="S69" s="162" t="s">
        <v>204</v>
      </c>
      <c r="T69" s="162" t="s">
        <v>204</v>
      </c>
      <c r="U69" s="162" t="s">
        <v>204</v>
      </c>
      <c r="V69" s="162" t="s">
        <v>204</v>
      </c>
      <c r="W69" s="162" t="s">
        <v>204</v>
      </c>
      <c r="X69" s="162" t="s">
        <v>204</v>
      </c>
      <c r="Y69" s="162" t="s">
        <v>204</v>
      </c>
      <c r="Z69" s="162" t="s">
        <v>204</v>
      </c>
      <c r="AA69" s="162" t="s">
        <v>204</v>
      </c>
      <c r="AB69" s="162" t="s">
        <v>204</v>
      </c>
      <c r="AC69" s="162" t="s">
        <v>204</v>
      </c>
      <c r="AD69" s="162" t="s">
        <v>204</v>
      </c>
      <c r="AE69" s="162" t="s">
        <v>204</v>
      </c>
      <c r="AF69" s="162" t="s">
        <v>204</v>
      </c>
      <c r="AG69" s="162" t="s">
        <v>197</v>
      </c>
    </row>
    <row r="70" spans="1:33" x14ac:dyDescent="0.25">
      <c r="A70" s="162" t="s">
        <v>196</v>
      </c>
      <c r="B70" s="162" t="s">
        <v>197</v>
      </c>
      <c r="C70" s="162" t="s">
        <v>999</v>
      </c>
      <c r="D70" s="162" t="s">
        <v>1000</v>
      </c>
      <c r="E70" s="162" t="s">
        <v>196</v>
      </c>
      <c r="F70" s="162" t="s">
        <v>1001</v>
      </c>
      <c r="G70" s="162" t="s">
        <v>1053</v>
      </c>
      <c r="H70" s="162" t="s">
        <v>1054</v>
      </c>
      <c r="I70" s="162" t="s">
        <v>1055</v>
      </c>
      <c r="J70" s="162" t="s">
        <v>180</v>
      </c>
      <c r="K70" s="162" t="s">
        <v>47</v>
      </c>
      <c r="L70" s="162">
        <v>8</v>
      </c>
      <c r="M70" s="162">
        <v>2014</v>
      </c>
      <c r="N70" s="162" t="s">
        <v>1060</v>
      </c>
      <c r="O70" s="162">
        <v>27</v>
      </c>
      <c r="P70" s="162" t="s">
        <v>204</v>
      </c>
      <c r="Q70" s="162" t="s">
        <v>204</v>
      </c>
      <c r="R70" s="162" t="s">
        <v>205</v>
      </c>
      <c r="S70" s="162" t="s">
        <v>204</v>
      </c>
      <c r="T70" s="162" t="s">
        <v>204</v>
      </c>
      <c r="U70" s="162" t="s">
        <v>204</v>
      </c>
      <c r="V70" s="162" t="s">
        <v>204</v>
      </c>
      <c r="W70" s="162" t="s">
        <v>204</v>
      </c>
      <c r="X70" s="162" t="s">
        <v>204</v>
      </c>
      <c r="Y70" s="162" t="s">
        <v>204</v>
      </c>
      <c r="Z70" s="162" t="s">
        <v>204</v>
      </c>
      <c r="AA70" s="162" t="s">
        <v>204</v>
      </c>
      <c r="AB70" s="162" t="s">
        <v>204</v>
      </c>
      <c r="AC70" s="162" t="s">
        <v>204</v>
      </c>
      <c r="AD70" s="162" t="s">
        <v>204</v>
      </c>
      <c r="AE70" s="162" t="s">
        <v>204</v>
      </c>
      <c r="AF70" s="162" t="s">
        <v>204</v>
      </c>
      <c r="AG70" s="162" t="s">
        <v>197</v>
      </c>
    </row>
    <row r="71" spans="1:33" x14ac:dyDescent="0.25">
      <c r="A71" s="162" t="s">
        <v>196</v>
      </c>
      <c r="B71" s="162" t="s">
        <v>197</v>
      </c>
      <c r="C71" s="162" t="s">
        <v>999</v>
      </c>
      <c r="D71" s="162" t="s">
        <v>1000</v>
      </c>
      <c r="E71" s="162" t="s">
        <v>196</v>
      </c>
      <c r="F71" s="162" t="s">
        <v>1001</v>
      </c>
      <c r="G71" s="162" t="s">
        <v>1061</v>
      </c>
      <c r="H71" s="162" t="s">
        <v>1062</v>
      </c>
      <c r="I71" s="162" t="s">
        <v>1055</v>
      </c>
      <c r="J71" s="162" t="s">
        <v>180</v>
      </c>
      <c r="K71" s="162" t="s">
        <v>47</v>
      </c>
      <c r="L71" s="162">
        <v>8</v>
      </c>
      <c r="M71" s="162">
        <v>2014</v>
      </c>
      <c r="N71" s="162" t="s">
        <v>1063</v>
      </c>
      <c r="O71" s="162">
        <v>62</v>
      </c>
      <c r="P71" s="162" t="s">
        <v>204</v>
      </c>
      <c r="Q71" s="162" t="s">
        <v>204</v>
      </c>
      <c r="R71" s="162" t="s">
        <v>205</v>
      </c>
      <c r="S71" s="162" t="s">
        <v>204</v>
      </c>
      <c r="T71" s="162" t="s">
        <v>204</v>
      </c>
      <c r="U71" s="162" t="s">
        <v>204</v>
      </c>
      <c r="V71" s="162" t="s">
        <v>204</v>
      </c>
      <c r="W71" s="162" t="s">
        <v>204</v>
      </c>
      <c r="X71" s="162" t="s">
        <v>204</v>
      </c>
      <c r="Y71" s="162" t="s">
        <v>204</v>
      </c>
      <c r="Z71" s="162" t="s">
        <v>204</v>
      </c>
      <c r="AA71" s="162" t="s">
        <v>204</v>
      </c>
      <c r="AB71" s="162" t="s">
        <v>204</v>
      </c>
      <c r="AC71" s="162" t="s">
        <v>204</v>
      </c>
      <c r="AD71" s="162" t="s">
        <v>204</v>
      </c>
      <c r="AE71" s="162" t="s">
        <v>204</v>
      </c>
      <c r="AF71" s="162" t="s">
        <v>204</v>
      </c>
      <c r="AG71" s="162" t="s">
        <v>197</v>
      </c>
    </row>
    <row r="72" spans="1:33" x14ac:dyDescent="0.25">
      <c r="A72" s="162" t="s">
        <v>196</v>
      </c>
      <c r="B72" s="162" t="s">
        <v>197</v>
      </c>
      <c r="C72" s="162" t="s">
        <v>999</v>
      </c>
      <c r="D72" s="162" t="s">
        <v>1000</v>
      </c>
      <c r="E72" s="162" t="s">
        <v>196</v>
      </c>
      <c r="F72" s="162" t="s">
        <v>1001</v>
      </c>
      <c r="G72" s="162" t="s">
        <v>1061</v>
      </c>
      <c r="H72" s="162" t="s">
        <v>1062</v>
      </c>
      <c r="I72" s="162" t="s">
        <v>1055</v>
      </c>
      <c r="J72" s="162" t="s">
        <v>180</v>
      </c>
      <c r="K72" s="162" t="s">
        <v>47</v>
      </c>
      <c r="L72" s="162">
        <v>10</v>
      </c>
      <c r="M72" s="162">
        <v>2014</v>
      </c>
      <c r="N72" s="162" t="s">
        <v>1067</v>
      </c>
      <c r="O72" s="162">
        <v>48</v>
      </c>
      <c r="P72" s="162" t="s">
        <v>204</v>
      </c>
      <c r="Q72" s="162" t="s">
        <v>204</v>
      </c>
      <c r="R72" s="162" t="s">
        <v>205</v>
      </c>
      <c r="S72" s="162" t="s">
        <v>204</v>
      </c>
      <c r="T72" s="162" t="s">
        <v>204</v>
      </c>
      <c r="U72" s="162" t="s">
        <v>204</v>
      </c>
      <c r="V72" s="162" t="s">
        <v>204</v>
      </c>
      <c r="W72" s="162" t="s">
        <v>204</v>
      </c>
      <c r="X72" s="162" t="s">
        <v>204</v>
      </c>
      <c r="Y72" s="162" t="s">
        <v>204</v>
      </c>
      <c r="Z72" s="162" t="s">
        <v>204</v>
      </c>
      <c r="AA72" s="162" t="s">
        <v>204</v>
      </c>
      <c r="AB72" s="162" t="s">
        <v>204</v>
      </c>
      <c r="AC72" s="162" t="s">
        <v>204</v>
      </c>
      <c r="AD72" s="162" t="s">
        <v>204</v>
      </c>
      <c r="AE72" s="162" t="s">
        <v>204</v>
      </c>
      <c r="AF72" s="162" t="s">
        <v>204</v>
      </c>
      <c r="AG72" s="162" t="s">
        <v>197</v>
      </c>
    </row>
    <row r="73" spans="1:33" x14ac:dyDescent="0.25">
      <c r="A73" s="162" t="s">
        <v>196</v>
      </c>
      <c r="B73" s="162" t="s">
        <v>197</v>
      </c>
      <c r="C73" s="162" t="s">
        <v>999</v>
      </c>
      <c r="D73" s="162" t="s">
        <v>1000</v>
      </c>
      <c r="E73" s="162" t="s">
        <v>196</v>
      </c>
      <c r="F73" s="162" t="s">
        <v>1001</v>
      </c>
      <c r="G73" s="162" t="s">
        <v>1061</v>
      </c>
      <c r="H73" s="162" t="s">
        <v>1062</v>
      </c>
      <c r="I73" s="162" t="s">
        <v>1055</v>
      </c>
      <c r="J73" s="162" t="s">
        <v>180</v>
      </c>
      <c r="K73" s="162" t="s">
        <v>47</v>
      </c>
      <c r="L73" s="162">
        <v>11</v>
      </c>
      <c r="M73" s="162">
        <v>2014</v>
      </c>
      <c r="N73" s="162" t="s">
        <v>1066</v>
      </c>
      <c r="O73" s="162">
        <v>38</v>
      </c>
      <c r="P73" s="162" t="s">
        <v>204</v>
      </c>
      <c r="Q73" s="162" t="s">
        <v>204</v>
      </c>
      <c r="R73" s="162" t="s">
        <v>205</v>
      </c>
      <c r="S73" s="162" t="s">
        <v>204</v>
      </c>
      <c r="T73" s="162" t="s">
        <v>204</v>
      </c>
      <c r="U73" s="162" t="s">
        <v>204</v>
      </c>
      <c r="V73" s="162" t="s">
        <v>204</v>
      </c>
      <c r="W73" s="162" t="s">
        <v>204</v>
      </c>
      <c r="X73" s="162" t="s">
        <v>204</v>
      </c>
      <c r="Y73" s="162" t="s">
        <v>204</v>
      </c>
      <c r="Z73" s="162" t="s">
        <v>204</v>
      </c>
      <c r="AA73" s="162" t="s">
        <v>204</v>
      </c>
      <c r="AB73" s="162" t="s">
        <v>204</v>
      </c>
      <c r="AC73" s="162" t="s">
        <v>204</v>
      </c>
      <c r="AD73" s="162" t="s">
        <v>204</v>
      </c>
      <c r="AE73" s="162" t="s">
        <v>204</v>
      </c>
      <c r="AF73" s="162" t="s">
        <v>204</v>
      </c>
      <c r="AG73" s="162" t="s">
        <v>197</v>
      </c>
    </row>
    <row r="74" spans="1:33" x14ac:dyDescent="0.25">
      <c r="A74" s="162" t="s">
        <v>196</v>
      </c>
      <c r="B74" s="162" t="s">
        <v>197</v>
      </c>
      <c r="C74" s="162" t="s">
        <v>999</v>
      </c>
      <c r="D74" s="162" t="s">
        <v>1000</v>
      </c>
      <c r="E74" s="162" t="s">
        <v>196</v>
      </c>
      <c r="F74" s="162" t="s">
        <v>1001</v>
      </c>
      <c r="G74" s="162" t="s">
        <v>1061</v>
      </c>
      <c r="H74" s="162" t="s">
        <v>1062</v>
      </c>
      <c r="I74" s="162" t="s">
        <v>1055</v>
      </c>
      <c r="J74" s="162" t="s">
        <v>180</v>
      </c>
      <c r="K74" s="162" t="s">
        <v>47</v>
      </c>
      <c r="L74" s="162">
        <v>7</v>
      </c>
      <c r="M74" s="162">
        <v>2014</v>
      </c>
      <c r="N74" s="162" t="s">
        <v>1064</v>
      </c>
      <c r="O74" s="162">
        <v>67</v>
      </c>
      <c r="P74" s="162" t="s">
        <v>204</v>
      </c>
      <c r="Q74" s="162" t="s">
        <v>204</v>
      </c>
      <c r="R74" s="162" t="s">
        <v>205</v>
      </c>
      <c r="S74" s="162" t="s">
        <v>204</v>
      </c>
      <c r="T74" s="162" t="s">
        <v>204</v>
      </c>
      <c r="U74" s="162" t="s">
        <v>204</v>
      </c>
      <c r="V74" s="162" t="s">
        <v>204</v>
      </c>
      <c r="W74" s="162" t="s">
        <v>204</v>
      </c>
      <c r="X74" s="162" t="s">
        <v>204</v>
      </c>
      <c r="Y74" s="162" t="s">
        <v>204</v>
      </c>
      <c r="Z74" s="162" t="s">
        <v>204</v>
      </c>
      <c r="AA74" s="162" t="s">
        <v>204</v>
      </c>
      <c r="AB74" s="162" t="s">
        <v>204</v>
      </c>
      <c r="AC74" s="162" t="s">
        <v>204</v>
      </c>
      <c r="AD74" s="162" t="s">
        <v>204</v>
      </c>
      <c r="AE74" s="162" t="s">
        <v>204</v>
      </c>
      <c r="AF74" s="162" t="s">
        <v>204</v>
      </c>
      <c r="AG74" s="162" t="s">
        <v>197</v>
      </c>
    </row>
    <row r="75" spans="1:33" x14ac:dyDescent="0.25">
      <c r="A75" s="162" t="s">
        <v>196</v>
      </c>
      <c r="B75" s="162" t="s">
        <v>197</v>
      </c>
      <c r="C75" s="162" t="s">
        <v>999</v>
      </c>
      <c r="D75" s="162" t="s">
        <v>1000</v>
      </c>
      <c r="E75" s="162" t="s">
        <v>196</v>
      </c>
      <c r="F75" s="162" t="s">
        <v>1001</v>
      </c>
      <c r="G75" s="162" t="s">
        <v>1061</v>
      </c>
      <c r="H75" s="162" t="s">
        <v>1062</v>
      </c>
      <c r="I75" s="162" t="s">
        <v>1055</v>
      </c>
      <c r="J75" s="162" t="s">
        <v>180</v>
      </c>
      <c r="K75" s="162" t="s">
        <v>47</v>
      </c>
      <c r="L75" s="162">
        <v>9</v>
      </c>
      <c r="M75" s="162">
        <v>2014</v>
      </c>
      <c r="N75" s="162" t="s">
        <v>1065</v>
      </c>
      <c r="O75" s="162">
        <v>55</v>
      </c>
      <c r="P75" s="162" t="s">
        <v>204</v>
      </c>
      <c r="Q75" s="162" t="s">
        <v>204</v>
      </c>
      <c r="R75" s="162" t="s">
        <v>205</v>
      </c>
      <c r="S75" s="162" t="s">
        <v>204</v>
      </c>
      <c r="T75" s="162" t="s">
        <v>204</v>
      </c>
      <c r="U75" s="162" t="s">
        <v>204</v>
      </c>
      <c r="V75" s="162" t="s">
        <v>204</v>
      </c>
      <c r="W75" s="162" t="s">
        <v>204</v>
      </c>
      <c r="X75" s="162" t="s">
        <v>204</v>
      </c>
      <c r="Y75" s="162" t="s">
        <v>204</v>
      </c>
      <c r="Z75" s="162" t="s">
        <v>204</v>
      </c>
      <c r="AA75" s="162" t="s">
        <v>204</v>
      </c>
      <c r="AB75" s="162" t="s">
        <v>204</v>
      </c>
      <c r="AC75" s="162" t="s">
        <v>204</v>
      </c>
      <c r="AD75" s="162" t="s">
        <v>204</v>
      </c>
      <c r="AE75" s="162" t="s">
        <v>204</v>
      </c>
      <c r="AF75" s="162" t="s">
        <v>204</v>
      </c>
      <c r="AG75" s="162" t="s">
        <v>197</v>
      </c>
    </row>
    <row r="76" spans="1:33" x14ac:dyDescent="0.25">
      <c r="A76" s="162" t="s">
        <v>196</v>
      </c>
      <c r="B76" s="162" t="s">
        <v>197</v>
      </c>
      <c r="C76" s="162" t="s">
        <v>999</v>
      </c>
      <c r="D76" s="162" t="s">
        <v>1000</v>
      </c>
      <c r="E76" s="162" t="s">
        <v>196</v>
      </c>
      <c r="F76" s="162" t="s">
        <v>1001</v>
      </c>
      <c r="G76" s="162" t="s">
        <v>1068</v>
      </c>
      <c r="H76" s="162" t="s">
        <v>1069</v>
      </c>
      <c r="I76" s="162" t="s">
        <v>1055</v>
      </c>
      <c r="J76" s="162" t="s">
        <v>180</v>
      </c>
      <c r="K76" s="162" t="s">
        <v>47</v>
      </c>
      <c r="L76" s="162">
        <v>9</v>
      </c>
      <c r="M76" s="162">
        <v>2014</v>
      </c>
      <c r="N76" s="162" t="s">
        <v>1072</v>
      </c>
      <c r="O76" s="162">
        <v>46</v>
      </c>
      <c r="P76" s="162" t="s">
        <v>204</v>
      </c>
      <c r="Q76" s="162" t="s">
        <v>204</v>
      </c>
      <c r="R76" s="162" t="s">
        <v>205</v>
      </c>
      <c r="S76" s="162" t="s">
        <v>204</v>
      </c>
      <c r="T76" s="162" t="s">
        <v>204</v>
      </c>
      <c r="U76" s="162" t="s">
        <v>204</v>
      </c>
      <c r="V76" s="162" t="s">
        <v>204</v>
      </c>
      <c r="W76" s="162" t="s">
        <v>204</v>
      </c>
      <c r="X76" s="162" t="s">
        <v>204</v>
      </c>
      <c r="Y76" s="162" t="s">
        <v>204</v>
      </c>
      <c r="Z76" s="162" t="s">
        <v>204</v>
      </c>
      <c r="AA76" s="162" t="s">
        <v>204</v>
      </c>
      <c r="AB76" s="162" t="s">
        <v>204</v>
      </c>
      <c r="AC76" s="162" t="s">
        <v>204</v>
      </c>
      <c r="AD76" s="162" t="s">
        <v>204</v>
      </c>
      <c r="AE76" s="162" t="s">
        <v>204</v>
      </c>
      <c r="AF76" s="162" t="s">
        <v>204</v>
      </c>
      <c r="AG76" s="162" t="s">
        <v>197</v>
      </c>
    </row>
    <row r="77" spans="1:33" x14ac:dyDescent="0.25">
      <c r="A77" s="162" t="s">
        <v>196</v>
      </c>
      <c r="B77" s="162" t="s">
        <v>197</v>
      </c>
      <c r="C77" s="162" t="s">
        <v>999</v>
      </c>
      <c r="D77" s="162" t="s">
        <v>1000</v>
      </c>
      <c r="E77" s="162" t="s">
        <v>196</v>
      </c>
      <c r="F77" s="162" t="s">
        <v>1001</v>
      </c>
      <c r="G77" s="162" t="s">
        <v>1068</v>
      </c>
      <c r="H77" s="162" t="s">
        <v>1069</v>
      </c>
      <c r="I77" s="162" t="s">
        <v>1055</v>
      </c>
      <c r="J77" s="162" t="s">
        <v>180</v>
      </c>
      <c r="K77" s="162" t="s">
        <v>47</v>
      </c>
      <c r="L77" s="162">
        <v>7</v>
      </c>
      <c r="M77" s="162">
        <v>2014</v>
      </c>
      <c r="N77" s="162" t="s">
        <v>1074</v>
      </c>
      <c r="O77" s="162">
        <v>60</v>
      </c>
      <c r="P77" s="162" t="s">
        <v>204</v>
      </c>
      <c r="Q77" s="162" t="s">
        <v>204</v>
      </c>
      <c r="R77" s="162" t="s">
        <v>205</v>
      </c>
      <c r="S77" s="162" t="s">
        <v>204</v>
      </c>
      <c r="T77" s="162" t="s">
        <v>204</v>
      </c>
      <c r="U77" s="162" t="s">
        <v>204</v>
      </c>
      <c r="V77" s="162" t="s">
        <v>204</v>
      </c>
      <c r="W77" s="162" t="s">
        <v>204</v>
      </c>
      <c r="X77" s="162" t="s">
        <v>204</v>
      </c>
      <c r="Y77" s="162" t="s">
        <v>204</v>
      </c>
      <c r="Z77" s="162" t="s">
        <v>204</v>
      </c>
      <c r="AA77" s="162" t="s">
        <v>204</v>
      </c>
      <c r="AB77" s="162" t="s">
        <v>204</v>
      </c>
      <c r="AC77" s="162" t="s">
        <v>204</v>
      </c>
      <c r="AD77" s="162" t="s">
        <v>204</v>
      </c>
      <c r="AE77" s="162" t="s">
        <v>204</v>
      </c>
      <c r="AF77" s="162" t="s">
        <v>204</v>
      </c>
      <c r="AG77" s="162" t="s">
        <v>197</v>
      </c>
    </row>
    <row r="78" spans="1:33" x14ac:dyDescent="0.25">
      <c r="A78" s="162" t="s">
        <v>196</v>
      </c>
      <c r="B78" s="162" t="s">
        <v>197</v>
      </c>
      <c r="C78" s="162" t="s">
        <v>999</v>
      </c>
      <c r="D78" s="162" t="s">
        <v>1000</v>
      </c>
      <c r="E78" s="162" t="s">
        <v>196</v>
      </c>
      <c r="F78" s="162" t="s">
        <v>1001</v>
      </c>
      <c r="G78" s="162" t="s">
        <v>1068</v>
      </c>
      <c r="H78" s="162" t="s">
        <v>1069</v>
      </c>
      <c r="I78" s="162" t="s">
        <v>1055</v>
      </c>
      <c r="J78" s="162" t="s">
        <v>180</v>
      </c>
      <c r="K78" s="162" t="s">
        <v>47</v>
      </c>
      <c r="L78" s="162">
        <v>11</v>
      </c>
      <c r="M78" s="162">
        <v>2014</v>
      </c>
      <c r="N78" s="162" t="s">
        <v>1071</v>
      </c>
      <c r="O78" s="162">
        <v>34</v>
      </c>
      <c r="P78" s="162" t="s">
        <v>204</v>
      </c>
      <c r="Q78" s="162" t="s">
        <v>204</v>
      </c>
      <c r="R78" s="162" t="s">
        <v>205</v>
      </c>
      <c r="S78" s="162" t="s">
        <v>204</v>
      </c>
      <c r="T78" s="162" t="s">
        <v>204</v>
      </c>
      <c r="U78" s="162" t="s">
        <v>204</v>
      </c>
      <c r="V78" s="162" t="s">
        <v>204</v>
      </c>
      <c r="W78" s="162" t="s">
        <v>204</v>
      </c>
      <c r="X78" s="162" t="s">
        <v>204</v>
      </c>
      <c r="Y78" s="162" t="s">
        <v>204</v>
      </c>
      <c r="Z78" s="162" t="s">
        <v>204</v>
      </c>
      <c r="AA78" s="162" t="s">
        <v>204</v>
      </c>
      <c r="AB78" s="162" t="s">
        <v>204</v>
      </c>
      <c r="AC78" s="162" t="s">
        <v>204</v>
      </c>
      <c r="AD78" s="162" t="s">
        <v>204</v>
      </c>
      <c r="AE78" s="162" t="s">
        <v>204</v>
      </c>
      <c r="AF78" s="162" t="s">
        <v>204</v>
      </c>
      <c r="AG78" s="162" t="s">
        <v>197</v>
      </c>
    </row>
    <row r="79" spans="1:33" x14ac:dyDescent="0.25">
      <c r="A79" s="162" t="s">
        <v>196</v>
      </c>
      <c r="B79" s="162" t="s">
        <v>197</v>
      </c>
      <c r="C79" s="162" t="s">
        <v>999</v>
      </c>
      <c r="D79" s="162" t="s">
        <v>1000</v>
      </c>
      <c r="E79" s="162" t="s">
        <v>196</v>
      </c>
      <c r="F79" s="162" t="s">
        <v>1001</v>
      </c>
      <c r="G79" s="162" t="s">
        <v>1068</v>
      </c>
      <c r="H79" s="162" t="s">
        <v>1069</v>
      </c>
      <c r="I79" s="162" t="s">
        <v>1055</v>
      </c>
      <c r="J79" s="162" t="s">
        <v>180</v>
      </c>
      <c r="K79" s="162" t="s">
        <v>47</v>
      </c>
      <c r="L79" s="162">
        <v>10</v>
      </c>
      <c r="M79" s="162">
        <v>2014</v>
      </c>
      <c r="N79" s="162" t="s">
        <v>1070</v>
      </c>
      <c r="O79" s="162">
        <v>42</v>
      </c>
      <c r="P79" s="162" t="s">
        <v>204</v>
      </c>
      <c r="Q79" s="162" t="s">
        <v>204</v>
      </c>
      <c r="R79" s="162" t="s">
        <v>205</v>
      </c>
      <c r="S79" s="162" t="s">
        <v>204</v>
      </c>
      <c r="T79" s="162" t="s">
        <v>204</v>
      </c>
      <c r="U79" s="162" t="s">
        <v>204</v>
      </c>
      <c r="V79" s="162" t="s">
        <v>204</v>
      </c>
      <c r="W79" s="162" t="s">
        <v>204</v>
      </c>
      <c r="X79" s="162" t="s">
        <v>204</v>
      </c>
      <c r="Y79" s="162" t="s">
        <v>204</v>
      </c>
      <c r="Z79" s="162" t="s">
        <v>204</v>
      </c>
      <c r="AA79" s="162" t="s">
        <v>204</v>
      </c>
      <c r="AB79" s="162" t="s">
        <v>204</v>
      </c>
      <c r="AC79" s="162" t="s">
        <v>204</v>
      </c>
      <c r="AD79" s="162" t="s">
        <v>204</v>
      </c>
      <c r="AE79" s="162" t="s">
        <v>204</v>
      </c>
      <c r="AF79" s="162" t="s">
        <v>204</v>
      </c>
      <c r="AG79" s="162" t="s">
        <v>197</v>
      </c>
    </row>
    <row r="80" spans="1:33" x14ac:dyDescent="0.25">
      <c r="A80" s="162" t="s">
        <v>196</v>
      </c>
      <c r="B80" s="162" t="s">
        <v>197</v>
      </c>
      <c r="C80" s="162" t="s">
        <v>999</v>
      </c>
      <c r="D80" s="162" t="s">
        <v>1000</v>
      </c>
      <c r="E80" s="162" t="s">
        <v>196</v>
      </c>
      <c r="F80" s="162" t="s">
        <v>1001</v>
      </c>
      <c r="G80" s="162" t="s">
        <v>1068</v>
      </c>
      <c r="H80" s="162" t="s">
        <v>1069</v>
      </c>
      <c r="I80" s="162" t="s">
        <v>1055</v>
      </c>
      <c r="J80" s="162" t="s">
        <v>180</v>
      </c>
      <c r="K80" s="162" t="s">
        <v>47</v>
      </c>
      <c r="L80" s="162">
        <v>8</v>
      </c>
      <c r="M80" s="162">
        <v>2014</v>
      </c>
      <c r="N80" s="162" t="s">
        <v>1073</v>
      </c>
      <c r="O80" s="162">
        <v>56</v>
      </c>
      <c r="P80" s="162" t="s">
        <v>204</v>
      </c>
      <c r="Q80" s="162" t="s">
        <v>204</v>
      </c>
      <c r="R80" s="162" t="s">
        <v>205</v>
      </c>
      <c r="S80" s="162" t="s">
        <v>204</v>
      </c>
      <c r="T80" s="162" t="s">
        <v>204</v>
      </c>
      <c r="U80" s="162" t="s">
        <v>204</v>
      </c>
      <c r="V80" s="162" t="s">
        <v>204</v>
      </c>
      <c r="W80" s="162" t="s">
        <v>204</v>
      </c>
      <c r="X80" s="162" t="s">
        <v>204</v>
      </c>
      <c r="Y80" s="162" t="s">
        <v>204</v>
      </c>
      <c r="Z80" s="162" t="s">
        <v>204</v>
      </c>
      <c r="AA80" s="162" t="s">
        <v>204</v>
      </c>
      <c r="AB80" s="162" t="s">
        <v>204</v>
      </c>
      <c r="AC80" s="162" t="s">
        <v>204</v>
      </c>
      <c r="AD80" s="162" t="s">
        <v>204</v>
      </c>
      <c r="AE80" s="162" t="s">
        <v>204</v>
      </c>
      <c r="AF80" s="162" t="s">
        <v>204</v>
      </c>
      <c r="AG80" s="162" t="s">
        <v>197</v>
      </c>
    </row>
    <row r="81" spans="1:33" x14ac:dyDescent="0.25">
      <c r="A81" s="162" t="s">
        <v>196</v>
      </c>
      <c r="B81" s="162" t="s">
        <v>197</v>
      </c>
      <c r="C81" s="162" t="s">
        <v>999</v>
      </c>
      <c r="D81" s="162" t="s">
        <v>1000</v>
      </c>
      <c r="E81" s="162" t="s">
        <v>196</v>
      </c>
      <c r="F81" s="162" t="s">
        <v>1001</v>
      </c>
      <c r="G81" s="162" t="s">
        <v>1075</v>
      </c>
      <c r="H81" s="162" t="s">
        <v>1076</v>
      </c>
      <c r="I81" s="162" t="s">
        <v>1055</v>
      </c>
      <c r="J81" s="162" t="s">
        <v>180</v>
      </c>
      <c r="K81" s="162" t="s">
        <v>47</v>
      </c>
      <c r="L81" s="162">
        <v>8</v>
      </c>
      <c r="M81" s="162">
        <v>2014</v>
      </c>
      <c r="N81" s="162" t="s">
        <v>1078</v>
      </c>
      <c r="O81" s="162">
        <v>36</v>
      </c>
      <c r="P81" s="162" t="s">
        <v>204</v>
      </c>
      <c r="Q81" s="162" t="s">
        <v>204</v>
      </c>
      <c r="R81" s="162" t="s">
        <v>205</v>
      </c>
      <c r="S81" s="162" t="s">
        <v>204</v>
      </c>
      <c r="T81" s="162" t="s">
        <v>204</v>
      </c>
      <c r="U81" s="162" t="s">
        <v>204</v>
      </c>
      <c r="V81" s="162" t="s">
        <v>204</v>
      </c>
      <c r="W81" s="162" t="s">
        <v>204</v>
      </c>
      <c r="X81" s="162" t="s">
        <v>204</v>
      </c>
      <c r="Y81" s="162" t="s">
        <v>204</v>
      </c>
      <c r="Z81" s="162" t="s">
        <v>204</v>
      </c>
      <c r="AA81" s="162" t="s">
        <v>204</v>
      </c>
      <c r="AB81" s="162" t="s">
        <v>204</v>
      </c>
      <c r="AC81" s="162" t="s">
        <v>204</v>
      </c>
      <c r="AD81" s="162" t="s">
        <v>204</v>
      </c>
      <c r="AE81" s="162" t="s">
        <v>204</v>
      </c>
      <c r="AF81" s="162" t="s">
        <v>204</v>
      </c>
      <c r="AG81" s="162" t="s">
        <v>197</v>
      </c>
    </row>
    <row r="82" spans="1:33" x14ac:dyDescent="0.25">
      <c r="A82" s="162" t="s">
        <v>196</v>
      </c>
      <c r="B82" s="162" t="s">
        <v>197</v>
      </c>
      <c r="C82" s="162" t="s">
        <v>999</v>
      </c>
      <c r="D82" s="162" t="s">
        <v>1000</v>
      </c>
      <c r="E82" s="162" t="s">
        <v>196</v>
      </c>
      <c r="F82" s="162" t="s">
        <v>1001</v>
      </c>
      <c r="G82" s="162" t="s">
        <v>1075</v>
      </c>
      <c r="H82" s="162" t="s">
        <v>1076</v>
      </c>
      <c r="I82" s="162" t="s">
        <v>1055</v>
      </c>
      <c r="J82" s="162" t="s">
        <v>180</v>
      </c>
      <c r="K82" s="162" t="s">
        <v>47</v>
      </c>
      <c r="L82" s="162">
        <v>10</v>
      </c>
      <c r="M82" s="162">
        <v>2014</v>
      </c>
      <c r="N82" s="162" t="s">
        <v>1080</v>
      </c>
      <c r="O82" s="162">
        <v>28</v>
      </c>
      <c r="P82" s="162" t="s">
        <v>204</v>
      </c>
      <c r="Q82" s="162" t="s">
        <v>204</v>
      </c>
      <c r="R82" s="162" t="s">
        <v>205</v>
      </c>
      <c r="S82" s="162" t="s">
        <v>204</v>
      </c>
      <c r="T82" s="162" t="s">
        <v>204</v>
      </c>
      <c r="U82" s="162" t="s">
        <v>204</v>
      </c>
      <c r="V82" s="162" t="s">
        <v>204</v>
      </c>
      <c r="W82" s="162" t="s">
        <v>204</v>
      </c>
      <c r="X82" s="162" t="s">
        <v>204</v>
      </c>
      <c r="Y82" s="162" t="s">
        <v>204</v>
      </c>
      <c r="Z82" s="162" t="s">
        <v>204</v>
      </c>
      <c r="AA82" s="162" t="s">
        <v>204</v>
      </c>
      <c r="AB82" s="162" t="s">
        <v>204</v>
      </c>
      <c r="AC82" s="162" t="s">
        <v>204</v>
      </c>
      <c r="AD82" s="162" t="s">
        <v>204</v>
      </c>
      <c r="AE82" s="162" t="s">
        <v>204</v>
      </c>
      <c r="AF82" s="162" t="s">
        <v>204</v>
      </c>
      <c r="AG82" s="162" t="s">
        <v>197</v>
      </c>
    </row>
    <row r="83" spans="1:33" x14ac:dyDescent="0.25">
      <c r="A83" s="162" t="s">
        <v>196</v>
      </c>
      <c r="B83" s="162" t="s">
        <v>197</v>
      </c>
      <c r="C83" s="162" t="s">
        <v>999</v>
      </c>
      <c r="D83" s="162" t="s">
        <v>1000</v>
      </c>
      <c r="E83" s="162" t="s">
        <v>196</v>
      </c>
      <c r="F83" s="162" t="s">
        <v>1001</v>
      </c>
      <c r="G83" s="162" t="s">
        <v>1075</v>
      </c>
      <c r="H83" s="162" t="s">
        <v>1076</v>
      </c>
      <c r="I83" s="162" t="s">
        <v>1055</v>
      </c>
      <c r="J83" s="162" t="s">
        <v>180</v>
      </c>
      <c r="K83" s="162" t="s">
        <v>47</v>
      </c>
      <c r="L83" s="162">
        <v>11</v>
      </c>
      <c r="M83" s="162">
        <v>2014</v>
      </c>
      <c r="N83" s="162" t="s">
        <v>1081</v>
      </c>
      <c r="O83" s="162">
        <v>17</v>
      </c>
      <c r="P83" s="162" t="s">
        <v>204</v>
      </c>
      <c r="Q83" s="162" t="s">
        <v>204</v>
      </c>
      <c r="R83" s="162" t="s">
        <v>205</v>
      </c>
      <c r="S83" s="162" t="s">
        <v>204</v>
      </c>
      <c r="T83" s="162" t="s">
        <v>204</v>
      </c>
      <c r="U83" s="162" t="s">
        <v>204</v>
      </c>
      <c r="V83" s="162" t="s">
        <v>204</v>
      </c>
      <c r="W83" s="162" t="s">
        <v>204</v>
      </c>
      <c r="X83" s="162" t="s">
        <v>204</v>
      </c>
      <c r="Y83" s="162" t="s">
        <v>204</v>
      </c>
      <c r="Z83" s="162" t="s">
        <v>204</v>
      </c>
      <c r="AA83" s="162" t="s">
        <v>204</v>
      </c>
      <c r="AB83" s="162" t="s">
        <v>204</v>
      </c>
      <c r="AC83" s="162" t="s">
        <v>204</v>
      </c>
      <c r="AD83" s="162" t="s">
        <v>204</v>
      </c>
      <c r="AE83" s="162" t="s">
        <v>204</v>
      </c>
      <c r="AF83" s="162" t="s">
        <v>204</v>
      </c>
      <c r="AG83" s="162" t="s">
        <v>197</v>
      </c>
    </row>
    <row r="84" spans="1:33" x14ac:dyDescent="0.25">
      <c r="A84" s="162" t="s">
        <v>196</v>
      </c>
      <c r="B84" s="162" t="s">
        <v>197</v>
      </c>
      <c r="C84" s="162" t="s">
        <v>999</v>
      </c>
      <c r="D84" s="162" t="s">
        <v>1000</v>
      </c>
      <c r="E84" s="162" t="s">
        <v>196</v>
      </c>
      <c r="F84" s="162" t="s">
        <v>1001</v>
      </c>
      <c r="G84" s="162" t="s">
        <v>1075</v>
      </c>
      <c r="H84" s="162" t="s">
        <v>1076</v>
      </c>
      <c r="I84" s="162" t="s">
        <v>1055</v>
      </c>
      <c r="J84" s="162" t="s">
        <v>180</v>
      </c>
      <c r="K84" s="162" t="s">
        <v>47</v>
      </c>
      <c r="L84" s="162">
        <v>7</v>
      </c>
      <c r="M84" s="162">
        <v>2014</v>
      </c>
      <c r="N84" s="162" t="s">
        <v>1077</v>
      </c>
      <c r="O84" s="162">
        <v>42</v>
      </c>
      <c r="P84" s="162" t="s">
        <v>204</v>
      </c>
      <c r="Q84" s="162" t="s">
        <v>204</v>
      </c>
      <c r="R84" s="162" t="s">
        <v>205</v>
      </c>
      <c r="S84" s="162" t="s">
        <v>204</v>
      </c>
      <c r="T84" s="162" t="s">
        <v>204</v>
      </c>
      <c r="U84" s="162" t="s">
        <v>204</v>
      </c>
      <c r="V84" s="162" t="s">
        <v>204</v>
      </c>
      <c r="W84" s="162" t="s">
        <v>204</v>
      </c>
      <c r="X84" s="162" t="s">
        <v>204</v>
      </c>
      <c r="Y84" s="162" t="s">
        <v>204</v>
      </c>
      <c r="Z84" s="162" t="s">
        <v>204</v>
      </c>
      <c r="AA84" s="162" t="s">
        <v>204</v>
      </c>
      <c r="AB84" s="162" t="s">
        <v>204</v>
      </c>
      <c r="AC84" s="162" t="s">
        <v>204</v>
      </c>
      <c r="AD84" s="162" t="s">
        <v>204</v>
      </c>
      <c r="AE84" s="162" t="s">
        <v>204</v>
      </c>
      <c r="AF84" s="162" t="s">
        <v>204</v>
      </c>
      <c r="AG84" s="162" t="s">
        <v>197</v>
      </c>
    </row>
    <row r="85" spans="1:33" x14ac:dyDescent="0.25">
      <c r="A85" s="162" t="s">
        <v>196</v>
      </c>
      <c r="B85" s="162" t="s">
        <v>197</v>
      </c>
      <c r="C85" s="162" t="s">
        <v>999</v>
      </c>
      <c r="D85" s="162" t="s">
        <v>1000</v>
      </c>
      <c r="E85" s="162" t="s">
        <v>196</v>
      </c>
      <c r="F85" s="162" t="s">
        <v>1001</v>
      </c>
      <c r="G85" s="162" t="s">
        <v>1075</v>
      </c>
      <c r="H85" s="162" t="s">
        <v>1076</v>
      </c>
      <c r="I85" s="162" t="s">
        <v>1055</v>
      </c>
      <c r="J85" s="162" t="s">
        <v>180</v>
      </c>
      <c r="K85" s="162" t="s">
        <v>47</v>
      </c>
      <c r="L85" s="162">
        <v>9</v>
      </c>
      <c r="M85" s="162">
        <v>2014</v>
      </c>
      <c r="N85" s="162" t="s">
        <v>1079</v>
      </c>
      <c r="O85" s="162">
        <v>30</v>
      </c>
      <c r="P85" s="162" t="s">
        <v>204</v>
      </c>
      <c r="Q85" s="162" t="s">
        <v>204</v>
      </c>
      <c r="R85" s="162" t="s">
        <v>205</v>
      </c>
      <c r="S85" s="162" t="s">
        <v>204</v>
      </c>
      <c r="T85" s="162" t="s">
        <v>204</v>
      </c>
      <c r="U85" s="162" t="s">
        <v>204</v>
      </c>
      <c r="V85" s="162" t="s">
        <v>204</v>
      </c>
      <c r="W85" s="162" t="s">
        <v>204</v>
      </c>
      <c r="X85" s="162" t="s">
        <v>204</v>
      </c>
      <c r="Y85" s="162" t="s">
        <v>204</v>
      </c>
      <c r="Z85" s="162" t="s">
        <v>204</v>
      </c>
      <c r="AA85" s="162" t="s">
        <v>204</v>
      </c>
      <c r="AB85" s="162" t="s">
        <v>204</v>
      </c>
      <c r="AC85" s="162" t="s">
        <v>204</v>
      </c>
      <c r="AD85" s="162" t="s">
        <v>204</v>
      </c>
      <c r="AE85" s="162" t="s">
        <v>204</v>
      </c>
      <c r="AF85" s="162" t="s">
        <v>204</v>
      </c>
      <c r="AG85" s="162" t="s">
        <v>197</v>
      </c>
    </row>
    <row r="86" spans="1:33" x14ac:dyDescent="0.25">
      <c r="A86" s="162" t="s">
        <v>196</v>
      </c>
      <c r="B86" s="162" t="s">
        <v>197</v>
      </c>
      <c r="C86" s="162" t="s">
        <v>999</v>
      </c>
      <c r="D86" s="162" t="s">
        <v>1000</v>
      </c>
      <c r="E86" s="162" t="s">
        <v>196</v>
      </c>
      <c r="F86" s="162" t="s">
        <v>1001</v>
      </c>
      <c r="G86" s="162" t="s">
        <v>1082</v>
      </c>
      <c r="H86" s="162" t="s">
        <v>1083</v>
      </c>
      <c r="I86" s="162" t="s">
        <v>1084</v>
      </c>
      <c r="J86" s="162" t="s">
        <v>180</v>
      </c>
      <c r="K86" s="162" t="s">
        <v>47</v>
      </c>
      <c r="L86" s="162">
        <v>9</v>
      </c>
      <c r="M86" s="162">
        <v>2014</v>
      </c>
      <c r="N86" s="162" t="s">
        <v>1087</v>
      </c>
      <c r="O86" s="162">
        <v>10</v>
      </c>
      <c r="P86" s="162" t="s">
        <v>204</v>
      </c>
      <c r="Q86" s="162" t="s">
        <v>204</v>
      </c>
      <c r="R86" s="162" t="s">
        <v>205</v>
      </c>
      <c r="S86" s="162" t="s">
        <v>204</v>
      </c>
      <c r="T86" s="162" t="s">
        <v>204</v>
      </c>
      <c r="U86" s="162" t="s">
        <v>204</v>
      </c>
      <c r="V86" s="162" t="s">
        <v>204</v>
      </c>
      <c r="W86" s="162" t="s">
        <v>204</v>
      </c>
      <c r="X86" s="162" t="s">
        <v>204</v>
      </c>
      <c r="Y86" s="162" t="s">
        <v>204</v>
      </c>
      <c r="Z86" s="162" t="s">
        <v>204</v>
      </c>
      <c r="AA86" s="162" t="s">
        <v>204</v>
      </c>
      <c r="AB86" s="162" t="s">
        <v>204</v>
      </c>
      <c r="AC86" s="162" t="s">
        <v>204</v>
      </c>
      <c r="AD86" s="162" t="s">
        <v>204</v>
      </c>
      <c r="AE86" s="162" t="s">
        <v>204</v>
      </c>
      <c r="AF86" s="162" t="s">
        <v>204</v>
      </c>
      <c r="AG86" s="162" t="s">
        <v>197</v>
      </c>
    </row>
    <row r="87" spans="1:33" x14ac:dyDescent="0.25">
      <c r="A87" s="162" t="s">
        <v>196</v>
      </c>
      <c r="B87" s="162" t="s">
        <v>197</v>
      </c>
      <c r="C87" s="162" t="s">
        <v>999</v>
      </c>
      <c r="D87" s="162" t="s">
        <v>1000</v>
      </c>
      <c r="E87" s="162" t="s">
        <v>196</v>
      </c>
      <c r="F87" s="162" t="s">
        <v>1001</v>
      </c>
      <c r="G87" s="162" t="s">
        <v>1082</v>
      </c>
      <c r="H87" s="162" t="s">
        <v>1083</v>
      </c>
      <c r="I87" s="162" t="s">
        <v>1084</v>
      </c>
      <c r="J87" s="162" t="s">
        <v>180</v>
      </c>
      <c r="K87" s="162" t="s">
        <v>47</v>
      </c>
      <c r="L87" s="162">
        <v>7</v>
      </c>
      <c r="M87" s="162">
        <v>2014</v>
      </c>
      <c r="N87" s="162" t="s">
        <v>1089</v>
      </c>
      <c r="O87" s="162">
        <v>17</v>
      </c>
      <c r="P87" s="162" t="s">
        <v>204</v>
      </c>
      <c r="Q87" s="162" t="s">
        <v>204</v>
      </c>
      <c r="R87" s="162" t="s">
        <v>205</v>
      </c>
      <c r="S87" s="162" t="s">
        <v>204</v>
      </c>
      <c r="T87" s="162" t="s">
        <v>204</v>
      </c>
      <c r="U87" s="162" t="s">
        <v>204</v>
      </c>
      <c r="V87" s="162" t="s">
        <v>204</v>
      </c>
      <c r="W87" s="162" t="s">
        <v>204</v>
      </c>
      <c r="X87" s="162" t="s">
        <v>204</v>
      </c>
      <c r="Y87" s="162" t="s">
        <v>204</v>
      </c>
      <c r="Z87" s="162" t="s">
        <v>204</v>
      </c>
      <c r="AA87" s="162" t="s">
        <v>204</v>
      </c>
      <c r="AB87" s="162" t="s">
        <v>204</v>
      </c>
      <c r="AC87" s="162" t="s">
        <v>204</v>
      </c>
      <c r="AD87" s="162" t="s">
        <v>204</v>
      </c>
      <c r="AE87" s="162" t="s">
        <v>204</v>
      </c>
      <c r="AF87" s="162" t="s">
        <v>204</v>
      </c>
      <c r="AG87" s="162" t="s">
        <v>197</v>
      </c>
    </row>
    <row r="88" spans="1:33" x14ac:dyDescent="0.25">
      <c r="A88" s="162" t="s">
        <v>196</v>
      </c>
      <c r="B88" s="162" t="s">
        <v>197</v>
      </c>
      <c r="C88" s="162" t="s">
        <v>999</v>
      </c>
      <c r="D88" s="162" t="s">
        <v>1000</v>
      </c>
      <c r="E88" s="162" t="s">
        <v>196</v>
      </c>
      <c r="F88" s="162" t="s">
        <v>1001</v>
      </c>
      <c r="G88" s="162" t="s">
        <v>1082</v>
      </c>
      <c r="H88" s="162" t="s">
        <v>1083</v>
      </c>
      <c r="I88" s="162" t="s">
        <v>1084</v>
      </c>
      <c r="J88" s="162" t="s">
        <v>180</v>
      </c>
      <c r="K88" s="162" t="s">
        <v>47</v>
      </c>
      <c r="L88" s="162">
        <v>11</v>
      </c>
      <c r="M88" s="162">
        <v>2014</v>
      </c>
      <c r="N88" s="162" t="s">
        <v>1086</v>
      </c>
      <c r="O88" s="162">
        <v>7</v>
      </c>
      <c r="P88" s="162" t="s">
        <v>204</v>
      </c>
      <c r="Q88" s="162" t="s">
        <v>204</v>
      </c>
      <c r="R88" s="162" t="s">
        <v>205</v>
      </c>
      <c r="S88" s="162" t="s">
        <v>204</v>
      </c>
      <c r="T88" s="162" t="s">
        <v>204</v>
      </c>
      <c r="U88" s="162" t="s">
        <v>204</v>
      </c>
      <c r="V88" s="162" t="s">
        <v>204</v>
      </c>
      <c r="W88" s="162" t="s">
        <v>204</v>
      </c>
      <c r="X88" s="162" t="s">
        <v>204</v>
      </c>
      <c r="Y88" s="162" t="s">
        <v>204</v>
      </c>
      <c r="Z88" s="162" t="s">
        <v>204</v>
      </c>
      <c r="AA88" s="162" t="s">
        <v>204</v>
      </c>
      <c r="AB88" s="162" t="s">
        <v>204</v>
      </c>
      <c r="AC88" s="162" t="s">
        <v>204</v>
      </c>
      <c r="AD88" s="162" t="s">
        <v>204</v>
      </c>
      <c r="AE88" s="162" t="s">
        <v>204</v>
      </c>
      <c r="AF88" s="162" t="s">
        <v>204</v>
      </c>
      <c r="AG88" s="162" t="s">
        <v>197</v>
      </c>
    </row>
    <row r="89" spans="1:33" x14ac:dyDescent="0.25">
      <c r="A89" s="162" t="s">
        <v>196</v>
      </c>
      <c r="B89" s="162" t="s">
        <v>197</v>
      </c>
      <c r="C89" s="162" t="s">
        <v>999</v>
      </c>
      <c r="D89" s="162" t="s">
        <v>1000</v>
      </c>
      <c r="E89" s="162" t="s">
        <v>196</v>
      </c>
      <c r="F89" s="162" t="s">
        <v>1001</v>
      </c>
      <c r="G89" s="162" t="s">
        <v>1082</v>
      </c>
      <c r="H89" s="162" t="s">
        <v>1083</v>
      </c>
      <c r="I89" s="162" t="s">
        <v>1084</v>
      </c>
      <c r="J89" s="162" t="s">
        <v>180</v>
      </c>
      <c r="K89" s="162" t="s">
        <v>47</v>
      </c>
      <c r="L89" s="162">
        <v>10</v>
      </c>
      <c r="M89" s="162">
        <v>2014</v>
      </c>
      <c r="N89" s="162" t="s">
        <v>1085</v>
      </c>
      <c r="O89" s="162">
        <v>9</v>
      </c>
      <c r="P89" s="162" t="s">
        <v>204</v>
      </c>
      <c r="Q89" s="162" t="s">
        <v>204</v>
      </c>
      <c r="R89" s="162" t="s">
        <v>205</v>
      </c>
      <c r="S89" s="162" t="s">
        <v>204</v>
      </c>
      <c r="T89" s="162" t="s">
        <v>204</v>
      </c>
      <c r="U89" s="162" t="s">
        <v>204</v>
      </c>
      <c r="V89" s="162" t="s">
        <v>204</v>
      </c>
      <c r="W89" s="162" t="s">
        <v>204</v>
      </c>
      <c r="X89" s="162" t="s">
        <v>204</v>
      </c>
      <c r="Y89" s="162" t="s">
        <v>204</v>
      </c>
      <c r="Z89" s="162" t="s">
        <v>204</v>
      </c>
      <c r="AA89" s="162" t="s">
        <v>204</v>
      </c>
      <c r="AB89" s="162" t="s">
        <v>204</v>
      </c>
      <c r="AC89" s="162" t="s">
        <v>204</v>
      </c>
      <c r="AD89" s="162" t="s">
        <v>204</v>
      </c>
      <c r="AE89" s="162" t="s">
        <v>204</v>
      </c>
      <c r="AF89" s="162" t="s">
        <v>204</v>
      </c>
      <c r="AG89" s="162" t="s">
        <v>197</v>
      </c>
    </row>
    <row r="90" spans="1:33" x14ac:dyDescent="0.25">
      <c r="A90" s="162" t="s">
        <v>196</v>
      </c>
      <c r="B90" s="162" t="s">
        <v>197</v>
      </c>
      <c r="C90" s="162" t="s">
        <v>999</v>
      </c>
      <c r="D90" s="162" t="s">
        <v>1000</v>
      </c>
      <c r="E90" s="162" t="s">
        <v>196</v>
      </c>
      <c r="F90" s="162" t="s">
        <v>1001</v>
      </c>
      <c r="G90" s="162" t="s">
        <v>1082</v>
      </c>
      <c r="H90" s="162" t="s">
        <v>1083</v>
      </c>
      <c r="I90" s="162" t="s">
        <v>1084</v>
      </c>
      <c r="J90" s="162" t="s">
        <v>180</v>
      </c>
      <c r="K90" s="162" t="s">
        <v>47</v>
      </c>
      <c r="L90" s="162">
        <v>8</v>
      </c>
      <c r="M90" s="162">
        <v>2014</v>
      </c>
      <c r="N90" s="162" t="s">
        <v>1088</v>
      </c>
      <c r="O90" s="162">
        <v>14</v>
      </c>
      <c r="P90" s="162" t="s">
        <v>204</v>
      </c>
      <c r="Q90" s="162" t="s">
        <v>204</v>
      </c>
      <c r="R90" s="162" t="s">
        <v>205</v>
      </c>
      <c r="S90" s="162" t="s">
        <v>204</v>
      </c>
      <c r="T90" s="162" t="s">
        <v>204</v>
      </c>
      <c r="U90" s="162" t="s">
        <v>204</v>
      </c>
      <c r="V90" s="162" t="s">
        <v>204</v>
      </c>
      <c r="W90" s="162" t="s">
        <v>204</v>
      </c>
      <c r="X90" s="162" t="s">
        <v>204</v>
      </c>
      <c r="Y90" s="162" t="s">
        <v>204</v>
      </c>
      <c r="Z90" s="162" t="s">
        <v>204</v>
      </c>
      <c r="AA90" s="162" t="s">
        <v>204</v>
      </c>
      <c r="AB90" s="162" t="s">
        <v>204</v>
      </c>
      <c r="AC90" s="162" t="s">
        <v>204</v>
      </c>
      <c r="AD90" s="162" t="s">
        <v>204</v>
      </c>
      <c r="AE90" s="162" t="s">
        <v>204</v>
      </c>
      <c r="AF90" s="162" t="s">
        <v>204</v>
      </c>
      <c r="AG90" s="162" t="s">
        <v>197</v>
      </c>
    </row>
    <row r="91" spans="1:33" x14ac:dyDescent="0.25">
      <c r="A91" s="162" t="s">
        <v>196</v>
      </c>
      <c r="B91" s="162" t="s">
        <v>197</v>
      </c>
      <c r="C91" s="162" t="s">
        <v>999</v>
      </c>
      <c r="D91" s="162" t="s">
        <v>1000</v>
      </c>
      <c r="E91" s="162" t="s">
        <v>196</v>
      </c>
      <c r="F91" s="162" t="s">
        <v>1001</v>
      </c>
      <c r="G91" s="162" t="s">
        <v>1090</v>
      </c>
      <c r="H91" s="162" t="s">
        <v>1091</v>
      </c>
      <c r="I91" s="162" t="s">
        <v>1084</v>
      </c>
      <c r="J91" s="162" t="s">
        <v>180</v>
      </c>
      <c r="K91" s="162" t="s">
        <v>47</v>
      </c>
      <c r="L91" s="162">
        <v>8</v>
      </c>
      <c r="M91" s="162">
        <v>2014</v>
      </c>
      <c r="N91" s="162" t="s">
        <v>1093</v>
      </c>
      <c r="O91" s="162">
        <v>12</v>
      </c>
      <c r="P91" s="162" t="s">
        <v>204</v>
      </c>
      <c r="Q91" s="162" t="s">
        <v>204</v>
      </c>
      <c r="R91" s="162" t="s">
        <v>205</v>
      </c>
      <c r="S91" s="162" t="s">
        <v>204</v>
      </c>
      <c r="T91" s="162" t="s">
        <v>204</v>
      </c>
      <c r="U91" s="162" t="s">
        <v>204</v>
      </c>
      <c r="V91" s="162" t="s">
        <v>204</v>
      </c>
      <c r="W91" s="162" t="s">
        <v>204</v>
      </c>
      <c r="X91" s="162" t="s">
        <v>204</v>
      </c>
      <c r="Y91" s="162" t="s">
        <v>204</v>
      </c>
      <c r="Z91" s="162" t="s">
        <v>204</v>
      </c>
      <c r="AA91" s="162" t="s">
        <v>204</v>
      </c>
      <c r="AB91" s="162" t="s">
        <v>204</v>
      </c>
      <c r="AC91" s="162" t="s">
        <v>204</v>
      </c>
      <c r="AD91" s="162" t="s">
        <v>204</v>
      </c>
      <c r="AE91" s="162" t="s">
        <v>204</v>
      </c>
      <c r="AF91" s="162" t="s">
        <v>204</v>
      </c>
      <c r="AG91" s="162" t="s">
        <v>197</v>
      </c>
    </row>
    <row r="92" spans="1:33" x14ac:dyDescent="0.25">
      <c r="A92" s="162" t="s">
        <v>196</v>
      </c>
      <c r="B92" s="162" t="s">
        <v>197</v>
      </c>
      <c r="C92" s="162" t="s">
        <v>999</v>
      </c>
      <c r="D92" s="162" t="s">
        <v>1000</v>
      </c>
      <c r="E92" s="162" t="s">
        <v>196</v>
      </c>
      <c r="F92" s="162" t="s">
        <v>1001</v>
      </c>
      <c r="G92" s="162" t="s">
        <v>1090</v>
      </c>
      <c r="H92" s="162" t="s">
        <v>1091</v>
      </c>
      <c r="I92" s="162" t="s">
        <v>1084</v>
      </c>
      <c r="J92" s="162" t="s">
        <v>180</v>
      </c>
      <c r="K92" s="162" t="s">
        <v>47</v>
      </c>
      <c r="L92" s="162">
        <v>10</v>
      </c>
      <c r="M92" s="162">
        <v>2014</v>
      </c>
      <c r="N92" s="162" t="s">
        <v>1096</v>
      </c>
      <c r="O92" s="162">
        <v>8</v>
      </c>
      <c r="P92" s="162" t="s">
        <v>204</v>
      </c>
      <c r="Q92" s="162" t="s">
        <v>204</v>
      </c>
      <c r="R92" s="162" t="s">
        <v>205</v>
      </c>
      <c r="S92" s="162" t="s">
        <v>204</v>
      </c>
      <c r="T92" s="162" t="s">
        <v>204</v>
      </c>
      <c r="U92" s="162" t="s">
        <v>204</v>
      </c>
      <c r="V92" s="162" t="s">
        <v>204</v>
      </c>
      <c r="W92" s="162" t="s">
        <v>204</v>
      </c>
      <c r="X92" s="162" t="s">
        <v>204</v>
      </c>
      <c r="Y92" s="162" t="s">
        <v>204</v>
      </c>
      <c r="Z92" s="162" t="s">
        <v>204</v>
      </c>
      <c r="AA92" s="162" t="s">
        <v>204</v>
      </c>
      <c r="AB92" s="162" t="s">
        <v>204</v>
      </c>
      <c r="AC92" s="162" t="s">
        <v>204</v>
      </c>
      <c r="AD92" s="162" t="s">
        <v>204</v>
      </c>
      <c r="AE92" s="162" t="s">
        <v>204</v>
      </c>
      <c r="AF92" s="162" t="s">
        <v>204</v>
      </c>
      <c r="AG92" s="162" t="s">
        <v>197</v>
      </c>
    </row>
    <row r="93" spans="1:33" x14ac:dyDescent="0.25">
      <c r="A93" s="162" t="s">
        <v>196</v>
      </c>
      <c r="B93" s="162" t="s">
        <v>197</v>
      </c>
      <c r="C93" s="162" t="s">
        <v>999</v>
      </c>
      <c r="D93" s="162" t="s">
        <v>1000</v>
      </c>
      <c r="E93" s="162" t="s">
        <v>196</v>
      </c>
      <c r="F93" s="162" t="s">
        <v>1001</v>
      </c>
      <c r="G93" s="162" t="s">
        <v>1090</v>
      </c>
      <c r="H93" s="162" t="s">
        <v>1091</v>
      </c>
      <c r="I93" s="162" t="s">
        <v>1084</v>
      </c>
      <c r="J93" s="162" t="s">
        <v>180</v>
      </c>
      <c r="K93" s="162" t="s">
        <v>47</v>
      </c>
      <c r="L93" s="162">
        <v>11</v>
      </c>
      <c r="M93" s="162">
        <v>2014</v>
      </c>
      <c r="N93" s="162" t="s">
        <v>1095</v>
      </c>
      <c r="O93" s="162">
        <v>6</v>
      </c>
      <c r="P93" s="162" t="s">
        <v>204</v>
      </c>
      <c r="Q93" s="162" t="s">
        <v>204</v>
      </c>
      <c r="R93" s="162" t="s">
        <v>205</v>
      </c>
      <c r="S93" s="162" t="s">
        <v>204</v>
      </c>
      <c r="T93" s="162" t="s">
        <v>204</v>
      </c>
      <c r="U93" s="162" t="s">
        <v>204</v>
      </c>
      <c r="V93" s="162" t="s">
        <v>204</v>
      </c>
      <c r="W93" s="162" t="s">
        <v>204</v>
      </c>
      <c r="X93" s="162" t="s">
        <v>204</v>
      </c>
      <c r="Y93" s="162" t="s">
        <v>204</v>
      </c>
      <c r="Z93" s="162" t="s">
        <v>204</v>
      </c>
      <c r="AA93" s="162" t="s">
        <v>204</v>
      </c>
      <c r="AB93" s="162" t="s">
        <v>204</v>
      </c>
      <c r="AC93" s="162" t="s">
        <v>204</v>
      </c>
      <c r="AD93" s="162" t="s">
        <v>204</v>
      </c>
      <c r="AE93" s="162" t="s">
        <v>204</v>
      </c>
      <c r="AF93" s="162" t="s">
        <v>204</v>
      </c>
      <c r="AG93" s="162" t="s">
        <v>197</v>
      </c>
    </row>
    <row r="94" spans="1:33" x14ac:dyDescent="0.25">
      <c r="A94" s="162" t="s">
        <v>196</v>
      </c>
      <c r="B94" s="162" t="s">
        <v>197</v>
      </c>
      <c r="C94" s="162" t="s">
        <v>999</v>
      </c>
      <c r="D94" s="162" t="s">
        <v>1000</v>
      </c>
      <c r="E94" s="162" t="s">
        <v>196</v>
      </c>
      <c r="F94" s="162" t="s">
        <v>1001</v>
      </c>
      <c r="G94" s="162" t="s">
        <v>1090</v>
      </c>
      <c r="H94" s="162" t="s">
        <v>1091</v>
      </c>
      <c r="I94" s="162" t="s">
        <v>1084</v>
      </c>
      <c r="J94" s="162" t="s">
        <v>180</v>
      </c>
      <c r="K94" s="162" t="s">
        <v>47</v>
      </c>
      <c r="L94" s="162">
        <v>7</v>
      </c>
      <c r="M94" s="162">
        <v>2014</v>
      </c>
      <c r="N94" s="162" t="s">
        <v>1092</v>
      </c>
      <c r="O94" s="162">
        <v>14</v>
      </c>
      <c r="P94" s="162" t="s">
        <v>204</v>
      </c>
      <c r="Q94" s="162" t="s">
        <v>204</v>
      </c>
      <c r="R94" s="162" t="s">
        <v>205</v>
      </c>
      <c r="S94" s="162" t="s">
        <v>204</v>
      </c>
      <c r="T94" s="162" t="s">
        <v>204</v>
      </c>
      <c r="U94" s="162" t="s">
        <v>204</v>
      </c>
      <c r="V94" s="162" t="s">
        <v>204</v>
      </c>
      <c r="W94" s="162" t="s">
        <v>204</v>
      </c>
      <c r="X94" s="162" t="s">
        <v>204</v>
      </c>
      <c r="Y94" s="162" t="s">
        <v>204</v>
      </c>
      <c r="Z94" s="162" t="s">
        <v>204</v>
      </c>
      <c r="AA94" s="162" t="s">
        <v>204</v>
      </c>
      <c r="AB94" s="162" t="s">
        <v>204</v>
      </c>
      <c r="AC94" s="162" t="s">
        <v>204</v>
      </c>
      <c r="AD94" s="162" t="s">
        <v>204</v>
      </c>
      <c r="AE94" s="162" t="s">
        <v>204</v>
      </c>
      <c r="AF94" s="162" t="s">
        <v>204</v>
      </c>
      <c r="AG94" s="162" t="s">
        <v>197</v>
      </c>
    </row>
    <row r="95" spans="1:33" x14ac:dyDescent="0.25">
      <c r="A95" s="162" t="s">
        <v>196</v>
      </c>
      <c r="B95" s="162" t="s">
        <v>197</v>
      </c>
      <c r="C95" s="162" t="s">
        <v>999</v>
      </c>
      <c r="D95" s="162" t="s">
        <v>1000</v>
      </c>
      <c r="E95" s="162" t="s">
        <v>196</v>
      </c>
      <c r="F95" s="162" t="s">
        <v>1001</v>
      </c>
      <c r="G95" s="162" t="s">
        <v>1090</v>
      </c>
      <c r="H95" s="162" t="s">
        <v>1091</v>
      </c>
      <c r="I95" s="162" t="s">
        <v>1084</v>
      </c>
      <c r="J95" s="162" t="s">
        <v>180</v>
      </c>
      <c r="K95" s="162" t="s">
        <v>47</v>
      </c>
      <c r="L95" s="162">
        <v>9</v>
      </c>
      <c r="M95" s="162">
        <v>2014</v>
      </c>
      <c r="N95" s="162" t="s">
        <v>1094</v>
      </c>
      <c r="O95" s="162">
        <v>10</v>
      </c>
      <c r="P95" s="162" t="s">
        <v>204</v>
      </c>
      <c r="Q95" s="162" t="s">
        <v>204</v>
      </c>
      <c r="R95" s="162" t="s">
        <v>205</v>
      </c>
      <c r="S95" s="162" t="s">
        <v>204</v>
      </c>
      <c r="T95" s="162" t="s">
        <v>204</v>
      </c>
      <c r="U95" s="162" t="s">
        <v>204</v>
      </c>
      <c r="V95" s="162" t="s">
        <v>204</v>
      </c>
      <c r="W95" s="162" t="s">
        <v>204</v>
      </c>
      <c r="X95" s="162" t="s">
        <v>204</v>
      </c>
      <c r="Y95" s="162" t="s">
        <v>204</v>
      </c>
      <c r="Z95" s="162" t="s">
        <v>204</v>
      </c>
      <c r="AA95" s="162" t="s">
        <v>204</v>
      </c>
      <c r="AB95" s="162" t="s">
        <v>204</v>
      </c>
      <c r="AC95" s="162" t="s">
        <v>204</v>
      </c>
      <c r="AD95" s="162" t="s">
        <v>204</v>
      </c>
      <c r="AE95" s="162" t="s">
        <v>204</v>
      </c>
      <c r="AF95" s="162" t="s">
        <v>204</v>
      </c>
      <c r="AG95" s="162" t="s">
        <v>197</v>
      </c>
    </row>
    <row r="96" spans="1:33" x14ac:dyDescent="0.25">
      <c r="A96" s="162" t="s">
        <v>196</v>
      </c>
      <c r="B96" s="162" t="s">
        <v>197</v>
      </c>
      <c r="C96" s="162" t="s">
        <v>999</v>
      </c>
      <c r="D96" s="162" t="s">
        <v>1000</v>
      </c>
      <c r="E96" s="162" t="s">
        <v>196</v>
      </c>
      <c r="F96" s="162" t="s">
        <v>1001</v>
      </c>
      <c r="G96" s="162" t="s">
        <v>1097</v>
      </c>
      <c r="H96" s="162" t="s">
        <v>1098</v>
      </c>
      <c r="I96" s="162" t="s">
        <v>1099</v>
      </c>
      <c r="J96" s="162" t="s">
        <v>180</v>
      </c>
      <c r="K96" s="162" t="s">
        <v>47</v>
      </c>
      <c r="L96" s="162">
        <v>10</v>
      </c>
      <c r="M96" s="162">
        <v>2014</v>
      </c>
      <c r="N96" s="162" t="s">
        <v>1101</v>
      </c>
      <c r="O96" s="162">
        <v>63</v>
      </c>
      <c r="P96" s="162" t="s">
        <v>204</v>
      </c>
      <c r="Q96" s="162" t="s">
        <v>204</v>
      </c>
      <c r="R96" s="162" t="s">
        <v>205</v>
      </c>
      <c r="S96" s="162" t="s">
        <v>204</v>
      </c>
      <c r="T96" s="162" t="s">
        <v>204</v>
      </c>
      <c r="U96" s="162" t="s">
        <v>204</v>
      </c>
      <c r="V96" s="162" t="s">
        <v>204</v>
      </c>
      <c r="W96" s="162" t="s">
        <v>204</v>
      </c>
      <c r="X96" s="162" t="s">
        <v>204</v>
      </c>
      <c r="Y96" s="162" t="s">
        <v>204</v>
      </c>
      <c r="Z96" s="162" t="s">
        <v>204</v>
      </c>
      <c r="AA96" s="162" t="s">
        <v>204</v>
      </c>
      <c r="AB96" s="162" t="s">
        <v>204</v>
      </c>
      <c r="AC96" s="162" t="s">
        <v>204</v>
      </c>
      <c r="AD96" s="162" t="s">
        <v>204</v>
      </c>
      <c r="AE96" s="162" t="s">
        <v>204</v>
      </c>
      <c r="AF96" s="162" t="s">
        <v>204</v>
      </c>
      <c r="AG96" s="162" t="s">
        <v>197</v>
      </c>
    </row>
    <row r="97" spans="1:33" x14ac:dyDescent="0.25">
      <c r="A97" s="162" t="s">
        <v>196</v>
      </c>
      <c r="B97" s="162" t="s">
        <v>197</v>
      </c>
      <c r="C97" s="162" t="s">
        <v>999</v>
      </c>
      <c r="D97" s="162" t="s">
        <v>1000</v>
      </c>
      <c r="E97" s="162" t="s">
        <v>196</v>
      </c>
      <c r="F97" s="162" t="s">
        <v>1001</v>
      </c>
      <c r="G97" s="162" t="s">
        <v>1097</v>
      </c>
      <c r="H97" s="162" t="s">
        <v>1098</v>
      </c>
      <c r="I97" s="162" t="s">
        <v>1099</v>
      </c>
      <c r="J97" s="162" t="s">
        <v>180</v>
      </c>
      <c r="K97" s="162" t="s">
        <v>47</v>
      </c>
      <c r="L97" s="162">
        <v>8</v>
      </c>
      <c r="M97" s="162">
        <v>2014</v>
      </c>
      <c r="N97" s="162" t="s">
        <v>1103</v>
      </c>
      <c r="O97" s="162">
        <v>76</v>
      </c>
      <c r="P97" s="162" t="s">
        <v>204</v>
      </c>
      <c r="Q97" s="162" t="s">
        <v>204</v>
      </c>
      <c r="R97" s="162" t="s">
        <v>205</v>
      </c>
      <c r="S97" s="162" t="s">
        <v>204</v>
      </c>
      <c r="T97" s="162" t="s">
        <v>204</v>
      </c>
      <c r="U97" s="162" t="s">
        <v>204</v>
      </c>
      <c r="V97" s="162" t="s">
        <v>204</v>
      </c>
      <c r="W97" s="162" t="s">
        <v>204</v>
      </c>
      <c r="X97" s="162" t="s">
        <v>204</v>
      </c>
      <c r="Y97" s="162" t="s">
        <v>204</v>
      </c>
      <c r="Z97" s="162" t="s">
        <v>204</v>
      </c>
      <c r="AA97" s="162" t="s">
        <v>204</v>
      </c>
      <c r="AB97" s="162" t="s">
        <v>204</v>
      </c>
      <c r="AC97" s="162" t="s">
        <v>204</v>
      </c>
      <c r="AD97" s="162" t="s">
        <v>204</v>
      </c>
      <c r="AE97" s="162" t="s">
        <v>204</v>
      </c>
      <c r="AF97" s="162" t="s">
        <v>204</v>
      </c>
      <c r="AG97" s="162" t="s">
        <v>197</v>
      </c>
    </row>
    <row r="98" spans="1:33" x14ac:dyDescent="0.25">
      <c r="A98" s="162" t="s">
        <v>196</v>
      </c>
      <c r="B98" s="162" t="s">
        <v>197</v>
      </c>
      <c r="C98" s="162" t="s">
        <v>999</v>
      </c>
      <c r="D98" s="162" t="s">
        <v>1000</v>
      </c>
      <c r="E98" s="162" t="s">
        <v>196</v>
      </c>
      <c r="F98" s="162" t="s">
        <v>1001</v>
      </c>
      <c r="G98" s="162" t="s">
        <v>1097</v>
      </c>
      <c r="H98" s="162" t="s">
        <v>1098</v>
      </c>
      <c r="I98" s="162" t="s">
        <v>1099</v>
      </c>
      <c r="J98" s="162" t="s">
        <v>180</v>
      </c>
      <c r="K98" s="162" t="s">
        <v>47</v>
      </c>
      <c r="L98" s="162">
        <v>11</v>
      </c>
      <c r="M98" s="162">
        <v>2014</v>
      </c>
      <c r="N98" s="162" t="s">
        <v>1102</v>
      </c>
      <c r="O98" s="162">
        <v>41</v>
      </c>
      <c r="P98" s="162" t="s">
        <v>204</v>
      </c>
      <c r="Q98" s="162" t="s">
        <v>204</v>
      </c>
      <c r="R98" s="162" t="s">
        <v>205</v>
      </c>
      <c r="S98" s="162" t="s">
        <v>204</v>
      </c>
      <c r="T98" s="162" t="s">
        <v>204</v>
      </c>
      <c r="U98" s="162" t="s">
        <v>204</v>
      </c>
      <c r="V98" s="162" t="s">
        <v>204</v>
      </c>
      <c r="W98" s="162" t="s">
        <v>204</v>
      </c>
      <c r="X98" s="162" t="s">
        <v>204</v>
      </c>
      <c r="Y98" s="162" t="s">
        <v>204</v>
      </c>
      <c r="Z98" s="162" t="s">
        <v>204</v>
      </c>
      <c r="AA98" s="162" t="s">
        <v>204</v>
      </c>
      <c r="AB98" s="162" t="s">
        <v>204</v>
      </c>
      <c r="AC98" s="162" t="s">
        <v>204</v>
      </c>
      <c r="AD98" s="162" t="s">
        <v>204</v>
      </c>
      <c r="AE98" s="162" t="s">
        <v>204</v>
      </c>
      <c r="AF98" s="162" t="s">
        <v>204</v>
      </c>
      <c r="AG98" s="162" t="s">
        <v>197</v>
      </c>
    </row>
    <row r="99" spans="1:33" x14ac:dyDescent="0.25">
      <c r="A99" s="162" t="s">
        <v>196</v>
      </c>
      <c r="B99" s="162" t="s">
        <v>197</v>
      </c>
      <c r="C99" s="162" t="s">
        <v>999</v>
      </c>
      <c r="D99" s="162" t="s">
        <v>1000</v>
      </c>
      <c r="E99" s="162" t="s">
        <v>196</v>
      </c>
      <c r="F99" s="162" t="s">
        <v>1001</v>
      </c>
      <c r="G99" s="162" t="s">
        <v>1097</v>
      </c>
      <c r="H99" s="162" t="s">
        <v>1098</v>
      </c>
      <c r="I99" s="162" t="s">
        <v>1099</v>
      </c>
      <c r="J99" s="162" t="s">
        <v>180</v>
      </c>
      <c r="K99" s="162" t="s">
        <v>47</v>
      </c>
      <c r="L99" s="162">
        <v>7</v>
      </c>
      <c r="M99" s="162">
        <v>2014</v>
      </c>
      <c r="N99" s="162" t="s">
        <v>1100</v>
      </c>
      <c r="O99" s="162">
        <v>98</v>
      </c>
      <c r="P99" s="162" t="s">
        <v>204</v>
      </c>
      <c r="Q99" s="162" t="s">
        <v>204</v>
      </c>
      <c r="R99" s="162" t="s">
        <v>205</v>
      </c>
      <c r="S99" s="162" t="s">
        <v>204</v>
      </c>
      <c r="T99" s="162" t="s">
        <v>204</v>
      </c>
      <c r="U99" s="162" t="s">
        <v>204</v>
      </c>
      <c r="V99" s="162" t="s">
        <v>204</v>
      </c>
      <c r="W99" s="162" t="s">
        <v>204</v>
      </c>
      <c r="X99" s="162" t="s">
        <v>204</v>
      </c>
      <c r="Y99" s="162" t="s">
        <v>204</v>
      </c>
      <c r="Z99" s="162" t="s">
        <v>204</v>
      </c>
      <c r="AA99" s="162" t="s">
        <v>204</v>
      </c>
      <c r="AB99" s="162" t="s">
        <v>204</v>
      </c>
      <c r="AC99" s="162" t="s">
        <v>204</v>
      </c>
      <c r="AD99" s="162" t="s">
        <v>204</v>
      </c>
      <c r="AE99" s="162" t="s">
        <v>204</v>
      </c>
      <c r="AF99" s="162" t="s">
        <v>204</v>
      </c>
      <c r="AG99" s="162" t="s">
        <v>197</v>
      </c>
    </row>
    <row r="100" spans="1:33" x14ac:dyDescent="0.25">
      <c r="A100" s="162" t="s">
        <v>196</v>
      </c>
      <c r="B100" s="162" t="s">
        <v>197</v>
      </c>
      <c r="C100" s="162" t="s">
        <v>999</v>
      </c>
      <c r="D100" s="162" t="s">
        <v>1000</v>
      </c>
      <c r="E100" s="162" t="s">
        <v>196</v>
      </c>
      <c r="F100" s="162" t="s">
        <v>1001</v>
      </c>
      <c r="G100" s="162" t="s">
        <v>1097</v>
      </c>
      <c r="H100" s="162" t="s">
        <v>1098</v>
      </c>
      <c r="I100" s="162" t="s">
        <v>1099</v>
      </c>
      <c r="J100" s="162" t="s">
        <v>180</v>
      </c>
      <c r="K100" s="162" t="s">
        <v>47</v>
      </c>
      <c r="L100" s="162">
        <v>9</v>
      </c>
      <c r="M100" s="162">
        <v>2014</v>
      </c>
      <c r="N100" s="162" t="s">
        <v>1104</v>
      </c>
      <c r="O100" s="162">
        <v>52</v>
      </c>
      <c r="P100" s="162" t="s">
        <v>204</v>
      </c>
      <c r="Q100" s="162" t="s">
        <v>204</v>
      </c>
      <c r="R100" s="162" t="s">
        <v>205</v>
      </c>
      <c r="S100" s="162" t="s">
        <v>204</v>
      </c>
      <c r="T100" s="162" t="s">
        <v>204</v>
      </c>
      <c r="U100" s="162" t="s">
        <v>204</v>
      </c>
      <c r="V100" s="162" t="s">
        <v>204</v>
      </c>
      <c r="W100" s="162" t="s">
        <v>204</v>
      </c>
      <c r="X100" s="162" t="s">
        <v>204</v>
      </c>
      <c r="Y100" s="162" t="s">
        <v>204</v>
      </c>
      <c r="Z100" s="162" t="s">
        <v>204</v>
      </c>
      <c r="AA100" s="162" t="s">
        <v>204</v>
      </c>
      <c r="AB100" s="162" t="s">
        <v>204</v>
      </c>
      <c r="AC100" s="162" t="s">
        <v>204</v>
      </c>
      <c r="AD100" s="162" t="s">
        <v>204</v>
      </c>
      <c r="AE100" s="162" t="s">
        <v>204</v>
      </c>
      <c r="AF100" s="162" t="s">
        <v>204</v>
      </c>
      <c r="AG100" s="162" t="s">
        <v>197</v>
      </c>
    </row>
    <row r="101" spans="1:33" x14ac:dyDescent="0.25">
      <c r="A101" s="162" t="s">
        <v>196</v>
      </c>
      <c r="B101" s="162" t="s">
        <v>197</v>
      </c>
      <c r="C101" s="162" t="s">
        <v>999</v>
      </c>
      <c r="D101" s="162" t="s">
        <v>1000</v>
      </c>
      <c r="E101" s="162" t="s">
        <v>196</v>
      </c>
      <c r="F101" s="162" t="s">
        <v>1001</v>
      </c>
      <c r="G101" s="162" t="s">
        <v>1105</v>
      </c>
      <c r="H101" s="162" t="s">
        <v>1106</v>
      </c>
      <c r="I101" s="162" t="s">
        <v>1107</v>
      </c>
      <c r="J101" s="162" t="s">
        <v>180</v>
      </c>
      <c r="K101" s="162" t="s">
        <v>47</v>
      </c>
      <c r="L101" s="162">
        <v>9</v>
      </c>
      <c r="M101" s="162">
        <v>2014</v>
      </c>
      <c r="N101" s="162" t="s">
        <v>1108</v>
      </c>
      <c r="O101" s="162">
        <v>83</v>
      </c>
      <c r="P101" s="162" t="s">
        <v>204</v>
      </c>
      <c r="Q101" s="162" t="s">
        <v>204</v>
      </c>
      <c r="R101" s="162" t="s">
        <v>205</v>
      </c>
      <c r="S101" s="162" t="s">
        <v>204</v>
      </c>
      <c r="T101" s="162" t="s">
        <v>204</v>
      </c>
      <c r="U101" s="162" t="s">
        <v>204</v>
      </c>
      <c r="V101" s="162" t="s">
        <v>204</v>
      </c>
      <c r="W101" s="162" t="s">
        <v>204</v>
      </c>
      <c r="X101" s="162" t="s">
        <v>204</v>
      </c>
      <c r="Y101" s="162" t="s">
        <v>204</v>
      </c>
      <c r="Z101" s="162" t="s">
        <v>204</v>
      </c>
      <c r="AA101" s="162" t="s">
        <v>204</v>
      </c>
      <c r="AB101" s="162" t="s">
        <v>204</v>
      </c>
      <c r="AC101" s="162" t="s">
        <v>204</v>
      </c>
      <c r="AD101" s="162" t="s">
        <v>204</v>
      </c>
      <c r="AE101" s="162" t="s">
        <v>204</v>
      </c>
      <c r="AF101" s="162" t="s">
        <v>204</v>
      </c>
      <c r="AG101" s="162" t="s">
        <v>197</v>
      </c>
    </row>
    <row r="102" spans="1:33" x14ac:dyDescent="0.25">
      <c r="A102" s="162" t="s">
        <v>196</v>
      </c>
      <c r="B102" s="162" t="s">
        <v>197</v>
      </c>
      <c r="C102" s="162" t="s">
        <v>999</v>
      </c>
      <c r="D102" s="162" t="s">
        <v>1000</v>
      </c>
      <c r="E102" s="162" t="s">
        <v>196</v>
      </c>
      <c r="F102" s="162" t="s">
        <v>1001</v>
      </c>
      <c r="G102" s="162" t="s">
        <v>1105</v>
      </c>
      <c r="H102" s="162" t="s">
        <v>1106</v>
      </c>
      <c r="I102" s="162" t="s">
        <v>1107</v>
      </c>
      <c r="J102" s="162" t="s">
        <v>180</v>
      </c>
      <c r="K102" s="162" t="s">
        <v>47</v>
      </c>
      <c r="L102" s="162">
        <v>7</v>
      </c>
      <c r="M102" s="162">
        <v>2014</v>
      </c>
      <c r="N102" s="162" t="s">
        <v>1112</v>
      </c>
      <c r="O102" s="162">
        <v>105</v>
      </c>
      <c r="P102" s="162" t="s">
        <v>204</v>
      </c>
      <c r="Q102" s="162" t="s">
        <v>204</v>
      </c>
      <c r="R102" s="162" t="s">
        <v>205</v>
      </c>
      <c r="S102" s="162" t="s">
        <v>204</v>
      </c>
      <c r="T102" s="162" t="s">
        <v>204</v>
      </c>
      <c r="U102" s="162" t="s">
        <v>204</v>
      </c>
      <c r="V102" s="162" t="s">
        <v>204</v>
      </c>
      <c r="W102" s="162" t="s">
        <v>204</v>
      </c>
      <c r="X102" s="162" t="s">
        <v>204</v>
      </c>
      <c r="Y102" s="162" t="s">
        <v>204</v>
      </c>
      <c r="Z102" s="162" t="s">
        <v>204</v>
      </c>
      <c r="AA102" s="162" t="s">
        <v>204</v>
      </c>
      <c r="AB102" s="162" t="s">
        <v>204</v>
      </c>
      <c r="AC102" s="162" t="s">
        <v>204</v>
      </c>
      <c r="AD102" s="162" t="s">
        <v>204</v>
      </c>
      <c r="AE102" s="162" t="s">
        <v>204</v>
      </c>
      <c r="AF102" s="162" t="s">
        <v>204</v>
      </c>
      <c r="AG102" s="162" t="s">
        <v>197</v>
      </c>
    </row>
    <row r="103" spans="1:33" x14ac:dyDescent="0.25">
      <c r="A103" s="162" t="s">
        <v>196</v>
      </c>
      <c r="B103" s="162" t="s">
        <v>197</v>
      </c>
      <c r="C103" s="162" t="s">
        <v>999</v>
      </c>
      <c r="D103" s="162" t="s">
        <v>1000</v>
      </c>
      <c r="E103" s="162" t="s">
        <v>196</v>
      </c>
      <c r="F103" s="162" t="s">
        <v>1001</v>
      </c>
      <c r="G103" s="162" t="s">
        <v>1105</v>
      </c>
      <c r="H103" s="162" t="s">
        <v>1106</v>
      </c>
      <c r="I103" s="162" t="s">
        <v>1107</v>
      </c>
      <c r="J103" s="162" t="s">
        <v>180</v>
      </c>
      <c r="K103" s="162" t="s">
        <v>47</v>
      </c>
      <c r="L103" s="162">
        <v>11</v>
      </c>
      <c r="M103" s="162">
        <v>2014</v>
      </c>
      <c r="N103" s="162" t="s">
        <v>1111</v>
      </c>
      <c r="O103" s="162">
        <v>46</v>
      </c>
      <c r="P103" s="162" t="s">
        <v>204</v>
      </c>
      <c r="Q103" s="162" t="s">
        <v>204</v>
      </c>
      <c r="R103" s="162" t="s">
        <v>205</v>
      </c>
      <c r="S103" s="162" t="s">
        <v>204</v>
      </c>
      <c r="T103" s="162" t="s">
        <v>204</v>
      </c>
      <c r="U103" s="162" t="s">
        <v>204</v>
      </c>
      <c r="V103" s="162" t="s">
        <v>204</v>
      </c>
      <c r="W103" s="162" t="s">
        <v>204</v>
      </c>
      <c r="X103" s="162" t="s">
        <v>204</v>
      </c>
      <c r="Y103" s="162" t="s">
        <v>204</v>
      </c>
      <c r="Z103" s="162" t="s">
        <v>204</v>
      </c>
      <c r="AA103" s="162" t="s">
        <v>204</v>
      </c>
      <c r="AB103" s="162" t="s">
        <v>204</v>
      </c>
      <c r="AC103" s="162" t="s">
        <v>204</v>
      </c>
      <c r="AD103" s="162" t="s">
        <v>204</v>
      </c>
      <c r="AE103" s="162" t="s">
        <v>204</v>
      </c>
      <c r="AF103" s="162" t="s">
        <v>204</v>
      </c>
      <c r="AG103" s="162" t="s">
        <v>197</v>
      </c>
    </row>
    <row r="104" spans="1:33" x14ac:dyDescent="0.25">
      <c r="A104" s="162" t="s">
        <v>196</v>
      </c>
      <c r="B104" s="162" t="s">
        <v>197</v>
      </c>
      <c r="C104" s="162" t="s">
        <v>999</v>
      </c>
      <c r="D104" s="162" t="s">
        <v>1000</v>
      </c>
      <c r="E104" s="162" t="s">
        <v>196</v>
      </c>
      <c r="F104" s="162" t="s">
        <v>1001</v>
      </c>
      <c r="G104" s="162" t="s">
        <v>1105</v>
      </c>
      <c r="H104" s="162" t="s">
        <v>1106</v>
      </c>
      <c r="I104" s="162" t="s">
        <v>1107</v>
      </c>
      <c r="J104" s="162" t="s">
        <v>180</v>
      </c>
      <c r="K104" s="162" t="s">
        <v>47</v>
      </c>
      <c r="L104" s="162">
        <v>8</v>
      </c>
      <c r="M104" s="162">
        <v>2014</v>
      </c>
      <c r="N104" s="162" t="s">
        <v>1109</v>
      </c>
      <c r="O104" s="162">
        <v>97</v>
      </c>
      <c r="P104" s="162" t="s">
        <v>204</v>
      </c>
      <c r="Q104" s="162" t="s">
        <v>204</v>
      </c>
      <c r="R104" s="162" t="s">
        <v>205</v>
      </c>
      <c r="S104" s="162" t="s">
        <v>204</v>
      </c>
      <c r="T104" s="162" t="s">
        <v>204</v>
      </c>
      <c r="U104" s="162" t="s">
        <v>204</v>
      </c>
      <c r="V104" s="162" t="s">
        <v>204</v>
      </c>
      <c r="W104" s="162" t="s">
        <v>204</v>
      </c>
      <c r="X104" s="162" t="s">
        <v>204</v>
      </c>
      <c r="Y104" s="162" t="s">
        <v>204</v>
      </c>
      <c r="Z104" s="162" t="s">
        <v>204</v>
      </c>
      <c r="AA104" s="162" t="s">
        <v>204</v>
      </c>
      <c r="AB104" s="162" t="s">
        <v>204</v>
      </c>
      <c r="AC104" s="162" t="s">
        <v>204</v>
      </c>
      <c r="AD104" s="162" t="s">
        <v>204</v>
      </c>
      <c r="AE104" s="162" t="s">
        <v>204</v>
      </c>
      <c r="AF104" s="162" t="s">
        <v>204</v>
      </c>
      <c r="AG104" s="162" t="s">
        <v>197</v>
      </c>
    </row>
    <row r="105" spans="1:33" x14ac:dyDescent="0.25">
      <c r="A105" s="162" t="s">
        <v>196</v>
      </c>
      <c r="B105" s="162" t="s">
        <v>197</v>
      </c>
      <c r="C105" s="162" t="s">
        <v>999</v>
      </c>
      <c r="D105" s="162" t="s">
        <v>1000</v>
      </c>
      <c r="E105" s="162" t="s">
        <v>196</v>
      </c>
      <c r="F105" s="162" t="s">
        <v>1001</v>
      </c>
      <c r="G105" s="162" t="s">
        <v>1105</v>
      </c>
      <c r="H105" s="162" t="s">
        <v>1106</v>
      </c>
      <c r="I105" s="162" t="s">
        <v>1107</v>
      </c>
      <c r="J105" s="162" t="s">
        <v>180</v>
      </c>
      <c r="K105" s="162" t="s">
        <v>47</v>
      </c>
      <c r="L105" s="162">
        <v>10</v>
      </c>
      <c r="M105" s="162">
        <v>2014</v>
      </c>
      <c r="N105" s="162" t="s">
        <v>1110</v>
      </c>
      <c r="O105" s="162">
        <v>69</v>
      </c>
      <c r="P105" s="162" t="s">
        <v>204</v>
      </c>
      <c r="Q105" s="162" t="s">
        <v>204</v>
      </c>
      <c r="R105" s="162" t="s">
        <v>205</v>
      </c>
      <c r="S105" s="162" t="s">
        <v>204</v>
      </c>
      <c r="T105" s="162" t="s">
        <v>204</v>
      </c>
      <c r="U105" s="162" t="s">
        <v>204</v>
      </c>
      <c r="V105" s="162" t="s">
        <v>204</v>
      </c>
      <c r="W105" s="162" t="s">
        <v>204</v>
      </c>
      <c r="X105" s="162" t="s">
        <v>204</v>
      </c>
      <c r="Y105" s="162" t="s">
        <v>204</v>
      </c>
      <c r="Z105" s="162" t="s">
        <v>204</v>
      </c>
      <c r="AA105" s="162" t="s">
        <v>204</v>
      </c>
      <c r="AB105" s="162" t="s">
        <v>204</v>
      </c>
      <c r="AC105" s="162" t="s">
        <v>204</v>
      </c>
      <c r="AD105" s="162" t="s">
        <v>204</v>
      </c>
      <c r="AE105" s="162" t="s">
        <v>204</v>
      </c>
      <c r="AF105" s="162" t="s">
        <v>204</v>
      </c>
      <c r="AG105" s="162" t="s">
        <v>197</v>
      </c>
    </row>
    <row r="106" spans="1:33" x14ac:dyDescent="0.25">
      <c r="A106" s="162" t="s">
        <v>196</v>
      </c>
      <c r="B106" s="162" t="s">
        <v>197</v>
      </c>
      <c r="C106" s="162" t="s">
        <v>999</v>
      </c>
      <c r="D106" s="162" t="s">
        <v>1000</v>
      </c>
      <c r="E106" s="162" t="s">
        <v>196</v>
      </c>
      <c r="F106" s="162" t="s">
        <v>1001</v>
      </c>
      <c r="G106" s="162" t="s">
        <v>1113</v>
      </c>
      <c r="H106" s="162" t="s">
        <v>1114</v>
      </c>
      <c r="I106" s="162" t="s">
        <v>1055</v>
      </c>
      <c r="J106" s="162" t="s">
        <v>180</v>
      </c>
      <c r="K106" s="162" t="s">
        <v>47</v>
      </c>
      <c r="L106" s="162">
        <v>10</v>
      </c>
      <c r="M106" s="162">
        <v>2014</v>
      </c>
      <c r="N106" s="162" t="s">
        <v>1116</v>
      </c>
      <c r="O106" s="162">
        <v>40</v>
      </c>
      <c r="P106" s="162" t="s">
        <v>204</v>
      </c>
      <c r="Q106" s="162" t="s">
        <v>204</v>
      </c>
      <c r="R106" s="162" t="s">
        <v>205</v>
      </c>
      <c r="S106" s="162" t="s">
        <v>204</v>
      </c>
      <c r="T106" s="162" t="s">
        <v>204</v>
      </c>
      <c r="U106" s="162" t="s">
        <v>204</v>
      </c>
      <c r="V106" s="162" t="s">
        <v>204</v>
      </c>
      <c r="W106" s="162" t="s">
        <v>204</v>
      </c>
      <c r="X106" s="162" t="s">
        <v>204</v>
      </c>
      <c r="Y106" s="162" t="s">
        <v>204</v>
      </c>
      <c r="Z106" s="162" t="s">
        <v>204</v>
      </c>
      <c r="AA106" s="162" t="s">
        <v>204</v>
      </c>
      <c r="AB106" s="162" t="s">
        <v>204</v>
      </c>
      <c r="AC106" s="162" t="s">
        <v>204</v>
      </c>
      <c r="AD106" s="162" t="s">
        <v>204</v>
      </c>
      <c r="AE106" s="162" t="s">
        <v>204</v>
      </c>
      <c r="AF106" s="162" t="s">
        <v>204</v>
      </c>
      <c r="AG106" s="162" t="s">
        <v>197</v>
      </c>
    </row>
    <row r="107" spans="1:33" x14ac:dyDescent="0.25">
      <c r="A107" s="162" t="s">
        <v>196</v>
      </c>
      <c r="B107" s="162" t="s">
        <v>197</v>
      </c>
      <c r="C107" s="162" t="s">
        <v>999</v>
      </c>
      <c r="D107" s="162" t="s">
        <v>1000</v>
      </c>
      <c r="E107" s="162" t="s">
        <v>196</v>
      </c>
      <c r="F107" s="162" t="s">
        <v>1001</v>
      </c>
      <c r="G107" s="162" t="s">
        <v>1113</v>
      </c>
      <c r="H107" s="162" t="s">
        <v>1114</v>
      </c>
      <c r="I107" s="162" t="s">
        <v>1055</v>
      </c>
      <c r="J107" s="162" t="s">
        <v>180</v>
      </c>
      <c r="K107" s="162" t="s">
        <v>47</v>
      </c>
      <c r="L107" s="162">
        <v>8</v>
      </c>
      <c r="M107" s="162">
        <v>2014</v>
      </c>
      <c r="N107" s="162" t="s">
        <v>1119</v>
      </c>
      <c r="O107" s="162">
        <v>52</v>
      </c>
      <c r="P107" s="162" t="s">
        <v>204</v>
      </c>
      <c r="Q107" s="162" t="s">
        <v>204</v>
      </c>
      <c r="R107" s="162" t="s">
        <v>205</v>
      </c>
      <c r="S107" s="162" t="s">
        <v>204</v>
      </c>
      <c r="T107" s="162" t="s">
        <v>204</v>
      </c>
      <c r="U107" s="162" t="s">
        <v>204</v>
      </c>
      <c r="V107" s="162" t="s">
        <v>204</v>
      </c>
      <c r="W107" s="162" t="s">
        <v>204</v>
      </c>
      <c r="X107" s="162" t="s">
        <v>204</v>
      </c>
      <c r="Y107" s="162" t="s">
        <v>204</v>
      </c>
      <c r="Z107" s="162" t="s">
        <v>204</v>
      </c>
      <c r="AA107" s="162" t="s">
        <v>204</v>
      </c>
      <c r="AB107" s="162" t="s">
        <v>204</v>
      </c>
      <c r="AC107" s="162" t="s">
        <v>204</v>
      </c>
      <c r="AD107" s="162" t="s">
        <v>204</v>
      </c>
      <c r="AE107" s="162" t="s">
        <v>204</v>
      </c>
      <c r="AF107" s="162" t="s">
        <v>204</v>
      </c>
      <c r="AG107" s="162" t="s">
        <v>197</v>
      </c>
    </row>
    <row r="108" spans="1:33" x14ac:dyDescent="0.25">
      <c r="A108" s="162" t="s">
        <v>196</v>
      </c>
      <c r="B108" s="162" t="s">
        <v>197</v>
      </c>
      <c r="C108" s="162" t="s">
        <v>999</v>
      </c>
      <c r="D108" s="162" t="s">
        <v>1000</v>
      </c>
      <c r="E108" s="162" t="s">
        <v>196</v>
      </c>
      <c r="F108" s="162" t="s">
        <v>1001</v>
      </c>
      <c r="G108" s="162" t="s">
        <v>1113</v>
      </c>
      <c r="H108" s="162" t="s">
        <v>1114</v>
      </c>
      <c r="I108" s="162" t="s">
        <v>1055</v>
      </c>
      <c r="J108" s="162" t="s">
        <v>180</v>
      </c>
      <c r="K108" s="162" t="s">
        <v>47</v>
      </c>
      <c r="L108" s="162">
        <v>11</v>
      </c>
      <c r="M108" s="162">
        <v>2014</v>
      </c>
      <c r="N108" s="162" t="s">
        <v>1117</v>
      </c>
      <c r="O108" s="162">
        <v>31</v>
      </c>
      <c r="P108" s="162" t="s">
        <v>204</v>
      </c>
      <c r="Q108" s="162" t="s">
        <v>204</v>
      </c>
      <c r="R108" s="162" t="s">
        <v>205</v>
      </c>
      <c r="S108" s="162" t="s">
        <v>204</v>
      </c>
      <c r="T108" s="162" t="s">
        <v>204</v>
      </c>
      <c r="U108" s="162" t="s">
        <v>204</v>
      </c>
      <c r="V108" s="162" t="s">
        <v>204</v>
      </c>
      <c r="W108" s="162" t="s">
        <v>204</v>
      </c>
      <c r="X108" s="162" t="s">
        <v>204</v>
      </c>
      <c r="Y108" s="162" t="s">
        <v>204</v>
      </c>
      <c r="Z108" s="162" t="s">
        <v>204</v>
      </c>
      <c r="AA108" s="162" t="s">
        <v>204</v>
      </c>
      <c r="AB108" s="162" t="s">
        <v>204</v>
      </c>
      <c r="AC108" s="162" t="s">
        <v>204</v>
      </c>
      <c r="AD108" s="162" t="s">
        <v>204</v>
      </c>
      <c r="AE108" s="162" t="s">
        <v>204</v>
      </c>
      <c r="AF108" s="162" t="s">
        <v>204</v>
      </c>
      <c r="AG108" s="162" t="s">
        <v>197</v>
      </c>
    </row>
    <row r="109" spans="1:33" x14ac:dyDescent="0.25">
      <c r="A109" s="162" t="s">
        <v>196</v>
      </c>
      <c r="B109" s="162" t="s">
        <v>197</v>
      </c>
      <c r="C109" s="162" t="s">
        <v>999</v>
      </c>
      <c r="D109" s="162" t="s">
        <v>1000</v>
      </c>
      <c r="E109" s="162" t="s">
        <v>196</v>
      </c>
      <c r="F109" s="162" t="s">
        <v>1001</v>
      </c>
      <c r="G109" s="162" t="s">
        <v>1113</v>
      </c>
      <c r="H109" s="162" t="s">
        <v>1114</v>
      </c>
      <c r="I109" s="162" t="s">
        <v>1055</v>
      </c>
      <c r="J109" s="162" t="s">
        <v>180</v>
      </c>
      <c r="K109" s="162" t="s">
        <v>47</v>
      </c>
      <c r="L109" s="162">
        <v>7</v>
      </c>
      <c r="M109" s="162">
        <v>2014</v>
      </c>
      <c r="N109" s="162" t="s">
        <v>1115</v>
      </c>
      <c r="O109" s="162">
        <v>52</v>
      </c>
      <c r="P109" s="162" t="s">
        <v>204</v>
      </c>
      <c r="Q109" s="162" t="s">
        <v>204</v>
      </c>
      <c r="R109" s="162" t="s">
        <v>205</v>
      </c>
      <c r="S109" s="162" t="s">
        <v>204</v>
      </c>
      <c r="T109" s="162" t="s">
        <v>204</v>
      </c>
      <c r="U109" s="162" t="s">
        <v>204</v>
      </c>
      <c r="V109" s="162" t="s">
        <v>204</v>
      </c>
      <c r="W109" s="162" t="s">
        <v>204</v>
      </c>
      <c r="X109" s="162" t="s">
        <v>204</v>
      </c>
      <c r="Y109" s="162" t="s">
        <v>204</v>
      </c>
      <c r="Z109" s="162" t="s">
        <v>204</v>
      </c>
      <c r="AA109" s="162" t="s">
        <v>204</v>
      </c>
      <c r="AB109" s="162" t="s">
        <v>204</v>
      </c>
      <c r="AC109" s="162" t="s">
        <v>204</v>
      </c>
      <c r="AD109" s="162" t="s">
        <v>204</v>
      </c>
      <c r="AE109" s="162" t="s">
        <v>204</v>
      </c>
      <c r="AF109" s="162" t="s">
        <v>204</v>
      </c>
      <c r="AG109" s="162" t="s">
        <v>197</v>
      </c>
    </row>
    <row r="110" spans="1:33" x14ac:dyDescent="0.25">
      <c r="A110" s="162" t="s">
        <v>196</v>
      </c>
      <c r="B110" s="162" t="s">
        <v>197</v>
      </c>
      <c r="C110" s="162" t="s">
        <v>999</v>
      </c>
      <c r="D110" s="162" t="s">
        <v>1000</v>
      </c>
      <c r="E110" s="162" t="s">
        <v>196</v>
      </c>
      <c r="F110" s="162" t="s">
        <v>1001</v>
      </c>
      <c r="G110" s="162" t="s">
        <v>1113</v>
      </c>
      <c r="H110" s="162" t="s">
        <v>1114</v>
      </c>
      <c r="I110" s="162" t="s">
        <v>1055</v>
      </c>
      <c r="J110" s="162" t="s">
        <v>180</v>
      </c>
      <c r="K110" s="162" t="s">
        <v>47</v>
      </c>
      <c r="L110" s="162">
        <v>9</v>
      </c>
      <c r="M110" s="162">
        <v>2014</v>
      </c>
      <c r="N110" s="162" t="s">
        <v>1118</v>
      </c>
      <c r="O110" s="162">
        <v>44</v>
      </c>
      <c r="P110" s="162" t="s">
        <v>204</v>
      </c>
      <c r="Q110" s="162" t="s">
        <v>204</v>
      </c>
      <c r="R110" s="162" t="s">
        <v>205</v>
      </c>
      <c r="S110" s="162" t="s">
        <v>204</v>
      </c>
      <c r="T110" s="162" t="s">
        <v>204</v>
      </c>
      <c r="U110" s="162" t="s">
        <v>204</v>
      </c>
      <c r="V110" s="162" t="s">
        <v>204</v>
      </c>
      <c r="W110" s="162" t="s">
        <v>204</v>
      </c>
      <c r="X110" s="162" t="s">
        <v>204</v>
      </c>
      <c r="Y110" s="162" t="s">
        <v>204</v>
      </c>
      <c r="Z110" s="162" t="s">
        <v>204</v>
      </c>
      <c r="AA110" s="162" t="s">
        <v>204</v>
      </c>
      <c r="AB110" s="162" t="s">
        <v>204</v>
      </c>
      <c r="AC110" s="162" t="s">
        <v>204</v>
      </c>
      <c r="AD110" s="162" t="s">
        <v>204</v>
      </c>
      <c r="AE110" s="162" t="s">
        <v>204</v>
      </c>
      <c r="AF110" s="162" t="s">
        <v>204</v>
      </c>
      <c r="AG110" s="162" t="s">
        <v>197</v>
      </c>
    </row>
    <row r="111" spans="1:33" x14ac:dyDescent="0.25">
      <c r="A111" s="162" t="s">
        <v>196</v>
      </c>
      <c r="B111" s="162" t="s">
        <v>197</v>
      </c>
      <c r="C111" s="162" t="s">
        <v>999</v>
      </c>
      <c r="D111" s="162" t="s">
        <v>1000</v>
      </c>
      <c r="E111" s="162" t="s">
        <v>196</v>
      </c>
      <c r="F111" s="162" t="s">
        <v>1001</v>
      </c>
      <c r="G111" s="162" t="s">
        <v>1120</v>
      </c>
      <c r="H111" s="162" t="s">
        <v>1121</v>
      </c>
      <c r="I111" s="162" t="s">
        <v>1122</v>
      </c>
      <c r="J111" s="162" t="s">
        <v>180</v>
      </c>
      <c r="K111" s="162" t="s">
        <v>47</v>
      </c>
      <c r="L111" s="162">
        <v>9</v>
      </c>
      <c r="M111" s="162">
        <v>2014</v>
      </c>
      <c r="N111" s="162" t="s">
        <v>1125</v>
      </c>
      <c r="O111" s="162">
        <v>54</v>
      </c>
      <c r="P111" s="162" t="s">
        <v>204</v>
      </c>
      <c r="Q111" s="162" t="s">
        <v>204</v>
      </c>
      <c r="R111" s="162" t="s">
        <v>205</v>
      </c>
      <c r="S111" s="162" t="s">
        <v>204</v>
      </c>
      <c r="T111" s="162" t="s">
        <v>204</v>
      </c>
      <c r="U111" s="162" t="s">
        <v>204</v>
      </c>
      <c r="V111" s="162" t="s">
        <v>204</v>
      </c>
      <c r="W111" s="162" t="s">
        <v>204</v>
      </c>
      <c r="X111" s="162" t="s">
        <v>204</v>
      </c>
      <c r="Y111" s="162" t="s">
        <v>204</v>
      </c>
      <c r="Z111" s="162" t="s">
        <v>204</v>
      </c>
      <c r="AA111" s="162" t="s">
        <v>204</v>
      </c>
      <c r="AB111" s="162" t="s">
        <v>204</v>
      </c>
      <c r="AC111" s="162" t="s">
        <v>204</v>
      </c>
      <c r="AD111" s="162" t="s">
        <v>204</v>
      </c>
      <c r="AE111" s="162" t="s">
        <v>204</v>
      </c>
      <c r="AF111" s="162" t="s">
        <v>204</v>
      </c>
      <c r="AG111" s="162" t="s">
        <v>197</v>
      </c>
    </row>
    <row r="112" spans="1:33" x14ac:dyDescent="0.25">
      <c r="A112" s="162" t="s">
        <v>196</v>
      </c>
      <c r="B112" s="162" t="s">
        <v>197</v>
      </c>
      <c r="C112" s="162" t="s">
        <v>999</v>
      </c>
      <c r="D112" s="162" t="s">
        <v>1000</v>
      </c>
      <c r="E112" s="162" t="s">
        <v>196</v>
      </c>
      <c r="F112" s="162" t="s">
        <v>1001</v>
      </c>
      <c r="G112" s="162" t="s">
        <v>1120</v>
      </c>
      <c r="H112" s="162" t="s">
        <v>1121</v>
      </c>
      <c r="I112" s="162" t="s">
        <v>1122</v>
      </c>
      <c r="J112" s="162" t="s">
        <v>180</v>
      </c>
      <c r="K112" s="162" t="s">
        <v>47</v>
      </c>
      <c r="L112" s="162">
        <v>8</v>
      </c>
      <c r="M112" s="162">
        <v>2014</v>
      </c>
      <c r="N112" s="162" t="s">
        <v>1124</v>
      </c>
      <c r="O112" s="162">
        <v>61</v>
      </c>
      <c r="P112" s="162" t="s">
        <v>204</v>
      </c>
      <c r="Q112" s="162" t="s">
        <v>204</v>
      </c>
      <c r="R112" s="162" t="s">
        <v>205</v>
      </c>
      <c r="S112" s="162" t="s">
        <v>204</v>
      </c>
      <c r="T112" s="162" t="s">
        <v>204</v>
      </c>
      <c r="U112" s="162" t="s">
        <v>204</v>
      </c>
      <c r="V112" s="162" t="s">
        <v>204</v>
      </c>
      <c r="W112" s="162" t="s">
        <v>204</v>
      </c>
      <c r="X112" s="162" t="s">
        <v>204</v>
      </c>
      <c r="Y112" s="162" t="s">
        <v>204</v>
      </c>
      <c r="Z112" s="162" t="s">
        <v>204</v>
      </c>
      <c r="AA112" s="162" t="s">
        <v>204</v>
      </c>
      <c r="AB112" s="162" t="s">
        <v>204</v>
      </c>
      <c r="AC112" s="162" t="s">
        <v>204</v>
      </c>
      <c r="AD112" s="162" t="s">
        <v>204</v>
      </c>
      <c r="AE112" s="162" t="s">
        <v>204</v>
      </c>
      <c r="AF112" s="162" t="s">
        <v>204</v>
      </c>
      <c r="AG112" s="162" t="s">
        <v>197</v>
      </c>
    </row>
    <row r="113" spans="1:33" x14ac:dyDescent="0.25">
      <c r="A113" s="162" t="s">
        <v>196</v>
      </c>
      <c r="B113" s="162" t="s">
        <v>197</v>
      </c>
      <c r="C113" s="162" t="s">
        <v>999</v>
      </c>
      <c r="D113" s="162" t="s">
        <v>1000</v>
      </c>
      <c r="E113" s="162" t="s">
        <v>196</v>
      </c>
      <c r="F113" s="162" t="s">
        <v>1001</v>
      </c>
      <c r="G113" s="162" t="s">
        <v>1120</v>
      </c>
      <c r="H113" s="162" t="s">
        <v>1121</v>
      </c>
      <c r="I113" s="162" t="s">
        <v>1122</v>
      </c>
      <c r="J113" s="162" t="s">
        <v>180</v>
      </c>
      <c r="K113" s="162" t="s">
        <v>47</v>
      </c>
      <c r="L113" s="162">
        <v>11</v>
      </c>
      <c r="M113" s="162">
        <v>2014</v>
      </c>
      <c r="N113" s="162" t="s">
        <v>1123</v>
      </c>
      <c r="O113" s="162">
        <v>35</v>
      </c>
      <c r="P113" s="162" t="s">
        <v>204</v>
      </c>
      <c r="Q113" s="162" t="s">
        <v>204</v>
      </c>
      <c r="R113" s="162" t="s">
        <v>205</v>
      </c>
      <c r="S113" s="162" t="s">
        <v>204</v>
      </c>
      <c r="T113" s="162" t="s">
        <v>204</v>
      </c>
      <c r="U113" s="162" t="s">
        <v>204</v>
      </c>
      <c r="V113" s="162" t="s">
        <v>204</v>
      </c>
      <c r="W113" s="162" t="s">
        <v>204</v>
      </c>
      <c r="X113" s="162" t="s">
        <v>204</v>
      </c>
      <c r="Y113" s="162" t="s">
        <v>204</v>
      </c>
      <c r="Z113" s="162" t="s">
        <v>204</v>
      </c>
      <c r="AA113" s="162" t="s">
        <v>204</v>
      </c>
      <c r="AB113" s="162" t="s">
        <v>204</v>
      </c>
      <c r="AC113" s="162" t="s">
        <v>204</v>
      </c>
      <c r="AD113" s="162" t="s">
        <v>204</v>
      </c>
      <c r="AE113" s="162" t="s">
        <v>204</v>
      </c>
      <c r="AF113" s="162" t="s">
        <v>204</v>
      </c>
      <c r="AG113" s="162" t="s">
        <v>197</v>
      </c>
    </row>
    <row r="114" spans="1:33" x14ac:dyDescent="0.25">
      <c r="A114" s="162" t="s">
        <v>196</v>
      </c>
      <c r="B114" s="162" t="s">
        <v>197</v>
      </c>
      <c r="C114" s="162" t="s">
        <v>999</v>
      </c>
      <c r="D114" s="162" t="s">
        <v>1000</v>
      </c>
      <c r="E114" s="162" t="s">
        <v>196</v>
      </c>
      <c r="F114" s="162" t="s">
        <v>1001</v>
      </c>
      <c r="G114" s="162" t="s">
        <v>1120</v>
      </c>
      <c r="H114" s="162" t="s">
        <v>1121</v>
      </c>
      <c r="I114" s="162" t="s">
        <v>1122</v>
      </c>
      <c r="J114" s="162" t="s">
        <v>180</v>
      </c>
      <c r="K114" s="162" t="s">
        <v>47</v>
      </c>
      <c r="L114" s="162">
        <v>10</v>
      </c>
      <c r="M114" s="162">
        <v>2014</v>
      </c>
      <c r="N114" s="162" t="s">
        <v>1126</v>
      </c>
      <c r="O114" s="162">
        <v>44</v>
      </c>
      <c r="P114" s="162" t="s">
        <v>204</v>
      </c>
      <c r="Q114" s="162" t="s">
        <v>204</v>
      </c>
      <c r="R114" s="162" t="s">
        <v>205</v>
      </c>
      <c r="S114" s="162" t="s">
        <v>204</v>
      </c>
      <c r="T114" s="162" t="s">
        <v>204</v>
      </c>
      <c r="U114" s="162" t="s">
        <v>204</v>
      </c>
      <c r="V114" s="162" t="s">
        <v>204</v>
      </c>
      <c r="W114" s="162" t="s">
        <v>204</v>
      </c>
      <c r="X114" s="162" t="s">
        <v>204</v>
      </c>
      <c r="Y114" s="162" t="s">
        <v>204</v>
      </c>
      <c r="Z114" s="162" t="s">
        <v>204</v>
      </c>
      <c r="AA114" s="162" t="s">
        <v>204</v>
      </c>
      <c r="AB114" s="162" t="s">
        <v>204</v>
      </c>
      <c r="AC114" s="162" t="s">
        <v>204</v>
      </c>
      <c r="AD114" s="162" t="s">
        <v>204</v>
      </c>
      <c r="AE114" s="162" t="s">
        <v>204</v>
      </c>
      <c r="AF114" s="162" t="s">
        <v>204</v>
      </c>
      <c r="AG114" s="162" t="s">
        <v>197</v>
      </c>
    </row>
    <row r="115" spans="1:33" x14ac:dyDescent="0.25">
      <c r="A115" s="162" t="s">
        <v>196</v>
      </c>
      <c r="B115" s="162" t="s">
        <v>197</v>
      </c>
      <c r="C115" s="162" t="s">
        <v>999</v>
      </c>
      <c r="D115" s="162" t="s">
        <v>1000</v>
      </c>
      <c r="E115" s="162" t="s">
        <v>196</v>
      </c>
      <c r="F115" s="162" t="s">
        <v>1001</v>
      </c>
      <c r="G115" s="162" t="s">
        <v>1120</v>
      </c>
      <c r="H115" s="162" t="s">
        <v>1121</v>
      </c>
      <c r="I115" s="162" t="s">
        <v>1122</v>
      </c>
      <c r="J115" s="162" t="s">
        <v>180</v>
      </c>
      <c r="K115" s="162" t="s">
        <v>47</v>
      </c>
      <c r="L115" s="162">
        <v>7</v>
      </c>
      <c r="M115" s="162">
        <v>2014</v>
      </c>
      <c r="N115" s="162" t="s">
        <v>1127</v>
      </c>
      <c r="O115" s="162">
        <v>57</v>
      </c>
      <c r="P115" s="162" t="s">
        <v>204</v>
      </c>
      <c r="Q115" s="162" t="s">
        <v>204</v>
      </c>
      <c r="R115" s="162" t="s">
        <v>205</v>
      </c>
      <c r="S115" s="162" t="s">
        <v>204</v>
      </c>
      <c r="T115" s="162" t="s">
        <v>204</v>
      </c>
      <c r="U115" s="162" t="s">
        <v>204</v>
      </c>
      <c r="V115" s="162" t="s">
        <v>204</v>
      </c>
      <c r="W115" s="162" t="s">
        <v>204</v>
      </c>
      <c r="X115" s="162" t="s">
        <v>204</v>
      </c>
      <c r="Y115" s="162" t="s">
        <v>204</v>
      </c>
      <c r="Z115" s="162" t="s">
        <v>204</v>
      </c>
      <c r="AA115" s="162" t="s">
        <v>204</v>
      </c>
      <c r="AB115" s="162" t="s">
        <v>204</v>
      </c>
      <c r="AC115" s="162" t="s">
        <v>204</v>
      </c>
      <c r="AD115" s="162" t="s">
        <v>204</v>
      </c>
      <c r="AE115" s="162" t="s">
        <v>204</v>
      </c>
      <c r="AF115" s="162" t="s">
        <v>204</v>
      </c>
      <c r="AG115" s="162" t="s">
        <v>197</v>
      </c>
    </row>
    <row r="116" spans="1:33" x14ac:dyDescent="0.25">
      <c r="A116" s="162" t="s">
        <v>196</v>
      </c>
      <c r="B116" s="162" t="s">
        <v>197</v>
      </c>
      <c r="C116" s="162" t="s">
        <v>999</v>
      </c>
      <c r="D116" s="162" t="s">
        <v>1000</v>
      </c>
      <c r="E116" s="162" t="s">
        <v>196</v>
      </c>
      <c r="F116" s="162" t="s">
        <v>1001</v>
      </c>
      <c r="G116" s="162" t="s">
        <v>1128</v>
      </c>
      <c r="H116" s="162" t="s">
        <v>1129</v>
      </c>
      <c r="I116" s="162" t="s">
        <v>1099</v>
      </c>
      <c r="J116" s="162" t="s">
        <v>180</v>
      </c>
      <c r="K116" s="162" t="s">
        <v>47</v>
      </c>
      <c r="L116" s="162">
        <v>10</v>
      </c>
      <c r="M116" s="162">
        <v>2014</v>
      </c>
      <c r="N116" s="162" t="s">
        <v>1132</v>
      </c>
      <c r="O116" s="162">
        <v>30</v>
      </c>
      <c r="P116" s="162" t="s">
        <v>204</v>
      </c>
      <c r="Q116" s="162" t="s">
        <v>204</v>
      </c>
      <c r="R116" s="162" t="s">
        <v>205</v>
      </c>
      <c r="S116" s="162" t="s">
        <v>204</v>
      </c>
      <c r="T116" s="162" t="s">
        <v>204</v>
      </c>
      <c r="U116" s="162" t="s">
        <v>204</v>
      </c>
      <c r="V116" s="162" t="s">
        <v>204</v>
      </c>
      <c r="W116" s="162" t="s">
        <v>204</v>
      </c>
      <c r="X116" s="162" t="s">
        <v>204</v>
      </c>
      <c r="Y116" s="162" t="s">
        <v>204</v>
      </c>
      <c r="Z116" s="162" t="s">
        <v>204</v>
      </c>
      <c r="AA116" s="162" t="s">
        <v>204</v>
      </c>
      <c r="AB116" s="162" t="s">
        <v>204</v>
      </c>
      <c r="AC116" s="162" t="s">
        <v>204</v>
      </c>
      <c r="AD116" s="162" t="s">
        <v>204</v>
      </c>
      <c r="AE116" s="162" t="s">
        <v>204</v>
      </c>
      <c r="AF116" s="162" t="s">
        <v>204</v>
      </c>
      <c r="AG116" s="162" t="s">
        <v>197</v>
      </c>
    </row>
    <row r="117" spans="1:33" x14ac:dyDescent="0.25">
      <c r="A117" s="162" t="s">
        <v>196</v>
      </c>
      <c r="B117" s="162" t="s">
        <v>197</v>
      </c>
      <c r="C117" s="162" t="s">
        <v>999</v>
      </c>
      <c r="D117" s="162" t="s">
        <v>1000</v>
      </c>
      <c r="E117" s="162" t="s">
        <v>196</v>
      </c>
      <c r="F117" s="162" t="s">
        <v>1001</v>
      </c>
      <c r="G117" s="162" t="s">
        <v>1128</v>
      </c>
      <c r="H117" s="162" t="s">
        <v>1129</v>
      </c>
      <c r="I117" s="162" t="s">
        <v>1099</v>
      </c>
      <c r="J117" s="162" t="s">
        <v>180</v>
      </c>
      <c r="K117" s="162" t="s">
        <v>47</v>
      </c>
      <c r="L117" s="162">
        <v>8</v>
      </c>
      <c r="M117" s="162">
        <v>2014</v>
      </c>
      <c r="N117" s="162" t="s">
        <v>1131</v>
      </c>
      <c r="O117" s="162">
        <v>16</v>
      </c>
      <c r="P117" s="162" t="s">
        <v>204</v>
      </c>
      <c r="Q117" s="162" t="s">
        <v>204</v>
      </c>
      <c r="R117" s="162" t="s">
        <v>205</v>
      </c>
      <c r="S117" s="162" t="s">
        <v>204</v>
      </c>
      <c r="T117" s="162" t="s">
        <v>204</v>
      </c>
      <c r="U117" s="162" t="s">
        <v>204</v>
      </c>
      <c r="V117" s="162" t="s">
        <v>204</v>
      </c>
      <c r="W117" s="162" t="s">
        <v>204</v>
      </c>
      <c r="X117" s="162" t="s">
        <v>204</v>
      </c>
      <c r="Y117" s="162" t="s">
        <v>204</v>
      </c>
      <c r="Z117" s="162" t="s">
        <v>204</v>
      </c>
      <c r="AA117" s="162" t="s">
        <v>204</v>
      </c>
      <c r="AB117" s="162" t="s">
        <v>204</v>
      </c>
      <c r="AC117" s="162" t="s">
        <v>204</v>
      </c>
      <c r="AD117" s="162" t="s">
        <v>204</v>
      </c>
      <c r="AE117" s="162" t="s">
        <v>204</v>
      </c>
      <c r="AF117" s="162" t="s">
        <v>204</v>
      </c>
      <c r="AG117" s="162" t="s">
        <v>197</v>
      </c>
    </row>
    <row r="118" spans="1:33" x14ac:dyDescent="0.25">
      <c r="A118" s="162" t="s">
        <v>196</v>
      </c>
      <c r="B118" s="162" t="s">
        <v>197</v>
      </c>
      <c r="C118" s="162" t="s">
        <v>999</v>
      </c>
      <c r="D118" s="162" t="s">
        <v>1000</v>
      </c>
      <c r="E118" s="162" t="s">
        <v>196</v>
      </c>
      <c r="F118" s="162" t="s">
        <v>1001</v>
      </c>
      <c r="G118" s="162" t="s">
        <v>1128</v>
      </c>
      <c r="H118" s="162" t="s">
        <v>1129</v>
      </c>
      <c r="I118" s="162" t="s">
        <v>1099</v>
      </c>
      <c r="J118" s="162" t="s">
        <v>180</v>
      </c>
      <c r="K118" s="162" t="s">
        <v>47</v>
      </c>
      <c r="L118" s="162">
        <v>9</v>
      </c>
      <c r="M118" s="162">
        <v>2014</v>
      </c>
      <c r="N118" s="162" t="s">
        <v>1133</v>
      </c>
      <c r="O118" s="162">
        <v>30</v>
      </c>
      <c r="P118" s="162" t="s">
        <v>204</v>
      </c>
      <c r="Q118" s="162" t="s">
        <v>204</v>
      </c>
      <c r="R118" s="162" t="s">
        <v>205</v>
      </c>
      <c r="S118" s="162" t="s">
        <v>204</v>
      </c>
      <c r="T118" s="162" t="s">
        <v>204</v>
      </c>
      <c r="U118" s="162" t="s">
        <v>204</v>
      </c>
      <c r="V118" s="162" t="s">
        <v>204</v>
      </c>
      <c r="W118" s="162" t="s">
        <v>204</v>
      </c>
      <c r="X118" s="162" t="s">
        <v>204</v>
      </c>
      <c r="Y118" s="162" t="s">
        <v>204</v>
      </c>
      <c r="Z118" s="162" t="s">
        <v>204</v>
      </c>
      <c r="AA118" s="162" t="s">
        <v>204</v>
      </c>
      <c r="AB118" s="162" t="s">
        <v>204</v>
      </c>
      <c r="AC118" s="162" t="s">
        <v>204</v>
      </c>
      <c r="AD118" s="162" t="s">
        <v>204</v>
      </c>
      <c r="AE118" s="162" t="s">
        <v>204</v>
      </c>
      <c r="AF118" s="162" t="s">
        <v>204</v>
      </c>
      <c r="AG118" s="162" t="s">
        <v>197</v>
      </c>
    </row>
    <row r="119" spans="1:33" x14ac:dyDescent="0.25">
      <c r="A119" s="162" t="s">
        <v>196</v>
      </c>
      <c r="B119" s="162" t="s">
        <v>197</v>
      </c>
      <c r="C119" s="162" t="s">
        <v>999</v>
      </c>
      <c r="D119" s="162" t="s">
        <v>1000</v>
      </c>
      <c r="E119" s="162" t="s">
        <v>196</v>
      </c>
      <c r="F119" s="162" t="s">
        <v>1001</v>
      </c>
      <c r="G119" s="162" t="s">
        <v>1128</v>
      </c>
      <c r="H119" s="162" t="s">
        <v>1129</v>
      </c>
      <c r="I119" s="162" t="s">
        <v>1099</v>
      </c>
      <c r="J119" s="162" t="s">
        <v>180</v>
      </c>
      <c r="K119" s="162" t="s">
        <v>47</v>
      </c>
      <c r="L119" s="162">
        <v>7</v>
      </c>
      <c r="M119" s="162">
        <v>2014</v>
      </c>
      <c r="N119" s="162" t="s">
        <v>1130</v>
      </c>
      <c r="O119" s="162">
        <v>38</v>
      </c>
      <c r="P119" s="162" t="s">
        <v>204</v>
      </c>
      <c r="Q119" s="162" t="s">
        <v>204</v>
      </c>
      <c r="R119" s="162" t="s">
        <v>205</v>
      </c>
      <c r="S119" s="162" t="s">
        <v>204</v>
      </c>
      <c r="T119" s="162" t="s">
        <v>204</v>
      </c>
      <c r="U119" s="162" t="s">
        <v>204</v>
      </c>
      <c r="V119" s="162" t="s">
        <v>204</v>
      </c>
      <c r="W119" s="162" t="s">
        <v>204</v>
      </c>
      <c r="X119" s="162" t="s">
        <v>204</v>
      </c>
      <c r="Y119" s="162" t="s">
        <v>204</v>
      </c>
      <c r="Z119" s="162" t="s">
        <v>204</v>
      </c>
      <c r="AA119" s="162" t="s">
        <v>204</v>
      </c>
      <c r="AB119" s="162" t="s">
        <v>204</v>
      </c>
      <c r="AC119" s="162" t="s">
        <v>204</v>
      </c>
      <c r="AD119" s="162" t="s">
        <v>204</v>
      </c>
      <c r="AE119" s="162" t="s">
        <v>204</v>
      </c>
      <c r="AF119" s="162" t="s">
        <v>204</v>
      </c>
      <c r="AG119" s="162" t="s">
        <v>197</v>
      </c>
    </row>
    <row r="120" spans="1:33" x14ac:dyDescent="0.25">
      <c r="A120" s="162" t="s">
        <v>196</v>
      </c>
      <c r="B120" s="162" t="s">
        <v>197</v>
      </c>
      <c r="C120" s="162" t="s">
        <v>999</v>
      </c>
      <c r="D120" s="162" t="s">
        <v>1000</v>
      </c>
      <c r="E120" s="162" t="s">
        <v>196</v>
      </c>
      <c r="F120" s="162" t="s">
        <v>1001</v>
      </c>
      <c r="G120" s="162" t="s">
        <v>1128</v>
      </c>
      <c r="H120" s="162" t="s">
        <v>1129</v>
      </c>
      <c r="I120" s="162" t="s">
        <v>1099</v>
      </c>
      <c r="J120" s="162" t="s">
        <v>180</v>
      </c>
      <c r="K120" s="162" t="s">
        <v>47</v>
      </c>
      <c r="L120" s="162">
        <v>11</v>
      </c>
      <c r="M120" s="162">
        <v>2014</v>
      </c>
      <c r="N120" s="162" t="s">
        <v>1134</v>
      </c>
      <c r="O120" s="162">
        <v>20</v>
      </c>
      <c r="P120" s="162" t="s">
        <v>204</v>
      </c>
      <c r="Q120" s="162" t="s">
        <v>204</v>
      </c>
      <c r="R120" s="162" t="s">
        <v>205</v>
      </c>
      <c r="S120" s="162" t="s">
        <v>204</v>
      </c>
      <c r="T120" s="162" t="s">
        <v>204</v>
      </c>
      <c r="U120" s="162" t="s">
        <v>204</v>
      </c>
      <c r="V120" s="162" t="s">
        <v>204</v>
      </c>
      <c r="W120" s="162" t="s">
        <v>204</v>
      </c>
      <c r="X120" s="162" t="s">
        <v>204</v>
      </c>
      <c r="Y120" s="162" t="s">
        <v>204</v>
      </c>
      <c r="Z120" s="162" t="s">
        <v>204</v>
      </c>
      <c r="AA120" s="162" t="s">
        <v>204</v>
      </c>
      <c r="AB120" s="162" t="s">
        <v>204</v>
      </c>
      <c r="AC120" s="162" t="s">
        <v>204</v>
      </c>
      <c r="AD120" s="162" t="s">
        <v>204</v>
      </c>
      <c r="AE120" s="162" t="s">
        <v>204</v>
      </c>
      <c r="AF120" s="162" t="s">
        <v>204</v>
      </c>
      <c r="AG120" s="162" t="s">
        <v>197</v>
      </c>
    </row>
    <row r="121" spans="1:33" x14ac:dyDescent="0.25">
      <c r="A121" s="162" t="s">
        <v>196</v>
      </c>
      <c r="B121" s="162" t="s">
        <v>197</v>
      </c>
      <c r="C121" s="162" t="s">
        <v>999</v>
      </c>
      <c r="D121" s="162" t="s">
        <v>1000</v>
      </c>
      <c r="E121" s="162" t="s">
        <v>196</v>
      </c>
      <c r="F121" s="162" t="s">
        <v>1001</v>
      </c>
      <c r="G121" s="162" t="s">
        <v>1135</v>
      </c>
      <c r="H121" s="162" t="s">
        <v>1136</v>
      </c>
      <c r="I121" s="162" t="s">
        <v>1099</v>
      </c>
      <c r="J121" s="162" t="s">
        <v>180</v>
      </c>
      <c r="K121" s="162" t="s">
        <v>47</v>
      </c>
      <c r="L121" s="162">
        <v>10</v>
      </c>
      <c r="M121" s="162">
        <v>2014</v>
      </c>
      <c r="N121" s="162" t="s">
        <v>1139</v>
      </c>
      <c r="O121" s="162">
        <v>13</v>
      </c>
      <c r="P121" s="162" t="s">
        <v>204</v>
      </c>
      <c r="Q121" s="162" t="s">
        <v>204</v>
      </c>
      <c r="R121" s="162" t="s">
        <v>205</v>
      </c>
      <c r="S121" s="162" t="s">
        <v>204</v>
      </c>
      <c r="T121" s="162" t="s">
        <v>204</v>
      </c>
      <c r="U121" s="162" t="s">
        <v>204</v>
      </c>
      <c r="V121" s="162" t="s">
        <v>204</v>
      </c>
      <c r="W121" s="162" t="s">
        <v>204</v>
      </c>
      <c r="X121" s="162" t="s">
        <v>204</v>
      </c>
      <c r="Y121" s="162" t="s">
        <v>204</v>
      </c>
      <c r="Z121" s="162" t="s">
        <v>204</v>
      </c>
      <c r="AA121" s="162" t="s">
        <v>204</v>
      </c>
      <c r="AB121" s="162" t="s">
        <v>204</v>
      </c>
      <c r="AC121" s="162" t="s">
        <v>204</v>
      </c>
      <c r="AD121" s="162" t="s">
        <v>204</v>
      </c>
      <c r="AE121" s="162" t="s">
        <v>204</v>
      </c>
      <c r="AF121" s="162" t="s">
        <v>204</v>
      </c>
      <c r="AG121" s="162" t="s">
        <v>197</v>
      </c>
    </row>
    <row r="122" spans="1:33" x14ac:dyDescent="0.25">
      <c r="A122" s="162" t="s">
        <v>196</v>
      </c>
      <c r="B122" s="162" t="s">
        <v>197</v>
      </c>
      <c r="C122" s="162" t="s">
        <v>999</v>
      </c>
      <c r="D122" s="162" t="s">
        <v>1000</v>
      </c>
      <c r="E122" s="162" t="s">
        <v>196</v>
      </c>
      <c r="F122" s="162" t="s">
        <v>1001</v>
      </c>
      <c r="G122" s="162" t="s">
        <v>1135</v>
      </c>
      <c r="H122" s="162" t="s">
        <v>1136</v>
      </c>
      <c r="I122" s="162" t="s">
        <v>1099</v>
      </c>
      <c r="J122" s="162" t="s">
        <v>180</v>
      </c>
      <c r="K122" s="162" t="s">
        <v>47</v>
      </c>
      <c r="L122" s="162">
        <v>11</v>
      </c>
      <c r="M122" s="162">
        <v>2014</v>
      </c>
      <c r="N122" s="162" t="s">
        <v>1138</v>
      </c>
      <c r="O122" s="162">
        <v>8</v>
      </c>
      <c r="P122" s="162" t="s">
        <v>204</v>
      </c>
      <c r="Q122" s="162" t="s">
        <v>204</v>
      </c>
      <c r="R122" s="162" t="s">
        <v>205</v>
      </c>
      <c r="S122" s="162" t="s">
        <v>204</v>
      </c>
      <c r="T122" s="162" t="s">
        <v>204</v>
      </c>
      <c r="U122" s="162" t="s">
        <v>204</v>
      </c>
      <c r="V122" s="162" t="s">
        <v>204</v>
      </c>
      <c r="W122" s="162" t="s">
        <v>204</v>
      </c>
      <c r="X122" s="162" t="s">
        <v>204</v>
      </c>
      <c r="Y122" s="162" t="s">
        <v>204</v>
      </c>
      <c r="Z122" s="162" t="s">
        <v>204</v>
      </c>
      <c r="AA122" s="162" t="s">
        <v>204</v>
      </c>
      <c r="AB122" s="162" t="s">
        <v>204</v>
      </c>
      <c r="AC122" s="162" t="s">
        <v>204</v>
      </c>
      <c r="AD122" s="162" t="s">
        <v>204</v>
      </c>
      <c r="AE122" s="162" t="s">
        <v>204</v>
      </c>
      <c r="AF122" s="162" t="s">
        <v>204</v>
      </c>
      <c r="AG122" s="162" t="s">
        <v>197</v>
      </c>
    </row>
    <row r="123" spans="1:33" x14ac:dyDescent="0.25">
      <c r="A123" s="162" t="s">
        <v>196</v>
      </c>
      <c r="B123" s="162" t="s">
        <v>197</v>
      </c>
      <c r="C123" s="162" t="s">
        <v>999</v>
      </c>
      <c r="D123" s="162" t="s">
        <v>1000</v>
      </c>
      <c r="E123" s="162" t="s">
        <v>196</v>
      </c>
      <c r="F123" s="162" t="s">
        <v>1001</v>
      </c>
      <c r="G123" s="162" t="s">
        <v>1135</v>
      </c>
      <c r="H123" s="162" t="s">
        <v>1136</v>
      </c>
      <c r="I123" s="162" t="s">
        <v>1099</v>
      </c>
      <c r="J123" s="162" t="s">
        <v>180</v>
      </c>
      <c r="K123" s="162" t="s">
        <v>47</v>
      </c>
      <c r="L123" s="162">
        <v>7</v>
      </c>
      <c r="M123" s="162">
        <v>2014</v>
      </c>
      <c r="N123" s="162" t="s">
        <v>1137</v>
      </c>
      <c r="O123" s="162">
        <v>20</v>
      </c>
      <c r="P123" s="162" t="s">
        <v>204</v>
      </c>
      <c r="Q123" s="162" t="s">
        <v>204</v>
      </c>
      <c r="R123" s="162" t="s">
        <v>205</v>
      </c>
      <c r="S123" s="162" t="s">
        <v>204</v>
      </c>
      <c r="T123" s="162" t="s">
        <v>204</v>
      </c>
      <c r="U123" s="162" t="s">
        <v>204</v>
      </c>
      <c r="V123" s="162" t="s">
        <v>204</v>
      </c>
      <c r="W123" s="162" t="s">
        <v>204</v>
      </c>
      <c r="X123" s="162" t="s">
        <v>204</v>
      </c>
      <c r="Y123" s="162" t="s">
        <v>204</v>
      </c>
      <c r="Z123" s="162" t="s">
        <v>204</v>
      </c>
      <c r="AA123" s="162" t="s">
        <v>204</v>
      </c>
      <c r="AB123" s="162" t="s">
        <v>204</v>
      </c>
      <c r="AC123" s="162" t="s">
        <v>204</v>
      </c>
      <c r="AD123" s="162" t="s">
        <v>204</v>
      </c>
      <c r="AE123" s="162" t="s">
        <v>204</v>
      </c>
      <c r="AF123" s="162" t="s">
        <v>204</v>
      </c>
      <c r="AG123" s="162" t="s">
        <v>197</v>
      </c>
    </row>
    <row r="124" spans="1:33" x14ac:dyDescent="0.25">
      <c r="A124" s="162" t="s">
        <v>196</v>
      </c>
      <c r="B124" s="162" t="s">
        <v>197</v>
      </c>
      <c r="C124" s="162" t="s">
        <v>999</v>
      </c>
      <c r="D124" s="162" t="s">
        <v>1000</v>
      </c>
      <c r="E124" s="162" t="s">
        <v>196</v>
      </c>
      <c r="F124" s="162" t="s">
        <v>1001</v>
      </c>
      <c r="G124" s="162" t="s">
        <v>1135</v>
      </c>
      <c r="H124" s="162" t="s">
        <v>1136</v>
      </c>
      <c r="I124" s="162" t="s">
        <v>1099</v>
      </c>
      <c r="J124" s="162" t="s">
        <v>180</v>
      </c>
      <c r="K124" s="162" t="s">
        <v>47</v>
      </c>
      <c r="L124" s="162">
        <v>9</v>
      </c>
      <c r="M124" s="162">
        <v>2014</v>
      </c>
      <c r="N124" s="162" t="s">
        <v>1140</v>
      </c>
      <c r="O124" s="162">
        <v>13</v>
      </c>
      <c r="P124" s="162" t="s">
        <v>204</v>
      </c>
      <c r="Q124" s="162" t="s">
        <v>204</v>
      </c>
      <c r="R124" s="162" t="s">
        <v>205</v>
      </c>
      <c r="S124" s="162" t="s">
        <v>204</v>
      </c>
      <c r="T124" s="162" t="s">
        <v>204</v>
      </c>
      <c r="U124" s="162" t="s">
        <v>204</v>
      </c>
      <c r="V124" s="162" t="s">
        <v>204</v>
      </c>
      <c r="W124" s="162" t="s">
        <v>204</v>
      </c>
      <c r="X124" s="162" t="s">
        <v>204</v>
      </c>
      <c r="Y124" s="162" t="s">
        <v>204</v>
      </c>
      <c r="Z124" s="162" t="s">
        <v>204</v>
      </c>
      <c r="AA124" s="162" t="s">
        <v>204</v>
      </c>
      <c r="AB124" s="162" t="s">
        <v>204</v>
      </c>
      <c r="AC124" s="162" t="s">
        <v>204</v>
      </c>
      <c r="AD124" s="162" t="s">
        <v>204</v>
      </c>
      <c r="AE124" s="162" t="s">
        <v>204</v>
      </c>
      <c r="AF124" s="162" t="s">
        <v>204</v>
      </c>
      <c r="AG124" s="162" t="s">
        <v>197</v>
      </c>
    </row>
    <row r="125" spans="1:33" x14ac:dyDescent="0.25">
      <c r="A125" s="162" t="s">
        <v>196</v>
      </c>
      <c r="B125" s="162" t="s">
        <v>197</v>
      </c>
      <c r="C125" s="162" t="s">
        <v>999</v>
      </c>
      <c r="D125" s="162" t="s">
        <v>1000</v>
      </c>
      <c r="E125" s="162" t="s">
        <v>196</v>
      </c>
      <c r="F125" s="162" t="s">
        <v>1001</v>
      </c>
      <c r="G125" s="162" t="s">
        <v>1141</v>
      </c>
      <c r="H125" s="162" t="s">
        <v>1142</v>
      </c>
      <c r="I125" s="162" t="s">
        <v>1055</v>
      </c>
      <c r="J125" s="162" t="s">
        <v>180</v>
      </c>
      <c r="K125" s="162" t="s">
        <v>47</v>
      </c>
      <c r="L125" s="162">
        <v>7</v>
      </c>
      <c r="M125" s="162">
        <v>2014</v>
      </c>
      <c r="N125" s="162" t="s">
        <v>1146</v>
      </c>
      <c r="O125" s="162">
        <v>39</v>
      </c>
      <c r="P125" s="162" t="s">
        <v>204</v>
      </c>
      <c r="Q125" s="162" t="s">
        <v>204</v>
      </c>
      <c r="R125" s="162" t="s">
        <v>205</v>
      </c>
      <c r="S125" s="162" t="s">
        <v>204</v>
      </c>
      <c r="T125" s="162" t="s">
        <v>204</v>
      </c>
      <c r="U125" s="162" t="s">
        <v>204</v>
      </c>
      <c r="V125" s="162" t="s">
        <v>204</v>
      </c>
      <c r="W125" s="162" t="s">
        <v>204</v>
      </c>
      <c r="X125" s="162" t="s">
        <v>204</v>
      </c>
      <c r="Y125" s="162" t="s">
        <v>204</v>
      </c>
      <c r="Z125" s="162" t="s">
        <v>204</v>
      </c>
      <c r="AA125" s="162" t="s">
        <v>204</v>
      </c>
      <c r="AB125" s="162" t="s">
        <v>204</v>
      </c>
      <c r="AC125" s="162" t="s">
        <v>204</v>
      </c>
      <c r="AD125" s="162" t="s">
        <v>204</v>
      </c>
      <c r="AE125" s="162" t="s">
        <v>204</v>
      </c>
      <c r="AF125" s="162" t="s">
        <v>204</v>
      </c>
      <c r="AG125" s="162" t="s">
        <v>197</v>
      </c>
    </row>
    <row r="126" spans="1:33" x14ac:dyDescent="0.25">
      <c r="A126" s="162" t="s">
        <v>196</v>
      </c>
      <c r="B126" s="162" t="s">
        <v>197</v>
      </c>
      <c r="C126" s="162" t="s">
        <v>999</v>
      </c>
      <c r="D126" s="162" t="s">
        <v>1000</v>
      </c>
      <c r="E126" s="162" t="s">
        <v>196</v>
      </c>
      <c r="F126" s="162" t="s">
        <v>1001</v>
      </c>
      <c r="G126" s="162" t="s">
        <v>1141</v>
      </c>
      <c r="H126" s="162" t="s">
        <v>1142</v>
      </c>
      <c r="I126" s="162" t="s">
        <v>1055</v>
      </c>
      <c r="J126" s="162" t="s">
        <v>180</v>
      </c>
      <c r="K126" s="162" t="s">
        <v>47</v>
      </c>
      <c r="L126" s="162">
        <v>10</v>
      </c>
      <c r="M126" s="162">
        <v>2014</v>
      </c>
      <c r="N126" s="162" t="s">
        <v>1143</v>
      </c>
      <c r="O126" s="162">
        <v>27</v>
      </c>
      <c r="P126" s="162" t="s">
        <v>204</v>
      </c>
      <c r="Q126" s="162" t="s">
        <v>204</v>
      </c>
      <c r="R126" s="162" t="s">
        <v>205</v>
      </c>
      <c r="S126" s="162" t="s">
        <v>204</v>
      </c>
      <c r="T126" s="162" t="s">
        <v>204</v>
      </c>
      <c r="U126" s="162" t="s">
        <v>204</v>
      </c>
      <c r="V126" s="162" t="s">
        <v>204</v>
      </c>
      <c r="W126" s="162" t="s">
        <v>204</v>
      </c>
      <c r="X126" s="162" t="s">
        <v>204</v>
      </c>
      <c r="Y126" s="162" t="s">
        <v>204</v>
      </c>
      <c r="Z126" s="162" t="s">
        <v>204</v>
      </c>
      <c r="AA126" s="162" t="s">
        <v>204</v>
      </c>
      <c r="AB126" s="162" t="s">
        <v>204</v>
      </c>
      <c r="AC126" s="162" t="s">
        <v>204</v>
      </c>
      <c r="AD126" s="162" t="s">
        <v>204</v>
      </c>
      <c r="AE126" s="162" t="s">
        <v>204</v>
      </c>
      <c r="AF126" s="162" t="s">
        <v>204</v>
      </c>
      <c r="AG126" s="162" t="s">
        <v>197</v>
      </c>
    </row>
    <row r="127" spans="1:33" x14ac:dyDescent="0.25">
      <c r="A127" s="162" t="s">
        <v>196</v>
      </c>
      <c r="B127" s="162" t="s">
        <v>197</v>
      </c>
      <c r="C127" s="162" t="s">
        <v>999</v>
      </c>
      <c r="D127" s="162" t="s">
        <v>1000</v>
      </c>
      <c r="E127" s="162" t="s">
        <v>196</v>
      </c>
      <c r="F127" s="162" t="s">
        <v>1001</v>
      </c>
      <c r="G127" s="162" t="s">
        <v>1141</v>
      </c>
      <c r="H127" s="162" t="s">
        <v>1142</v>
      </c>
      <c r="I127" s="162" t="s">
        <v>1055</v>
      </c>
      <c r="J127" s="162" t="s">
        <v>180</v>
      </c>
      <c r="K127" s="162" t="s">
        <v>47</v>
      </c>
      <c r="L127" s="162">
        <v>8</v>
      </c>
      <c r="M127" s="162">
        <v>2014</v>
      </c>
      <c r="N127" s="162" t="s">
        <v>1145</v>
      </c>
      <c r="O127" s="162">
        <v>36</v>
      </c>
      <c r="P127" s="162" t="s">
        <v>204</v>
      </c>
      <c r="Q127" s="162" t="s">
        <v>204</v>
      </c>
      <c r="R127" s="162" t="s">
        <v>205</v>
      </c>
      <c r="S127" s="162" t="s">
        <v>204</v>
      </c>
      <c r="T127" s="162" t="s">
        <v>204</v>
      </c>
      <c r="U127" s="162" t="s">
        <v>204</v>
      </c>
      <c r="V127" s="162" t="s">
        <v>204</v>
      </c>
      <c r="W127" s="162" t="s">
        <v>204</v>
      </c>
      <c r="X127" s="162" t="s">
        <v>204</v>
      </c>
      <c r="Y127" s="162" t="s">
        <v>204</v>
      </c>
      <c r="Z127" s="162" t="s">
        <v>204</v>
      </c>
      <c r="AA127" s="162" t="s">
        <v>204</v>
      </c>
      <c r="AB127" s="162" t="s">
        <v>204</v>
      </c>
      <c r="AC127" s="162" t="s">
        <v>204</v>
      </c>
      <c r="AD127" s="162" t="s">
        <v>204</v>
      </c>
      <c r="AE127" s="162" t="s">
        <v>204</v>
      </c>
      <c r="AF127" s="162" t="s">
        <v>204</v>
      </c>
      <c r="AG127" s="162" t="s">
        <v>197</v>
      </c>
    </row>
    <row r="128" spans="1:33" x14ac:dyDescent="0.25">
      <c r="A128" s="162" t="s">
        <v>196</v>
      </c>
      <c r="B128" s="162" t="s">
        <v>197</v>
      </c>
      <c r="C128" s="162" t="s">
        <v>999</v>
      </c>
      <c r="D128" s="162" t="s">
        <v>1000</v>
      </c>
      <c r="E128" s="162" t="s">
        <v>196</v>
      </c>
      <c r="F128" s="162" t="s">
        <v>1001</v>
      </c>
      <c r="G128" s="162" t="s">
        <v>1141</v>
      </c>
      <c r="H128" s="162" t="s">
        <v>1142</v>
      </c>
      <c r="I128" s="162" t="s">
        <v>1055</v>
      </c>
      <c r="J128" s="162" t="s">
        <v>180</v>
      </c>
      <c r="K128" s="162" t="s">
        <v>47</v>
      </c>
      <c r="L128" s="162">
        <v>11</v>
      </c>
      <c r="M128" s="162">
        <v>2014</v>
      </c>
      <c r="N128" s="162" t="s">
        <v>1144</v>
      </c>
      <c r="O128" s="162">
        <v>21</v>
      </c>
      <c r="P128" s="162" t="s">
        <v>204</v>
      </c>
      <c r="Q128" s="162" t="s">
        <v>204</v>
      </c>
      <c r="R128" s="162" t="s">
        <v>205</v>
      </c>
      <c r="S128" s="162" t="s">
        <v>204</v>
      </c>
      <c r="T128" s="162" t="s">
        <v>204</v>
      </c>
      <c r="U128" s="162" t="s">
        <v>204</v>
      </c>
      <c r="V128" s="162" t="s">
        <v>204</v>
      </c>
      <c r="W128" s="162" t="s">
        <v>204</v>
      </c>
      <c r="X128" s="162" t="s">
        <v>204</v>
      </c>
      <c r="Y128" s="162" t="s">
        <v>204</v>
      </c>
      <c r="Z128" s="162" t="s">
        <v>204</v>
      </c>
      <c r="AA128" s="162" t="s">
        <v>204</v>
      </c>
      <c r="AB128" s="162" t="s">
        <v>204</v>
      </c>
      <c r="AC128" s="162" t="s">
        <v>204</v>
      </c>
      <c r="AD128" s="162" t="s">
        <v>204</v>
      </c>
      <c r="AE128" s="162" t="s">
        <v>204</v>
      </c>
      <c r="AF128" s="162" t="s">
        <v>204</v>
      </c>
      <c r="AG128" s="162" t="s">
        <v>197</v>
      </c>
    </row>
    <row r="129" spans="1:33" x14ac:dyDescent="0.25">
      <c r="A129" s="162" t="s">
        <v>196</v>
      </c>
      <c r="B129" s="162" t="s">
        <v>197</v>
      </c>
      <c r="C129" s="162" t="s">
        <v>999</v>
      </c>
      <c r="D129" s="162" t="s">
        <v>1000</v>
      </c>
      <c r="E129" s="162" t="s">
        <v>196</v>
      </c>
      <c r="F129" s="162" t="s">
        <v>1001</v>
      </c>
      <c r="G129" s="162" t="s">
        <v>1147</v>
      </c>
      <c r="H129" s="162" t="s">
        <v>1148</v>
      </c>
      <c r="I129" s="162" t="s">
        <v>1055</v>
      </c>
      <c r="J129" s="162" t="s">
        <v>180</v>
      </c>
      <c r="K129" s="162" t="s">
        <v>47</v>
      </c>
      <c r="L129" s="162">
        <v>10</v>
      </c>
      <c r="M129" s="162">
        <v>2014</v>
      </c>
      <c r="N129" s="162" t="s">
        <v>1151</v>
      </c>
      <c r="O129" s="162">
        <v>27</v>
      </c>
      <c r="P129" s="162" t="s">
        <v>204</v>
      </c>
      <c r="Q129" s="162" t="s">
        <v>204</v>
      </c>
      <c r="R129" s="162" t="s">
        <v>205</v>
      </c>
      <c r="S129" s="162" t="s">
        <v>204</v>
      </c>
      <c r="T129" s="162" t="s">
        <v>204</v>
      </c>
      <c r="U129" s="162" t="s">
        <v>204</v>
      </c>
      <c r="V129" s="162" t="s">
        <v>204</v>
      </c>
      <c r="W129" s="162" t="s">
        <v>204</v>
      </c>
      <c r="X129" s="162" t="s">
        <v>204</v>
      </c>
      <c r="Y129" s="162" t="s">
        <v>204</v>
      </c>
      <c r="Z129" s="162" t="s">
        <v>204</v>
      </c>
      <c r="AA129" s="162" t="s">
        <v>204</v>
      </c>
      <c r="AB129" s="162" t="s">
        <v>204</v>
      </c>
      <c r="AC129" s="162" t="s">
        <v>204</v>
      </c>
      <c r="AD129" s="162" t="s">
        <v>204</v>
      </c>
      <c r="AE129" s="162" t="s">
        <v>204</v>
      </c>
      <c r="AF129" s="162" t="s">
        <v>204</v>
      </c>
      <c r="AG129" s="162" t="s">
        <v>197</v>
      </c>
    </row>
    <row r="130" spans="1:33" x14ac:dyDescent="0.25">
      <c r="A130" s="162" t="s">
        <v>196</v>
      </c>
      <c r="B130" s="162" t="s">
        <v>197</v>
      </c>
      <c r="C130" s="162" t="s">
        <v>999</v>
      </c>
      <c r="D130" s="162" t="s">
        <v>1000</v>
      </c>
      <c r="E130" s="162" t="s">
        <v>196</v>
      </c>
      <c r="F130" s="162" t="s">
        <v>1001</v>
      </c>
      <c r="G130" s="162" t="s">
        <v>1147</v>
      </c>
      <c r="H130" s="162" t="s">
        <v>1148</v>
      </c>
      <c r="I130" s="162" t="s">
        <v>1055</v>
      </c>
      <c r="J130" s="162" t="s">
        <v>180</v>
      </c>
      <c r="K130" s="162" t="s">
        <v>47</v>
      </c>
      <c r="L130" s="162">
        <v>11</v>
      </c>
      <c r="M130" s="162">
        <v>2014</v>
      </c>
      <c r="N130" s="162" t="s">
        <v>1150</v>
      </c>
      <c r="O130" s="162">
        <v>20</v>
      </c>
      <c r="P130" s="162" t="s">
        <v>204</v>
      </c>
      <c r="Q130" s="162" t="s">
        <v>204</v>
      </c>
      <c r="R130" s="162" t="s">
        <v>205</v>
      </c>
      <c r="S130" s="162" t="s">
        <v>204</v>
      </c>
      <c r="T130" s="162" t="s">
        <v>204</v>
      </c>
      <c r="U130" s="162" t="s">
        <v>204</v>
      </c>
      <c r="V130" s="162" t="s">
        <v>204</v>
      </c>
      <c r="W130" s="162" t="s">
        <v>204</v>
      </c>
      <c r="X130" s="162" t="s">
        <v>204</v>
      </c>
      <c r="Y130" s="162" t="s">
        <v>204</v>
      </c>
      <c r="Z130" s="162" t="s">
        <v>204</v>
      </c>
      <c r="AA130" s="162" t="s">
        <v>204</v>
      </c>
      <c r="AB130" s="162" t="s">
        <v>204</v>
      </c>
      <c r="AC130" s="162" t="s">
        <v>204</v>
      </c>
      <c r="AD130" s="162" t="s">
        <v>204</v>
      </c>
      <c r="AE130" s="162" t="s">
        <v>204</v>
      </c>
      <c r="AF130" s="162" t="s">
        <v>204</v>
      </c>
      <c r="AG130" s="162" t="s">
        <v>197</v>
      </c>
    </row>
    <row r="131" spans="1:33" x14ac:dyDescent="0.25">
      <c r="A131" s="162" t="s">
        <v>196</v>
      </c>
      <c r="B131" s="162" t="s">
        <v>197</v>
      </c>
      <c r="C131" s="162" t="s">
        <v>999</v>
      </c>
      <c r="D131" s="162" t="s">
        <v>1000</v>
      </c>
      <c r="E131" s="162" t="s">
        <v>196</v>
      </c>
      <c r="F131" s="162" t="s">
        <v>1001</v>
      </c>
      <c r="G131" s="162" t="s">
        <v>1147</v>
      </c>
      <c r="H131" s="162" t="s">
        <v>1148</v>
      </c>
      <c r="I131" s="162" t="s">
        <v>1055</v>
      </c>
      <c r="J131" s="162" t="s">
        <v>180</v>
      </c>
      <c r="K131" s="162" t="s">
        <v>47</v>
      </c>
      <c r="L131" s="162">
        <v>7</v>
      </c>
      <c r="M131" s="162">
        <v>2014</v>
      </c>
      <c r="N131" s="162" t="s">
        <v>1149</v>
      </c>
      <c r="O131" s="162">
        <v>36</v>
      </c>
      <c r="P131" s="162" t="s">
        <v>204</v>
      </c>
      <c r="Q131" s="162" t="s">
        <v>204</v>
      </c>
      <c r="R131" s="162" t="s">
        <v>205</v>
      </c>
      <c r="S131" s="162" t="s">
        <v>204</v>
      </c>
      <c r="T131" s="162" t="s">
        <v>204</v>
      </c>
      <c r="U131" s="162" t="s">
        <v>204</v>
      </c>
      <c r="V131" s="162" t="s">
        <v>204</v>
      </c>
      <c r="W131" s="162" t="s">
        <v>204</v>
      </c>
      <c r="X131" s="162" t="s">
        <v>204</v>
      </c>
      <c r="Y131" s="162" t="s">
        <v>204</v>
      </c>
      <c r="Z131" s="162" t="s">
        <v>204</v>
      </c>
      <c r="AA131" s="162" t="s">
        <v>204</v>
      </c>
      <c r="AB131" s="162" t="s">
        <v>204</v>
      </c>
      <c r="AC131" s="162" t="s">
        <v>204</v>
      </c>
      <c r="AD131" s="162" t="s">
        <v>204</v>
      </c>
      <c r="AE131" s="162" t="s">
        <v>204</v>
      </c>
      <c r="AF131" s="162" t="s">
        <v>204</v>
      </c>
      <c r="AG131" s="162" t="s">
        <v>197</v>
      </c>
    </row>
    <row r="132" spans="1:33" x14ac:dyDescent="0.25">
      <c r="A132" s="162" t="s">
        <v>196</v>
      </c>
      <c r="B132" s="162" t="s">
        <v>197</v>
      </c>
      <c r="C132" s="162" t="s">
        <v>999</v>
      </c>
      <c r="D132" s="162" t="s">
        <v>1000</v>
      </c>
      <c r="E132" s="162" t="s">
        <v>196</v>
      </c>
      <c r="F132" s="162" t="s">
        <v>1001</v>
      </c>
      <c r="G132" s="162" t="s">
        <v>1147</v>
      </c>
      <c r="H132" s="162" t="s">
        <v>1148</v>
      </c>
      <c r="I132" s="162" t="s">
        <v>1055</v>
      </c>
      <c r="J132" s="162" t="s">
        <v>180</v>
      </c>
      <c r="K132" s="162" t="s">
        <v>47</v>
      </c>
      <c r="L132" s="162">
        <v>9</v>
      </c>
      <c r="M132" s="162">
        <v>2014</v>
      </c>
      <c r="N132" s="162" t="s">
        <v>1152</v>
      </c>
      <c r="O132" s="162">
        <v>31</v>
      </c>
      <c r="P132" s="162" t="s">
        <v>204</v>
      </c>
      <c r="Q132" s="162" t="s">
        <v>204</v>
      </c>
      <c r="R132" s="162" t="s">
        <v>205</v>
      </c>
      <c r="S132" s="162" t="s">
        <v>204</v>
      </c>
      <c r="T132" s="162" t="s">
        <v>204</v>
      </c>
      <c r="U132" s="162" t="s">
        <v>204</v>
      </c>
      <c r="V132" s="162" t="s">
        <v>204</v>
      </c>
      <c r="W132" s="162" t="s">
        <v>204</v>
      </c>
      <c r="X132" s="162" t="s">
        <v>204</v>
      </c>
      <c r="Y132" s="162" t="s">
        <v>204</v>
      </c>
      <c r="Z132" s="162" t="s">
        <v>204</v>
      </c>
      <c r="AA132" s="162" t="s">
        <v>204</v>
      </c>
      <c r="AB132" s="162" t="s">
        <v>204</v>
      </c>
      <c r="AC132" s="162" t="s">
        <v>204</v>
      </c>
      <c r="AD132" s="162" t="s">
        <v>204</v>
      </c>
      <c r="AE132" s="162" t="s">
        <v>204</v>
      </c>
      <c r="AF132" s="162" t="s">
        <v>204</v>
      </c>
      <c r="AG132" s="162" t="s">
        <v>197</v>
      </c>
    </row>
    <row r="133" spans="1:33" x14ac:dyDescent="0.25">
      <c r="A133" s="162" t="s">
        <v>196</v>
      </c>
      <c r="B133" s="162" t="s">
        <v>197</v>
      </c>
      <c r="C133" s="162" t="s">
        <v>999</v>
      </c>
      <c r="D133" s="162" t="s">
        <v>1000</v>
      </c>
      <c r="E133" s="162" t="s">
        <v>196</v>
      </c>
      <c r="F133" s="162" t="s">
        <v>1001</v>
      </c>
      <c r="G133" s="162" t="s">
        <v>1153</v>
      </c>
      <c r="H133" s="162" t="s">
        <v>1154</v>
      </c>
      <c r="I133" s="162" t="s">
        <v>1055</v>
      </c>
      <c r="J133" s="162" t="s">
        <v>180</v>
      </c>
      <c r="K133" s="162" t="s">
        <v>47</v>
      </c>
      <c r="L133" s="162">
        <v>9</v>
      </c>
      <c r="M133" s="162">
        <v>2014</v>
      </c>
      <c r="N133" s="162" t="s">
        <v>1155</v>
      </c>
      <c r="O133" s="162">
        <v>48</v>
      </c>
      <c r="P133" s="162" t="s">
        <v>204</v>
      </c>
      <c r="Q133" s="162" t="s">
        <v>204</v>
      </c>
      <c r="R133" s="162" t="s">
        <v>205</v>
      </c>
      <c r="S133" s="162" t="s">
        <v>204</v>
      </c>
      <c r="T133" s="162" t="s">
        <v>204</v>
      </c>
      <c r="U133" s="162" t="s">
        <v>204</v>
      </c>
      <c r="V133" s="162" t="s">
        <v>204</v>
      </c>
      <c r="W133" s="162" t="s">
        <v>204</v>
      </c>
      <c r="X133" s="162" t="s">
        <v>204</v>
      </c>
      <c r="Y133" s="162" t="s">
        <v>204</v>
      </c>
      <c r="Z133" s="162" t="s">
        <v>204</v>
      </c>
      <c r="AA133" s="162" t="s">
        <v>204</v>
      </c>
      <c r="AB133" s="162" t="s">
        <v>204</v>
      </c>
      <c r="AC133" s="162" t="s">
        <v>204</v>
      </c>
      <c r="AD133" s="162" t="s">
        <v>204</v>
      </c>
      <c r="AE133" s="162" t="s">
        <v>204</v>
      </c>
      <c r="AF133" s="162" t="s">
        <v>204</v>
      </c>
      <c r="AG133" s="162" t="s">
        <v>197</v>
      </c>
    </row>
    <row r="134" spans="1:33" x14ac:dyDescent="0.25">
      <c r="A134" s="162" t="s">
        <v>196</v>
      </c>
      <c r="B134" s="162" t="s">
        <v>197</v>
      </c>
      <c r="C134" s="162" t="s">
        <v>999</v>
      </c>
      <c r="D134" s="162" t="s">
        <v>1000</v>
      </c>
      <c r="E134" s="162" t="s">
        <v>196</v>
      </c>
      <c r="F134" s="162" t="s">
        <v>1001</v>
      </c>
      <c r="G134" s="162" t="s">
        <v>1153</v>
      </c>
      <c r="H134" s="162" t="s">
        <v>1154</v>
      </c>
      <c r="I134" s="162" t="s">
        <v>1055</v>
      </c>
      <c r="J134" s="162" t="s">
        <v>180</v>
      </c>
      <c r="K134" s="162" t="s">
        <v>47</v>
      </c>
      <c r="L134" s="162">
        <v>6</v>
      </c>
      <c r="M134" s="162">
        <v>2014</v>
      </c>
      <c r="N134" s="162" t="s">
        <v>1158</v>
      </c>
      <c r="O134" s="162">
        <v>38</v>
      </c>
      <c r="P134" s="162" t="s">
        <v>204</v>
      </c>
      <c r="Q134" s="162" t="s">
        <v>204</v>
      </c>
      <c r="R134" s="162" t="s">
        <v>205</v>
      </c>
      <c r="S134" s="162" t="s">
        <v>204</v>
      </c>
      <c r="T134" s="162" t="s">
        <v>204</v>
      </c>
      <c r="U134" s="162" t="s">
        <v>204</v>
      </c>
      <c r="V134" s="162" t="s">
        <v>204</v>
      </c>
      <c r="W134" s="162" t="s">
        <v>204</v>
      </c>
      <c r="X134" s="162" t="s">
        <v>204</v>
      </c>
      <c r="Y134" s="162" t="s">
        <v>204</v>
      </c>
      <c r="Z134" s="162" t="s">
        <v>204</v>
      </c>
      <c r="AA134" s="162" t="s">
        <v>204</v>
      </c>
      <c r="AB134" s="162" t="s">
        <v>204</v>
      </c>
      <c r="AC134" s="162" t="s">
        <v>204</v>
      </c>
      <c r="AD134" s="162" t="s">
        <v>204</v>
      </c>
      <c r="AE134" s="162" t="s">
        <v>204</v>
      </c>
      <c r="AF134" s="162" t="s">
        <v>204</v>
      </c>
      <c r="AG134" s="162" t="s">
        <v>197</v>
      </c>
    </row>
    <row r="135" spans="1:33" x14ac:dyDescent="0.25">
      <c r="A135" s="162" t="s">
        <v>196</v>
      </c>
      <c r="B135" s="162" t="s">
        <v>197</v>
      </c>
      <c r="C135" s="162" t="s">
        <v>999</v>
      </c>
      <c r="D135" s="162" t="s">
        <v>1000</v>
      </c>
      <c r="E135" s="162" t="s">
        <v>196</v>
      </c>
      <c r="F135" s="162" t="s">
        <v>1001</v>
      </c>
      <c r="G135" s="162" t="s">
        <v>1153</v>
      </c>
      <c r="H135" s="162" t="s">
        <v>1154</v>
      </c>
      <c r="I135" s="162" t="s">
        <v>1055</v>
      </c>
      <c r="J135" s="162" t="s">
        <v>180</v>
      </c>
      <c r="K135" s="162" t="s">
        <v>47</v>
      </c>
      <c r="L135" s="162">
        <v>7</v>
      </c>
      <c r="M135" s="162">
        <v>2014</v>
      </c>
      <c r="N135" s="162" t="s">
        <v>1157</v>
      </c>
      <c r="O135" s="162">
        <v>60</v>
      </c>
      <c r="P135" s="162" t="s">
        <v>204</v>
      </c>
      <c r="Q135" s="162" t="s">
        <v>204</v>
      </c>
      <c r="R135" s="162" t="s">
        <v>205</v>
      </c>
      <c r="S135" s="162" t="s">
        <v>204</v>
      </c>
      <c r="T135" s="162" t="s">
        <v>204</v>
      </c>
      <c r="U135" s="162" t="s">
        <v>204</v>
      </c>
      <c r="V135" s="162" t="s">
        <v>204</v>
      </c>
      <c r="W135" s="162" t="s">
        <v>204</v>
      </c>
      <c r="X135" s="162" t="s">
        <v>204</v>
      </c>
      <c r="Y135" s="162" t="s">
        <v>204</v>
      </c>
      <c r="Z135" s="162" t="s">
        <v>204</v>
      </c>
      <c r="AA135" s="162" t="s">
        <v>204</v>
      </c>
      <c r="AB135" s="162" t="s">
        <v>204</v>
      </c>
      <c r="AC135" s="162" t="s">
        <v>204</v>
      </c>
      <c r="AD135" s="162" t="s">
        <v>204</v>
      </c>
      <c r="AE135" s="162" t="s">
        <v>204</v>
      </c>
      <c r="AF135" s="162" t="s">
        <v>204</v>
      </c>
      <c r="AG135" s="162" t="s">
        <v>197</v>
      </c>
    </row>
    <row r="136" spans="1:33" x14ac:dyDescent="0.25">
      <c r="A136" s="162" t="s">
        <v>196</v>
      </c>
      <c r="B136" s="162" t="s">
        <v>197</v>
      </c>
      <c r="C136" s="162" t="s">
        <v>999</v>
      </c>
      <c r="D136" s="162" t="s">
        <v>1000</v>
      </c>
      <c r="E136" s="162" t="s">
        <v>196</v>
      </c>
      <c r="F136" s="162" t="s">
        <v>1001</v>
      </c>
      <c r="G136" s="162" t="s">
        <v>1153</v>
      </c>
      <c r="H136" s="162" t="s">
        <v>1154</v>
      </c>
      <c r="I136" s="162" t="s">
        <v>1055</v>
      </c>
      <c r="J136" s="162" t="s">
        <v>180</v>
      </c>
      <c r="K136" s="162" t="s">
        <v>47</v>
      </c>
      <c r="L136" s="162">
        <v>11</v>
      </c>
      <c r="M136" s="162">
        <v>2014</v>
      </c>
      <c r="N136" s="162" t="s">
        <v>1156</v>
      </c>
      <c r="O136" s="162">
        <v>26</v>
      </c>
      <c r="P136" s="162" t="s">
        <v>204</v>
      </c>
      <c r="Q136" s="162" t="s">
        <v>204</v>
      </c>
      <c r="R136" s="162" t="s">
        <v>205</v>
      </c>
      <c r="S136" s="162" t="s">
        <v>204</v>
      </c>
      <c r="T136" s="162" t="s">
        <v>204</v>
      </c>
      <c r="U136" s="162" t="s">
        <v>204</v>
      </c>
      <c r="V136" s="162" t="s">
        <v>204</v>
      </c>
      <c r="W136" s="162" t="s">
        <v>204</v>
      </c>
      <c r="X136" s="162" t="s">
        <v>204</v>
      </c>
      <c r="Y136" s="162" t="s">
        <v>204</v>
      </c>
      <c r="Z136" s="162" t="s">
        <v>204</v>
      </c>
      <c r="AA136" s="162" t="s">
        <v>204</v>
      </c>
      <c r="AB136" s="162" t="s">
        <v>204</v>
      </c>
      <c r="AC136" s="162" t="s">
        <v>204</v>
      </c>
      <c r="AD136" s="162" t="s">
        <v>204</v>
      </c>
      <c r="AE136" s="162" t="s">
        <v>204</v>
      </c>
      <c r="AF136" s="162" t="s">
        <v>204</v>
      </c>
      <c r="AG136" s="162" t="s">
        <v>197</v>
      </c>
    </row>
    <row r="137" spans="1:33" x14ac:dyDescent="0.25">
      <c r="A137" s="162" t="s">
        <v>196</v>
      </c>
      <c r="B137" s="162" t="s">
        <v>197</v>
      </c>
      <c r="C137" s="162" t="s">
        <v>999</v>
      </c>
      <c r="D137" s="162" t="s">
        <v>1000</v>
      </c>
      <c r="E137" s="162" t="s">
        <v>196</v>
      </c>
      <c r="F137" s="162" t="s">
        <v>1001</v>
      </c>
      <c r="G137" s="162" t="s">
        <v>1153</v>
      </c>
      <c r="H137" s="162" t="s">
        <v>1154</v>
      </c>
      <c r="I137" s="162" t="s">
        <v>1055</v>
      </c>
      <c r="J137" s="162" t="s">
        <v>180</v>
      </c>
      <c r="K137" s="162" t="s">
        <v>47</v>
      </c>
      <c r="L137" s="162">
        <v>8</v>
      </c>
      <c r="M137" s="162">
        <v>2014</v>
      </c>
      <c r="N137" s="162" t="s">
        <v>1159</v>
      </c>
      <c r="O137" s="162">
        <v>55</v>
      </c>
      <c r="P137" s="162" t="s">
        <v>204</v>
      </c>
      <c r="Q137" s="162" t="s">
        <v>204</v>
      </c>
      <c r="R137" s="162" t="s">
        <v>205</v>
      </c>
      <c r="S137" s="162" t="s">
        <v>204</v>
      </c>
      <c r="T137" s="162" t="s">
        <v>204</v>
      </c>
      <c r="U137" s="162" t="s">
        <v>204</v>
      </c>
      <c r="V137" s="162" t="s">
        <v>204</v>
      </c>
      <c r="W137" s="162" t="s">
        <v>204</v>
      </c>
      <c r="X137" s="162" t="s">
        <v>204</v>
      </c>
      <c r="Y137" s="162" t="s">
        <v>204</v>
      </c>
      <c r="Z137" s="162" t="s">
        <v>204</v>
      </c>
      <c r="AA137" s="162" t="s">
        <v>204</v>
      </c>
      <c r="AB137" s="162" t="s">
        <v>204</v>
      </c>
      <c r="AC137" s="162" t="s">
        <v>204</v>
      </c>
      <c r="AD137" s="162" t="s">
        <v>204</v>
      </c>
      <c r="AE137" s="162" t="s">
        <v>204</v>
      </c>
      <c r="AF137" s="162" t="s">
        <v>204</v>
      </c>
      <c r="AG137" s="162" t="s">
        <v>197</v>
      </c>
    </row>
    <row r="138" spans="1:33" x14ac:dyDescent="0.25">
      <c r="A138" s="162" t="s">
        <v>196</v>
      </c>
      <c r="B138" s="162" t="s">
        <v>197</v>
      </c>
      <c r="C138" s="162" t="s">
        <v>999</v>
      </c>
      <c r="D138" s="162" t="s">
        <v>1000</v>
      </c>
      <c r="E138" s="162" t="s">
        <v>196</v>
      </c>
      <c r="F138" s="162" t="s">
        <v>1001</v>
      </c>
      <c r="G138" s="162" t="s">
        <v>1160</v>
      </c>
      <c r="H138" s="162" t="s">
        <v>1161</v>
      </c>
      <c r="I138" s="162" t="s">
        <v>1055</v>
      </c>
      <c r="J138" s="162" t="s">
        <v>180</v>
      </c>
      <c r="K138" s="162" t="s">
        <v>47</v>
      </c>
      <c r="L138" s="162">
        <v>8</v>
      </c>
      <c r="M138" s="162">
        <v>2014</v>
      </c>
      <c r="N138" s="162" t="s">
        <v>1162</v>
      </c>
      <c r="O138" s="162">
        <v>49</v>
      </c>
      <c r="P138" s="162" t="s">
        <v>204</v>
      </c>
      <c r="Q138" s="162" t="s">
        <v>204</v>
      </c>
      <c r="R138" s="162" t="s">
        <v>205</v>
      </c>
      <c r="S138" s="162" t="s">
        <v>204</v>
      </c>
      <c r="T138" s="162" t="s">
        <v>204</v>
      </c>
      <c r="U138" s="162" t="s">
        <v>204</v>
      </c>
      <c r="V138" s="162" t="s">
        <v>204</v>
      </c>
      <c r="W138" s="162" t="s">
        <v>204</v>
      </c>
      <c r="X138" s="162" t="s">
        <v>204</v>
      </c>
      <c r="Y138" s="162" t="s">
        <v>204</v>
      </c>
      <c r="Z138" s="162" t="s">
        <v>204</v>
      </c>
      <c r="AA138" s="162" t="s">
        <v>204</v>
      </c>
      <c r="AB138" s="162" t="s">
        <v>204</v>
      </c>
      <c r="AC138" s="162" t="s">
        <v>204</v>
      </c>
      <c r="AD138" s="162" t="s">
        <v>204</v>
      </c>
      <c r="AE138" s="162" t="s">
        <v>204</v>
      </c>
      <c r="AF138" s="162" t="s">
        <v>204</v>
      </c>
      <c r="AG138" s="162" t="s">
        <v>197</v>
      </c>
    </row>
    <row r="139" spans="1:33" x14ac:dyDescent="0.25">
      <c r="A139" s="162" t="s">
        <v>196</v>
      </c>
      <c r="B139" s="162" t="s">
        <v>197</v>
      </c>
      <c r="C139" s="162" t="s">
        <v>999</v>
      </c>
      <c r="D139" s="162" t="s">
        <v>1000</v>
      </c>
      <c r="E139" s="162" t="s">
        <v>196</v>
      </c>
      <c r="F139" s="162" t="s">
        <v>1001</v>
      </c>
      <c r="G139" s="162" t="s">
        <v>1160</v>
      </c>
      <c r="H139" s="162" t="s">
        <v>1161</v>
      </c>
      <c r="I139" s="162" t="s">
        <v>1055</v>
      </c>
      <c r="J139" s="162" t="s">
        <v>180</v>
      </c>
      <c r="K139" s="162" t="s">
        <v>47</v>
      </c>
      <c r="L139" s="162">
        <v>10</v>
      </c>
      <c r="M139" s="162">
        <v>2014</v>
      </c>
      <c r="N139" s="162" t="s">
        <v>1167</v>
      </c>
      <c r="O139" s="162">
        <v>18</v>
      </c>
      <c r="P139" s="162" t="s">
        <v>204</v>
      </c>
      <c r="Q139" s="162" t="s">
        <v>204</v>
      </c>
      <c r="R139" s="162" t="s">
        <v>205</v>
      </c>
      <c r="S139" s="162" t="s">
        <v>204</v>
      </c>
      <c r="T139" s="162" t="s">
        <v>204</v>
      </c>
      <c r="U139" s="162" t="s">
        <v>204</v>
      </c>
      <c r="V139" s="162" t="s">
        <v>204</v>
      </c>
      <c r="W139" s="162" t="s">
        <v>204</v>
      </c>
      <c r="X139" s="162" t="s">
        <v>204</v>
      </c>
      <c r="Y139" s="162" t="s">
        <v>204</v>
      </c>
      <c r="Z139" s="162" t="s">
        <v>204</v>
      </c>
      <c r="AA139" s="162" t="s">
        <v>204</v>
      </c>
      <c r="AB139" s="162" t="s">
        <v>204</v>
      </c>
      <c r="AC139" s="162" t="s">
        <v>204</v>
      </c>
      <c r="AD139" s="162" t="s">
        <v>204</v>
      </c>
      <c r="AE139" s="162" t="s">
        <v>204</v>
      </c>
      <c r="AF139" s="162" t="s">
        <v>204</v>
      </c>
      <c r="AG139" s="162" t="s">
        <v>197</v>
      </c>
    </row>
    <row r="140" spans="1:33" x14ac:dyDescent="0.25">
      <c r="A140" s="162" t="s">
        <v>196</v>
      </c>
      <c r="B140" s="162" t="s">
        <v>197</v>
      </c>
      <c r="C140" s="162" t="s">
        <v>999</v>
      </c>
      <c r="D140" s="162" t="s">
        <v>1000</v>
      </c>
      <c r="E140" s="162" t="s">
        <v>196</v>
      </c>
      <c r="F140" s="162" t="s">
        <v>1001</v>
      </c>
      <c r="G140" s="162" t="s">
        <v>1160</v>
      </c>
      <c r="H140" s="162" t="s">
        <v>1161</v>
      </c>
      <c r="I140" s="162" t="s">
        <v>1055</v>
      </c>
      <c r="J140" s="162" t="s">
        <v>180</v>
      </c>
      <c r="K140" s="162" t="s">
        <v>47</v>
      </c>
      <c r="L140" s="162">
        <v>11</v>
      </c>
      <c r="M140" s="162">
        <v>2014</v>
      </c>
      <c r="N140" s="162" t="s">
        <v>1165</v>
      </c>
      <c r="O140" s="162">
        <v>28</v>
      </c>
      <c r="P140" s="162" t="s">
        <v>204</v>
      </c>
      <c r="Q140" s="162" t="s">
        <v>204</v>
      </c>
      <c r="R140" s="162" t="s">
        <v>205</v>
      </c>
      <c r="S140" s="162" t="s">
        <v>204</v>
      </c>
      <c r="T140" s="162" t="s">
        <v>204</v>
      </c>
      <c r="U140" s="162" t="s">
        <v>204</v>
      </c>
      <c r="V140" s="162" t="s">
        <v>204</v>
      </c>
      <c r="W140" s="162" t="s">
        <v>204</v>
      </c>
      <c r="X140" s="162" t="s">
        <v>204</v>
      </c>
      <c r="Y140" s="162" t="s">
        <v>204</v>
      </c>
      <c r="Z140" s="162" t="s">
        <v>204</v>
      </c>
      <c r="AA140" s="162" t="s">
        <v>204</v>
      </c>
      <c r="AB140" s="162" t="s">
        <v>204</v>
      </c>
      <c r="AC140" s="162" t="s">
        <v>204</v>
      </c>
      <c r="AD140" s="162" t="s">
        <v>204</v>
      </c>
      <c r="AE140" s="162" t="s">
        <v>204</v>
      </c>
      <c r="AF140" s="162" t="s">
        <v>204</v>
      </c>
      <c r="AG140" s="162" t="s">
        <v>197</v>
      </c>
    </row>
    <row r="141" spans="1:33" x14ac:dyDescent="0.25">
      <c r="A141" s="162" t="s">
        <v>196</v>
      </c>
      <c r="B141" s="162" t="s">
        <v>197</v>
      </c>
      <c r="C141" s="162" t="s">
        <v>999</v>
      </c>
      <c r="D141" s="162" t="s">
        <v>1000</v>
      </c>
      <c r="E141" s="162" t="s">
        <v>196</v>
      </c>
      <c r="F141" s="162" t="s">
        <v>1001</v>
      </c>
      <c r="G141" s="162" t="s">
        <v>1160</v>
      </c>
      <c r="H141" s="162" t="s">
        <v>1161</v>
      </c>
      <c r="I141" s="162" t="s">
        <v>1055</v>
      </c>
      <c r="J141" s="162" t="s">
        <v>180</v>
      </c>
      <c r="K141" s="162" t="s">
        <v>47</v>
      </c>
      <c r="L141" s="162">
        <v>7</v>
      </c>
      <c r="M141" s="162">
        <v>2014</v>
      </c>
      <c r="N141" s="162" t="s">
        <v>1164</v>
      </c>
      <c r="O141" s="162">
        <v>53</v>
      </c>
      <c r="P141" s="162" t="s">
        <v>204</v>
      </c>
      <c r="Q141" s="162" t="s">
        <v>204</v>
      </c>
      <c r="R141" s="162" t="s">
        <v>205</v>
      </c>
      <c r="S141" s="162" t="s">
        <v>204</v>
      </c>
      <c r="T141" s="162" t="s">
        <v>204</v>
      </c>
      <c r="U141" s="162" t="s">
        <v>204</v>
      </c>
      <c r="V141" s="162" t="s">
        <v>204</v>
      </c>
      <c r="W141" s="162" t="s">
        <v>204</v>
      </c>
      <c r="X141" s="162" t="s">
        <v>204</v>
      </c>
      <c r="Y141" s="162" t="s">
        <v>204</v>
      </c>
      <c r="Z141" s="162" t="s">
        <v>204</v>
      </c>
      <c r="AA141" s="162" t="s">
        <v>204</v>
      </c>
      <c r="AB141" s="162" t="s">
        <v>204</v>
      </c>
      <c r="AC141" s="162" t="s">
        <v>204</v>
      </c>
      <c r="AD141" s="162" t="s">
        <v>204</v>
      </c>
      <c r="AE141" s="162" t="s">
        <v>204</v>
      </c>
      <c r="AF141" s="162" t="s">
        <v>204</v>
      </c>
      <c r="AG141" s="162" t="s">
        <v>197</v>
      </c>
    </row>
    <row r="142" spans="1:33" x14ac:dyDescent="0.25">
      <c r="A142" s="162" t="s">
        <v>196</v>
      </c>
      <c r="B142" s="162" t="s">
        <v>197</v>
      </c>
      <c r="C142" s="162" t="s">
        <v>999</v>
      </c>
      <c r="D142" s="162" t="s">
        <v>1000</v>
      </c>
      <c r="E142" s="162" t="s">
        <v>196</v>
      </c>
      <c r="F142" s="162" t="s">
        <v>1001</v>
      </c>
      <c r="G142" s="162" t="s">
        <v>1160</v>
      </c>
      <c r="H142" s="162" t="s">
        <v>1161</v>
      </c>
      <c r="I142" s="162" t="s">
        <v>1055</v>
      </c>
      <c r="J142" s="162" t="s">
        <v>180</v>
      </c>
      <c r="K142" s="162" t="s">
        <v>47</v>
      </c>
      <c r="L142" s="162">
        <v>6</v>
      </c>
      <c r="M142" s="162">
        <v>2014</v>
      </c>
      <c r="N142" s="162" t="s">
        <v>1163</v>
      </c>
      <c r="O142" s="162">
        <v>56</v>
      </c>
      <c r="P142" s="162" t="s">
        <v>204</v>
      </c>
      <c r="Q142" s="162" t="s">
        <v>204</v>
      </c>
      <c r="R142" s="162" t="s">
        <v>205</v>
      </c>
      <c r="S142" s="162" t="s">
        <v>204</v>
      </c>
      <c r="T142" s="162" t="s">
        <v>204</v>
      </c>
      <c r="U142" s="162" t="s">
        <v>204</v>
      </c>
      <c r="V142" s="162" t="s">
        <v>204</v>
      </c>
      <c r="W142" s="162" t="s">
        <v>204</v>
      </c>
      <c r="X142" s="162" t="s">
        <v>204</v>
      </c>
      <c r="Y142" s="162" t="s">
        <v>204</v>
      </c>
      <c r="Z142" s="162" t="s">
        <v>204</v>
      </c>
      <c r="AA142" s="162" t="s">
        <v>204</v>
      </c>
      <c r="AB142" s="162" t="s">
        <v>204</v>
      </c>
      <c r="AC142" s="162" t="s">
        <v>204</v>
      </c>
      <c r="AD142" s="162" t="s">
        <v>204</v>
      </c>
      <c r="AE142" s="162" t="s">
        <v>204</v>
      </c>
      <c r="AF142" s="162" t="s">
        <v>204</v>
      </c>
      <c r="AG142" s="162" t="s">
        <v>197</v>
      </c>
    </row>
    <row r="143" spans="1:33" x14ac:dyDescent="0.25">
      <c r="A143" s="162" t="s">
        <v>196</v>
      </c>
      <c r="B143" s="162" t="s">
        <v>197</v>
      </c>
      <c r="C143" s="162" t="s">
        <v>999</v>
      </c>
      <c r="D143" s="162" t="s">
        <v>1000</v>
      </c>
      <c r="E143" s="162" t="s">
        <v>196</v>
      </c>
      <c r="F143" s="162" t="s">
        <v>1001</v>
      </c>
      <c r="G143" s="162" t="s">
        <v>1160</v>
      </c>
      <c r="H143" s="162" t="s">
        <v>1161</v>
      </c>
      <c r="I143" s="162" t="s">
        <v>1055</v>
      </c>
      <c r="J143" s="162" t="s">
        <v>180</v>
      </c>
      <c r="K143" s="162" t="s">
        <v>47</v>
      </c>
      <c r="L143" s="162">
        <v>9</v>
      </c>
      <c r="M143" s="162">
        <v>2014</v>
      </c>
      <c r="N143" s="162" t="s">
        <v>1166</v>
      </c>
      <c r="O143" s="162">
        <v>41</v>
      </c>
      <c r="P143" s="162" t="s">
        <v>204</v>
      </c>
      <c r="Q143" s="162" t="s">
        <v>204</v>
      </c>
      <c r="R143" s="162" t="s">
        <v>205</v>
      </c>
      <c r="S143" s="162" t="s">
        <v>204</v>
      </c>
      <c r="T143" s="162" t="s">
        <v>204</v>
      </c>
      <c r="U143" s="162" t="s">
        <v>204</v>
      </c>
      <c r="V143" s="162" t="s">
        <v>204</v>
      </c>
      <c r="W143" s="162" t="s">
        <v>204</v>
      </c>
      <c r="X143" s="162" t="s">
        <v>204</v>
      </c>
      <c r="Y143" s="162" t="s">
        <v>204</v>
      </c>
      <c r="Z143" s="162" t="s">
        <v>204</v>
      </c>
      <c r="AA143" s="162" t="s">
        <v>204</v>
      </c>
      <c r="AB143" s="162" t="s">
        <v>204</v>
      </c>
      <c r="AC143" s="162" t="s">
        <v>204</v>
      </c>
      <c r="AD143" s="162" t="s">
        <v>204</v>
      </c>
      <c r="AE143" s="162" t="s">
        <v>204</v>
      </c>
      <c r="AF143" s="162" t="s">
        <v>204</v>
      </c>
      <c r="AG143" s="162" t="s">
        <v>197</v>
      </c>
    </row>
    <row r="144" spans="1:33" x14ac:dyDescent="0.25">
      <c r="A144" s="162" t="s">
        <v>196</v>
      </c>
      <c r="B144" s="162" t="s">
        <v>197</v>
      </c>
      <c r="C144" s="162" t="s">
        <v>999</v>
      </c>
      <c r="D144" s="162" t="s">
        <v>1000</v>
      </c>
      <c r="E144" s="162" t="s">
        <v>196</v>
      </c>
      <c r="F144" s="162" t="s">
        <v>1001</v>
      </c>
      <c r="G144" s="162" t="s">
        <v>1168</v>
      </c>
      <c r="H144" s="162" t="s">
        <v>1169</v>
      </c>
      <c r="I144" s="162" t="s">
        <v>1055</v>
      </c>
      <c r="J144" s="162" t="s">
        <v>180</v>
      </c>
      <c r="K144" s="162" t="s">
        <v>47</v>
      </c>
      <c r="L144" s="162">
        <v>9</v>
      </c>
      <c r="M144" s="162">
        <v>2014</v>
      </c>
      <c r="N144" s="162" t="s">
        <v>1170</v>
      </c>
      <c r="O144" s="162">
        <v>25</v>
      </c>
      <c r="P144" s="162" t="s">
        <v>204</v>
      </c>
      <c r="Q144" s="162" t="s">
        <v>204</v>
      </c>
      <c r="R144" s="162" t="s">
        <v>205</v>
      </c>
      <c r="S144" s="162" t="s">
        <v>204</v>
      </c>
      <c r="T144" s="162" t="s">
        <v>204</v>
      </c>
      <c r="U144" s="162" t="s">
        <v>204</v>
      </c>
      <c r="V144" s="162" t="s">
        <v>204</v>
      </c>
      <c r="W144" s="162" t="s">
        <v>204</v>
      </c>
      <c r="X144" s="162" t="s">
        <v>204</v>
      </c>
      <c r="Y144" s="162" t="s">
        <v>204</v>
      </c>
      <c r="Z144" s="162" t="s">
        <v>204</v>
      </c>
      <c r="AA144" s="162" t="s">
        <v>204</v>
      </c>
      <c r="AB144" s="162" t="s">
        <v>204</v>
      </c>
      <c r="AC144" s="162" t="s">
        <v>204</v>
      </c>
      <c r="AD144" s="162" t="s">
        <v>204</v>
      </c>
      <c r="AE144" s="162" t="s">
        <v>204</v>
      </c>
      <c r="AF144" s="162" t="s">
        <v>204</v>
      </c>
      <c r="AG144" s="162" t="s">
        <v>197</v>
      </c>
    </row>
    <row r="145" spans="1:33" x14ac:dyDescent="0.25">
      <c r="A145" s="162" t="s">
        <v>196</v>
      </c>
      <c r="B145" s="162" t="s">
        <v>197</v>
      </c>
      <c r="C145" s="162" t="s">
        <v>999</v>
      </c>
      <c r="D145" s="162" t="s">
        <v>1000</v>
      </c>
      <c r="E145" s="162" t="s">
        <v>196</v>
      </c>
      <c r="F145" s="162" t="s">
        <v>1001</v>
      </c>
      <c r="G145" s="162" t="s">
        <v>1168</v>
      </c>
      <c r="H145" s="162" t="s">
        <v>1169</v>
      </c>
      <c r="I145" s="162" t="s">
        <v>1055</v>
      </c>
      <c r="J145" s="162" t="s">
        <v>180</v>
      </c>
      <c r="K145" s="162" t="s">
        <v>47</v>
      </c>
      <c r="L145" s="162">
        <v>6</v>
      </c>
      <c r="M145" s="162">
        <v>2014</v>
      </c>
      <c r="N145" s="162" t="s">
        <v>1172</v>
      </c>
      <c r="O145" s="162">
        <v>45</v>
      </c>
      <c r="P145" s="162" t="s">
        <v>204</v>
      </c>
      <c r="Q145" s="162" t="s">
        <v>204</v>
      </c>
      <c r="R145" s="162" t="s">
        <v>205</v>
      </c>
      <c r="S145" s="162" t="s">
        <v>204</v>
      </c>
      <c r="T145" s="162" t="s">
        <v>204</v>
      </c>
      <c r="U145" s="162" t="s">
        <v>204</v>
      </c>
      <c r="V145" s="162" t="s">
        <v>204</v>
      </c>
      <c r="W145" s="162" t="s">
        <v>204</v>
      </c>
      <c r="X145" s="162" t="s">
        <v>204</v>
      </c>
      <c r="Y145" s="162" t="s">
        <v>204</v>
      </c>
      <c r="Z145" s="162" t="s">
        <v>204</v>
      </c>
      <c r="AA145" s="162" t="s">
        <v>204</v>
      </c>
      <c r="AB145" s="162" t="s">
        <v>204</v>
      </c>
      <c r="AC145" s="162" t="s">
        <v>204</v>
      </c>
      <c r="AD145" s="162" t="s">
        <v>204</v>
      </c>
      <c r="AE145" s="162" t="s">
        <v>204</v>
      </c>
      <c r="AF145" s="162" t="s">
        <v>204</v>
      </c>
      <c r="AG145" s="162" t="s">
        <v>197</v>
      </c>
    </row>
    <row r="146" spans="1:33" x14ac:dyDescent="0.25">
      <c r="A146" s="162" t="s">
        <v>196</v>
      </c>
      <c r="B146" s="162" t="s">
        <v>197</v>
      </c>
      <c r="C146" s="162" t="s">
        <v>999</v>
      </c>
      <c r="D146" s="162" t="s">
        <v>1000</v>
      </c>
      <c r="E146" s="162" t="s">
        <v>196</v>
      </c>
      <c r="F146" s="162" t="s">
        <v>1001</v>
      </c>
      <c r="G146" s="162" t="s">
        <v>1168</v>
      </c>
      <c r="H146" s="162" t="s">
        <v>1169</v>
      </c>
      <c r="I146" s="162" t="s">
        <v>1055</v>
      </c>
      <c r="J146" s="162" t="s">
        <v>180</v>
      </c>
      <c r="K146" s="162" t="s">
        <v>47</v>
      </c>
      <c r="L146" s="162">
        <v>11</v>
      </c>
      <c r="M146" s="162">
        <v>2014</v>
      </c>
      <c r="N146" s="162" t="s">
        <v>1171</v>
      </c>
      <c r="O146" s="162">
        <v>17</v>
      </c>
      <c r="P146" s="162" t="s">
        <v>204</v>
      </c>
      <c r="Q146" s="162" t="s">
        <v>204</v>
      </c>
      <c r="R146" s="162" t="s">
        <v>205</v>
      </c>
      <c r="S146" s="162" t="s">
        <v>204</v>
      </c>
      <c r="T146" s="162" t="s">
        <v>204</v>
      </c>
      <c r="U146" s="162" t="s">
        <v>204</v>
      </c>
      <c r="V146" s="162" t="s">
        <v>204</v>
      </c>
      <c r="W146" s="162" t="s">
        <v>204</v>
      </c>
      <c r="X146" s="162" t="s">
        <v>204</v>
      </c>
      <c r="Y146" s="162" t="s">
        <v>204</v>
      </c>
      <c r="Z146" s="162" t="s">
        <v>204</v>
      </c>
      <c r="AA146" s="162" t="s">
        <v>204</v>
      </c>
      <c r="AB146" s="162" t="s">
        <v>204</v>
      </c>
      <c r="AC146" s="162" t="s">
        <v>204</v>
      </c>
      <c r="AD146" s="162" t="s">
        <v>204</v>
      </c>
      <c r="AE146" s="162" t="s">
        <v>204</v>
      </c>
      <c r="AF146" s="162" t="s">
        <v>204</v>
      </c>
      <c r="AG146" s="162" t="s">
        <v>197</v>
      </c>
    </row>
    <row r="147" spans="1:33" x14ac:dyDescent="0.25">
      <c r="A147" s="162" t="s">
        <v>196</v>
      </c>
      <c r="B147" s="162" t="s">
        <v>197</v>
      </c>
      <c r="C147" s="162" t="s">
        <v>999</v>
      </c>
      <c r="D147" s="162" t="s">
        <v>1000</v>
      </c>
      <c r="E147" s="162" t="s">
        <v>196</v>
      </c>
      <c r="F147" s="162" t="s">
        <v>1001</v>
      </c>
      <c r="G147" s="162" t="s">
        <v>1173</v>
      </c>
      <c r="H147" s="162" t="s">
        <v>1174</v>
      </c>
      <c r="I147" s="162" t="s">
        <v>1055</v>
      </c>
      <c r="J147" s="162" t="s">
        <v>180</v>
      </c>
      <c r="K147" s="162" t="s">
        <v>47</v>
      </c>
      <c r="L147" s="162">
        <v>11</v>
      </c>
      <c r="M147" s="162">
        <v>2014</v>
      </c>
      <c r="N147" s="162" t="s">
        <v>1176</v>
      </c>
      <c r="O147" s="162">
        <v>14</v>
      </c>
      <c r="P147" s="162" t="s">
        <v>204</v>
      </c>
      <c r="Q147" s="162" t="s">
        <v>204</v>
      </c>
      <c r="R147" s="162" t="s">
        <v>205</v>
      </c>
      <c r="S147" s="162" t="s">
        <v>204</v>
      </c>
      <c r="T147" s="162" t="s">
        <v>204</v>
      </c>
      <c r="U147" s="162" t="s">
        <v>204</v>
      </c>
      <c r="V147" s="162" t="s">
        <v>204</v>
      </c>
      <c r="W147" s="162" t="s">
        <v>204</v>
      </c>
      <c r="X147" s="162" t="s">
        <v>204</v>
      </c>
      <c r="Y147" s="162" t="s">
        <v>204</v>
      </c>
      <c r="Z147" s="162" t="s">
        <v>204</v>
      </c>
      <c r="AA147" s="162" t="s">
        <v>204</v>
      </c>
      <c r="AB147" s="162" t="s">
        <v>204</v>
      </c>
      <c r="AC147" s="162" t="s">
        <v>204</v>
      </c>
      <c r="AD147" s="162" t="s">
        <v>204</v>
      </c>
      <c r="AE147" s="162" t="s">
        <v>204</v>
      </c>
      <c r="AF147" s="162" t="s">
        <v>204</v>
      </c>
      <c r="AG147" s="162" t="s">
        <v>197</v>
      </c>
    </row>
    <row r="148" spans="1:33" x14ac:dyDescent="0.25">
      <c r="A148" s="162" t="s">
        <v>196</v>
      </c>
      <c r="B148" s="162" t="s">
        <v>197</v>
      </c>
      <c r="C148" s="162" t="s">
        <v>999</v>
      </c>
      <c r="D148" s="162" t="s">
        <v>1000</v>
      </c>
      <c r="E148" s="162" t="s">
        <v>196</v>
      </c>
      <c r="F148" s="162" t="s">
        <v>1001</v>
      </c>
      <c r="G148" s="162" t="s">
        <v>1173</v>
      </c>
      <c r="H148" s="162" t="s">
        <v>1174</v>
      </c>
      <c r="I148" s="162" t="s">
        <v>1055</v>
      </c>
      <c r="J148" s="162" t="s">
        <v>180</v>
      </c>
      <c r="K148" s="162" t="s">
        <v>47</v>
      </c>
      <c r="L148" s="162">
        <v>6</v>
      </c>
      <c r="M148" s="162">
        <v>2014</v>
      </c>
      <c r="N148" s="162" t="s">
        <v>1175</v>
      </c>
      <c r="O148" s="162">
        <v>28</v>
      </c>
      <c r="P148" s="162" t="s">
        <v>204</v>
      </c>
      <c r="Q148" s="162" t="s">
        <v>204</v>
      </c>
      <c r="R148" s="162" t="s">
        <v>205</v>
      </c>
      <c r="S148" s="162" t="s">
        <v>204</v>
      </c>
      <c r="T148" s="162" t="s">
        <v>204</v>
      </c>
      <c r="U148" s="162" t="s">
        <v>204</v>
      </c>
      <c r="V148" s="162" t="s">
        <v>204</v>
      </c>
      <c r="W148" s="162" t="s">
        <v>204</v>
      </c>
      <c r="X148" s="162" t="s">
        <v>204</v>
      </c>
      <c r="Y148" s="162" t="s">
        <v>204</v>
      </c>
      <c r="Z148" s="162" t="s">
        <v>204</v>
      </c>
      <c r="AA148" s="162" t="s">
        <v>204</v>
      </c>
      <c r="AB148" s="162" t="s">
        <v>204</v>
      </c>
      <c r="AC148" s="162" t="s">
        <v>204</v>
      </c>
      <c r="AD148" s="162" t="s">
        <v>204</v>
      </c>
      <c r="AE148" s="162" t="s">
        <v>204</v>
      </c>
      <c r="AF148" s="162" t="s">
        <v>204</v>
      </c>
      <c r="AG148" s="162" t="s">
        <v>197</v>
      </c>
    </row>
    <row r="149" spans="1:33" x14ac:dyDescent="0.25">
      <c r="A149" s="162" t="s">
        <v>196</v>
      </c>
      <c r="B149" s="162" t="s">
        <v>197</v>
      </c>
      <c r="C149" s="162" t="s">
        <v>999</v>
      </c>
      <c r="D149" s="162" t="s">
        <v>1000</v>
      </c>
      <c r="E149" s="162" t="s">
        <v>196</v>
      </c>
      <c r="F149" s="162" t="s">
        <v>1001</v>
      </c>
      <c r="G149" s="162" t="s">
        <v>1173</v>
      </c>
      <c r="H149" s="162" t="s">
        <v>1174</v>
      </c>
      <c r="I149" s="162" t="s">
        <v>1055</v>
      </c>
      <c r="J149" s="162" t="s">
        <v>180</v>
      </c>
      <c r="K149" s="162" t="s">
        <v>47</v>
      </c>
      <c r="L149" s="162">
        <v>9</v>
      </c>
      <c r="M149" s="162">
        <v>2014</v>
      </c>
      <c r="N149" s="162" t="s">
        <v>1177</v>
      </c>
      <c r="O149" s="162">
        <v>21</v>
      </c>
      <c r="P149" s="162" t="s">
        <v>204</v>
      </c>
      <c r="Q149" s="162" t="s">
        <v>204</v>
      </c>
      <c r="R149" s="162" t="s">
        <v>205</v>
      </c>
      <c r="S149" s="162" t="s">
        <v>204</v>
      </c>
      <c r="T149" s="162" t="s">
        <v>204</v>
      </c>
      <c r="U149" s="162" t="s">
        <v>204</v>
      </c>
      <c r="V149" s="162" t="s">
        <v>204</v>
      </c>
      <c r="W149" s="162" t="s">
        <v>204</v>
      </c>
      <c r="X149" s="162" t="s">
        <v>204</v>
      </c>
      <c r="Y149" s="162" t="s">
        <v>204</v>
      </c>
      <c r="Z149" s="162" t="s">
        <v>204</v>
      </c>
      <c r="AA149" s="162" t="s">
        <v>204</v>
      </c>
      <c r="AB149" s="162" t="s">
        <v>204</v>
      </c>
      <c r="AC149" s="162" t="s">
        <v>204</v>
      </c>
      <c r="AD149" s="162" t="s">
        <v>204</v>
      </c>
      <c r="AE149" s="162" t="s">
        <v>204</v>
      </c>
      <c r="AF149" s="162" t="s">
        <v>204</v>
      </c>
      <c r="AG149" s="162" t="s">
        <v>197</v>
      </c>
    </row>
    <row r="150" spans="1:33" x14ac:dyDescent="0.25">
      <c r="A150" s="162" t="s">
        <v>196</v>
      </c>
      <c r="B150" s="162" t="s">
        <v>197</v>
      </c>
      <c r="C150" s="162" t="s">
        <v>999</v>
      </c>
      <c r="D150" s="162" t="s">
        <v>1000</v>
      </c>
      <c r="E150" s="162" t="s">
        <v>196</v>
      </c>
      <c r="F150" s="162" t="s">
        <v>1001</v>
      </c>
      <c r="G150" s="162" t="s">
        <v>1178</v>
      </c>
      <c r="H150" s="162" t="s">
        <v>1179</v>
      </c>
      <c r="I150" s="162" t="s">
        <v>1055</v>
      </c>
      <c r="J150" s="162" t="s">
        <v>180</v>
      </c>
      <c r="K150" s="162" t="s">
        <v>47</v>
      </c>
      <c r="L150" s="162">
        <v>6</v>
      </c>
      <c r="M150" s="162">
        <v>2014</v>
      </c>
      <c r="N150" s="162" t="s">
        <v>1182</v>
      </c>
      <c r="O150" s="162">
        <v>40</v>
      </c>
      <c r="P150" s="162" t="s">
        <v>204</v>
      </c>
      <c r="Q150" s="162" t="s">
        <v>204</v>
      </c>
      <c r="R150" s="162" t="s">
        <v>205</v>
      </c>
      <c r="S150" s="162" t="s">
        <v>204</v>
      </c>
      <c r="T150" s="162" t="s">
        <v>204</v>
      </c>
      <c r="U150" s="162" t="s">
        <v>204</v>
      </c>
      <c r="V150" s="162" t="s">
        <v>204</v>
      </c>
      <c r="W150" s="162" t="s">
        <v>204</v>
      </c>
      <c r="X150" s="162" t="s">
        <v>204</v>
      </c>
      <c r="Y150" s="162" t="s">
        <v>204</v>
      </c>
      <c r="Z150" s="162" t="s">
        <v>204</v>
      </c>
      <c r="AA150" s="162" t="s">
        <v>204</v>
      </c>
      <c r="AB150" s="162" t="s">
        <v>204</v>
      </c>
      <c r="AC150" s="162" t="s">
        <v>204</v>
      </c>
      <c r="AD150" s="162" t="s">
        <v>204</v>
      </c>
      <c r="AE150" s="162" t="s">
        <v>204</v>
      </c>
      <c r="AF150" s="162" t="s">
        <v>204</v>
      </c>
      <c r="AG150" s="162" t="s">
        <v>197</v>
      </c>
    </row>
    <row r="151" spans="1:33" x14ac:dyDescent="0.25">
      <c r="A151" s="162" t="s">
        <v>196</v>
      </c>
      <c r="B151" s="162" t="s">
        <v>197</v>
      </c>
      <c r="C151" s="162" t="s">
        <v>999</v>
      </c>
      <c r="D151" s="162" t="s">
        <v>1000</v>
      </c>
      <c r="E151" s="162" t="s">
        <v>196</v>
      </c>
      <c r="F151" s="162" t="s">
        <v>1001</v>
      </c>
      <c r="G151" s="162" t="s">
        <v>1178</v>
      </c>
      <c r="H151" s="162" t="s">
        <v>1179</v>
      </c>
      <c r="I151" s="162" t="s">
        <v>1055</v>
      </c>
      <c r="J151" s="162" t="s">
        <v>180</v>
      </c>
      <c r="K151" s="162" t="s">
        <v>47</v>
      </c>
      <c r="L151" s="162">
        <v>9</v>
      </c>
      <c r="M151" s="162">
        <v>2014</v>
      </c>
      <c r="N151" s="162" t="s">
        <v>1180</v>
      </c>
      <c r="O151" s="162">
        <v>28</v>
      </c>
      <c r="P151" s="162" t="s">
        <v>204</v>
      </c>
      <c r="Q151" s="162" t="s">
        <v>204</v>
      </c>
      <c r="R151" s="162" t="s">
        <v>205</v>
      </c>
      <c r="S151" s="162" t="s">
        <v>204</v>
      </c>
      <c r="T151" s="162" t="s">
        <v>204</v>
      </c>
      <c r="U151" s="162" t="s">
        <v>204</v>
      </c>
      <c r="V151" s="162" t="s">
        <v>204</v>
      </c>
      <c r="W151" s="162" t="s">
        <v>204</v>
      </c>
      <c r="X151" s="162" t="s">
        <v>204</v>
      </c>
      <c r="Y151" s="162" t="s">
        <v>204</v>
      </c>
      <c r="Z151" s="162" t="s">
        <v>204</v>
      </c>
      <c r="AA151" s="162" t="s">
        <v>204</v>
      </c>
      <c r="AB151" s="162" t="s">
        <v>204</v>
      </c>
      <c r="AC151" s="162" t="s">
        <v>204</v>
      </c>
      <c r="AD151" s="162" t="s">
        <v>204</v>
      </c>
      <c r="AE151" s="162" t="s">
        <v>204</v>
      </c>
      <c r="AF151" s="162" t="s">
        <v>204</v>
      </c>
      <c r="AG151" s="162" t="s">
        <v>197</v>
      </c>
    </row>
    <row r="152" spans="1:33" x14ac:dyDescent="0.25">
      <c r="A152" s="162" t="s">
        <v>196</v>
      </c>
      <c r="B152" s="162" t="s">
        <v>197</v>
      </c>
      <c r="C152" s="162" t="s">
        <v>999</v>
      </c>
      <c r="D152" s="162" t="s">
        <v>1000</v>
      </c>
      <c r="E152" s="162" t="s">
        <v>196</v>
      </c>
      <c r="F152" s="162" t="s">
        <v>1001</v>
      </c>
      <c r="G152" s="162" t="s">
        <v>1178</v>
      </c>
      <c r="H152" s="162" t="s">
        <v>1179</v>
      </c>
      <c r="I152" s="162" t="s">
        <v>1055</v>
      </c>
      <c r="J152" s="162" t="s">
        <v>180</v>
      </c>
      <c r="K152" s="162" t="s">
        <v>47</v>
      </c>
      <c r="L152" s="162">
        <v>7</v>
      </c>
      <c r="M152" s="162">
        <v>2014</v>
      </c>
      <c r="N152" s="162" t="s">
        <v>1183</v>
      </c>
      <c r="O152" s="162">
        <v>38</v>
      </c>
      <c r="P152" s="162" t="s">
        <v>204</v>
      </c>
      <c r="Q152" s="162" t="s">
        <v>204</v>
      </c>
      <c r="R152" s="162" t="s">
        <v>205</v>
      </c>
      <c r="S152" s="162" t="s">
        <v>204</v>
      </c>
      <c r="T152" s="162" t="s">
        <v>204</v>
      </c>
      <c r="U152" s="162" t="s">
        <v>204</v>
      </c>
      <c r="V152" s="162" t="s">
        <v>204</v>
      </c>
      <c r="W152" s="162" t="s">
        <v>204</v>
      </c>
      <c r="X152" s="162" t="s">
        <v>204</v>
      </c>
      <c r="Y152" s="162" t="s">
        <v>204</v>
      </c>
      <c r="Z152" s="162" t="s">
        <v>204</v>
      </c>
      <c r="AA152" s="162" t="s">
        <v>204</v>
      </c>
      <c r="AB152" s="162" t="s">
        <v>204</v>
      </c>
      <c r="AC152" s="162" t="s">
        <v>204</v>
      </c>
      <c r="AD152" s="162" t="s">
        <v>204</v>
      </c>
      <c r="AE152" s="162" t="s">
        <v>204</v>
      </c>
      <c r="AF152" s="162" t="s">
        <v>204</v>
      </c>
      <c r="AG152" s="162" t="s">
        <v>197</v>
      </c>
    </row>
    <row r="153" spans="1:33" x14ac:dyDescent="0.25">
      <c r="A153" s="162" t="s">
        <v>196</v>
      </c>
      <c r="B153" s="162" t="s">
        <v>197</v>
      </c>
      <c r="C153" s="162" t="s">
        <v>999</v>
      </c>
      <c r="D153" s="162" t="s">
        <v>1000</v>
      </c>
      <c r="E153" s="162" t="s">
        <v>196</v>
      </c>
      <c r="F153" s="162" t="s">
        <v>1001</v>
      </c>
      <c r="G153" s="162" t="s">
        <v>1178</v>
      </c>
      <c r="H153" s="162" t="s">
        <v>1179</v>
      </c>
      <c r="I153" s="162" t="s">
        <v>1055</v>
      </c>
      <c r="J153" s="162" t="s">
        <v>180</v>
      </c>
      <c r="K153" s="162" t="s">
        <v>47</v>
      </c>
      <c r="L153" s="162">
        <v>11</v>
      </c>
      <c r="M153" s="162">
        <v>2014</v>
      </c>
      <c r="N153" s="162" t="s">
        <v>1181</v>
      </c>
      <c r="O153" s="162">
        <v>18</v>
      </c>
      <c r="P153" s="162" t="s">
        <v>204</v>
      </c>
      <c r="Q153" s="162" t="s">
        <v>204</v>
      </c>
      <c r="R153" s="162" t="s">
        <v>205</v>
      </c>
      <c r="S153" s="162" t="s">
        <v>204</v>
      </c>
      <c r="T153" s="162" t="s">
        <v>204</v>
      </c>
      <c r="U153" s="162" t="s">
        <v>204</v>
      </c>
      <c r="V153" s="162" t="s">
        <v>204</v>
      </c>
      <c r="W153" s="162" t="s">
        <v>204</v>
      </c>
      <c r="X153" s="162" t="s">
        <v>204</v>
      </c>
      <c r="Y153" s="162" t="s">
        <v>204</v>
      </c>
      <c r="Z153" s="162" t="s">
        <v>204</v>
      </c>
      <c r="AA153" s="162" t="s">
        <v>204</v>
      </c>
      <c r="AB153" s="162" t="s">
        <v>204</v>
      </c>
      <c r="AC153" s="162" t="s">
        <v>204</v>
      </c>
      <c r="AD153" s="162" t="s">
        <v>204</v>
      </c>
      <c r="AE153" s="162" t="s">
        <v>204</v>
      </c>
      <c r="AF153" s="162" t="s">
        <v>204</v>
      </c>
      <c r="AG153" s="162" t="s">
        <v>197</v>
      </c>
    </row>
    <row r="154" spans="1:33" x14ac:dyDescent="0.25">
      <c r="A154" s="162" t="s">
        <v>196</v>
      </c>
      <c r="B154" s="162" t="s">
        <v>197</v>
      </c>
      <c r="C154" s="162" t="s">
        <v>999</v>
      </c>
      <c r="D154" s="162" t="s">
        <v>1000</v>
      </c>
      <c r="E154" s="162" t="s">
        <v>196</v>
      </c>
      <c r="F154" s="162" t="s">
        <v>1001</v>
      </c>
      <c r="G154" s="162" t="s">
        <v>1184</v>
      </c>
      <c r="H154" s="162" t="s">
        <v>1185</v>
      </c>
      <c r="I154" s="162" t="s">
        <v>1055</v>
      </c>
      <c r="J154" s="162" t="s">
        <v>180</v>
      </c>
      <c r="K154" s="162" t="s">
        <v>47</v>
      </c>
      <c r="L154" s="162">
        <v>11</v>
      </c>
      <c r="M154" s="162">
        <v>2014</v>
      </c>
      <c r="N154" s="162" t="s">
        <v>1189</v>
      </c>
      <c r="O154" s="162">
        <v>22</v>
      </c>
      <c r="P154" s="162" t="s">
        <v>204</v>
      </c>
      <c r="Q154" s="162" t="s">
        <v>204</v>
      </c>
      <c r="R154" s="162" t="s">
        <v>205</v>
      </c>
      <c r="S154" s="162" t="s">
        <v>204</v>
      </c>
      <c r="T154" s="162" t="s">
        <v>204</v>
      </c>
      <c r="U154" s="162" t="s">
        <v>204</v>
      </c>
      <c r="V154" s="162" t="s">
        <v>204</v>
      </c>
      <c r="W154" s="162" t="s">
        <v>204</v>
      </c>
      <c r="X154" s="162" t="s">
        <v>204</v>
      </c>
      <c r="Y154" s="162" t="s">
        <v>204</v>
      </c>
      <c r="Z154" s="162" t="s">
        <v>204</v>
      </c>
      <c r="AA154" s="162" t="s">
        <v>204</v>
      </c>
      <c r="AB154" s="162" t="s">
        <v>204</v>
      </c>
      <c r="AC154" s="162" t="s">
        <v>204</v>
      </c>
      <c r="AD154" s="162" t="s">
        <v>204</v>
      </c>
      <c r="AE154" s="162" t="s">
        <v>204</v>
      </c>
      <c r="AF154" s="162" t="s">
        <v>204</v>
      </c>
      <c r="AG154" s="162" t="s">
        <v>197</v>
      </c>
    </row>
    <row r="155" spans="1:33" x14ac:dyDescent="0.25">
      <c r="A155" s="162" t="s">
        <v>196</v>
      </c>
      <c r="B155" s="162" t="s">
        <v>197</v>
      </c>
      <c r="C155" s="162" t="s">
        <v>999</v>
      </c>
      <c r="D155" s="162" t="s">
        <v>1000</v>
      </c>
      <c r="E155" s="162" t="s">
        <v>196</v>
      </c>
      <c r="F155" s="162" t="s">
        <v>1001</v>
      </c>
      <c r="G155" s="162" t="s">
        <v>1184</v>
      </c>
      <c r="H155" s="162" t="s">
        <v>1185</v>
      </c>
      <c r="I155" s="162" t="s">
        <v>1055</v>
      </c>
      <c r="J155" s="162" t="s">
        <v>180</v>
      </c>
      <c r="K155" s="162" t="s">
        <v>47</v>
      </c>
      <c r="L155" s="162">
        <v>8</v>
      </c>
      <c r="M155" s="162">
        <v>2014</v>
      </c>
      <c r="N155" s="162" t="s">
        <v>1186</v>
      </c>
      <c r="O155" s="162">
        <v>36</v>
      </c>
      <c r="P155" s="162" t="s">
        <v>204</v>
      </c>
      <c r="Q155" s="162" t="s">
        <v>204</v>
      </c>
      <c r="R155" s="162" t="s">
        <v>205</v>
      </c>
      <c r="S155" s="162" t="s">
        <v>204</v>
      </c>
      <c r="T155" s="162" t="s">
        <v>204</v>
      </c>
      <c r="U155" s="162" t="s">
        <v>204</v>
      </c>
      <c r="V155" s="162" t="s">
        <v>204</v>
      </c>
      <c r="W155" s="162" t="s">
        <v>204</v>
      </c>
      <c r="X155" s="162" t="s">
        <v>204</v>
      </c>
      <c r="Y155" s="162" t="s">
        <v>204</v>
      </c>
      <c r="Z155" s="162" t="s">
        <v>204</v>
      </c>
      <c r="AA155" s="162" t="s">
        <v>204</v>
      </c>
      <c r="AB155" s="162" t="s">
        <v>204</v>
      </c>
      <c r="AC155" s="162" t="s">
        <v>204</v>
      </c>
      <c r="AD155" s="162" t="s">
        <v>204</v>
      </c>
      <c r="AE155" s="162" t="s">
        <v>204</v>
      </c>
      <c r="AF155" s="162" t="s">
        <v>204</v>
      </c>
      <c r="AG155" s="162" t="s">
        <v>197</v>
      </c>
    </row>
    <row r="156" spans="1:33" x14ac:dyDescent="0.25">
      <c r="A156" s="162" t="s">
        <v>196</v>
      </c>
      <c r="B156" s="162" t="s">
        <v>197</v>
      </c>
      <c r="C156" s="162" t="s">
        <v>999</v>
      </c>
      <c r="D156" s="162" t="s">
        <v>1000</v>
      </c>
      <c r="E156" s="162" t="s">
        <v>196</v>
      </c>
      <c r="F156" s="162" t="s">
        <v>1001</v>
      </c>
      <c r="G156" s="162" t="s">
        <v>1184</v>
      </c>
      <c r="H156" s="162" t="s">
        <v>1185</v>
      </c>
      <c r="I156" s="162" t="s">
        <v>1055</v>
      </c>
      <c r="J156" s="162" t="s">
        <v>180</v>
      </c>
      <c r="K156" s="162" t="s">
        <v>47</v>
      </c>
      <c r="L156" s="162">
        <v>7</v>
      </c>
      <c r="M156" s="162">
        <v>2014</v>
      </c>
      <c r="N156" s="162" t="s">
        <v>1187</v>
      </c>
      <c r="O156" s="162">
        <v>40</v>
      </c>
      <c r="P156" s="162" t="s">
        <v>204</v>
      </c>
      <c r="Q156" s="162" t="s">
        <v>204</v>
      </c>
      <c r="R156" s="162" t="s">
        <v>205</v>
      </c>
      <c r="S156" s="162" t="s">
        <v>204</v>
      </c>
      <c r="T156" s="162" t="s">
        <v>204</v>
      </c>
      <c r="U156" s="162" t="s">
        <v>204</v>
      </c>
      <c r="V156" s="162" t="s">
        <v>204</v>
      </c>
      <c r="W156" s="162" t="s">
        <v>204</v>
      </c>
      <c r="X156" s="162" t="s">
        <v>204</v>
      </c>
      <c r="Y156" s="162" t="s">
        <v>204</v>
      </c>
      <c r="Z156" s="162" t="s">
        <v>204</v>
      </c>
      <c r="AA156" s="162" t="s">
        <v>204</v>
      </c>
      <c r="AB156" s="162" t="s">
        <v>204</v>
      </c>
      <c r="AC156" s="162" t="s">
        <v>204</v>
      </c>
      <c r="AD156" s="162" t="s">
        <v>204</v>
      </c>
      <c r="AE156" s="162" t="s">
        <v>204</v>
      </c>
      <c r="AF156" s="162" t="s">
        <v>204</v>
      </c>
      <c r="AG156" s="162" t="s">
        <v>197</v>
      </c>
    </row>
    <row r="157" spans="1:33" x14ac:dyDescent="0.25">
      <c r="A157" s="162" t="s">
        <v>196</v>
      </c>
      <c r="B157" s="162" t="s">
        <v>197</v>
      </c>
      <c r="C157" s="162" t="s">
        <v>999</v>
      </c>
      <c r="D157" s="162" t="s">
        <v>1000</v>
      </c>
      <c r="E157" s="162" t="s">
        <v>196</v>
      </c>
      <c r="F157" s="162" t="s">
        <v>1001</v>
      </c>
      <c r="G157" s="162" t="s">
        <v>1184</v>
      </c>
      <c r="H157" s="162" t="s">
        <v>1185</v>
      </c>
      <c r="I157" s="162" t="s">
        <v>1055</v>
      </c>
      <c r="J157" s="162" t="s">
        <v>180</v>
      </c>
      <c r="K157" s="162" t="s">
        <v>47</v>
      </c>
      <c r="L157" s="162">
        <v>9</v>
      </c>
      <c r="M157" s="162">
        <v>2014</v>
      </c>
      <c r="N157" s="162" t="s">
        <v>1190</v>
      </c>
      <c r="O157" s="162">
        <v>31</v>
      </c>
      <c r="P157" s="162" t="s">
        <v>204</v>
      </c>
      <c r="Q157" s="162" t="s">
        <v>204</v>
      </c>
      <c r="R157" s="162" t="s">
        <v>205</v>
      </c>
      <c r="S157" s="162" t="s">
        <v>204</v>
      </c>
      <c r="T157" s="162" t="s">
        <v>204</v>
      </c>
      <c r="U157" s="162" t="s">
        <v>204</v>
      </c>
      <c r="V157" s="162" t="s">
        <v>204</v>
      </c>
      <c r="W157" s="162" t="s">
        <v>204</v>
      </c>
      <c r="X157" s="162" t="s">
        <v>204</v>
      </c>
      <c r="Y157" s="162" t="s">
        <v>204</v>
      </c>
      <c r="Z157" s="162" t="s">
        <v>204</v>
      </c>
      <c r="AA157" s="162" t="s">
        <v>204</v>
      </c>
      <c r="AB157" s="162" t="s">
        <v>204</v>
      </c>
      <c r="AC157" s="162" t="s">
        <v>204</v>
      </c>
      <c r="AD157" s="162" t="s">
        <v>204</v>
      </c>
      <c r="AE157" s="162" t="s">
        <v>204</v>
      </c>
      <c r="AF157" s="162" t="s">
        <v>204</v>
      </c>
      <c r="AG157" s="162" t="s">
        <v>197</v>
      </c>
    </row>
    <row r="158" spans="1:33" x14ac:dyDescent="0.25">
      <c r="A158" s="162" t="s">
        <v>196</v>
      </c>
      <c r="B158" s="162" t="s">
        <v>197</v>
      </c>
      <c r="C158" s="162" t="s">
        <v>999</v>
      </c>
      <c r="D158" s="162" t="s">
        <v>1000</v>
      </c>
      <c r="E158" s="162" t="s">
        <v>196</v>
      </c>
      <c r="F158" s="162" t="s">
        <v>1001</v>
      </c>
      <c r="G158" s="162" t="s">
        <v>1184</v>
      </c>
      <c r="H158" s="162" t="s">
        <v>1185</v>
      </c>
      <c r="I158" s="162" t="s">
        <v>1055</v>
      </c>
      <c r="J158" s="162" t="s">
        <v>180</v>
      </c>
      <c r="K158" s="162" t="s">
        <v>47</v>
      </c>
      <c r="L158" s="162">
        <v>6</v>
      </c>
      <c r="M158" s="162">
        <v>2014</v>
      </c>
      <c r="N158" s="162" t="s">
        <v>1188</v>
      </c>
      <c r="O158" s="162">
        <v>42</v>
      </c>
      <c r="P158" s="162" t="s">
        <v>204</v>
      </c>
      <c r="Q158" s="162" t="s">
        <v>204</v>
      </c>
      <c r="R158" s="162" t="s">
        <v>205</v>
      </c>
      <c r="S158" s="162" t="s">
        <v>204</v>
      </c>
      <c r="T158" s="162" t="s">
        <v>204</v>
      </c>
      <c r="U158" s="162" t="s">
        <v>204</v>
      </c>
      <c r="V158" s="162" t="s">
        <v>204</v>
      </c>
      <c r="W158" s="162" t="s">
        <v>204</v>
      </c>
      <c r="X158" s="162" t="s">
        <v>204</v>
      </c>
      <c r="Y158" s="162" t="s">
        <v>204</v>
      </c>
      <c r="Z158" s="162" t="s">
        <v>204</v>
      </c>
      <c r="AA158" s="162" t="s">
        <v>204</v>
      </c>
      <c r="AB158" s="162" t="s">
        <v>204</v>
      </c>
      <c r="AC158" s="162" t="s">
        <v>204</v>
      </c>
      <c r="AD158" s="162" t="s">
        <v>204</v>
      </c>
      <c r="AE158" s="162" t="s">
        <v>204</v>
      </c>
      <c r="AF158" s="162" t="s">
        <v>204</v>
      </c>
      <c r="AG158" s="162" t="s">
        <v>197</v>
      </c>
    </row>
    <row r="159" spans="1:33" x14ac:dyDescent="0.25">
      <c r="A159" s="162" t="s">
        <v>196</v>
      </c>
      <c r="B159" s="162" t="s">
        <v>197</v>
      </c>
      <c r="C159" s="162" t="s">
        <v>999</v>
      </c>
      <c r="D159" s="162" t="s">
        <v>1000</v>
      </c>
      <c r="E159" s="162" t="s">
        <v>196</v>
      </c>
      <c r="F159" s="162" t="s">
        <v>1001</v>
      </c>
      <c r="G159" s="162" t="s">
        <v>1191</v>
      </c>
      <c r="H159" s="162" t="s">
        <v>1192</v>
      </c>
      <c r="I159" s="162" t="s">
        <v>1055</v>
      </c>
      <c r="J159" s="162" t="s">
        <v>180</v>
      </c>
      <c r="K159" s="162" t="s">
        <v>47</v>
      </c>
      <c r="L159" s="162">
        <v>6</v>
      </c>
      <c r="M159" s="162">
        <v>2014</v>
      </c>
      <c r="N159" s="162" t="s">
        <v>1195</v>
      </c>
      <c r="O159" s="162">
        <v>37</v>
      </c>
      <c r="P159" s="162" t="s">
        <v>204</v>
      </c>
      <c r="Q159" s="162" t="s">
        <v>204</v>
      </c>
      <c r="R159" s="162" t="s">
        <v>205</v>
      </c>
      <c r="S159" s="162" t="s">
        <v>204</v>
      </c>
      <c r="T159" s="162" t="s">
        <v>204</v>
      </c>
      <c r="U159" s="162" t="s">
        <v>204</v>
      </c>
      <c r="V159" s="162" t="s">
        <v>204</v>
      </c>
      <c r="W159" s="162" t="s">
        <v>204</v>
      </c>
      <c r="X159" s="162" t="s">
        <v>204</v>
      </c>
      <c r="Y159" s="162" t="s">
        <v>204</v>
      </c>
      <c r="Z159" s="162" t="s">
        <v>204</v>
      </c>
      <c r="AA159" s="162" t="s">
        <v>204</v>
      </c>
      <c r="AB159" s="162" t="s">
        <v>204</v>
      </c>
      <c r="AC159" s="162" t="s">
        <v>204</v>
      </c>
      <c r="AD159" s="162" t="s">
        <v>204</v>
      </c>
      <c r="AE159" s="162" t="s">
        <v>204</v>
      </c>
      <c r="AF159" s="162" t="s">
        <v>204</v>
      </c>
      <c r="AG159" s="162" t="s">
        <v>197</v>
      </c>
    </row>
    <row r="160" spans="1:33" x14ac:dyDescent="0.25">
      <c r="A160" s="162" t="s">
        <v>196</v>
      </c>
      <c r="B160" s="162" t="s">
        <v>197</v>
      </c>
      <c r="C160" s="162" t="s">
        <v>999</v>
      </c>
      <c r="D160" s="162" t="s">
        <v>1000</v>
      </c>
      <c r="E160" s="162" t="s">
        <v>196</v>
      </c>
      <c r="F160" s="162" t="s">
        <v>1001</v>
      </c>
      <c r="G160" s="162" t="s">
        <v>1191</v>
      </c>
      <c r="H160" s="162" t="s">
        <v>1192</v>
      </c>
      <c r="I160" s="162" t="s">
        <v>1055</v>
      </c>
      <c r="J160" s="162" t="s">
        <v>180</v>
      </c>
      <c r="K160" s="162" t="s">
        <v>47</v>
      </c>
      <c r="L160" s="162">
        <v>9</v>
      </c>
      <c r="M160" s="162">
        <v>2014</v>
      </c>
      <c r="N160" s="162" t="s">
        <v>1193</v>
      </c>
      <c r="O160" s="162">
        <v>27</v>
      </c>
      <c r="P160" s="162" t="s">
        <v>204</v>
      </c>
      <c r="Q160" s="162" t="s">
        <v>204</v>
      </c>
      <c r="R160" s="162" t="s">
        <v>205</v>
      </c>
      <c r="S160" s="162" t="s">
        <v>204</v>
      </c>
      <c r="T160" s="162" t="s">
        <v>204</v>
      </c>
      <c r="U160" s="162" t="s">
        <v>204</v>
      </c>
      <c r="V160" s="162" t="s">
        <v>204</v>
      </c>
      <c r="W160" s="162" t="s">
        <v>204</v>
      </c>
      <c r="X160" s="162" t="s">
        <v>204</v>
      </c>
      <c r="Y160" s="162" t="s">
        <v>204</v>
      </c>
      <c r="Z160" s="162" t="s">
        <v>204</v>
      </c>
      <c r="AA160" s="162" t="s">
        <v>204</v>
      </c>
      <c r="AB160" s="162" t="s">
        <v>204</v>
      </c>
      <c r="AC160" s="162" t="s">
        <v>204</v>
      </c>
      <c r="AD160" s="162" t="s">
        <v>204</v>
      </c>
      <c r="AE160" s="162" t="s">
        <v>204</v>
      </c>
      <c r="AF160" s="162" t="s">
        <v>204</v>
      </c>
      <c r="AG160" s="162" t="s">
        <v>197</v>
      </c>
    </row>
    <row r="161" spans="1:33" x14ac:dyDescent="0.25">
      <c r="A161" s="162" t="s">
        <v>196</v>
      </c>
      <c r="B161" s="162" t="s">
        <v>197</v>
      </c>
      <c r="C161" s="162" t="s">
        <v>999</v>
      </c>
      <c r="D161" s="162" t="s">
        <v>1000</v>
      </c>
      <c r="E161" s="162" t="s">
        <v>196</v>
      </c>
      <c r="F161" s="162" t="s">
        <v>1001</v>
      </c>
      <c r="G161" s="162" t="s">
        <v>1191</v>
      </c>
      <c r="H161" s="162" t="s">
        <v>1192</v>
      </c>
      <c r="I161" s="162" t="s">
        <v>1055</v>
      </c>
      <c r="J161" s="162" t="s">
        <v>180</v>
      </c>
      <c r="K161" s="162" t="s">
        <v>47</v>
      </c>
      <c r="L161" s="162">
        <v>7</v>
      </c>
      <c r="M161" s="162">
        <v>2014</v>
      </c>
      <c r="N161" s="162" t="s">
        <v>1196</v>
      </c>
      <c r="O161" s="162">
        <v>36</v>
      </c>
      <c r="P161" s="162" t="s">
        <v>204</v>
      </c>
      <c r="Q161" s="162" t="s">
        <v>204</v>
      </c>
      <c r="R161" s="162" t="s">
        <v>205</v>
      </c>
      <c r="S161" s="162" t="s">
        <v>204</v>
      </c>
      <c r="T161" s="162" t="s">
        <v>204</v>
      </c>
      <c r="U161" s="162" t="s">
        <v>204</v>
      </c>
      <c r="V161" s="162" t="s">
        <v>204</v>
      </c>
      <c r="W161" s="162" t="s">
        <v>204</v>
      </c>
      <c r="X161" s="162" t="s">
        <v>204</v>
      </c>
      <c r="Y161" s="162" t="s">
        <v>204</v>
      </c>
      <c r="Z161" s="162" t="s">
        <v>204</v>
      </c>
      <c r="AA161" s="162" t="s">
        <v>204</v>
      </c>
      <c r="AB161" s="162" t="s">
        <v>204</v>
      </c>
      <c r="AC161" s="162" t="s">
        <v>204</v>
      </c>
      <c r="AD161" s="162" t="s">
        <v>204</v>
      </c>
      <c r="AE161" s="162" t="s">
        <v>204</v>
      </c>
      <c r="AF161" s="162" t="s">
        <v>204</v>
      </c>
      <c r="AG161" s="162" t="s">
        <v>197</v>
      </c>
    </row>
    <row r="162" spans="1:33" x14ac:dyDescent="0.25">
      <c r="A162" s="162" t="s">
        <v>196</v>
      </c>
      <c r="B162" s="162" t="s">
        <v>197</v>
      </c>
      <c r="C162" s="162" t="s">
        <v>999</v>
      </c>
      <c r="D162" s="162" t="s">
        <v>1000</v>
      </c>
      <c r="E162" s="162" t="s">
        <v>196</v>
      </c>
      <c r="F162" s="162" t="s">
        <v>1001</v>
      </c>
      <c r="G162" s="162" t="s">
        <v>1191</v>
      </c>
      <c r="H162" s="162" t="s">
        <v>1192</v>
      </c>
      <c r="I162" s="162" t="s">
        <v>1055</v>
      </c>
      <c r="J162" s="162" t="s">
        <v>180</v>
      </c>
      <c r="K162" s="162" t="s">
        <v>47</v>
      </c>
      <c r="L162" s="162">
        <v>11</v>
      </c>
      <c r="M162" s="162">
        <v>2014</v>
      </c>
      <c r="N162" s="162" t="s">
        <v>1194</v>
      </c>
      <c r="O162" s="162">
        <v>17</v>
      </c>
      <c r="P162" s="162" t="s">
        <v>204</v>
      </c>
      <c r="Q162" s="162" t="s">
        <v>204</v>
      </c>
      <c r="R162" s="162" t="s">
        <v>205</v>
      </c>
      <c r="S162" s="162" t="s">
        <v>204</v>
      </c>
      <c r="T162" s="162" t="s">
        <v>204</v>
      </c>
      <c r="U162" s="162" t="s">
        <v>204</v>
      </c>
      <c r="V162" s="162" t="s">
        <v>204</v>
      </c>
      <c r="W162" s="162" t="s">
        <v>204</v>
      </c>
      <c r="X162" s="162" t="s">
        <v>204</v>
      </c>
      <c r="Y162" s="162" t="s">
        <v>204</v>
      </c>
      <c r="Z162" s="162" t="s">
        <v>204</v>
      </c>
      <c r="AA162" s="162" t="s">
        <v>204</v>
      </c>
      <c r="AB162" s="162" t="s">
        <v>204</v>
      </c>
      <c r="AC162" s="162" t="s">
        <v>204</v>
      </c>
      <c r="AD162" s="162" t="s">
        <v>204</v>
      </c>
      <c r="AE162" s="162" t="s">
        <v>204</v>
      </c>
      <c r="AF162" s="162" t="s">
        <v>204</v>
      </c>
      <c r="AG162" s="162" t="s">
        <v>197</v>
      </c>
    </row>
    <row r="163" spans="1:33" x14ac:dyDescent="0.25">
      <c r="A163" s="162" t="s">
        <v>196</v>
      </c>
      <c r="B163" s="162" t="s">
        <v>197</v>
      </c>
      <c r="C163" s="162" t="s">
        <v>999</v>
      </c>
      <c r="D163" s="162" t="s">
        <v>1000</v>
      </c>
      <c r="E163" s="162" t="s">
        <v>196</v>
      </c>
      <c r="F163" s="162" t="s">
        <v>1001</v>
      </c>
      <c r="G163" s="162" t="s">
        <v>1197</v>
      </c>
      <c r="H163" s="162" t="s">
        <v>1198</v>
      </c>
      <c r="I163" s="162" t="s">
        <v>1055</v>
      </c>
      <c r="J163" s="162" t="s">
        <v>180</v>
      </c>
      <c r="K163" s="162" t="s">
        <v>47</v>
      </c>
      <c r="L163" s="162">
        <v>11</v>
      </c>
      <c r="M163" s="162">
        <v>2014</v>
      </c>
      <c r="N163" s="162" t="s">
        <v>1200</v>
      </c>
      <c r="O163" s="162">
        <v>15</v>
      </c>
      <c r="P163" s="162" t="s">
        <v>204</v>
      </c>
      <c r="Q163" s="162" t="s">
        <v>204</v>
      </c>
      <c r="R163" s="162" t="s">
        <v>205</v>
      </c>
      <c r="S163" s="162" t="s">
        <v>204</v>
      </c>
      <c r="T163" s="162" t="s">
        <v>204</v>
      </c>
      <c r="U163" s="162" t="s">
        <v>204</v>
      </c>
      <c r="V163" s="162" t="s">
        <v>204</v>
      </c>
      <c r="W163" s="162" t="s">
        <v>204</v>
      </c>
      <c r="X163" s="162" t="s">
        <v>204</v>
      </c>
      <c r="Y163" s="162" t="s">
        <v>204</v>
      </c>
      <c r="Z163" s="162" t="s">
        <v>204</v>
      </c>
      <c r="AA163" s="162" t="s">
        <v>204</v>
      </c>
      <c r="AB163" s="162" t="s">
        <v>204</v>
      </c>
      <c r="AC163" s="162" t="s">
        <v>204</v>
      </c>
      <c r="AD163" s="162" t="s">
        <v>204</v>
      </c>
      <c r="AE163" s="162" t="s">
        <v>204</v>
      </c>
      <c r="AF163" s="162" t="s">
        <v>204</v>
      </c>
      <c r="AG163" s="162" t="s">
        <v>197</v>
      </c>
    </row>
    <row r="164" spans="1:33" x14ac:dyDescent="0.25">
      <c r="A164" s="162" t="s">
        <v>196</v>
      </c>
      <c r="B164" s="162" t="s">
        <v>197</v>
      </c>
      <c r="C164" s="162" t="s">
        <v>999</v>
      </c>
      <c r="D164" s="162" t="s">
        <v>1000</v>
      </c>
      <c r="E164" s="162" t="s">
        <v>196</v>
      </c>
      <c r="F164" s="162" t="s">
        <v>1001</v>
      </c>
      <c r="G164" s="162" t="s">
        <v>1197</v>
      </c>
      <c r="H164" s="162" t="s">
        <v>1198</v>
      </c>
      <c r="I164" s="162" t="s">
        <v>1055</v>
      </c>
      <c r="J164" s="162" t="s">
        <v>180</v>
      </c>
      <c r="K164" s="162" t="s">
        <v>47</v>
      </c>
      <c r="L164" s="162">
        <v>9</v>
      </c>
      <c r="M164" s="162">
        <v>2014</v>
      </c>
      <c r="N164" s="162" t="s">
        <v>1201</v>
      </c>
      <c r="O164" s="162">
        <v>24</v>
      </c>
      <c r="P164" s="162" t="s">
        <v>204</v>
      </c>
      <c r="Q164" s="162" t="s">
        <v>204</v>
      </c>
      <c r="R164" s="162" t="s">
        <v>205</v>
      </c>
      <c r="S164" s="162" t="s">
        <v>204</v>
      </c>
      <c r="T164" s="162" t="s">
        <v>204</v>
      </c>
      <c r="U164" s="162" t="s">
        <v>204</v>
      </c>
      <c r="V164" s="162" t="s">
        <v>204</v>
      </c>
      <c r="W164" s="162" t="s">
        <v>204</v>
      </c>
      <c r="X164" s="162" t="s">
        <v>204</v>
      </c>
      <c r="Y164" s="162" t="s">
        <v>204</v>
      </c>
      <c r="Z164" s="162" t="s">
        <v>204</v>
      </c>
      <c r="AA164" s="162" t="s">
        <v>204</v>
      </c>
      <c r="AB164" s="162" t="s">
        <v>204</v>
      </c>
      <c r="AC164" s="162" t="s">
        <v>204</v>
      </c>
      <c r="AD164" s="162" t="s">
        <v>204</v>
      </c>
      <c r="AE164" s="162" t="s">
        <v>204</v>
      </c>
      <c r="AF164" s="162" t="s">
        <v>204</v>
      </c>
      <c r="AG164" s="162" t="s">
        <v>197</v>
      </c>
    </row>
    <row r="165" spans="1:33" x14ac:dyDescent="0.25">
      <c r="A165" s="162" t="s">
        <v>196</v>
      </c>
      <c r="B165" s="162" t="s">
        <v>197</v>
      </c>
      <c r="C165" s="162" t="s">
        <v>999</v>
      </c>
      <c r="D165" s="162" t="s">
        <v>1000</v>
      </c>
      <c r="E165" s="162" t="s">
        <v>196</v>
      </c>
      <c r="F165" s="162" t="s">
        <v>1001</v>
      </c>
      <c r="G165" s="162" t="s">
        <v>1197</v>
      </c>
      <c r="H165" s="162" t="s">
        <v>1198</v>
      </c>
      <c r="I165" s="162" t="s">
        <v>1055</v>
      </c>
      <c r="J165" s="162" t="s">
        <v>180</v>
      </c>
      <c r="K165" s="162" t="s">
        <v>47</v>
      </c>
      <c r="L165" s="162">
        <v>6</v>
      </c>
      <c r="M165" s="162">
        <v>2014</v>
      </c>
      <c r="N165" s="162" t="s">
        <v>1199</v>
      </c>
      <c r="O165" s="162">
        <v>33</v>
      </c>
      <c r="P165" s="162" t="s">
        <v>204</v>
      </c>
      <c r="Q165" s="162" t="s">
        <v>204</v>
      </c>
      <c r="R165" s="162" t="s">
        <v>205</v>
      </c>
      <c r="S165" s="162" t="s">
        <v>204</v>
      </c>
      <c r="T165" s="162" t="s">
        <v>204</v>
      </c>
      <c r="U165" s="162" t="s">
        <v>204</v>
      </c>
      <c r="V165" s="162" t="s">
        <v>204</v>
      </c>
      <c r="W165" s="162" t="s">
        <v>204</v>
      </c>
      <c r="X165" s="162" t="s">
        <v>204</v>
      </c>
      <c r="Y165" s="162" t="s">
        <v>204</v>
      </c>
      <c r="Z165" s="162" t="s">
        <v>204</v>
      </c>
      <c r="AA165" s="162" t="s">
        <v>204</v>
      </c>
      <c r="AB165" s="162" t="s">
        <v>204</v>
      </c>
      <c r="AC165" s="162" t="s">
        <v>204</v>
      </c>
      <c r="AD165" s="162" t="s">
        <v>204</v>
      </c>
      <c r="AE165" s="162" t="s">
        <v>204</v>
      </c>
      <c r="AF165" s="162" t="s">
        <v>204</v>
      </c>
      <c r="AG165" s="162" t="s">
        <v>197</v>
      </c>
    </row>
    <row r="166" spans="1:33" x14ac:dyDescent="0.25">
      <c r="A166" s="162" t="s">
        <v>196</v>
      </c>
      <c r="B166" s="162" t="s">
        <v>197</v>
      </c>
      <c r="C166" s="162" t="s">
        <v>999</v>
      </c>
      <c r="D166" s="162" t="s">
        <v>1000</v>
      </c>
      <c r="E166" s="162" t="s">
        <v>196</v>
      </c>
      <c r="F166" s="162" t="s">
        <v>1001</v>
      </c>
      <c r="G166" s="162" t="s">
        <v>1202</v>
      </c>
      <c r="H166" s="162" t="s">
        <v>1203</v>
      </c>
      <c r="I166" s="162" t="s">
        <v>1055</v>
      </c>
      <c r="J166" s="162" t="s">
        <v>180</v>
      </c>
      <c r="K166" s="162" t="s">
        <v>47</v>
      </c>
      <c r="L166" s="162">
        <v>6</v>
      </c>
      <c r="M166" s="162">
        <v>2014</v>
      </c>
      <c r="N166" s="162" t="s">
        <v>1208</v>
      </c>
      <c r="O166" s="162">
        <v>62</v>
      </c>
      <c r="P166" s="162" t="s">
        <v>204</v>
      </c>
      <c r="Q166" s="162" t="s">
        <v>204</v>
      </c>
      <c r="R166" s="162" t="s">
        <v>205</v>
      </c>
      <c r="S166" s="162" t="s">
        <v>204</v>
      </c>
      <c r="T166" s="162" t="s">
        <v>204</v>
      </c>
      <c r="U166" s="162" t="s">
        <v>204</v>
      </c>
      <c r="V166" s="162" t="s">
        <v>204</v>
      </c>
      <c r="W166" s="162" t="s">
        <v>204</v>
      </c>
      <c r="X166" s="162" t="s">
        <v>204</v>
      </c>
      <c r="Y166" s="162" t="s">
        <v>204</v>
      </c>
      <c r="Z166" s="162" t="s">
        <v>204</v>
      </c>
      <c r="AA166" s="162" t="s">
        <v>204</v>
      </c>
      <c r="AB166" s="162" t="s">
        <v>204</v>
      </c>
      <c r="AC166" s="162" t="s">
        <v>204</v>
      </c>
      <c r="AD166" s="162" t="s">
        <v>204</v>
      </c>
      <c r="AE166" s="162" t="s">
        <v>204</v>
      </c>
      <c r="AF166" s="162" t="s">
        <v>204</v>
      </c>
      <c r="AG166" s="162" t="s">
        <v>197</v>
      </c>
    </row>
    <row r="167" spans="1:33" x14ac:dyDescent="0.25">
      <c r="A167" s="162" t="s">
        <v>196</v>
      </c>
      <c r="B167" s="162" t="s">
        <v>197</v>
      </c>
      <c r="C167" s="162" t="s">
        <v>999</v>
      </c>
      <c r="D167" s="162" t="s">
        <v>1000</v>
      </c>
      <c r="E167" s="162" t="s">
        <v>196</v>
      </c>
      <c r="F167" s="162" t="s">
        <v>1001</v>
      </c>
      <c r="G167" s="162" t="s">
        <v>1202</v>
      </c>
      <c r="H167" s="162" t="s">
        <v>1203</v>
      </c>
      <c r="I167" s="162" t="s">
        <v>1055</v>
      </c>
      <c r="J167" s="162" t="s">
        <v>180</v>
      </c>
      <c r="K167" s="162" t="s">
        <v>47</v>
      </c>
      <c r="L167" s="162">
        <v>9</v>
      </c>
      <c r="M167" s="162">
        <v>2014</v>
      </c>
      <c r="N167" s="162" t="s">
        <v>1205</v>
      </c>
      <c r="O167" s="162">
        <v>46</v>
      </c>
      <c r="P167" s="162" t="s">
        <v>204</v>
      </c>
      <c r="Q167" s="162" t="s">
        <v>204</v>
      </c>
      <c r="R167" s="162" t="s">
        <v>205</v>
      </c>
      <c r="S167" s="162" t="s">
        <v>204</v>
      </c>
      <c r="T167" s="162" t="s">
        <v>204</v>
      </c>
      <c r="U167" s="162" t="s">
        <v>204</v>
      </c>
      <c r="V167" s="162" t="s">
        <v>204</v>
      </c>
      <c r="W167" s="162" t="s">
        <v>204</v>
      </c>
      <c r="X167" s="162" t="s">
        <v>204</v>
      </c>
      <c r="Y167" s="162" t="s">
        <v>204</v>
      </c>
      <c r="Z167" s="162" t="s">
        <v>204</v>
      </c>
      <c r="AA167" s="162" t="s">
        <v>204</v>
      </c>
      <c r="AB167" s="162" t="s">
        <v>204</v>
      </c>
      <c r="AC167" s="162" t="s">
        <v>204</v>
      </c>
      <c r="AD167" s="162" t="s">
        <v>204</v>
      </c>
      <c r="AE167" s="162" t="s">
        <v>204</v>
      </c>
      <c r="AF167" s="162" t="s">
        <v>204</v>
      </c>
      <c r="AG167" s="162" t="s">
        <v>197</v>
      </c>
    </row>
    <row r="168" spans="1:33" x14ac:dyDescent="0.25">
      <c r="A168" s="162" t="s">
        <v>196</v>
      </c>
      <c r="B168" s="162" t="s">
        <v>197</v>
      </c>
      <c r="C168" s="162" t="s">
        <v>999</v>
      </c>
      <c r="D168" s="162" t="s">
        <v>1000</v>
      </c>
      <c r="E168" s="162" t="s">
        <v>196</v>
      </c>
      <c r="F168" s="162" t="s">
        <v>1001</v>
      </c>
      <c r="G168" s="162" t="s">
        <v>1202</v>
      </c>
      <c r="H168" s="162" t="s">
        <v>1203</v>
      </c>
      <c r="I168" s="162" t="s">
        <v>1055</v>
      </c>
      <c r="J168" s="162" t="s">
        <v>180</v>
      </c>
      <c r="K168" s="162" t="s">
        <v>47</v>
      </c>
      <c r="L168" s="162">
        <v>7</v>
      </c>
      <c r="M168" s="162">
        <v>2014</v>
      </c>
      <c r="N168" s="162" t="s">
        <v>1207</v>
      </c>
      <c r="O168" s="162">
        <v>59</v>
      </c>
      <c r="P168" s="162" t="s">
        <v>204</v>
      </c>
      <c r="Q168" s="162" t="s">
        <v>204</v>
      </c>
      <c r="R168" s="162" t="s">
        <v>205</v>
      </c>
      <c r="S168" s="162" t="s">
        <v>204</v>
      </c>
      <c r="T168" s="162" t="s">
        <v>204</v>
      </c>
      <c r="U168" s="162" t="s">
        <v>204</v>
      </c>
      <c r="V168" s="162" t="s">
        <v>204</v>
      </c>
      <c r="W168" s="162" t="s">
        <v>204</v>
      </c>
      <c r="X168" s="162" t="s">
        <v>204</v>
      </c>
      <c r="Y168" s="162" t="s">
        <v>204</v>
      </c>
      <c r="Z168" s="162" t="s">
        <v>204</v>
      </c>
      <c r="AA168" s="162" t="s">
        <v>204</v>
      </c>
      <c r="AB168" s="162" t="s">
        <v>204</v>
      </c>
      <c r="AC168" s="162" t="s">
        <v>204</v>
      </c>
      <c r="AD168" s="162" t="s">
        <v>204</v>
      </c>
      <c r="AE168" s="162" t="s">
        <v>204</v>
      </c>
      <c r="AF168" s="162" t="s">
        <v>204</v>
      </c>
      <c r="AG168" s="162" t="s">
        <v>197</v>
      </c>
    </row>
    <row r="169" spans="1:33" x14ac:dyDescent="0.25">
      <c r="A169" s="162" t="s">
        <v>196</v>
      </c>
      <c r="B169" s="162" t="s">
        <v>197</v>
      </c>
      <c r="C169" s="162" t="s">
        <v>999</v>
      </c>
      <c r="D169" s="162" t="s">
        <v>1000</v>
      </c>
      <c r="E169" s="162" t="s">
        <v>196</v>
      </c>
      <c r="F169" s="162" t="s">
        <v>1001</v>
      </c>
      <c r="G169" s="162" t="s">
        <v>1202</v>
      </c>
      <c r="H169" s="162" t="s">
        <v>1203</v>
      </c>
      <c r="I169" s="162" t="s">
        <v>1055</v>
      </c>
      <c r="J169" s="162" t="s">
        <v>180</v>
      </c>
      <c r="K169" s="162" t="s">
        <v>47</v>
      </c>
      <c r="L169" s="162">
        <v>11</v>
      </c>
      <c r="M169" s="162">
        <v>2014</v>
      </c>
      <c r="N169" s="162" t="s">
        <v>1206</v>
      </c>
      <c r="O169" s="162">
        <v>31</v>
      </c>
      <c r="P169" s="162" t="s">
        <v>204</v>
      </c>
      <c r="Q169" s="162" t="s">
        <v>204</v>
      </c>
      <c r="R169" s="162" t="s">
        <v>205</v>
      </c>
      <c r="S169" s="162" t="s">
        <v>204</v>
      </c>
      <c r="T169" s="162" t="s">
        <v>204</v>
      </c>
      <c r="U169" s="162" t="s">
        <v>204</v>
      </c>
      <c r="V169" s="162" t="s">
        <v>204</v>
      </c>
      <c r="W169" s="162" t="s">
        <v>204</v>
      </c>
      <c r="X169" s="162" t="s">
        <v>204</v>
      </c>
      <c r="Y169" s="162" t="s">
        <v>204</v>
      </c>
      <c r="Z169" s="162" t="s">
        <v>204</v>
      </c>
      <c r="AA169" s="162" t="s">
        <v>204</v>
      </c>
      <c r="AB169" s="162" t="s">
        <v>204</v>
      </c>
      <c r="AC169" s="162" t="s">
        <v>204</v>
      </c>
      <c r="AD169" s="162" t="s">
        <v>204</v>
      </c>
      <c r="AE169" s="162" t="s">
        <v>204</v>
      </c>
      <c r="AF169" s="162" t="s">
        <v>204</v>
      </c>
      <c r="AG169" s="162" t="s">
        <v>197</v>
      </c>
    </row>
    <row r="170" spans="1:33" x14ac:dyDescent="0.25">
      <c r="A170" s="162" t="s">
        <v>196</v>
      </c>
      <c r="B170" s="162" t="s">
        <v>197</v>
      </c>
      <c r="C170" s="162" t="s">
        <v>999</v>
      </c>
      <c r="D170" s="162" t="s">
        <v>1000</v>
      </c>
      <c r="E170" s="162" t="s">
        <v>196</v>
      </c>
      <c r="F170" s="162" t="s">
        <v>1001</v>
      </c>
      <c r="G170" s="162" t="s">
        <v>1202</v>
      </c>
      <c r="H170" s="162" t="s">
        <v>1203</v>
      </c>
      <c r="I170" s="162" t="s">
        <v>1055</v>
      </c>
      <c r="J170" s="162" t="s">
        <v>180</v>
      </c>
      <c r="K170" s="162" t="s">
        <v>47</v>
      </c>
      <c r="L170" s="162">
        <v>8</v>
      </c>
      <c r="M170" s="162">
        <v>2014</v>
      </c>
      <c r="N170" s="162" t="s">
        <v>1209</v>
      </c>
      <c r="O170" s="162">
        <v>54</v>
      </c>
      <c r="P170" s="162" t="s">
        <v>204</v>
      </c>
      <c r="Q170" s="162" t="s">
        <v>204</v>
      </c>
      <c r="R170" s="162" t="s">
        <v>205</v>
      </c>
      <c r="S170" s="162" t="s">
        <v>204</v>
      </c>
      <c r="T170" s="162" t="s">
        <v>204</v>
      </c>
      <c r="U170" s="162" t="s">
        <v>204</v>
      </c>
      <c r="V170" s="162" t="s">
        <v>204</v>
      </c>
      <c r="W170" s="162" t="s">
        <v>204</v>
      </c>
      <c r="X170" s="162" t="s">
        <v>204</v>
      </c>
      <c r="Y170" s="162" t="s">
        <v>204</v>
      </c>
      <c r="Z170" s="162" t="s">
        <v>204</v>
      </c>
      <c r="AA170" s="162" t="s">
        <v>204</v>
      </c>
      <c r="AB170" s="162" t="s">
        <v>204</v>
      </c>
      <c r="AC170" s="162" t="s">
        <v>204</v>
      </c>
      <c r="AD170" s="162" t="s">
        <v>204</v>
      </c>
      <c r="AE170" s="162" t="s">
        <v>204</v>
      </c>
      <c r="AF170" s="162" t="s">
        <v>204</v>
      </c>
      <c r="AG170" s="162" t="s">
        <v>197</v>
      </c>
    </row>
    <row r="171" spans="1:33" x14ac:dyDescent="0.25">
      <c r="A171" s="162" t="s">
        <v>196</v>
      </c>
      <c r="B171" s="162" t="s">
        <v>197</v>
      </c>
      <c r="C171" s="162" t="s">
        <v>999</v>
      </c>
      <c r="D171" s="162" t="s">
        <v>1000</v>
      </c>
      <c r="E171" s="162" t="s">
        <v>196</v>
      </c>
      <c r="F171" s="162" t="s">
        <v>1001</v>
      </c>
      <c r="G171" s="162" t="s">
        <v>1202</v>
      </c>
      <c r="H171" s="162" t="s">
        <v>1203</v>
      </c>
      <c r="I171" s="162" t="s">
        <v>1055</v>
      </c>
      <c r="J171" s="162" t="s">
        <v>180</v>
      </c>
      <c r="K171" s="162" t="s">
        <v>47</v>
      </c>
      <c r="L171" s="162">
        <v>10</v>
      </c>
      <c r="M171" s="162">
        <v>2014</v>
      </c>
      <c r="N171" s="162" t="s">
        <v>1204</v>
      </c>
      <c r="O171" s="162">
        <v>39</v>
      </c>
      <c r="P171" s="162" t="s">
        <v>204</v>
      </c>
      <c r="Q171" s="162" t="s">
        <v>204</v>
      </c>
      <c r="R171" s="162" t="s">
        <v>205</v>
      </c>
      <c r="S171" s="162" t="s">
        <v>204</v>
      </c>
      <c r="T171" s="162" t="s">
        <v>204</v>
      </c>
      <c r="U171" s="162" t="s">
        <v>204</v>
      </c>
      <c r="V171" s="162" t="s">
        <v>204</v>
      </c>
      <c r="W171" s="162" t="s">
        <v>204</v>
      </c>
      <c r="X171" s="162" t="s">
        <v>204</v>
      </c>
      <c r="Y171" s="162" t="s">
        <v>204</v>
      </c>
      <c r="Z171" s="162" t="s">
        <v>204</v>
      </c>
      <c r="AA171" s="162" t="s">
        <v>204</v>
      </c>
      <c r="AB171" s="162" t="s">
        <v>204</v>
      </c>
      <c r="AC171" s="162" t="s">
        <v>204</v>
      </c>
      <c r="AD171" s="162" t="s">
        <v>204</v>
      </c>
      <c r="AE171" s="162" t="s">
        <v>204</v>
      </c>
      <c r="AF171" s="162" t="s">
        <v>204</v>
      </c>
      <c r="AG171" s="162" t="s">
        <v>197</v>
      </c>
    </row>
    <row r="172" spans="1:33" x14ac:dyDescent="0.25">
      <c r="A172" s="162" t="s">
        <v>196</v>
      </c>
      <c r="B172" s="162" t="s">
        <v>197</v>
      </c>
      <c r="C172" s="162" t="s">
        <v>999</v>
      </c>
      <c r="D172" s="162" t="s">
        <v>1000</v>
      </c>
      <c r="E172" s="162" t="s">
        <v>196</v>
      </c>
      <c r="F172" s="162" t="s">
        <v>1001</v>
      </c>
      <c r="G172" s="162" t="s">
        <v>1210</v>
      </c>
      <c r="H172" s="162" t="s">
        <v>1211</v>
      </c>
      <c r="I172" s="162" t="s">
        <v>1055</v>
      </c>
      <c r="J172" s="162" t="s">
        <v>180</v>
      </c>
      <c r="K172" s="162" t="s">
        <v>47</v>
      </c>
      <c r="L172" s="162">
        <v>8</v>
      </c>
      <c r="M172" s="162">
        <v>2014</v>
      </c>
      <c r="N172" s="162" t="s">
        <v>1212</v>
      </c>
      <c r="O172" s="162">
        <v>1</v>
      </c>
      <c r="P172" s="162" t="s">
        <v>204</v>
      </c>
      <c r="Q172" s="162" t="s">
        <v>204</v>
      </c>
      <c r="R172" s="162" t="s">
        <v>205</v>
      </c>
      <c r="S172" s="162" t="s">
        <v>204</v>
      </c>
      <c r="T172" s="162" t="s">
        <v>204</v>
      </c>
      <c r="U172" s="162" t="s">
        <v>204</v>
      </c>
      <c r="V172" s="162" t="s">
        <v>204</v>
      </c>
      <c r="W172" s="162" t="s">
        <v>204</v>
      </c>
      <c r="X172" s="162" t="s">
        <v>204</v>
      </c>
      <c r="Y172" s="162" t="s">
        <v>204</v>
      </c>
      <c r="Z172" s="162" t="s">
        <v>204</v>
      </c>
      <c r="AA172" s="162" t="s">
        <v>204</v>
      </c>
      <c r="AB172" s="162" t="s">
        <v>204</v>
      </c>
      <c r="AC172" s="162" t="s">
        <v>204</v>
      </c>
      <c r="AD172" s="162" t="s">
        <v>204</v>
      </c>
      <c r="AE172" s="162" t="s">
        <v>204</v>
      </c>
      <c r="AF172" s="162" t="s">
        <v>204</v>
      </c>
      <c r="AG172" s="162" t="s">
        <v>197</v>
      </c>
    </row>
    <row r="173" spans="1:33" x14ac:dyDescent="0.25">
      <c r="A173" s="162" t="s">
        <v>196</v>
      </c>
      <c r="B173" s="162" t="s">
        <v>197</v>
      </c>
      <c r="C173" s="162" t="s">
        <v>999</v>
      </c>
      <c r="D173" s="162" t="s">
        <v>1000</v>
      </c>
      <c r="E173" s="162" t="s">
        <v>196</v>
      </c>
      <c r="F173" s="162" t="s">
        <v>1001</v>
      </c>
      <c r="G173" s="162" t="s">
        <v>1210</v>
      </c>
      <c r="H173" s="162" t="s">
        <v>1211</v>
      </c>
      <c r="I173" s="162" t="s">
        <v>1055</v>
      </c>
      <c r="J173" s="162" t="s">
        <v>180</v>
      </c>
      <c r="K173" s="162" t="s">
        <v>47</v>
      </c>
      <c r="L173" s="162">
        <v>6</v>
      </c>
      <c r="M173" s="162">
        <v>2014</v>
      </c>
      <c r="N173" s="162" t="s">
        <v>1213</v>
      </c>
      <c r="O173" s="162">
        <v>16</v>
      </c>
      <c r="P173" s="162" t="s">
        <v>204</v>
      </c>
      <c r="Q173" s="162" t="s">
        <v>204</v>
      </c>
      <c r="R173" s="162" t="s">
        <v>205</v>
      </c>
      <c r="S173" s="162" t="s">
        <v>204</v>
      </c>
      <c r="T173" s="162" t="s">
        <v>204</v>
      </c>
      <c r="U173" s="162" t="s">
        <v>204</v>
      </c>
      <c r="V173" s="162" t="s">
        <v>204</v>
      </c>
      <c r="W173" s="162" t="s">
        <v>204</v>
      </c>
      <c r="X173" s="162" t="s">
        <v>204</v>
      </c>
      <c r="Y173" s="162" t="s">
        <v>204</v>
      </c>
      <c r="Z173" s="162" t="s">
        <v>204</v>
      </c>
      <c r="AA173" s="162" t="s">
        <v>204</v>
      </c>
      <c r="AB173" s="162" t="s">
        <v>204</v>
      </c>
      <c r="AC173" s="162" t="s">
        <v>204</v>
      </c>
      <c r="AD173" s="162" t="s">
        <v>204</v>
      </c>
      <c r="AE173" s="162" t="s">
        <v>204</v>
      </c>
      <c r="AF173" s="162" t="s">
        <v>204</v>
      </c>
      <c r="AG173" s="162" t="s">
        <v>197</v>
      </c>
    </row>
    <row r="174" spans="1:33" x14ac:dyDescent="0.25">
      <c r="A174" s="162" t="s">
        <v>196</v>
      </c>
      <c r="B174" s="162" t="s">
        <v>197</v>
      </c>
      <c r="C174" s="162" t="s">
        <v>999</v>
      </c>
      <c r="D174" s="162" t="s">
        <v>1000</v>
      </c>
      <c r="E174" s="162" t="s">
        <v>196</v>
      </c>
      <c r="F174" s="162" t="s">
        <v>1001</v>
      </c>
      <c r="G174" s="162" t="s">
        <v>1210</v>
      </c>
      <c r="H174" s="162" t="s">
        <v>1211</v>
      </c>
      <c r="I174" s="162" t="s">
        <v>1055</v>
      </c>
      <c r="J174" s="162" t="s">
        <v>180</v>
      </c>
      <c r="K174" s="162" t="s">
        <v>47</v>
      </c>
      <c r="L174" s="162">
        <v>9</v>
      </c>
      <c r="M174" s="162">
        <v>2014</v>
      </c>
      <c r="N174" s="162" t="s">
        <v>1215</v>
      </c>
      <c r="O174" s="162">
        <v>12</v>
      </c>
      <c r="P174" s="162" t="s">
        <v>204</v>
      </c>
      <c r="Q174" s="162" t="s">
        <v>204</v>
      </c>
      <c r="R174" s="162" t="s">
        <v>205</v>
      </c>
      <c r="S174" s="162" t="s">
        <v>204</v>
      </c>
      <c r="T174" s="162" t="s">
        <v>204</v>
      </c>
      <c r="U174" s="162" t="s">
        <v>204</v>
      </c>
      <c r="V174" s="162" t="s">
        <v>204</v>
      </c>
      <c r="W174" s="162" t="s">
        <v>204</v>
      </c>
      <c r="X174" s="162" t="s">
        <v>204</v>
      </c>
      <c r="Y174" s="162" t="s">
        <v>204</v>
      </c>
      <c r="Z174" s="162" t="s">
        <v>204</v>
      </c>
      <c r="AA174" s="162" t="s">
        <v>204</v>
      </c>
      <c r="AB174" s="162" t="s">
        <v>204</v>
      </c>
      <c r="AC174" s="162" t="s">
        <v>204</v>
      </c>
      <c r="AD174" s="162" t="s">
        <v>204</v>
      </c>
      <c r="AE174" s="162" t="s">
        <v>204</v>
      </c>
      <c r="AF174" s="162" t="s">
        <v>204</v>
      </c>
      <c r="AG174" s="162" t="s">
        <v>197</v>
      </c>
    </row>
    <row r="175" spans="1:33" x14ac:dyDescent="0.25">
      <c r="A175" s="162" t="s">
        <v>196</v>
      </c>
      <c r="B175" s="162" t="s">
        <v>197</v>
      </c>
      <c r="C175" s="162" t="s">
        <v>999</v>
      </c>
      <c r="D175" s="162" t="s">
        <v>1000</v>
      </c>
      <c r="E175" s="162" t="s">
        <v>196</v>
      </c>
      <c r="F175" s="162" t="s">
        <v>1001</v>
      </c>
      <c r="G175" s="162" t="s">
        <v>1210</v>
      </c>
      <c r="H175" s="162" t="s">
        <v>1211</v>
      </c>
      <c r="I175" s="162" t="s">
        <v>1055</v>
      </c>
      <c r="J175" s="162" t="s">
        <v>180</v>
      </c>
      <c r="K175" s="162" t="s">
        <v>47</v>
      </c>
      <c r="L175" s="162">
        <v>11</v>
      </c>
      <c r="M175" s="162">
        <v>2014</v>
      </c>
      <c r="N175" s="162" t="s">
        <v>1214</v>
      </c>
      <c r="O175" s="162">
        <v>7</v>
      </c>
      <c r="P175" s="162" t="s">
        <v>204</v>
      </c>
      <c r="Q175" s="162" t="s">
        <v>204</v>
      </c>
      <c r="R175" s="162" t="s">
        <v>205</v>
      </c>
      <c r="S175" s="162" t="s">
        <v>204</v>
      </c>
      <c r="T175" s="162" t="s">
        <v>204</v>
      </c>
      <c r="U175" s="162" t="s">
        <v>204</v>
      </c>
      <c r="V175" s="162" t="s">
        <v>204</v>
      </c>
      <c r="W175" s="162" t="s">
        <v>204</v>
      </c>
      <c r="X175" s="162" t="s">
        <v>204</v>
      </c>
      <c r="Y175" s="162" t="s">
        <v>204</v>
      </c>
      <c r="Z175" s="162" t="s">
        <v>204</v>
      </c>
      <c r="AA175" s="162" t="s">
        <v>204</v>
      </c>
      <c r="AB175" s="162" t="s">
        <v>204</v>
      </c>
      <c r="AC175" s="162" t="s">
        <v>204</v>
      </c>
      <c r="AD175" s="162" t="s">
        <v>204</v>
      </c>
      <c r="AE175" s="162" t="s">
        <v>204</v>
      </c>
      <c r="AF175" s="162" t="s">
        <v>204</v>
      </c>
      <c r="AG175" s="162" t="s">
        <v>197</v>
      </c>
    </row>
    <row r="176" spans="1:33" x14ac:dyDescent="0.25">
      <c r="A176" s="162" t="s">
        <v>196</v>
      </c>
      <c r="B176" s="162" t="s">
        <v>197</v>
      </c>
      <c r="C176" s="162" t="s">
        <v>999</v>
      </c>
      <c r="D176" s="162" t="s">
        <v>1000</v>
      </c>
      <c r="E176" s="162" t="s">
        <v>196</v>
      </c>
      <c r="F176" s="162" t="s">
        <v>1001</v>
      </c>
      <c r="G176" s="162" t="s">
        <v>1216</v>
      </c>
      <c r="H176" s="162" t="s">
        <v>1217</v>
      </c>
      <c r="I176" s="162" t="s">
        <v>1055</v>
      </c>
      <c r="J176" s="162" t="s">
        <v>180</v>
      </c>
      <c r="K176" s="162" t="s">
        <v>47</v>
      </c>
      <c r="L176" s="162">
        <v>9</v>
      </c>
      <c r="M176" s="162">
        <v>2014</v>
      </c>
      <c r="N176" s="162" t="s">
        <v>1219</v>
      </c>
      <c r="O176" s="162">
        <v>31</v>
      </c>
      <c r="P176" s="162" t="s">
        <v>204</v>
      </c>
      <c r="Q176" s="162" t="s">
        <v>204</v>
      </c>
      <c r="R176" s="162" t="s">
        <v>205</v>
      </c>
      <c r="S176" s="162" t="s">
        <v>204</v>
      </c>
      <c r="T176" s="162" t="s">
        <v>204</v>
      </c>
      <c r="U176" s="162" t="s">
        <v>204</v>
      </c>
      <c r="V176" s="162" t="s">
        <v>204</v>
      </c>
      <c r="W176" s="162" t="s">
        <v>204</v>
      </c>
      <c r="X176" s="162" t="s">
        <v>204</v>
      </c>
      <c r="Y176" s="162" t="s">
        <v>204</v>
      </c>
      <c r="Z176" s="162" t="s">
        <v>204</v>
      </c>
      <c r="AA176" s="162" t="s">
        <v>204</v>
      </c>
      <c r="AB176" s="162" t="s">
        <v>204</v>
      </c>
      <c r="AC176" s="162" t="s">
        <v>204</v>
      </c>
      <c r="AD176" s="162" t="s">
        <v>204</v>
      </c>
      <c r="AE176" s="162" t="s">
        <v>204</v>
      </c>
      <c r="AF176" s="162" t="s">
        <v>204</v>
      </c>
      <c r="AG176" s="162" t="s">
        <v>197</v>
      </c>
    </row>
    <row r="177" spans="1:33" x14ac:dyDescent="0.25">
      <c r="A177" s="162" t="s">
        <v>196</v>
      </c>
      <c r="B177" s="162" t="s">
        <v>197</v>
      </c>
      <c r="C177" s="162" t="s">
        <v>999</v>
      </c>
      <c r="D177" s="162" t="s">
        <v>1000</v>
      </c>
      <c r="E177" s="162" t="s">
        <v>196</v>
      </c>
      <c r="F177" s="162" t="s">
        <v>1001</v>
      </c>
      <c r="G177" s="162" t="s">
        <v>1216</v>
      </c>
      <c r="H177" s="162" t="s">
        <v>1217</v>
      </c>
      <c r="I177" s="162" t="s">
        <v>1055</v>
      </c>
      <c r="J177" s="162" t="s">
        <v>180</v>
      </c>
      <c r="K177" s="162" t="s">
        <v>47</v>
      </c>
      <c r="L177" s="162">
        <v>6</v>
      </c>
      <c r="M177" s="162">
        <v>2014</v>
      </c>
      <c r="N177" s="162" t="s">
        <v>1221</v>
      </c>
      <c r="O177" s="162">
        <v>39</v>
      </c>
      <c r="P177" s="162" t="s">
        <v>204</v>
      </c>
      <c r="Q177" s="162" t="s">
        <v>204</v>
      </c>
      <c r="R177" s="162" t="s">
        <v>205</v>
      </c>
      <c r="S177" s="162" t="s">
        <v>204</v>
      </c>
      <c r="T177" s="162" t="s">
        <v>204</v>
      </c>
      <c r="U177" s="162" t="s">
        <v>204</v>
      </c>
      <c r="V177" s="162" t="s">
        <v>204</v>
      </c>
      <c r="W177" s="162" t="s">
        <v>204</v>
      </c>
      <c r="X177" s="162" t="s">
        <v>204</v>
      </c>
      <c r="Y177" s="162" t="s">
        <v>204</v>
      </c>
      <c r="Z177" s="162" t="s">
        <v>204</v>
      </c>
      <c r="AA177" s="162" t="s">
        <v>204</v>
      </c>
      <c r="AB177" s="162" t="s">
        <v>204</v>
      </c>
      <c r="AC177" s="162" t="s">
        <v>204</v>
      </c>
      <c r="AD177" s="162" t="s">
        <v>204</v>
      </c>
      <c r="AE177" s="162" t="s">
        <v>204</v>
      </c>
      <c r="AF177" s="162" t="s">
        <v>204</v>
      </c>
      <c r="AG177" s="162" t="s">
        <v>197</v>
      </c>
    </row>
    <row r="178" spans="1:33" x14ac:dyDescent="0.25">
      <c r="A178" s="162" t="s">
        <v>196</v>
      </c>
      <c r="B178" s="162" t="s">
        <v>197</v>
      </c>
      <c r="C178" s="162" t="s">
        <v>999</v>
      </c>
      <c r="D178" s="162" t="s">
        <v>1000</v>
      </c>
      <c r="E178" s="162" t="s">
        <v>196</v>
      </c>
      <c r="F178" s="162" t="s">
        <v>1001</v>
      </c>
      <c r="G178" s="162" t="s">
        <v>1216</v>
      </c>
      <c r="H178" s="162" t="s">
        <v>1217</v>
      </c>
      <c r="I178" s="162" t="s">
        <v>1055</v>
      </c>
      <c r="J178" s="162" t="s">
        <v>180</v>
      </c>
      <c r="K178" s="162" t="s">
        <v>47</v>
      </c>
      <c r="L178" s="162">
        <v>11</v>
      </c>
      <c r="M178" s="162">
        <v>2014</v>
      </c>
      <c r="N178" s="162" t="s">
        <v>1220</v>
      </c>
      <c r="O178" s="162">
        <v>20</v>
      </c>
      <c r="P178" s="162" t="s">
        <v>204</v>
      </c>
      <c r="Q178" s="162" t="s">
        <v>204</v>
      </c>
      <c r="R178" s="162" t="s">
        <v>205</v>
      </c>
      <c r="S178" s="162" t="s">
        <v>204</v>
      </c>
      <c r="T178" s="162" t="s">
        <v>204</v>
      </c>
      <c r="U178" s="162" t="s">
        <v>204</v>
      </c>
      <c r="V178" s="162" t="s">
        <v>204</v>
      </c>
      <c r="W178" s="162" t="s">
        <v>204</v>
      </c>
      <c r="X178" s="162" t="s">
        <v>204</v>
      </c>
      <c r="Y178" s="162" t="s">
        <v>204</v>
      </c>
      <c r="Z178" s="162" t="s">
        <v>204</v>
      </c>
      <c r="AA178" s="162" t="s">
        <v>204</v>
      </c>
      <c r="AB178" s="162" t="s">
        <v>204</v>
      </c>
      <c r="AC178" s="162" t="s">
        <v>204</v>
      </c>
      <c r="AD178" s="162" t="s">
        <v>204</v>
      </c>
      <c r="AE178" s="162" t="s">
        <v>204</v>
      </c>
      <c r="AF178" s="162" t="s">
        <v>204</v>
      </c>
      <c r="AG178" s="162" t="s">
        <v>197</v>
      </c>
    </row>
    <row r="179" spans="1:33" x14ac:dyDescent="0.25">
      <c r="A179" s="162" t="s">
        <v>196</v>
      </c>
      <c r="B179" s="162" t="s">
        <v>197</v>
      </c>
      <c r="C179" s="162" t="s">
        <v>999</v>
      </c>
      <c r="D179" s="162" t="s">
        <v>1000</v>
      </c>
      <c r="E179" s="162" t="s">
        <v>196</v>
      </c>
      <c r="F179" s="162" t="s">
        <v>1001</v>
      </c>
      <c r="G179" s="162" t="s">
        <v>1216</v>
      </c>
      <c r="H179" s="162" t="s">
        <v>1217</v>
      </c>
      <c r="I179" s="162" t="s">
        <v>1055</v>
      </c>
      <c r="J179" s="162" t="s">
        <v>180</v>
      </c>
      <c r="K179" s="162" t="s">
        <v>47</v>
      </c>
      <c r="L179" s="162">
        <v>8</v>
      </c>
      <c r="M179" s="162">
        <v>2014</v>
      </c>
      <c r="N179" s="162" t="s">
        <v>1218</v>
      </c>
      <c r="O179" s="162">
        <v>37</v>
      </c>
      <c r="P179" s="162" t="s">
        <v>204</v>
      </c>
      <c r="Q179" s="162" t="s">
        <v>204</v>
      </c>
      <c r="R179" s="162" t="s">
        <v>205</v>
      </c>
      <c r="S179" s="162" t="s">
        <v>204</v>
      </c>
      <c r="T179" s="162" t="s">
        <v>204</v>
      </c>
      <c r="U179" s="162" t="s">
        <v>204</v>
      </c>
      <c r="V179" s="162" t="s">
        <v>204</v>
      </c>
      <c r="W179" s="162" t="s">
        <v>204</v>
      </c>
      <c r="X179" s="162" t="s">
        <v>204</v>
      </c>
      <c r="Y179" s="162" t="s">
        <v>204</v>
      </c>
      <c r="Z179" s="162" t="s">
        <v>204</v>
      </c>
      <c r="AA179" s="162" t="s">
        <v>204</v>
      </c>
      <c r="AB179" s="162" t="s">
        <v>204</v>
      </c>
      <c r="AC179" s="162" t="s">
        <v>204</v>
      </c>
      <c r="AD179" s="162" t="s">
        <v>204</v>
      </c>
      <c r="AE179" s="162" t="s">
        <v>204</v>
      </c>
      <c r="AF179" s="162" t="s">
        <v>204</v>
      </c>
      <c r="AG179" s="162" t="s">
        <v>197</v>
      </c>
    </row>
    <row r="180" spans="1:33" x14ac:dyDescent="0.25">
      <c r="A180" s="162" t="s">
        <v>196</v>
      </c>
      <c r="B180" s="162" t="s">
        <v>197</v>
      </c>
      <c r="C180" s="162" t="s">
        <v>999</v>
      </c>
      <c r="D180" s="162" t="s">
        <v>1000</v>
      </c>
      <c r="E180" s="162" t="s">
        <v>196</v>
      </c>
      <c r="F180" s="162" t="s">
        <v>1001</v>
      </c>
      <c r="G180" s="162" t="s">
        <v>1222</v>
      </c>
      <c r="H180" s="162" t="s">
        <v>1223</v>
      </c>
      <c r="I180" s="162" t="s">
        <v>1055</v>
      </c>
      <c r="J180" s="162" t="s">
        <v>180</v>
      </c>
      <c r="K180" s="162" t="s">
        <v>47</v>
      </c>
      <c r="L180" s="162">
        <v>8</v>
      </c>
      <c r="M180" s="162">
        <v>2014</v>
      </c>
      <c r="N180" s="162" t="s">
        <v>1228</v>
      </c>
      <c r="O180" s="162">
        <v>35</v>
      </c>
      <c r="P180" s="162" t="s">
        <v>204</v>
      </c>
      <c r="Q180" s="162" t="s">
        <v>204</v>
      </c>
      <c r="R180" s="162" t="s">
        <v>205</v>
      </c>
      <c r="S180" s="162" t="s">
        <v>204</v>
      </c>
      <c r="T180" s="162" t="s">
        <v>204</v>
      </c>
      <c r="U180" s="162" t="s">
        <v>204</v>
      </c>
      <c r="V180" s="162" t="s">
        <v>204</v>
      </c>
      <c r="W180" s="162" t="s">
        <v>204</v>
      </c>
      <c r="X180" s="162" t="s">
        <v>204</v>
      </c>
      <c r="Y180" s="162" t="s">
        <v>204</v>
      </c>
      <c r="Z180" s="162" t="s">
        <v>204</v>
      </c>
      <c r="AA180" s="162" t="s">
        <v>204</v>
      </c>
      <c r="AB180" s="162" t="s">
        <v>204</v>
      </c>
      <c r="AC180" s="162" t="s">
        <v>204</v>
      </c>
      <c r="AD180" s="162" t="s">
        <v>204</v>
      </c>
      <c r="AE180" s="162" t="s">
        <v>204</v>
      </c>
      <c r="AF180" s="162" t="s">
        <v>204</v>
      </c>
      <c r="AG180" s="162" t="s">
        <v>197</v>
      </c>
    </row>
    <row r="181" spans="1:33" x14ac:dyDescent="0.25">
      <c r="A181" s="162" t="s">
        <v>196</v>
      </c>
      <c r="B181" s="162" t="s">
        <v>197</v>
      </c>
      <c r="C181" s="162" t="s">
        <v>999</v>
      </c>
      <c r="D181" s="162" t="s">
        <v>1000</v>
      </c>
      <c r="E181" s="162" t="s">
        <v>196</v>
      </c>
      <c r="F181" s="162" t="s">
        <v>1001</v>
      </c>
      <c r="G181" s="162" t="s">
        <v>1222</v>
      </c>
      <c r="H181" s="162" t="s">
        <v>1223</v>
      </c>
      <c r="I181" s="162" t="s">
        <v>1055</v>
      </c>
      <c r="J181" s="162" t="s">
        <v>180</v>
      </c>
      <c r="K181" s="162" t="s">
        <v>47</v>
      </c>
      <c r="L181" s="162">
        <v>11</v>
      </c>
      <c r="M181" s="162">
        <v>2014</v>
      </c>
      <c r="N181" s="162" t="s">
        <v>1226</v>
      </c>
      <c r="O181" s="162">
        <v>21</v>
      </c>
      <c r="P181" s="162" t="s">
        <v>204</v>
      </c>
      <c r="Q181" s="162" t="s">
        <v>204</v>
      </c>
      <c r="R181" s="162" t="s">
        <v>205</v>
      </c>
      <c r="S181" s="162" t="s">
        <v>204</v>
      </c>
      <c r="T181" s="162" t="s">
        <v>204</v>
      </c>
      <c r="U181" s="162" t="s">
        <v>204</v>
      </c>
      <c r="V181" s="162" t="s">
        <v>204</v>
      </c>
      <c r="W181" s="162" t="s">
        <v>204</v>
      </c>
      <c r="X181" s="162" t="s">
        <v>204</v>
      </c>
      <c r="Y181" s="162" t="s">
        <v>204</v>
      </c>
      <c r="Z181" s="162" t="s">
        <v>204</v>
      </c>
      <c r="AA181" s="162" t="s">
        <v>204</v>
      </c>
      <c r="AB181" s="162" t="s">
        <v>204</v>
      </c>
      <c r="AC181" s="162" t="s">
        <v>204</v>
      </c>
      <c r="AD181" s="162" t="s">
        <v>204</v>
      </c>
      <c r="AE181" s="162" t="s">
        <v>204</v>
      </c>
      <c r="AF181" s="162" t="s">
        <v>204</v>
      </c>
      <c r="AG181" s="162" t="s">
        <v>197</v>
      </c>
    </row>
    <row r="182" spans="1:33" x14ac:dyDescent="0.25">
      <c r="A182" s="162" t="s">
        <v>196</v>
      </c>
      <c r="B182" s="162" t="s">
        <v>197</v>
      </c>
      <c r="C182" s="162" t="s">
        <v>999</v>
      </c>
      <c r="D182" s="162" t="s">
        <v>1000</v>
      </c>
      <c r="E182" s="162" t="s">
        <v>196</v>
      </c>
      <c r="F182" s="162" t="s">
        <v>1001</v>
      </c>
      <c r="G182" s="162" t="s">
        <v>1222</v>
      </c>
      <c r="H182" s="162" t="s">
        <v>1223</v>
      </c>
      <c r="I182" s="162" t="s">
        <v>1055</v>
      </c>
      <c r="J182" s="162" t="s">
        <v>180</v>
      </c>
      <c r="K182" s="162" t="s">
        <v>47</v>
      </c>
      <c r="L182" s="162">
        <v>6</v>
      </c>
      <c r="M182" s="162">
        <v>2014</v>
      </c>
      <c r="N182" s="162" t="s">
        <v>1224</v>
      </c>
      <c r="O182" s="162">
        <v>40</v>
      </c>
      <c r="P182" s="162" t="s">
        <v>204</v>
      </c>
      <c r="Q182" s="162" t="s">
        <v>204</v>
      </c>
      <c r="R182" s="162" t="s">
        <v>205</v>
      </c>
      <c r="S182" s="162" t="s">
        <v>204</v>
      </c>
      <c r="T182" s="162" t="s">
        <v>204</v>
      </c>
      <c r="U182" s="162" t="s">
        <v>204</v>
      </c>
      <c r="V182" s="162" t="s">
        <v>204</v>
      </c>
      <c r="W182" s="162" t="s">
        <v>204</v>
      </c>
      <c r="X182" s="162" t="s">
        <v>204</v>
      </c>
      <c r="Y182" s="162" t="s">
        <v>204</v>
      </c>
      <c r="Z182" s="162" t="s">
        <v>204</v>
      </c>
      <c r="AA182" s="162" t="s">
        <v>204</v>
      </c>
      <c r="AB182" s="162" t="s">
        <v>204</v>
      </c>
      <c r="AC182" s="162" t="s">
        <v>204</v>
      </c>
      <c r="AD182" s="162" t="s">
        <v>204</v>
      </c>
      <c r="AE182" s="162" t="s">
        <v>204</v>
      </c>
      <c r="AF182" s="162" t="s">
        <v>204</v>
      </c>
      <c r="AG182" s="162" t="s">
        <v>197</v>
      </c>
    </row>
    <row r="183" spans="1:33" x14ac:dyDescent="0.25">
      <c r="A183" s="162" t="s">
        <v>196</v>
      </c>
      <c r="B183" s="162" t="s">
        <v>197</v>
      </c>
      <c r="C183" s="162" t="s">
        <v>999</v>
      </c>
      <c r="D183" s="162" t="s">
        <v>1000</v>
      </c>
      <c r="E183" s="162" t="s">
        <v>196</v>
      </c>
      <c r="F183" s="162" t="s">
        <v>1001</v>
      </c>
      <c r="G183" s="162" t="s">
        <v>1222</v>
      </c>
      <c r="H183" s="162" t="s">
        <v>1223</v>
      </c>
      <c r="I183" s="162" t="s">
        <v>1055</v>
      </c>
      <c r="J183" s="162" t="s">
        <v>180</v>
      </c>
      <c r="K183" s="162" t="s">
        <v>47</v>
      </c>
      <c r="L183" s="162">
        <v>9</v>
      </c>
      <c r="M183" s="162">
        <v>2014</v>
      </c>
      <c r="N183" s="162" t="s">
        <v>1227</v>
      </c>
      <c r="O183" s="162">
        <v>32</v>
      </c>
      <c r="P183" s="162" t="s">
        <v>204</v>
      </c>
      <c r="Q183" s="162" t="s">
        <v>204</v>
      </c>
      <c r="R183" s="162" t="s">
        <v>205</v>
      </c>
      <c r="S183" s="162" t="s">
        <v>204</v>
      </c>
      <c r="T183" s="162" t="s">
        <v>204</v>
      </c>
      <c r="U183" s="162" t="s">
        <v>204</v>
      </c>
      <c r="V183" s="162" t="s">
        <v>204</v>
      </c>
      <c r="W183" s="162" t="s">
        <v>204</v>
      </c>
      <c r="X183" s="162" t="s">
        <v>204</v>
      </c>
      <c r="Y183" s="162" t="s">
        <v>204</v>
      </c>
      <c r="Z183" s="162" t="s">
        <v>204</v>
      </c>
      <c r="AA183" s="162" t="s">
        <v>204</v>
      </c>
      <c r="AB183" s="162" t="s">
        <v>204</v>
      </c>
      <c r="AC183" s="162" t="s">
        <v>204</v>
      </c>
      <c r="AD183" s="162" t="s">
        <v>204</v>
      </c>
      <c r="AE183" s="162" t="s">
        <v>204</v>
      </c>
      <c r="AF183" s="162" t="s">
        <v>204</v>
      </c>
      <c r="AG183" s="162" t="s">
        <v>197</v>
      </c>
    </row>
    <row r="184" spans="1:33" x14ac:dyDescent="0.25">
      <c r="A184" s="162" t="s">
        <v>196</v>
      </c>
      <c r="B184" s="162" t="s">
        <v>197</v>
      </c>
      <c r="C184" s="162" t="s">
        <v>999</v>
      </c>
      <c r="D184" s="162" t="s">
        <v>1000</v>
      </c>
      <c r="E184" s="162" t="s">
        <v>196</v>
      </c>
      <c r="F184" s="162" t="s">
        <v>1001</v>
      </c>
      <c r="G184" s="162" t="s">
        <v>1222</v>
      </c>
      <c r="H184" s="162" t="s">
        <v>1223</v>
      </c>
      <c r="I184" s="162" t="s">
        <v>1055</v>
      </c>
      <c r="J184" s="162" t="s">
        <v>180</v>
      </c>
      <c r="K184" s="162" t="s">
        <v>47</v>
      </c>
      <c r="L184" s="162">
        <v>7</v>
      </c>
      <c r="M184" s="162">
        <v>2014</v>
      </c>
      <c r="N184" s="162" t="s">
        <v>1225</v>
      </c>
      <c r="O184" s="162">
        <v>38</v>
      </c>
      <c r="P184" s="162" t="s">
        <v>204</v>
      </c>
      <c r="Q184" s="162" t="s">
        <v>204</v>
      </c>
      <c r="R184" s="162" t="s">
        <v>205</v>
      </c>
      <c r="S184" s="162" t="s">
        <v>204</v>
      </c>
      <c r="T184" s="162" t="s">
        <v>204</v>
      </c>
      <c r="U184" s="162" t="s">
        <v>204</v>
      </c>
      <c r="V184" s="162" t="s">
        <v>204</v>
      </c>
      <c r="W184" s="162" t="s">
        <v>204</v>
      </c>
      <c r="X184" s="162" t="s">
        <v>204</v>
      </c>
      <c r="Y184" s="162" t="s">
        <v>204</v>
      </c>
      <c r="Z184" s="162" t="s">
        <v>204</v>
      </c>
      <c r="AA184" s="162" t="s">
        <v>204</v>
      </c>
      <c r="AB184" s="162" t="s">
        <v>204</v>
      </c>
      <c r="AC184" s="162" t="s">
        <v>204</v>
      </c>
      <c r="AD184" s="162" t="s">
        <v>204</v>
      </c>
      <c r="AE184" s="162" t="s">
        <v>204</v>
      </c>
      <c r="AF184" s="162" t="s">
        <v>204</v>
      </c>
      <c r="AG184" s="162" t="s">
        <v>197</v>
      </c>
    </row>
    <row r="185" spans="1:33" x14ac:dyDescent="0.25">
      <c r="A185" s="162" t="s">
        <v>196</v>
      </c>
      <c r="B185" s="162" t="s">
        <v>197</v>
      </c>
      <c r="C185" s="162" t="s">
        <v>999</v>
      </c>
      <c r="D185" s="162" t="s">
        <v>1000</v>
      </c>
      <c r="E185" s="162" t="s">
        <v>196</v>
      </c>
      <c r="F185" s="162" t="s">
        <v>1001</v>
      </c>
      <c r="G185" s="162" t="s">
        <v>1229</v>
      </c>
      <c r="H185" s="162" t="s">
        <v>1230</v>
      </c>
      <c r="I185" s="162" t="s">
        <v>1055</v>
      </c>
      <c r="J185" s="162" t="s">
        <v>180</v>
      </c>
      <c r="K185" s="162" t="s">
        <v>47</v>
      </c>
      <c r="L185" s="162">
        <v>7</v>
      </c>
      <c r="M185" s="162">
        <v>2014</v>
      </c>
      <c r="N185" s="162" t="s">
        <v>1235</v>
      </c>
      <c r="O185" s="162">
        <v>59</v>
      </c>
      <c r="P185" s="162" t="s">
        <v>204</v>
      </c>
      <c r="Q185" s="162" t="s">
        <v>204</v>
      </c>
      <c r="R185" s="162" t="s">
        <v>205</v>
      </c>
      <c r="S185" s="162" t="s">
        <v>204</v>
      </c>
      <c r="T185" s="162" t="s">
        <v>204</v>
      </c>
      <c r="U185" s="162" t="s">
        <v>204</v>
      </c>
      <c r="V185" s="162" t="s">
        <v>204</v>
      </c>
      <c r="W185" s="162" t="s">
        <v>204</v>
      </c>
      <c r="X185" s="162" t="s">
        <v>204</v>
      </c>
      <c r="Y185" s="162" t="s">
        <v>204</v>
      </c>
      <c r="Z185" s="162" t="s">
        <v>204</v>
      </c>
      <c r="AA185" s="162" t="s">
        <v>204</v>
      </c>
      <c r="AB185" s="162" t="s">
        <v>204</v>
      </c>
      <c r="AC185" s="162" t="s">
        <v>204</v>
      </c>
      <c r="AD185" s="162" t="s">
        <v>204</v>
      </c>
      <c r="AE185" s="162" t="s">
        <v>204</v>
      </c>
      <c r="AF185" s="162" t="s">
        <v>204</v>
      </c>
      <c r="AG185" s="162" t="s">
        <v>197</v>
      </c>
    </row>
    <row r="186" spans="1:33" x14ac:dyDescent="0.25">
      <c r="A186" s="162" t="s">
        <v>196</v>
      </c>
      <c r="B186" s="162" t="s">
        <v>197</v>
      </c>
      <c r="C186" s="162" t="s">
        <v>999</v>
      </c>
      <c r="D186" s="162" t="s">
        <v>1000</v>
      </c>
      <c r="E186" s="162" t="s">
        <v>196</v>
      </c>
      <c r="F186" s="162" t="s">
        <v>1001</v>
      </c>
      <c r="G186" s="162" t="s">
        <v>1229</v>
      </c>
      <c r="H186" s="162" t="s">
        <v>1230</v>
      </c>
      <c r="I186" s="162" t="s">
        <v>1055</v>
      </c>
      <c r="J186" s="162" t="s">
        <v>180</v>
      </c>
      <c r="K186" s="162" t="s">
        <v>47</v>
      </c>
      <c r="L186" s="162">
        <v>9</v>
      </c>
      <c r="M186" s="162">
        <v>2014</v>
      </c>
      <c r="N186" s="162" t="s">
        <v>1232</v>
      </c>
      <c r="O186" s="162">
        <v>46</v>
      </c>
      <c r="P186" s="162" t="s">
        <v>204</v>
      </c>
      <c r="Q186" s="162" t="s">
        <v>204</v>
      </c>
      <c r="R186" s="162" t="s">
        <v>205</v>
      </c>
      <c r="S186" s="162" t="s">
        <v>204</v>
      </c>
      <c r="T186" s="162" t="s">
        <v>204</v>
      </c>
      <c r="U186" s="162" t="s">
        <v>204</v>
      </c>
      <c r="V186" s="162" t="s">
        <v>204</v>
      </c>
      <c r="W186" s="162" t="s">
        <v>204</v>
      </c>
      <c r="X186" s="162" t="s">
        <v>204</v>
      </c>
      <c r="Y186" s="162" t="s">
        <v>204</v>
      </c>
      <c r="Z186" s="162" t="s">
        <v>204</v>
      </c>
      <c r="AA186" s="162" t="s">
        <v>204</v>
      </c>
      <c r="AB186" s="162" t="s">
        <v>204</v>
      </c>
      <c r="AC186" s="162" t="s">
        <v>204</v>
      </c>
      <c r="AD186" s="162" t="s">
        <v>204</v>
      </c>
      <c r="AE186" s="162" t="s">
        <v>204</v>
      </c>
      <c r="AF186" s="162" t="s">
        <v>204</v>
      </c>
      <c r="AG186" s="162" t="s">
        <v>197</v>
      </c>
    </row>
    <row r="187" spans="1:33" x14ac:dyDescent="0.25">
      <c r="A187" s="162" t="s">
        <v>196</v>
      </c>
      <c r="B187" s="162" t="s">
        <v>197</v>
      </c>
      <c r="C187" s="162" t="s">
        <v>999</v>
      </c>
      <c r="D187" s="162" t="s">
        <v>1000</v>
      </c>
      <c r="E187" s="162" t="s">
        <v>196</v>
      </c>
      <c r="F187" s="162" t="s">
        <v>1001</v>
      </c>
      <c r="G187" s="162" t="s">
        <v>1229</v>
      </c>
      <c r="H187" s="162" t="s">
        <v>1230</v>
      </c>
      <c r="I187" s="162" t="s">
        <v>1055</v>
      </c>
      <c r="J187" s="162" t="s">
        <v>180</v>
      </c>
      <c r="K187" s="162" t="s">
        <v>47</v>
      </c>
      <c r="L187" s="162">
        <v>6</v>
      </c>
      <c r="M187" s="162">
        <v>2014</v>
      </c>
      <c r="N187" s="162" t="s">
        <v>1236</v>
      </c>
      <c r="O187" s="162">
        <v>62</v>
      </c>
      <c r="P187" s="162" t="s">
        <v>204</v>
      </c>
      <c r="Q187" s="162" t="s">
        <v>204</v>
      </c>
      <c r="R187" s="162" t="s">
        <v>205</v>
      </c>
      <c r="S187" s="162" t="s">
        <v>204</v>
      </c>
      <c r="T187" s="162" t="s">
        <v>204</v>
      </c>
      <c r="U187" s="162" t="s">
        <v>204</v>
      </c>
      <c r="V187" s="162" t="s">
        <v>204</v>
      </c>
      <c r="W187" s="162" t="s">
        <v>204</v>
      </c>
      <c r="X187" s="162" t="s">
        <v>204</v>
      </c>
      <c r="Y187" s="162" t="s">
        <v>204</v>
      </c>
      <c r="Z187" s="162" t="s">
        <v>204</v>
      </c>
      <c r="AA187" s="162" t="s">
        <v>204</v>
      </c>
      <c r="AB187" s="162" t="s">
        <v>204</v>
      </c>
      <c r="AC187" s="162" t="s">
        <v>204</v>
      </c>
      <c r="AD187" s="162" t="s">
        <v>204</v>
      </c>
      <c r="AE187" s="162" t="s">
        <v>204</v>
      </c>
      <c r="AF187" s="162" t="s">
        <v>204</v>
      </c>
      <c r="AG187" s="162" t="s">
        <v>197</v>
      </c>
    </row>
    <row r="188" spans="1:33" x14ac:dyDescent="0.25">
      <c r="A188" s="162" t="s">
        <v>196</v>
      </c>
      <c r="B188" s="162" t="s">
        <v>197</v>
      </c>
      <c r="C188" s="162" t="s">
        <v>999</v>
      </c>
      <c r="D188" s="162" t="s">
        <v>1000</v>
      </c>
      <c r="E188" s="162" t="s">
        <v>196</v>
      </c>
      <c r="F188" s="162" t="s">
        <v>1001</v>
      </c>
      <c r="G188" s="162" t="s">
        <v>1229</v>
      </c>
      <c r="H188" s="162" t="s">
        <v>1230</v>
      </c>
      <c r="I188" s="162" t="s">
        <v>1055</v>
      </c>
      <c r="J188" s="162" t="s">
        <v>180</v>
      </c>
      <c r="K188" s="162" t="s">
        <v>47</v>
      </c>
      <c r="L188" s="162">
        <v>11</v>
      </c>
      <c r="M188" s="162">
        <v>2014</v>
      </c>
      <c r="N188" s="162" t="s">
        <v>1233</v>
      </c>
      <c r="O188" s="162">
        <v>32</v>
      </c>
      <c r="P188" s="162" t="s">
        <v>204</v>
      </c>
      <c r="Q188" s="162" t="s">
        <v>204</v>
      </c>
      <c r="R188" s="162" t="s">
        <v>205</v>
      </c>
      <c r="S188" s="162" t="s">
        <v>204</v>
      </c>
      <c r="T188" s="162" t="s">
        <v>204</v>
      </c>
      <c r="U188" s="162" t="s">
        <v>204</v>
      </c>
      <c r="V188" s="162" t="s">
        <v>204</v>
      </c>
      <c r="W188" s="162" t="s">
        <v>204</v>
      </c>
      <c r="X188" s="162" t="s">
        <v>204</v>
      </c>
      <c r="Y188" s="162" t="s">
        <v>204</v>
      </c>
      <c r="Z188" s="162" t="s">
        <v>204</v>
      </c>
      <c r="AA188" s="162" t="s">
        <v>204</v>
      </c>
      <c r="AB188" s="162" t="s">
        <v>204</v>
      </c>
      <c r="AC188" s="162" t="s">
        <v>204</v>
      </c>
      <c r="AD188" s="162" t="s">
        <v>204</v>
      </c>
      <c r="AE188" s="162" t="s">
        <v>204</v>
      </c>
      <c r="AF188" s="162" t="s">
        <v>204</v>
      </c>
      <c r="AG188" s="162" t="s">
        <v>197</v>
      </c>
    </row>
    <row r="189" spans="1:33" x14ac:dyDescent="0.25">
      <c r="A189" s="162" t="s">
        <v>196</v>
      </c>
      <c r="B189" s="162" t="s">
        <v>197</v>
      </c>
      <c r="C189" s="162" t="s">
        <v>999</v>
      </c>
      <c r="D189" s="162" t="s">
        <v>1000</v>
      </c>
      <c r="E189" s="162" t="s">
        <v>196</v>
      </c>
      <c r="F189" s="162" t="s">
        <v>1001</v>
      </c>
      <c r="G189" s="162" t="s">
        <v>1229</v>
      </c>
      <c r="H189" s="162" t="s">
        <v>1230</v>
      </c>
      <c r="I189" s="162" t="s">
        <v>1055</v>
      </c>
      <c r="J189" s="162" t="s">
        <v>180</v>
      </c>
      <c r="K189" s="162" t="s">
        <v>47</v>
      </c>
      <c r="L189" s="162">
        <v>8</v>
      </c>
      <c r="M189" s="162">
        <v>2014</v>
      </c>
      <c r="N189" s="162" t="s">
        <v>1231</v>
      </c>
      <c r="O189" s="162">
        <v>54</v>
      </c>
      <c r="P189" s="162" t="s">
        <v>204</v>
      </c>
      <c r="Q189" s="162" t="s">
        <v>204</v>
      </c>
      <c r="R189" s="162" t="s">
        <v>205</v>
      </c>
      <c r="S189" s="162" t="s">
        <v>204</v>
      </c>
      <c r="T189" s="162" t="s">
        <v>204</v>
      </c>
      <c r="U189" s="162" t="s">
        <v>204</v>
      </c>
      <c r="V189" s="162" t="s">
        <v>204</v>
      </c>
      <c r="W189" s="162" t="s">
        <v>204</v>
      </c>
      <c r="X189" s="162" t="s">
        <v>204</v>
      </c>
      <c r="Y189" s="162" t="s">
        <v>204</v>
      </c>
      <c r="Z189" s="162" t="s">
        <v>204</v>
      </c>
      <c r="AA189" s="162" t="s">
        <v>204</v>
      </c>
      <c r="AB189" s="162" t="s">
        <v>204</v>
      </c>
      <c r="AC189" s="162" t="s">
        <v>204</v>
      </c>
      <c r="AD189" s="162" t="s">
        <v>204</v>
      </c>
      <c r="AE189" s="162" t="s">
        <v>204</v>
      </c>
      <c r="AF189" s="162" t="s">
        <v>204</v>
      </c>
      <c r="AG189" s="162" t="s">
        <v>197</v>
      </c>
    </row>
    <row r="190" spans="1:33" x14ac:dyDescent="0.25">
      <c r="A190" s="162" t="s">
        <v>196</v>
      </c>
      <c r="B190" s="162" t="s">
        <v>197</v>
      </c>
      <c r="C190" s="162" t="s">
        <v>999</v>
      </c>
      <c r="D190" s="162" t="s">
        <v>1000</v>
      </c>
      <c r="E190" s="162" t="s">
        <v>196</v>
      </c>
      <c r="F190" s="162" t="s">
        <v>1001</v>
      </c>
      <c r="G190" s="162" t="s">
        <v>1229</v>
      </c>
      <c r="H190" s="162" t="s">
        <v>1230</v>
      </c>
      <c r="I190" s="162" t="s">
        <v>1055</v>
      </c>
      <c r="J190" s="162" t="s">
        <v>180</v>
      </c>
      <c r="K190" s="162" t="s">
        <v>47</v>
      </c>
      <c r="L190" s="162">
        <v>10</v>
      </c>
      <c r="M190" s="162">
        <v>2014</v>
      </c>
      <c r="N190" s="162" t="s">
        <v>1234</v>
      </c>
      <c r="O190" s="162">
        <v>39</v>
      </c>
      <c r="P190" s="162" t="s">
        <v>204</v>
      </c>
      <c r="Q190" s="162" t="s">
        <v>204</v>
      </c>
      <c r="R190" s="162" t="s">
        <v>205</v>
      </c>
      <c r="S190" s="162" t="s">
        <v>204</v>
      </c>
      <c r="T190" s="162" t="s">
        <v>204</v>
      </c>
      <c r="U190" s="162" t="s">
        <v>204</v>
      </c>
      <c r="V190" s="162" t="s">
        <v>204</v>
      </c>
      <c r="W190" s="162" t="s">
        <v>204</v>
      </c>
      <c r="X190" s="162" t="s">
        <v>204</v>
      </c>
      <c r="Y190" s="162" t="s">
        <v>204</v>
      </c>
      <c r="Z190" s="162" t="s">
        <v>204</v>
      </c>
      <c r="AA190" s="162" t="s">
        <v>204</v>
      </c>
      <c r="AB190" s="162" t="s">
        <v>204</v>
      </c>
      <c r="AC190" s="162" t="s">
        <v>204</v>
      </c>
      <c r="AD190" s="162" t="s">
        <v>204</v>
      </c>
      <c r="AE190" s="162" t="s">
        <v>204</v>
      </c>
      <c r="AF190" s="162" t="s">
        <v>204</v>
      </c>
      <c r="AG190" s="162" t="s">
        <v>197</v>
      </c>
    </row>
    <row r="191" spans="1:33" x14ac:dyDescent="0.25">
      <c r="A191" s="162" t="s">
        <v>196</v>
      </c>
      <c r="B191" s="162" t="s">
        <v>197</v>
      </c>
      <c r="C191" s="162" t="s">
        <v>999</v>
      </c>
      <c r="D191" s="162" t="s">
        <v>1000</v>
      </c>
      <c r="E191" s="162" t="s">
        <v>196</v>
      </c>
      <c r="F191" s="162" t="s">
        <v>1001</v>
      </c>
      <c r="G191" s="162" t="s">
        <v>1237</v>
      </c>
      <c r="H191" s="162" t="s">
        <v>1238</v>
      </c>
      <c r="I191" s="162" t="s">
        <v>1239</v>
      </c>
      <c r="J191" s="162" t="s">
        <v>180</v>
      </c>
      <c r="K191" s="162" t="s">
        <v>47</v>
      </c>
      <c r="L191" s="162">
        <v>3</v>
      </c>
      <c r="M191" s="162">
        <v>2014</v>
      </c>
      <c r="N191" s="162" t="s">
        <v>1243</v>
      </c>
      <c r="O191" s="162">
        <v>143</v>
      </c>
      <c r="P191" s="162" t="s">
        <v>204</v>
      </c>
      <c r="Q191" s="162" t="s">
        <v>204</v>
      </c>
      <c r="R191" s="162" t="s">
        <v>204</v>
      </c>
      <c r="S191" s="162" t="s">
        <v>204</v>
      </c>
      <c r="T191" s="162" t="s">
        <v>204</v>
      </c>
      <c r="U191" s="162" t="s">
        <v>204</v>
      </c>
      <c r="V191" s="162" t="s">
        <v>204</v>
      </c>
      <c r="W191" s="162" t="s">
        <v>204</v>
      </c>
      <c r="X191" s="162" t="s">
        <v>204</v>
      </c>
      <c r="Y191" s="162" t="s">
        <v>204</v>
      </c>
      <c r="Z191" s="162" t="s">
        <v>204</v>
      </c>
      <c r="AA191" s="162" t="s">
        <v>204</v>
      </c>
      <c r="AB191" s="162" t="s">
        <v>204</v>
      </c>
      <c r="AC191" s="162" t="s">
        <v>204</v>
      </c>
      <c r="AD191" s="162" t="s">
        <v>204</v>
      </c>
      <c r="AE191" s="162" t="s">
        <v>204</v>
      </c>
      <c r="AF191" s="162" t="s">
        <v>204</v>
      </c>
      <c r="AG191" s="162" t="s">
        <v>197</v>
      </c>
    </row>
    <row r="192" spans="1:33" x14ac:dyDescent="0.25">
      <c r="A192" s="162" t="s">
        <v>196</v>
      </c>
      <c r="B192" s="162" t="s">
        <v>197</v>
      </c>
      <c r="C192" s="162" t="s">
        <v>999</v>
      </c>
      <c r="D192" s="162" t="s">
        <v>1000</v>
      </c>
      <c r="E192" s="162" t="s">
        <v>196</v>
      </c>
      <c r="F192" s="162" t="s">
        <v>1001</v>
      </c>
      <c r="G192" s="162" t="s">
        <v>1237</v>
      </c>
      <c r="H192" s="162" t="s">
        <v>1238</v>
      </c>
      <c r="I192" s="162" t="s">
        <v>1239</v>
      </c>
      <c r="J192" s="162" t="s">
        <v>180</v>
      </c>
      <c r="K192" s="162" t="s">
        <v>47</v>
      </c>
      <c r="L192" s="162">
        <v>5</v>
      </c>
      <c r="M192" s="162">
        <v>2014</v>
      </c>
      <c r="N192" s="162" t="s">
        <v>1241</v>
      </c>
      <c r="O192" s="162">
        <v>228</v>
      </c>
      <c r="P192" s="162" t="s">
        <v>204</v>
      </c>
      <c r="Q192" s="162" t="s">
        <v>204</v>
      </c>
      <c r="R192" s="162" t="s">
        <v>204</v>
      </c>
      <c r="S192" s="162" t="s">
        <v>204</v>
      </c>
      <c r="T192" s="162" t="s">
        <v>204</v>
      </c>
      <c r="U192" s="162" t="s">
        <v>204</v>
      </c>
      <c r="V192" s="162" t="s">
        <v>204</v>
      </c>
      <c r="W192" s="162" t="s">
        <v>204</v>
      </c>
      <c r="X192" s="162" t="s">
        <v>204</v>
      </c>
      <c r="Y192" s="162" t="s">
        <v>204</v>
      </c>
      <c r="Z192" s="162" t="s">
        <v>204</v>
      </c>
      <c r="AA192" s="162" t="s">
        <v>204</v>
      </c>
      <c r="AB192" s="162" t="s">
        <v>204</v>
      </c>
      <c r="AC192" s="162" t="s">
        <v>204</v>
      </c>
      <c r="AD192" s="162" t="s">
        <v>204</v>
      </c>
      <c r="AE192" s="162" t="s">
        <v>204</v>
      </c>
      <c r="AF192" s="162" t="s">
        <v>204</v>
      </c>
      <c r="AG192" s="162" t="s">
        <v>197</v>
      </c>
    </row>
    <row r="193" spans="1:33" x14ac:dyDescent="0.25">
      <c r="A193" s="162" t="s">
        <v>196</v>
      </c>
      <c r="B193" s="162" t="s">
        <v>197</v>
      </c>
      <c r="C193" s="162" t="s">
        <v>999</v>
      </c>
      <c r="D193" s="162" t="s">
        <v>1000</v>
      </c>
      <c r="E193" s="162" t="s">
        <v>196</v>
      </c>
      <c r="F193" s="162" t="s">
        <v>1001</v>
      </c>
      <c r="G193" s="162" t="s">
        <v>1237</v>
      </c>
      <c r="H193" s="162" t="s">
        <v>1238</v>
      </c>
      <c r="I193" s="162" t="s">
        <v>1239</v>
      </c>
      <c r="J193" s="162" t="s">
        <v>180</v>
      </c>
      <c r="K193" s="162" t="s">
        <v>47</v>
      </c>
      <c r="L193" s="162">
        <v>6</v>
      </c>
      <c r="M193" s="162">
        <v>2014</v>
      </c>
      <c r="N193" s="162" t="s">
        <v>1240</v>
      </c>
      <c r="O193" s="162">
        <v>222</v>
      </c>
      <c r="P193" s="162" t="s">
        <v>204</v>
      </c>
      <c r="Q193" s="162" t="s">
        <v>204</v>
      </c>
      <c r="R193" s="162" t="s">
        <v>204</v>
      </c>
      <c r="S193" s="162" t="s">
        <v>204</v>
      </c>
      <c r="T193" s="162" t="s">
        <v>204</v>
      </c>
      <c r="U193" s="162" t="s">
        <v>204</v>
      </c>
      <c r="V193" s="162" t="s">
        <v>204</v>
      </c>
      <c r="W193" s="162" t="s">
        <v>204</v>
      </c>
      <c r="X193" s="162" t="s">
        <v>204</v>
      </c>
      <c r="Y193" s="162" t="s">
        <v>204</v>
      </c>
      <c r="Z193" s="162" t="s">
        <v>204</v>
      </c>
      <c r="AA193" s="162" t="s">
        <v>204</v>
      </c>
      <c r="AB193" s="162" t="s">
        <v>204</v>
      </c>
      <c r="AC193" s="162" t="s">
        <v>204</v>
      </c>
      <c r="AD193" s="162" t="s">
        <v>204</v>
      </c>
      <c r="AE193" s="162" t="s">
        <v>204</v>
      </c>
      <c r="AF193" s="162" t="s">
        <v>204</v>
      </c>
      <c r="AG193" s="162" t="s">
        <v>197</v>
      </c>
    </row>
    <row r="194" spans="1:33" x14ac:dyDescent="0.25">
      <c r="A194" s="162" t="s">
        <v>196</v>
      </c>
      <c r="B194" s="162" t="s">
        <v>197</v>
      </c>
      <c r="C194" s="162" t="s">
        <v>999</v>
      </c>
      <c r="D194" s="162" t="s">
        <v>1000</v>
      </c>
      <c r="E194" s="162" t="s">
        <v>196</v>
      </c>
      <c r="F194" s="162" t="s">
        <v>1001</v>
      </c>
      <c r="G194" s="162" t="s">
        <v>1237</v>
      </c>
      <c r="H194" s="162" t="s">
        <v>1238</v>
      </c>
      <c r="I194" s="162" t="s">
        <v>1239</v>
      </c>
      <c r="J194" s="162" t="s">
        <v>180</v>
      </c>
      <c r="K194" s="162" t="s">
        <v>47</v>
      </c>
      <c r="L194" s="162">
        <v>4</v>
      </c>
      <c r="M194" s="162">
        <v>2014</v>
      </c>
      <c r="N194" s="162" t="s">
        <v>1242</v>
      </c>
      <c r="O194" s="162">
        <v>196</v>
      </c>
      <c r="P194" s="162" t="s">
        <v>204</v>
      </c>
      <c r="Q194" s="162" t="s">
        <v>204</v>
      </c>
      <c r="R194" s="162" t="s">
        <v>204</v>
      </c>
      <c r="S194" s="162" t="s">
        <v>204</v>
      </c>
      <c r="T194" s="162" t="s">
        <v>204</v>
      </c>
      <c r="U194" s="162" t="s">
        <v>204</v>
      </c>
      <c r="V194" s="162" t="s">
        <v>204</v>
      </c>
      <c r="W194" s="162" t="s">
        <v>204</v>
      </c>
      <c r="X194" s="162" t="s">
        <v>204</v>
      </c>
      <c r="Y194" s="162" t="s">
        <v>204</v>
      </c>
      <c r="Z194" s="162" t="s">
        <v>204</v>
      </c>
      <c r="AA194" s="162" t="s">
        <v>204</v>
      </c>
      <c r="AB194" s="162" t="s">
        <v>204</v>
      </c>
      <c r="AC194" s="162" t="s">
        <v>204</v>
      </c>
      <c r="AD194" s="162" t="s">
        <v>204</v>
      </c>
      <c r="AE194" s="162" t="s">
        <v>204</v>
      </c>
      <c r="AF194" s="162" t="s">
        <v>204</v>
      </c>
      <c r="AG194" s="162" t="s">
        <v>197</v>
      </c>
    </row>
    <row r="195" spans="1:33" x14ac:dyDescent="0.25">
      <c r="A195" s="162" t="s">
        <v>196</v>
      </c>
      <c r="B195" s="162" t="s">
        <v>197</v>
      </c>
      <c r="C195" s="162" t="s">
        <v>999</v>
      </c>
      <c r="D195" s="162" t="s">
        <v>1000</v>
      </c>
      <c r="E195" s="162" t="s">
        <v>196</v>
      </c>
      <c r="F195" s="162" t="s">
        <v>1001</v>
      </c>
      <c r="G195" s="162" t="s">
        <v>1237</v>
      </c>
      <c r="H195" s="162" t="s">
        <v>1238</v>
      </c>
      <c r="I195" s="162" t="s">
        <v>1239</v>
      </c>
      <c r="J195" s="162" t="s">
        <v>180</v>
      </c>
      <c r="K195" s="162" t="s">
        <v>47</v>
      </c>
      <c r="L195" s="162">
        <v>2</v>
      </c>
      <c r="M195" s="162">
        <v>2014</v>
      </c>
      <c r="N195" s="162" t="s">
        <v>1244</v>
      </c>
      <c r="O195" s="162">
        <v>87</v>
      </c>
      <c r="P195" s="162" t="s">
        <v>204</v>
      </c>
      <c r="Q195" s="162" t="s">
        <v>204</v>
      </c>
      <c r="R195" s="162" t="s">
        <v>204</v>
      </c>
      <c r="S195" s="162" t="s">
        <v>204</v>
      </c>
      <c r="T195" s="162" t="s">
        <v>204</v>
      </c>
      <c r="U195" s="162" t="s">
        <v>204</v>
      </c>
      <c r="V195" s="162" t="s">
        <v>204</v>
      </c>
      <c r="W195" s="162" t="s">
        <v>204</v>
      </c>
      <c r="X195" s="162" t="s">
        <v>204</v>
      </c>
      <c r="Y195" s="162" t="s">
        <v>204</v>
      </c>
      <c r="Z195" s="162" t="s">
        <v>204</v>
      </c>
      <c r="AA195" s="162" t="s">
        <v>204</v>
      </c>
      <c r="AB195" s="162" t="s">
        <v>204</v>
      </c>
      <c r="AC195" s="162" t="s">
        <v>204</v>
      </c>
      <c r="AD195" s="162" t="s">
        <v>204</v>
      </c>
      <c r="AE195" s="162" t="s">
        <v>204</v>
      </c>
      <c r="AF195" s="162" t="s">
        <v>204</v>
      </c>
      <c r="AG195" s="162" t="s">
        <v>197</v>
      </c>
    </row>
    <row r="196" spans="1:33" x14ac:dyDescent="0.25">
      <c r="A196" s="162" t="s">
        <v>196</v>
      </c>
      <c r="B196" s="162" t="s">
        <v>197</v>
      </c>
      <c r="C196" s="162" t="s">
        <v>999</v>
      </c>
      <c r="D196" s="162" t="s">
        <v>1000</v>
      </c>
      <c r="E196" s="162" t="s">
        <v>196</v>
      </c>
      <c r="F196" s="162" t="s">
        <v>1001</v>
      </c>
      <c r="G196" s="162" t="s">
        <v>1237</v>
      </c>
      <c r="H196" s="162" t="s">
        <v>1238</v>
      </c>
      <c r="I196" s="162" t="s">
        <v>1239</v>
      </c>
      <c r="J196" s="162" t="s">
        <v>180</v>
      </c>
      <c r="K196" s="162" t="s">
        <v>47</v>
      </c>
      <c r="L196" s="162">
        <v>1</v>
      </c>
      <c r="M196" s="162">
        <v>2014</v>
      </c>
      <c r="N196" s="162" t="s">
        <v>1245</v>
      </c>
      <c r="O196" s="162">
        <v>94</v>
      </c>
      <c r="P196" s="162" t="s">
        <v>204</v>
      </c>
      <c r="Q196" s="162" t="s">
        <v>204</v>
      </c>
      <c r="R196" s="162" t="s">
        <v>204</v>
      </c>
      <c r="S196" s="162" t="s">
        <v>204</v>
      </c>
      <c r="T196" s="162" t="s">
        <v>204</v>
      </c>
      <c r="U196" s="162" t="s">
        <v>204</v>
      </c>
      <c r="V196" s="162" t="s">
        <v>204</v>
      </c>
      <c r="W196" s="162" t="s">
        <v>204</v>
      </c>
      <c r="X196" s="162" t="s">
        <v>204</v>
      </c>
      <c r="Y196" s="162" t="s">
        <v>204</v>
      </c>
      <c r="Z196" s="162" t="s">
        <v>204</v>
      </c>
      <c r="AA196" s="162" t="s">
        <v>204</v>
      </c>
      <c r="AB196" s="162" t="s">
        <v>204</v>
      </c>
      <c r="AC196" s="162" t="s">
        <v>204</v>
      </c>
      <c r="AD196" s="162" t="s">
        <v>204</v>
      </c>
      <c r="AE196" s="162" t="s">
        <v>204</v>
      </c>
      <c r="AF196" s="162" t="s">
        <v>204</v>
      </c>
      <c r="AG196" s="162" t="s">
        <v>197</v>
      </c>
    </row>
    <row r="197" spans="1:33" x14ac:dyDescent="0.25">
      <c r="A197" s="162" t="s">
        <v>196</v>
      </c>
      <c r="B197" s="162" t="s">
        <v>197</v>
      </c>
      <c r="C197" s="162" t="s">
        <v>999</v>
      </c>
      <c r="D197" s="162" t="s">
        <v>1000</v>
      </c>
      <c r="E197" s="162" t="s">
        <v>196</v>
      </c>
      <c r="F197" s="162" t="s">
        <v>1001</v>
      </c>
      <c r="G197" s="162" t="s">
        <v>1246</v>
      </c>
      <c r="H197" s="162" t="s">
        <v>1247</v>
      </c>
      <c r="I197" s="162" t="s">
        <v>1122</v>
      </c>
      <c r="J197" s="162" t="s">
        <v>180</v>
      </c>
      <c r="K197" s="162" t="s">
        <v>47</v>
      </c>
      <c r="L197" s="162">
        <v>6</v>
      </c>
      <c r="M197" s="162">
        <v>2014</v>
      </c>
      <c r="N197" s="162" t="s">
        <v>1251</v>
      </c>
      <c r="O197" s="162">
        <v>25</v>
      </c>
      <c r="P197" s="162" t="s">
        <v>204</v>
      </c>
      <c r="Q197" s="162" t="s">
        <v>204</v>
      </c>
      <c r="R197" s="162" t="s">
        <v>205</v>
      </c>
      <c r="S197" s="162" t="s">
        <v>204</v>
      </c>
      <c r="T197" s="162" t="s">
        <v>204</v>
      </c>
      <c r="U197" s="162" t="s">
        <v>204</v>
      </c>
      <c r="V197" s="162" t="s">
        <v>204</v>
      </c>
      <c r="W197" s="162" t="s">
        <v>204</v>
      </c>
      <c r="X197" s="162" t="s">
        <v>204</v>
      </c>
      <c r="Y197" s="162" t="s">
        <v>204</v>
      </c>
      <c r="Z197" s="162" t="s">
        <v>204</v>
      </c>
      <c r="AA197" s="162" t="s">
        <v>204</v>
      </c>
      <c r="AB197" s="162" t="s">
        <v>204</v>
      </c>
      <c r="AC197" s="162" t="s">
        <v>204</v>
      </c>
      <c r="AD197" s="162" t="s">
        <v>204</v>
      </c>
      <c r="AE197" s="162" t="s">
        <v>204</v>
      </c>
      <c r="AF197" s="162" t="s">
        <v>204</v>
      </c>
      <c r="AG197" s="162" t="s">
        <v>197</v>
      </c>
    </row>
    <row r="198" spans="1:33" x14ac:dyDescent="0.25">
      <c r="A198" s="162" t="s">
        <v>196</v>
      </c>
      <c r="B198" s="162" t="s">
        <v>197</v>
      </c>
      <c r="C198" s="162" t="s">
        <v>999</v>
      </c>
      <c r="D198" s="162" t="s">
        <v>1000</v>
      </c>
      <c r="E198" s="162" t="s">
        <v>196</v>
      </c>
      <c r="F198" s="162" t="s">
        <v>1001</v>
      </c>
      <c r="G198" s="162" t="s">
        <v>1246</v>
      </c>
      <c r="H198" s="162" t="s">
        <v>1247</v>
      </c>
      <c r="I198" s="162" t="s">
        <v>1122</v>
      </c>
      <c r="J198" s="162" t="s">
        <v>180</v>
      </c>
      <c r="K198" s="162" t="s">
        <v>47</v>
      </c>
      <c r="L198" s="162">
        <v>9</v>
      </c>
      <c r="M198" s="162">
        <v>2014</v>
      </c>
      <c r="N198" s="162" t="s">
        <v>1249</v>
      </c>
      <c r="O198" s="162">
        <v>21</v>
      </c>
      <c r="P198" s="162" t="s">
        <v>204</v>
      </c>
      <c r="Q198" s="162" t="s">
        <v>204</v>
      </c>
      <c r="R198" s="162" t="s">
        <v>205</v>
      </c>
      <c r="S198" s="162" t="s">
        <v>204</v>
      </c>
      <c r="T198" s="162" t="s">
        <v>204</v>
      </c>
      <c r="U198" s="162" t="s">
        <v>204</v>
      </c>
      <c r="V198" s="162" t="s">
        <v>204</v>
      </c>
      <c r="W198" s="162" t="s">
        <v>204</v>
      </c>
      <c r="X198" s="162" t="s">
        <v>204</v>
      </c>
      <c r="Y198" s="162" t="s">
        <v>204</v>
      </c>
      <c r="Z198" s="162" t="s">
        <v>204</v>
      </c>
      <c r="AA198" s="162" t="s">
        <v>204</v>
      </c>
      <c r="AB198" s="162" t="s">
        <v>204</v>
      </c>
      <c r="AC198" s="162" t="s">
        <v>204</v>
      </c>
      <c r="AD198" s="162" t="s">
        <v>204</v>
      </c>
      <c r="AE198" s="162" t="s">
        <v>204</v>
      </c>
      <c r="AF198" s="162" t="s">
        <v>204</v>
      </c>
      <c r="AG198" s="162" t="s">
        <v>197</v>
      </c>
    </row>
    <row r="199" spans="1:33" x14ac:dyDescent="0.25">
      <c r="A199" s="162" t="s">
        <v>196</v>
      </c>
      <c r="B199" s="162" t="s">
        <v>197</v>
      </c>
      <c r="C199" s="162" t="s">
        <v>999</v>
      </c>
      <c r="D199" s="162" t="s">
        <v>1000</v>
      </c>
      <c r="E199" s="162" t="s">
        <v>196</v>
      </c>
      <c r="F199" s="162" t="s">
        <v>1001</v>
      </c>
      <c r="G199" s="162" t="s">
        <v>1246</v>
      </c>
      <c r="H199" s="162" t="s">
        <v>1247</v>
      </c>
      <c r="I199" s="162" t="s">
        <v>1122</v>
      </c>
      <c r="J199" s="162" t="s">
        <v>180</v>
      </c>
      <c r="K199" s="162" t="s">
        <v>47</v>
      </c>
      <c r="L199" s="162">
        <v>11</v>
      </c>
      <c r="M199" s="162">
        <v>2014</v>
      </c>
      <c r="N199" s="162" t="s">
        <v>1248</v>
      </c>
      <c r="O199" s="162">
        <v>14</v>
      </c>
      <c r="P199" s="162" t="s">
        <v>204</v>
      </c>
      <c r="Q199" s="162" t="s">
        <v>204</v>
      </c>
      <c r="R199" s="162" t="s">
        <v>205</v>
      </c>
      <c r="S199" s="162" t="s">
        <v>204</v>
      </c>
      <c r="T199" s="162" t="s">
        <v>204</v>
      </c>
      <c r="U199" s="162" t="s">
        <v>204</v>
      </c>
      <c r="V199" s="162" t="s">
        <v>204</v>
      </c>
      <c r="W199" s="162" t="s">
        <v>204</v>
      </c>
      <c r="X199" s="162" t="s">
        <v>204</v>
      </c>
      <c r="Y199" s="162" t="s">
        <v>204</v>
      </c>
      <c r="Z199" s="162" t="s">
        <v>204</v>
      </c>
      <c r="AA199" s="162" t="s">
        <v>204</v>
      </c>
      <c r="AB199" s="162" t="s">
        <v>204</v>
      </c>
      <c r="AC199" s="162" t="s">
        <v>204</v>
      </c>
      <c r="AD199" s="162" t="s">
        <v>204</v>
      </c>
      <c r="AE199" s="162" t="s">
        <v>204</v>
      </c>
      <c r="AF199" s="162" t="s">
        <v>204</v>
      </c>
      <c r="AG199" s="162" t="s">
        <v>197</v>
      </c>
    </row>
    <row r="200" spans="1:33" x14ac:dyDescent="0.25">
      <c r="A200" s="162" t="s">
        <v>196</v>
      </c>
      <c r="B200" s="162" t="s">
        <v>197</v>
      </c>
      <c r="C200" s="162" t="s">
        <v>999</v>
      </c>
      <c r="D200" s="162" t="s">
        <v>1000</v>
      </c>
      <c r="E200" s="162" t="s">
        <v>196</v>
      </c>
      <c r="F200" s="162" t="s">
        <v>1001</v>
      </c>
      <c r="G200" s="162" t="s">
        <v>1246</v>
      </c>
      <c r="H200" s="162" t="s">
        <v>1247</v>
      </c>
      <c r="I200" s="162" t="s">
        <v>1122</v>
      </c>
      <c r="J200" s="162" t="s">
        <v>180</v>
      </c>
      <c r="K200" s="162" t="s">
        <v>47</v>
      </c>
      <c r="L200" s="162">
        <v>8</v>
      </c>
      <c r="M200" s="162">
        <v>2014</v>
      </c>
      <c r="N200" s="162" t="s">
        <v>1250</v>
      </c>
      <c r="O200" s="162">
        <v>25</v>
      </c>
      <c r="P200" s="162" t="s">
        <v>204</v>
      </c>
      <c r="Q200" s="162" t="s">
        <v>204</v>
      </c>
      <c r="R200" s="162" t="s">
        <v>205</v>
      </c>
      <c r="S200" s="162" t="s">
        <v>204</v>
      </c>
      <c r="T200" s="162" t="s">
        <v>204</v>
      </c>
      <c r="U200" s="162" t="s">
        <v>204</v>
      </c>
      <c r="V200" s="162" t="s">
        <v>204</v>
      </c>
      <c r="W200" s="162" t="s">
        <v>204</v>
      </c>
      <c r="X200" s="162" t="s">
        <v>204</v>
      </c>
      <c r="Y200" s="162" t="s">
        <v>204</v>
      </c>
      <c r="Z200" s="162" t="s">
        <v>204</v>
      </c>
      <c r="AA200" s="162" t="s">
        <v>204</v>
      </c>
      <c r="AB200" s="162" t="s">
        <v>204</v>
      </c>
      <c r="AC200" s="162" t="s">
        <v>204</v>
      </c>
      <c r="AD200" s="162" t="s">
        <v>204</v>
      </c>
      <c r="AE200" s="162" t="s">
        <v>204</v>
      </c>
      <c r="AF200" s="162" t="s">
        <v>204</v>
      </c>
      <c r="AG200" s="162" t="s">
        <v>197</v>
      </c>
    </row>
    <row r="201" spans="1:33" x14ac:dyDescent="0.25">
      <c r="A201" s="162" t="s">
        <v>196</v>
      </c>
      <c r="B201" s="162" t="s">
        <v>197</v>
      </c>
      <c r="C201" s="162" t="s">
        <v>999</v>
      </c>
      <c r="D201" s="162" t="s">
        <v>1000</v>
      </c>
      <c r="E201" s="162" t="s">
        <v>196</v>
      </c>
      <c r="F201" s="162" t="s">
        <v>1001</v>
      </c>
      <c r="G201" s="162" t="s">
        <v>1252</v>
      </c>
      <c r="H201" s="162" t="s">
        <v>1253</v>
      </c>
      <c r="I201" s="162" t="s">
        <v>1122</v>
      </c>
      <c r="J201" s="162" t="s">
        <v>180</v>
      </c>
      <c r="K201" s="162" t="s">
        <v>47</v>
      </c>
      <c r="L201" s="162">
        <v>8</v>
      </c>
      <c r="M201" s="162">
        <v>2014</v>
      </c>
      <c r="N201" s="162" t="s">
        <v>1255</v>
      </c>
      <c r="O201" s="162">
        <v>15</v>
      </c>
      <c r="P201" s="162" t="s">
        <v>204</v>
      </c>
      <c r="Q201" s="162" t="s">
        <v>204</v>
      </c>
      <c r="R201" s="162" t="s">
        <v>205</v>
      </c>
      <c r="S201" s="162" t="s">
        <v>204</v>
      </c>
      <c r="T201" s="162" t="s">
        <v>204</v>
      </c>
      <c r="U201" s="162" t="s">
        <v>204</v>
      </c>
      <c r="V201" s="162" t="s">
        <v>204</v>
      </c>
      <c r="W201" s="162" t="s">
        <v>204</v>
      </c>
      <c r="X201" s="162" t="s">
        <v>204</v>
      </c>
      <c r="Y201" s="162" t="s">
        <v>204</v>
      </c>
      <c r="Z201" s="162" t="s">
        <v>204</v>
      </c>
      <c r="AA201" s="162" t="s">
        <v>204</v>
      </c>
      <c r="AB201" s="162" t="s">
        <v>204</v>
      </c>
      <c r="AC201" s="162" t="s">
        <v>204</v>
      </c>
      <c r="AD201" s="162" t="s">
        <v>204</v>
      </c>
      <c r="AE201" s="162" t="s">
        <v>204</v>
      </c>
      <c r="AF201" s="162" t="s">
        <v>204</v>
      </c>
      <c r="AG201" s="162" t="s">
        <v>197</v>
      </c>
    </row>
    <row r="202" spans="1:33" x14ac:dyDescent="0.25">
      <c r="A202" s="162" t="s">
        <v>196</v>
      </c>
      <c r="B202" s="162" t="s">
        <v>197</v>
      </c>
      <c r="C202" s="162" t="s">
        <v>999</v>
      </c>
      <c r="D202" s="162" t="s">
        <v>1000</v>
      </c>
      <c r="E202" s="162" t="s">
        <v>196</v>
      </c>
      <c r="F202" s="162" t="s">
        <v>1001</v>
      </c>
      <c r="G202" s="162" t="s">
        <v>1252</v>
      </c>
      <c r="H202" s="162" t="s">
        <v>1253</v>
      </c>
      <c r="I202" s="162" t="s">
        <v>1122</v>
      </c>
      <c r="J202" s="162" t="s">
        <v>180</v>
      </c>
      <c r="K202" s="162" t="s">
        <v>47</v>
      </c>
      <c r="L202" s="162">
        <v>11</v>
      </c>
      <c r="M202" s="162">
        <v>2014</v>
      </c>
      <c r="N202" s="162" t="s">
        <v>1257</v>
      </c>
      <c r="O202" s="162">
        <v>10</v>
      </c>
      <c r="P202" s="162" t="s">
        <v>204</v>
      </c>
      <c r="Q202" s="162" t="s">
        <v>204</v>
      </c>
      <c r="R202" s="162" t="s">
        <v>205</v>
      </c>
      <c r="S202" s="162" t="s">
        <v>204</v>
      </c>
      <c r="T202" s="162" t="s">
        <v>204</v>
      </c>
      <c r="U202" s="162" t="s">
        <v>204</v>
      </c>
      <c r="V202" s="162" t="s">
        <v>204</v>
      </c>
      <c r="W202" s="162" t="s">
        <v>204</v>
      </c>
      <c r="X202" s="162" t="s">
        <v>204</v>
      </c>
      <c r="Y202" s="162" t="s">
        <v>204</v>
      </c>
      <c r="Z202" s="162" t="s">
        <v>204</v>
      </c>
      <c r="AA202" s="162" t="s">
        <v>204</v>
      </c>
      <c r="AB202" s="162" t="s">
        <v>204</v>
      </c>
      <c r="AC202" s="162" t="s">
        <v>204</v>
      </c>
      <c r="AD202" s="162" t="s">
        <v>204</v>
      </c>
      <c r="AE202" s="162" t="s">
        <v>204</v>
      </c>
      <c r="AF202" s="162" t="s">
        <v>204</v>
      </c>
      <c r="AG202" s="162" t="s">
        <v>197</v>
      </c>
    </row>
    <row r="203" spans="1:33" x14ac:dyDescent="0.25">
      <c r="A203" s="162" t="s">
        <v>196</v>
      </c>
      <c r="B203" s="162" t="s">
        <v>197</v>
      </c>
      <c r="C203" s="162" t="s">
        <v>999</v>
      </c>
      <c r="D203" s="162" t="s">
        <v>1000</v>
      </c>
      <c r="E203" s="162" t="s">
        <v>196</v>
      </c>
      <c r="F203" s="162" t="s">
        <v>1001</v>
      </c>
      <c r="G203" s="162" t="s">
        <v>1252</v>
      </c>
      <c r="H203" s="162" t="s">
        <v>1253</v>
      </c>
      <c r="I203" s="162" t="s">
        <v>1122</v>
      </c>
      <c r="J203" s="162" t="s">
        <v>180</v>
      </c>
      <c r="K203" s="162" t="s">
        <v>47</v>
      </c>
      <c r="L203" s="162">
        <v>9</v>
      </c>
      <c r="M203" s="162">
        <v>2014</v>
      </c>
      <c r="N203" s="162" t="s">
        <v>1256</v>
      </c>
      <c r="O203" s="162">
        <v>12</v>
      </c>
      <c r="P203" s="162" t="s">
        <v>204</v>
      </c>
      <c r="Q203" s="162" t="s">
        <v>204</v>
      </c>
      <c r="R203" s="162" t="s">
        <v>205</v>
      </c>
      <c r="S203" s="162" t="s">
        <v>204</v>
      </c>
      <c r="T203" s="162" t="s">
        <v>204</v>
      </c>
      <c r="U203" s="162" t="s">
        <v>204</v>
      </c>
      <c r="V203" s="162" t="s">
        <v>204</v>
      </c>
      <c r="W203" s="162" t="s">
        <v>204</v>
      </c>
      <c r="X203" s="162" t="s">
        <v>204</v>
      </c>
      <c r="Y203" s="162" t="s">
        <v>204</v>
      </c>
      <c r="Z203" s="162" t="s">
        <v>204</v>
      </c>
      <c r="AA203" s="162" t="s">
        <v>204</v>
      </c>
      <c r="AB203" s="162" t="s">
        <v>204</v>
      </c>
      <c r="AC203" s="162" t="s">
        <v>204</v>
      </c>
      <c r="AD203" s="162" t="s">
        <v>204</v>
      </c>
      <c r="AE203" s="162" t="s">
        <v>204</v>
      </c>
      <c r="AF203" s="162" t="s">
        <v>204</v>
      </c>
      <c r="AG203" s="162" t="s">
        <v>197</v>
      </c>
    </row>
    <row r="204" spans="1:33" x14ac:dyDescent="0.25">
      <c r="A204" s="162" t="s">
        <v>196</v>
      </c>
      <c r="B204" s="162" t="s">
        <v>197</v>
      </c>
      <c r="C204" s="162" t="s">
        <v>999</v>
      </c>
      <c r="D204" s="162" t="s">
        <v>1000</v>
      </c>
      <c r="E204" s="162" t="s">
        <v>196</v>
      </c>
      <c r="F204" s="162" t="s">
        <v>1001</v>
      </c>
      <c r="G204" s="162" t="s">
        <v>1252</v>
      </c>
      <c r="H204" s="162" t="s">
        <v>1253</v>
      </c>
      <c r="I204" s="162" t="s">
        <v>1122</v>
      </c>
      <c r="J204" s="162" t="s">
        <v>180</v>
      </c>
      <c r="K204" s="162" t="s">
        <v>47</v>
      </c>
      <c r="L204" s="162">
        <v>6</v>
      </c>
      <c r="M204" s="162">
        <v>2014</v>
      </c>
      <c r="N204" s="162" t="s">
        <v>1254</v>
      </c>
      <c r="O204" s="162">
        <v>14</v>
      </c>
      <c r="P204" s="162" t="s">
        <v>204</v>
      </c>
      <c r="Q204" s="162" t="s">
        <v>204</v>
      </c>
      <c r="R204" s="162" t="s">
        <v>205</v>
      </c>
      <c r="S204" s="162" t="s">
        <v>204</v>
      </c>
      <c r="T204" s="162" t="s">
        <v>204</v>
      </c>
      <c r="U204" s="162" t="s">
        <v>204</v>
      </c>
      <c r="V204" s="162" t="s">
        <v>204</v>
      </c>
      <c r="W204" s="162" t="s">
        <v>204</v>
      </c>
      <c r="X204" s="162" t="s">
        <v>204</v>
      </c>
      <c r="Y204" s="162" t="s">
        <v>204</v>
      </c>
      <c r="Z204" s="162" t="s">
        <v>204</v>
      </c>
      <c r="AA204" s="162" t="s">
        <v>204</v>
      </c>
      <c r="AB204" s="162" t="s">
        <v>204</v>
      </c>
      <c r="AC204" s="162" t="s">
        <v>204</v>
      </c>
      <c r="AD204" s="162" t="s">
        <v>204</v>
      </c>
      <c r="AE204" s="162" t="s">
        <v>204</v>
      </c>
      <c r="AF204" s="162" t="s">
        <v>204</v>
      </c>
      <c r="AG204" s="162" t="s">
        <v>197</v>
      </c>
    </row>
    <row r="205" spans="1:33" x14ac:dyDescent="0.25">
      <c r="A205" s="162" t="s">
        <v>196</v>
      </c>
      <c r="B205" s="162" t="s">
        <v>197</v>
      </c>
      <c r="C205" s="162" t="s">
        <v>999</v>
      </c>
      <c r="D205" s="162" t="s">
        <v>1000</v>
      </c>
      <c r="E205" s="162" t="s">
        <v>196</v>
      </c>
      <c r="F205" s="162" t="s">
        <v>1001</v>
      </c>
      <c r="G205" s="162" t="s">
        <v>1258</v>
      </c>
      <c r="H205" s="162" t="s">
        <v>1259</v>
      </c>
      <c r="I205" s="162" t="s">
        <v>1012</v>
      </c>
      <c r="J205" s="162" t="s">
        <v>180</v>
      </c>
      <c r="K205" s="162" t="s">
        <v>47</v>
      </c>
      <c r="L205" s="162">
        <v>6</v>
      </c>
      <c r="M205" s="162">
        <v>2014</v>
      </c>
      <c r="N205" s="162" t="s">
        <v>1263</v>
      </c>
      <c r="O205" s="162">
        <v>20</v>
      </c>
      <c r="P205" s="162" t="s">
        <v>204</v>
      </c>
      <c r="Q205" s="162" t="s">
        <v>204</v>
      </c>
      <c r="R205" s="162" t="s">
        <v>205</v>
      </c>
      <c r="S205" s="162" t="s">
        <v>204</v>
      </c>
      <c r="T205" s="162" t="s">
        <v>204</v>
      </c>
      <c r="U205" s="162" t="s">
        <v>204</v>
      </c>
      <c r="V205" s="162" t="s">
        <v>204</v>
      </c>
      <c r="W205" s="162" t="s">
        <v>204</v>
      </c>
      <c r="X205" s="162" t="s">
        <v>204</v>
      </c>
      <c r="Y205" s="162" t="s">
        <v>204</v>
      </c>
      <c r="Z205" s="162" t="s">
        <v>204</v>
      </c>
      <c r="AA205" s="162" t="s">
        <v>204</v>
      </c>
      <c r="AB205" s="162" t="s">
        <v>204</v>
      </c>
      <c r="AC205" s="162" t="s">
        <v>204</v>
      </c>
      <c r="AD205" s="162" t="s">
        <v>204</v>
      </c>
      <c r="AE205" s="162" t="s">
        <v>204</v>
      </c>
      <c r="AF205" s="162" t="s">
        <v>204</v>
      </c>
      <c r="AG205" s="162" t="s">
        <v>197</v>
      </c>
    </row>
    <row r="206" spans="1:33" x14ac:dyDescent="0.25">
      <c r="A206" s="162" t="s">
        <v>196</v>
      </c>
      <c r="B206" s="162" t="s">
        <v>197</v>
      </c>
      <c r="C206" s="162" t="s">
        <v>999</v>
      </c>
      <c r="D206" s="162" t="s">
        <v>1000</v>
      </c>
      <c r="E206" s="162" t="s">
        <v>196</v>
      </c>
      <c r="F206" s="162" t="s">
        <v>1001</v>
      </c>
      <c r="G206" s="162" t="s">
        <v>1258</v>
      </c>
      <c r="H206" s="162" t="s">
        <v>1259</v>
      </c>
      <c r="I206" s="162" t="s">
        <v>1012</v>
      </c>
      <c r="J206" s="162" t="s">
        <v>180</v>
      </c>
      <c r="K206" s="162" t="s">
        <v>47</v>
      </c>
      <c r="L206" s="162">
        <v>9</v>
      </c>
      <c r="M206" s="162">
        <v>2014</v>
      </c>
      <c r="N206" s="162" t="s">
        <v>1262</v>
      </c>
      <c r="O206" s="162">
        <v>14</v>
      </c>
      <c r="P206" s="162" t="s">
        <v>204</v>
      </c>
      <c r="Q206" s="162" t="s">
        <v>204</v>
      </c>
      <c r="R206" s="162" t="s">
        <v>205</v>
      </c>
      <c r="S206" s="162" t="s">
        <v>204</v>
      </c>
      <c r="T206" s="162" t="s">
        <v>204</v>
      </c>
      <c r="U206" s="162" t="s">
        <v>204</v>
      </c>
      <c r="V206" s="162" t="s">
        <v>204</v>
      </c>
      <c r="W206" s="162" t="s">
        <v>204</v>
      </c>
      <c r="X206" s="162" t="s">
        <v>204</v>
      </c>
      <c r="Y206" s="162" t="s">
        <v>204</v>
      </c>
      <c r="Z206" s="162" t="s">
        <v>204</v>
      </c>
      <c r="AA206" s="162" t="s">
        <v>204</v>
      </c>
      <c r="AB206" s="162" t="s">
        <v>204</v>
      </c>
      <c r="AC206" s="162" t="s">
        <v>204</v>
      </c>
      <c r="AD206" s="162" t="s">
        <v>204</v>
      </c>
      <c r="AE206" s="162" t="s">
        <v>204</v>
      </c>
      <c r="AF206" s="162" t="s">
        <v>204</v>
      </c>
      <c r="AG206" s="162" t="s">
        <v>197</v>
      </c>
    </row>
    <row r="207" spans="1:33" x14ac:dyDescent="0.25">
      <c r="A207" s="162" t="s">
        <v>196</v>
      </c>
      <c r="B207" s="162" t="s">
        <v>197</v>
      </c>
      <c r="C207" s="162" t="s">
        <v>999</v>
      </c>
      <c r="D207" s="162" t="s">
        <v>1000</v>
      </c>
      <c r="E207" s="162" t="s">
        <v>196</v>
      </c>
      <c r="F207" s="162" t="s">
        <v>1001</v>
      </c>
      <c r="G207" s="162" t="s">
        <v>1258</v>
      </c>
      <c r="H207" s="162" t="s">
        <v>1259</v>
      </c>
      <c r="I207" s="162" t="s">
        <v>1012</v>
      </c>
      <c r="J207" s="162" t="s">
        <v>180</v>
      </c>
      <c r="K207" s="162" t="s">
        <v>47</v>
      </c>
      <c r="L207" s="162">
        <v>11</v>
      </c>
      <c r="M207" s="162">
        <v>2014</v>
      </c>
      <c r="N207" s="162" t="s">
        <v>1260</v>
      </c>
      <c r="O207" s="162">
        <v>7</v>
      </c>
      <c r="P207" s="162" t="s">
        <v>204</v>
      </c>
      <c r="Q207" s="162" t="s">
        <v>204</v>
      </c>
      <c r="R207" s="162" t="s">
        <v>205</v>
      </c>
      <c r="S207" s="162" t="s">
        <v>204</v>
      </c>
      <c r="T207" s="162" t="s">
        <v>204</v>
      </c>
      <c r="U207" s="162" t="s">
        <v>204</v>
      </c>
      <c r="V207" s="162" t="s">
        <v>204</v>
      </c>
      <c r="W207" s="162" t="s">
        <v>204</v>
      </c>
      <c r="X207" s="162" t="s">
        <v>204</v>
      </c>
      <c r="Y207" s="162" t="s">
        <v>204</v>
      </c>
      <c r="Z207" s="162" t="s">
        <v>204</v>
      </c>
      <c r="AA207" s="162" t="s">
        <v>204</v>
      </c>
      <c r="AB207" s="162" t="s">
        <v>204</v>
      </c>
      <c r="AC207" s="162" t="s">
        <v>204</v>
      </c>
      <c r="AD207" s="162" t="s">
        <v>204</v>
      </c>
      <c r="AE207" s="162" t="s">
        <v>204</v>
      </c>
      <c r="AF207" s="162" t="s">
        <v>204</v>
      </c>
      <c r="AG207" s="162" t="s">
        <v>197</v>
      </c>
    </row>
    <row r="208" spans="1:33" x14ac:dyDescent="0.25">
      <c r="A208" s="162" t="s">
        <v>196</v>
      </c>
      <c r="B208" s="162" t="s">
        <v>197</v>
      </c>
      <c r="C208" s="162" t="s">
        <v>999</v>
      </c>
      <c r="D208" s="162" t="s">
        <v>1000</v>
      </c>
      <c r="E208" s="162" t="s">
        <v>196</v>
      </c>
      <c r="F208" s="162" t="s">
        <v>1001</v>
      </c>
      <c r="G208" s="162" t="s">
        <v>1258</v>
      </c>
      <c r="H208" s="162" t="s">
        <v>1259</v>
      </c>
      <c r="I208" s="162" t="s">
        <v>1012</v>
      </c>
      <c r="J208" s="162" t="s">
        <v>180</v>
      </c>
      <c r="K208" s="162" t="s">
        <v>47</v>
      </c>
      <c r="L208" s="162">
        <v>8</v>
      </c>
      <c r="M208" s="162">
        <v>2014</v>
      </c>
      <c r="N208" s="162" t="s">
        <v>1264</v>
      </c>
      <c r="O208" s="162">
        <v>18</v>
      </c>
      <c r="P208" s="162" t="s">
        <v>204</v>
      </c>
      <c r="Q208" s="162" t="s">
        <v>204</v>
      </c>
      <c r="R208" s="162" t="s">
        <v>205</v>
      </c>
      <c r="S208" s="162" t="s">
        <v>204</v>
      </c>
      <c r="T208" s="162" t="s">
        <v>204</v>
      </c>
      <c r="U208" s="162" t="s">
        <v>204</v>
      </c>
      <c r="V208" s="162" t="s">
        <v>204</v>
      </c>
      <c r="W208" s="162" t="s">
        <v>204</v>
      </c>
      <c r="X208" s="162" t="s">
        <v>204</v>
      </c>
      <c r="Y208" s="162" t="s">
        <v>204</v>
      </c>
      <c r="Z208" s="162" t="s">
        <v>204</v>
      </c>
      <c r="AA208" s="162" t="s">
        <v>204</v>
      </c>
      <c r="AB208" s="162" t="s">
        <v>204</v>
      </c>
      <c r="AC208" s="162" t="s">
        <v>204</v>
      </c>
      <c r="AD208" s="162" t="s">
        <v>204</v>
      </c>
      <c r="AE208" s="162" t="s">
        <v>204</v>
      </c>
      <c r="AF208" s="162" t="s">
        <v>204</v>
      </c>
      <c r="AG208" s="162" t="s">
        <v>197</v>
      </c>
    </row>
    <row r="209" spans="1:33" x14ac:dyDescent="0.25">
      <c r="A209" s="162" t="s">
        <v>196</v>
      </c>
      <c r="B209" s="162" t="s">
        <v>197</v>
      </c>
      <c r="C209" s="162" t="s">
        <v>999</v>
      </c>
      <c r="D209" s="162" t="s">
        <v>1000</v>
      </c>
      <c r="E209" s="162" t="s">
        <v>196</v>
      </c>
      <c r="F209" s="162" t="s">
        <v>1001</v>
      </c>
      <c r="G209" s="162" t="s">
        <v>1258</v>
      </c>
      <c r="H209" s="162" t="s">
        <v>1259</v>
      </c>
      <c r="I209" s="162" t="s">
        <v>1012</v>
      </c>
      <c r="J209" s="162" t="s">
        <v>180</v>
      </c>
      <c r="K209" s="162" t="s">
        <v>47</v>
      </c>
      <c r="L209" s="162">
        <v>10</v>
      </c>
      <c r="M209" s="162">
        <v>2014</v>
      </c>
      <c r="N209" s="162" t="s">
        <v>1261</v>
      </c>
      <c r="O209" s="162">
        <v>11</v>
      </c>
      <c r="P209" s="162" t="s">
        <v>204</v>
      </c>
      <c r="Q209" s="162" t="s">
        <v>204</v>
      </c>
      <c r="R209" s="162" t="s">
        <v>205</v>
      </c>
      <c r="S209" s="162" t="s">
        <v>204</v>
      </c>
      <c r="T209" s="162" t="s">
        <v>204</v>
      </c>
      <c r="U209" s="162" t="s">
        <v>204</v>
      </c>
      <c r="V209" s="162" t="s">
        <v>204</v>
      </c>
      <c r="W209" s="162" t="s">
        <v>204</v>
      </c>
      <c r="X209" s="162" t="s">
        <v>204</v>
      </c>
      <c r="Y209" s="162" t="s">
        <v>204</v>
      </c>
      <c r="Z209" s="162" t="s">
        <v>204</v>
      </c>
      <c r="AA209" s="162" t="s">
        <v>204</v>
      </c>
      <c r="AB209" s="162" t="s">
        <v>204</v>
      </c>
      <c r="AC209" s="162" t="s">
        <v>204</v>
      </c>
      <c r="AD209" s="162" t="s">
        <v>204</v>
      </c>
      <c r="AE209" s="162" t="s">
        <v>204</v>
      </c>
      <c r="AF209" s="162" t="s">
        <v>204</v>
      </c>
      <c r="AG209" s="162" t="s">
        <v>197</v>
      </c>
    </row>
    <row r="210" spans="1:33" x14ac:dyDescent="0.25">
      <c r="A210" s="162" t="s">
        <v>196</v>
      </c>
      <c r="B210" s="162" t="s">
        <v>197</v>
      </c>
      <c r="C210" s="162" t="s">
        <v>999</v>
      </c>
      <c r="D210" s="162" t="s">
        <v>1000</v>
      </c>
      <c r="E210" s="162" t="s">
        <v>196</v>
      </c>
      <c r="F210" s="162" t="s">
        <v>1001</v>
      </c>
      <c r="G210" s="162" t="s">
        <v>1265</v>
      </c>
      <c r="H210" s="162" t="s">
        <v>1266</v>
      </c>
      <c r="I210" s="162" t="s">
        <v>1012</v>
      </c>
      <c r="J210" s="162" t="s">
        <v>180</v>
      </c>
      <c r="K210" s="162" t="s">
        <v>47</v>
      </c>
      <c r="L210" s="162">
        <v>8</v>
      </c>
      <c r="M210" s="162">
        <v>2014</v>
      </c>
      <c r="N210" s="162" t="s">
        <v>1267</v>
      </c>
      <c r="O210" s="162">
        <v>24</v>
      </c>
      <c r="P210" s="162" t="s">
        <v>204</v>
      </c>
      <c r="Q210" s="162" t="s">
        <v>204</v>
      </c>
      <c r="R210" s="162" t="s">
        <v>205</v>
      </c>
      <c r="S210" s="162" t="s">
        <v>204</v>
      </c>
      <c r="T210" s="162" t="s">
        <v>204</v>
      </c>
      <c r="U210" s="162" t="s">
        <v>204</v>
      </c>
      <c r="V210" s="162" t="s">
        <v>204</v>
      </c>
      <c r="W210" s="162" t="s">
        <v>204</v>
      </c>
      <c r="X210" s="162" t="s">
        <v>204</v>
      </c>
      <c r="Y210" s="162" t="s">
        <v>204</v>
      </c>
      <c r="Z210" s="162" t="s">
        <v>204</v>
      </c>
      <c r="AA210" s="162" t="s">
        <v>204</v>
      </c>
      <c r="AB210" s="162" t="s">
        <v>204</v>
      </c>
      <c r="AC210" s="162" t="s">
        <v>204</v>
      </c>
      <c r="AD210" s="162" t="s">
        <v>204</v>
      </c>
      <c r="AE210" s="162" t="s">
        <v>204</v>
      </c>
      <c r="AF210" s="162" t="s">
        <v>204</v>
      </c>
      <c r="AG210" s="162" t="s">
        <v>197</v>
      </c>
    </row>
    <row r="211" spans="1:33" x14ac:dyDescent="0.25">
      <c r="A211" s="162" t="s">
        <v>196</v>
      </c>
      <c r="B211" s="162" t="s">
        <v>197</v>
      </c>
      <c r="C211" s="162" t="s">
        <v>999</v>
      </c>
      <c r="D211" s="162" t="s">
        <v>1000</v>
      </c>
      <c r="E211" s="162" t="s">
        <v>196</v>
      </c>
      <c r="F211" s="162" t="s">
        <v>1001</v>
      </c>
      <c r="G211" s="162" t="s">
        <v>1265</v>
      </c>
      <c r="H211" s="162" t="s">
        <v>1266</v>
      </c>
      <c r="I211" s="162" t="s">
        <v>1012</v>
      </c>
      <c r="J211" s="162" t="s">
        <v>180</v>
      </c>
      <c r="K211" s="162" t="s">
        <v>47</v>
      </c>
      <c r="L211" s="162">
        <v>9</v>
      </c>
      <c r="M211" s="162">
        <v>2014</v>
      </c>
      <c r="N211" s="162" t="s">
        <v>1269</v>
      </c>
      <c r="O211" s="162">
        <v>20</v>
      </c>
      <c r="P211" s="162" t="s">
        <v>204</v>
      </c>
      <c r="Q211" s="162" t="s">
        <v>204</v>
      </c>
      <c r="R211" s="162" t="s">
        <v>205</v>
      </c>
      <c r="S211" s="162" t="s">
        <v>204</v>
      </c>
      <c r="T211" s="162" t="s">
        <v>204</v>
      </c>
      <c r="U211" s="162" t="s">
        <v>204</v>
      </c>
      <c r="V211" s="162" t="s">
        <v>204</v>
      </c>
      <c r="W211" s="162" t="s">
        <v>204</v>
      </c>
      <c r="X211" s="162" t="s">
        <v>204</v>
      </c>
      <c r="Y211" s="162" t="s">
        <v>204</v>
      </c>
      <c r="Z211" s="162" t="s">
        <v>204</v>
      </c>
      <c r="AA211" s="162" t="s">
        <v>204</v>
      </c>
      <c r="AB211" s="162" t="s">
        <v>204</v>
      </c>
      <c r="AC211" s="162" t="s">
        <v>204</v>
      </c>
      <c r="AD211" s="162" t="s">
        <v>204</v>
      </c>
      <c r="AE211" s="162" t="s">
        <v>204</v>
      </c>
      <c r="AF211" s="162" t="s">
        <v>204</v>
      </c>
      <c r="AG211" s="162" t="s">
        <v>197</v>
      </c>
    </row>
    <row r="212" spans="1:33" x14ac:dyDescent="0.25">
      <c r="A212" s="162" t="s">
        <v>196</v>
      </c>
      <c r="B212" s="162" t="s">
        <v>197</v>
      </c>
      <c r="C212" s="162" t="s">
        <v>999</v>
      </c>
      <c r="D212" s="162" t="s">
        <v>1000</v>
      </c>
      <c r="E212" s="162" t="s">
        <v>196</v>
      </c>
      <c r="F212" s="162" t="s">
        <v>1001</v>
      </c>
      <c r="G212" s="162" t="s">
        <v>1265</v>
      </c>
      <c r="H212" s="162" t="s">
        <v>1266</v>
      </c>
      <c r="I212" s="162" t="s">
        <v>1012</v>
      </c>
      <c r="J212" s="162" t="s">
        <v>180</v>
      </c>
      <c r="K212" s="162" t="s">
        <v>47</v>
      </c>
      <c r="L212" s="162">
        <v>6</v>
      </c>
      <c r="M212" s="162">
        <v>2014</v>
      </c>
      <c r="N212" s="162" t="s">
        <v>1268</v>
      </c>
      <c r="O212" s="162">
        <v>24</v>
      </c>
      <c r="P212" s="162" t="s">
        <v>204</v>
      </c>
      <c r="Q212" s="162" t="s">
        <v>204</v>
      </c>
      <c r="R212" s="162" t="s">
        <v>205</v>
      </c>
      <c r="S212" s="162" t="s">
        <v>204</v>
      </c>
      <c r="T212" s="162" t="s">
        <v>204</v>
      </c>
      <c r="U212" s="162" t="s">
        <v>204</v>
      </c>
      <c r="V212" s="162" t="s">
        <v>204</v>
      </c>
      <c r="W212" s="162" t="s">
        <v>204</v>
      </c>
      <c r="X212" s="162" t="s">
        <v>204</v>
      </c>
      <c r="Y212" s="162" t="s">
        <v>204</v>
      </c>
      <c r="Z212" s="162" t="s">
        <v>204</v>
      </c>
      <c r="AA212" s="162" t="s">
        <v>204</v>
      </c>
      <c r="AB212" s="162" t="s">
        <v>204</v>
      </c>
      <c r="AC212" s="162" t="s">
        <v>204</v>
      </c>
      <c r="AD212" s="162" t="s">
        <v>204</v>
      </c>
      <c r="AE212" s="162" t="s">
        <v>204</v>
      </c>
      <c r="AF212" s="162" t="s">
        <v>204</v>
      </c>
      <c r="AG212" s="162" t="s">
        <v>197</v>
      </c>
    </row>
    <row r="213" spans="1:33" x14ac:dyDescent="0.25">
      <c r="A213" s="162" t="s">
        <v>196</v>
      </c>
      <c r="B213" s="162" t="s">
        <v>197</v>
      </c>
      <c r="C213" s="162" t="s">
        <v>999</v>
      </c>
      <c r="D213" s="162" t="s">
        <v>1000</v>
      </c>
      <c r="E213" s="162" t="s">
        <v>196</v>
      </c>
      <c r="F213" s="162" t="s">
        <v>1001</v>
      </c>
      <c r="G213" s="162" t="s">
        <v>1265</v>
      </c>
      <c r="H213" s="162" t="s">
        <v>1266</v>
      </c>
      <c r="I213" s="162" t="s">
        <v>1012</v>
      </c>
      <c r="J213" s="162" t="s">
        <v>180</v>
      </c>
      <c r="K213" s="162" t="s">
        <v>47</v>
      </c>
      <c r="L213" s="162">
        <v>11</v>
      </c>
      <c r="M213" s="162">
        <v>2014</v>
      </c>
      <c r="N213" s="162" t="s">
        <v>1270</v>
      </c>
      <c r="O213" s="162">
        <v>3</v>
      </c>
      <c r="P213" s="162" t="s">
        <v>204</v>
      </c>
      <c r="Q213" s="162" t="s">
        <v>204</v>
      </c>
      <c r="R213" s="162" t="s">
        <v>205</v>
      </c>
      <c r="S213" s="162" t="s">
        <v>204</v>
      </c>
      <c r="T213" s="162" t="s">
        <v>204</v>
      </c>
      <c r="U213" s="162" t="s">
        <v>204</v>
      </c>
      <c r="V213" s="162" t="s">
        <v>204</v>
      </c>
      <c r="W213" s="162" t="s">
        <v>204</v>
      </c>
      <c r="X213" s="162" t="s">
        <v>204</v>
      </c>
      <c r="Y213" s="162" t="s">
        <v>204</v>
      </c>
      <c r="Z213" s="162" t="s">
        <v>204</v>
      </c>
      <c r="AA213" s="162" t="s">
        <v>204</v>
      </c>
      <c r="AB213" s="162" t="s">
        <v>204</v>
      </c>
      <c r="AC213" s="162" t="s">
        <v>204</v>
      </c>
      <c r="AD213" s="162" t="s">
        <v>204</v>
      </c>
      <c r="AE213" s="162" t="s">
        <v>204</v>
      </c>
      <c r="AF213" s="162" t="s">
        <v>204</v>
      </c>
      <c r="AG213" s="162" t="s">
        <v>197</v>
      </c>
    </row>
    <row r="214" spans="1:33" x14ac:dyDescent="0.25">
      <c r="A214" s="162" t="s">
        <v>196</v>
      </c>
      <c r="B214" s="162" t="s">
        <v>197</v>
      </c>
      <c r="C214" s="162" t="s">
        <v>999</v>
      </c>
      <c r="D214" s="162" t="s">
        <v>1000</v>
      </c>
      <c r="E214" s="162" t="s">
        <v>196</v>
      </c>
      <c r="F214" s="162" t="s">
        <v>1001</v>
      </c>
      <c r="G214" s="162" t="s">
        <v>1271</v>
      </c>
      <c r="H214" s="162" t="s">
        <v>1272</v>
      </c>
      <c r="I214" s="162" t="s">
        <v>1273</v>
      </c>
      <c r="J214" s="162" t="s">
        <v>180</v>
      </c>
      <c r="K214" s="162" t="s">
        <v>47</v>
      </c>
      <c r="L214" s="162">
        <v>7</v>
      </c>
      <c r="M214" s="162">
        <v>2014</v>
      </c>
      <c r="N214" s="162" t="s">
        <v>1278</v>
      </c>
      <c r="O214" s="162">
        <v>18</v>
      </c>
      <c r="P214" s="162" t="s">
        <v>204</v>
      </c>
      <c r="Q214" s="162" t="s">
        <v>204</v>
      </c>
      <c r="R214" s="162" t="s">
        <v>205</v>
      </c>
      <c r="S214" s="162" t="s">
        <v>204</v>
      </c>
      <c r="T214" s="162" t="s">
        <v>204</v>
      </c>
      <c r="U214" s="162" t="s">
        <v>204</v>
      </c>
      <c r="V214" s="162" t="s">
        <v>204</v>
      </c>
      <c r="W214" s="162" t="s">
        <v>204</v>
      </c>
      <c r="X214" s="162" t="s">
        <v>204</v>
      </c>
      <c r="Y214" s="162" t="s">
        <v>204</v>
      </c>
      <c r="Z214" s="162" t="s">
        <v>204</v>
      </c>
      <c r="AA214" s="162" t="s">
        <v>204</v>
      </c>
      <c r="AB214" s="162" t="s">
        <v>204</v>
      </c>
      <c r="AC214" s="162" t="s">
        <v>204</v>
      </c>
      <c r="AD214" s="162" t="s">
        <v>204</v>
      </c>
      <c r="AE214" s="162" t="s">
        <v>204</v>
      </c>
      <c r="AF214" s="162" t="s">
        <v>204</v>
      </c>
      <c r="AG214" s="162" t="s">
        <v>197</v>
      </c>
    </row>
    <row r="215" spans="1:33" x14ac:dyDescent="0.25">
      <c r="A215" s="162" t="s">
        <v>196</v>
      </c>
      <c r="B215" s="162" t="s">
        <v>197</v>
      </c>
      <c r="C215" s="162" t="s">
        <v>999</v>
      </c>
      <c r="D215" s="162" t="s">
        <v>1000</v>
      </c>
      <c r="E215" s="162" t="s">
        <v>196</v>
      </c>
      <c r="F215" s="162" t="s">
        <v>1001</v>
      </c>
      <c r="G215" s="162" t="s">
        <v>1271</v>
      </c>
      <c r="H215" s="162" t="s">
        <v>1272</v>
      </c>
      <c r="I215" s="162" t="s">
        <v>1273</v>
      </c>
      <c r="J215" s="162" t="s">
        <v>180</v>
      </c>
      <c r="K215" s="162" t="s">
        <v>47</v>
      </c>
      <c r="L215" s="162">
        <v>11</v>
      </c>
      <c r="M215" s="162">
        <v>2014</v>
      </c>
      <c r="N215" s="162" t="s">
        <v>1274</v>
      </c>
      <c r="O215" s="162">
        <v>8</v>
      </c>
      <c r="P215" s="162" t="s">
        <v>204</v>
      </c>
      <c r="Q215" s="162" t="s">
        <v>204</v>
      </c>
      <c r="R215" s="162" t="s">
        <v>205</v>
      </c>
      <c r="S215" s="162" t="s">
        <v>204</v>
      </c>
      <c r="T215" s="162" t="s">
        <v>204</v>
      </c>
      <c r="U215" s="162" t="s">
        <v>204</v>
      </c>
      <c r="V215" s="162" t="s">
        <v>204</v>
      </c>
      <c r="W215" s="162" t="s">
        <v>204</v>
      </c>
      <c r="X215" s="162" t="s">
        <v>204</v>
      </c>
      <c r="Y215" s="162" t="s">
        <v>204</v>
      </c>
      <c r="Z215" s="162" t="s">
        <v>204</v>
      </c>
      <c r="AA215" s="162" t="s">
        <v>204</v>
      </c>
      <c r="AB215" s="162" t="s">
        <v>204</v>
      </c>
      <c r="AC215" s="162" t="s">
        <v>204</v>
      </c>
      <c r="AD215" s="162" t="s">
        <v>204</v>
      </c>
      <c r="AE215" s="162" t="s">
        <v>204</v>
      </c>
      <c r="AF215" s="162" t="s">
        <v>204</v>
      </c>
      <c r="AG215" s="162" t="s">
        <v>197</v>
      </c>
    </row>
    <row r="216" spans="1:33" x14ac:dyDescent="0.25">
      <c r="A216" s="162" t="s">
        <v>196</v>
      </c>
      <c r="B216" s="162" t="s">
        <v>197</v>
      </c>
      <c r="C216" s="162" t="s">
        <v>999</v>
      </c>
      <c r="D216" s="162" t="s">
        <v>1000</v>
      </c>
      <c r="E216" s="162" t="s">
        <v>196</v>
      </c>
      <c r="F216" s="162" t="s">
        <v>1001</v>
      </c>
      <c r="G216" s="162" t="s">
        <v>1271</v>
      </c>
      <c r="H216" s="162" t="s">
        <v>1272</v>
      </c>
      <c r="I216" s="162" t="s">
        <v>1273</v>
      </c>
      <c r="J216" s="162" t="s">
        <v>180</v>
      </c>
      <c r="K216" s="162" t="s">
        <v>47</v>
      </c>
      <c r="L216" s="162">
        <v>9</v>
      </c>
      <c r="M216" s="162">
        <v>2014</v>
      </c>
      <c r="N216" s="162" t="s">
        <v>1275</v>
      </c>
      <c r="O216" s="162">
        <v>9</v>
      </c>
      <c r="P216" s="162" t="s">
        <v>204</v>
      </c>
      <c r="Q216" s="162" t="s">
        <v>204</v>
      </c>
      <c r="R216" s="162" t="s">
        <v>205</v>
      </c>
      <c r="S216" s="162" t="s">
        <v>204</v>
      </c>
      <c r="T216" s="162" t="s">
        <v>204</v>
      </c>
      <c r="U216" s="162" t="s">
        <v>204</v>
      </c>
      <c r="V216" s="162" t="s">
        <v>204</v>
      </c>
      <c r="W216" s="162" t="s">
        <v>204</v>
      </c>
      <c r="X216" s="162" t="s">
        <v>204</v>
      </c>
      <c r="Y216" s="162" t="s">
        <v>204</v>
      </c>
      <c r="Z216" s="162" t="s">
        <v>204</v>
      </c>
      <c r="AA216" s="162" t="s">
        <v>204</v>
      </c>
      <c r="AB216" s="162" t="s">
        <v>204</v>
      </c>
      <c r="AC216" s="162" t="s">
        <v>204</v>
      </c>
      <c r="AD216" s="162" t="s">
        <v>204</v>
      </c>
      <c r="AE216" s="162" t="s">
        <v>204</v>
      </c>
      <c r="AF216" s="162" t="s">
        <v>204</v>
      </c>
      <c r="AG216" s="162" t="s">
        <v>197</v>
      </c>
    </row>
    <row r="217" spans="1:33" x14ac:dyDescent="0.25">
      <c r="A217" s="162" t="s">
        <v>196</v>
      </c>
      <c r="B217" s="162" t="s">
        <v>197</v>
      </c>
      <c r="C217" s="162" t="s">
        <v>999</v>
      </c>
      <c r="D217" s="162" t="s">
        <v>1000</v>
      </c>
      <c r="E217" s="162" t="s">
        <v>196</v>
      </c>
      <c r="F217" s="162" t="s">
        <v>1001</v>
      </c>
      <c r="G217" s="162" t="s">
        <v>1271</v>
      </c>
      <c r="H217" s="162" t="s">
        <v>1272</v>
      </c>
      <c r="I217" s="162" t="s">
        <v>1273</v>
      </c>
      <c r="J217" s="162" t="s">
        <v>180</v>
      </c>
      <c r="K217" s="162" t="s">
        <v>47</v>
      </c>
      <c r="L217" s="162">
        <v>8</v>
      </c>
      <c r="M217" s="162">
        <v>2014</v>
      </c>
      <c r="N217" s="162" t="s">
        <v>1277</v>
      </c>
      <c r="O217" s="162">
        <v>15</v>
      </c>
      <c r="P217" s="162" t="s">
        <v>204</v>
      </c>
      <c r="Q217" s="162" t="s">
        <v>204</v>
      </c>
      <c r="R217" s="162" t="s">
        <v>205</v>
      </c>
      <c r="S217" s="162" t="s">
        <v>204</v>
      </c>
      <c r="T217" s="162" t="s">
        <v>204</v>
      </c>
      <c r="U217" s="162" t="s">
        <v>204</v>
      </c>
      <c r="V217" s="162" t="s">
        <v>204</v>
      </c>
      <c r="W217" s="162" t="s">
        <v>204</v>
      </c>
      <c r="X217" s="162" t="s">
        <v>204</v>
      </c>
      <c r="Y217" s="162" t="s">
        <v>204</v>
      </c>
      <c r="Z217" s="162" t="s">
        <v>204</v>
      </c>
      <c r="AA217" s="162" t="s">
        <v>204</v>
      </c>
      <c r="AB217" s="162" t="s">
        <v>204</v>
      </c>
      <c r="AC217" s="162" t="s">
        <v>204</v>
      </c>
      <c r="AD217" s="162" t="s">
        <v>204</v>
      </c>
      <c r="AE217" s="162" t="s">
        <v>204</v>
      </c>
      <c r="AF217" s="162" t="s">
        <v>204</v>
      </c>
      <c r="AG217" s="162" t="s">
        <v>197</v>
      </c>
    </row>
    <row r="218" spans="1:33" x14ac:dyDescent="0.25">
      <c r="A218" s="162" t="s">
        <v>196</v>
      </c>
      <c r="B218" s="162" t="s">
        <v>197</v>
      </c>
      <c r="C218" s="162" t="s">
        <v>999</v>
      </c>
      <c r="D218" s="162" t="s">
        <v>1000</v>
      </c>
      <c r="E218" s="162" t="s">
        <v>196</v>
      </c>
      <c r="F218" s="162" t="s">
        <v>1001</v>
      </c>
      <c r="G218" s="162" t="s">
        <v>1271</v>
      </c>
      <c r="H218" s="162" t="s">
        <v>1272</v>
      </c>
      <c r="I218" s="162" t="s">
        <v>1273</v>
      </c>
      <c r="J218" s="162" t="s">
        <v>180</v>
      </c>
      <c r="K218" s="162" t="s">
        <v>47</v>
      </c>
      <c r="L218" s="162">
        <v>6</v>
      </c>
      <c r="M218" s="162">
        <v>2014</v>
      </c>
      <c r="N218" s="162" t="s">
        <v>1276</v>
      </c>
      <c r="O218" s="162">
        <v>19</v>
      </c>
      <c r="P218" s="162" t="s">
        <v>204</v>
      </c>
      <c r="Q218" s="162" t="s">
        <v>204</v>
      </c>
      <c r="R218" s="162" t="s">
        <v>205</v>
      </c>
      <c r="S218" s="162" t="s">
        <v>204</v>
      </c>
      <c r="T218" s="162" t="s">
        <v>204</v>
      </c>
      <c r="U218" s="162" t="s">
        <v>204</v>
      </c>
      <c r="V218" s="162" t="s">
        <v>204</v>
      </c>
      <c r="W218" s="162" t="s">
        <v>204</v>
      </c>
      <c r="X218" s="162" t="s">
        <v>204</v>
      </c>
      <c r="Y218" s="162" t="s">
        <v>204</v>
      </c>
      <c r="Z218" s="162" t="s">
        <v>204</v>
      </c>
      <c r="AA218" s="162" t="s">
        <v>204</v>
      </c>
      <c r="AB218" s="162" t="s">
        <v>204</v>
      </c>
      <c r="AC218" s="162" t="s">
        <v>204</v>
      </c>
      <c r="AD218" s="162" t="s">
        <v>204</v>
      </c>
      <c r="AE218" s="162" t="s">
        <v>204</v>
      </c>
      <c r="AF218" s="162" t="s">
        <v>204</v>
      </c>
      <c r="AG218" s="162" t="s">
        <v>197</v>
      </c>
    </row>
    <row r="219" spans="1:33" x14ac:dyDescent="0.25">
      <c r="A219" s="162" t="s">
        <v>196</v>
      </c>
      <c r="B219" s="162" t="s">
        <v>197</v>
      </c>
      <c r="C219" s="162" t="s">
        <v>999</v>
      </c>
      <c r="D219" s="162" t="s">
        <v>1000</v>
      </c>
      <c r="E219" s="162" t="s">
        <v>196</v>
      </c>
      <c r="F219" s="162" t="s">
        <v>1001</v>
      </c>
      <c r="G219" s="162" t="s">
        <v>1279</v>
      </c>
      <c r="H219" s="162" t="s">
        <v>1280</v>
      </c>
      <c r="I219" s="162" t="s">
        <v>1084</v>
      </c>
      <c r="J219" s="162" t="s">
        <v>180</v>
      </c>
      <c r="K219" s="162" t="s">
        <v>47</v>
      </c>
      <c r="L219" s="162">
        <v>7</v>
      </c>
      <c r="M219" s="162">
        <v>2014</v>
      </c>
      <c r="N219" s="162" t="s">
        <v>1285</v>
      </c>
      <c r="O219" s="162">
        <v>70</v>
      </c>
      <c r="P219" s="162" t="s">
        <v>204</v>
      </c>
      <c r="Q219" s="162" t="s">
        <v>204</v>
      </c>
      <c r="R219" s="162" t="s">
        <v>205</v>
      </c>
      <c r="S219" s="162" t="s">
        <v>204</v>
      </c>
      <c r="T219" s="162" t="s">
        <v>204</v>
      </c>
      <c r="U219" s="162" t="s">
        <v>204</v>
      </c>
      <c r="V219" s="162" t="s">
        <v>204</v>
      </c>
      <c r="W219" s="162" t="s">
        <v>204</v>
      </c>
      <c r="X219" s="162" t="s">
        <v>204</v>
      </c>
      <c r="Y219" s="162" t="s">
        <v>204</v>
      </c>
      <c r="Z219" s="162" t="s">
        <v>204</v>
      </c>
      <c r="AA219" s="162" t="s">
        <v>204</v>
      </c>
      <c r="AB219" s="162" t="s">
        <v>204</v>
      </c>
      <c r="AC219" s="162" t="s">
        <v>204</v>
      </c>
      <c r="AD219" s="162" t="s">
        <v>204</v>
      </c>
      <c r="AE219" s="162" t="s">
        <v>204</v>
      </c>
      <c r="AF219" s="162" t="s">
        <v>204</v>
      </c>
      <c r="AG219" s="162" t="s">
        <v>197</v>
      </c>
    </row>
    <row r="220" spans="1:33" x14ac:dyDescent="0.25">
      <c r="A220" s="162" t="s">
        <v>196</v>
      </c>
      <c r="B220" s="162" t="s">
        <v>197</v>
      </c>
      <c r="C220" s="162" t="s">
        <v>999</v>
      </c>
      <c r="D220" s="162" t="s">
        <v>1000</v>
      </c>
      <c r="E220" s="162" t="s">
        <v>196</v>
      </c>
      <c r="F220" s="162" t="s">
        <v>1001</v>
      </c>
      <c r="G220" s="162" t="s">
        <v>1279</v>
      </c>
      <c r="H220" s="162" t="s">
        <v>1280</v>
      </c>
      <c r="I220" s="162" t="s">
        <v>1084</v>
      </c>
      <c r="J220" s="162" t="s">
        <v>180</v>
      </c>
      <c r="K220" s="162" t="s">
        <v>47</v>
      </c>
      <c r="L220" s="162">
        <v>9</v>
      </c>
      <c r="M220" s="162">
        <v>2014</v>
      </c>
      <c r="N220" s="162" t="s">
        <v>1282</v>
      </c>
      <c r="O220" s="162">
        <v>39</v>
      </c>
      <c r="P220" s="162" t="s">
        <v>204</v>
      </c>
      <c r="Q220" s="162" t="s">
        <v>204</v>
      </c>
      <c r="R220" s="162" t="s">
        <v>205</v>
      </c>
      <c r="S220" s="162" t="s">
        <v>204</v>
      </c>
      <c r="T220" s="162" t="s">
        <v>204</v>
      </c>
      <c r="U220" s="162" t="s">
        <v>204</v>
      </c>
      <c r="V220" s="162" t="s">
        <v>204</v>
      </c>
      <c r="W220" s="162" t="s">
        <v>204</v>
      </c>
      <c r="X220" s="162" t="s">
        <v>204</v>
      </c>
      <c r="Y220" s="162" t="s">
        <v>204</v>
      </c>
      <c r="Z220" s="162" t="s">
        <v>204</v>
      </c>
      <c r="AA220" s="162" t="s">
        <v>204</v>
      </c>
      <c r="AB220" s="162" t="s">
        <v>204</v>
      </c>
      <c r="AC220" s="162" t="s">
        <v>204</v>
      </c>
      <c r="AD220" s="162" t="s">
        <v>204</v>
      </c>
      <c r="AE220" s="162" t="s">
        <v>204</v>
      </c>
      <c r="AF220" s="162" t="s">
        <v>204</v>
      </c>
      <c r="AG220" s="162" t="s">
        <v>197</v>
      </c>
    </row>
    <row r="221" spans="1:33" x14ac:dyDescent="0.25">
      <c r="A221" s="162" t="s">
        <v>196</v>
      </c>
      <c r="B221" s="162" t="s">
        <v>197</v>
      </c>
      <c r="C221" s="162" t="s">
        <v>999</v>
      </c>
      <c r="D221" s="162" t="s">
        <v>1000</v>
      </c>
      <c r="E221" s="162" t="s">
        <v>196</v>
      </c>
      <c r="F221" s="162" t="s">
        <v>1001</v>
      </c>
      <c r="G221" s="162" t="s">
        <v>1279</v>
      </c>
      <c r="H221" s="162" t="s">
        <v>1280</v>
      </c>
      <c r="I221" s="162" t="s">
        <v>1084</v>
      </c>
      <c r="J221" s="162" t="s">
        <v>180</v>
      </c>
      <c r="K221" s="162" t="s">
        <v>47</v>
      </c>
      <c r="L221" s="162">
        <v>10</v>
      </c>
      <c r="M221" s="162">
        <v>2014</v>
      </c>
      <c r="N221" s="162" t="s">
        <v>1283</v>
      </c>
      <c r="O221" s="162">
        <v>41</v>
      </c>
      <c r="P221" s="162" t="s">
        <v>204</v>
      </c>
      <c r="Q221" s="162" t="s">
        <v>204</v>
      </c>
      <c r="R221" s="162" t="s">
        <v>205</v>
      </c>
      <c r="S221" s="162" t="s">
        <v>204</v>
      </c>
      <c r="T221" s="162" t="s">
        <v>204</v>
      </c>
      <c r="U221" s="162" t="s">
        <v>204</v>
      </c>
      <c r="V221" s="162" t="s">
        <v>204</v>
      </c>
      <c r="W221" s="162" t="s">
        <v>204</v>
      </c>
      <c r="X221" s="162" t="s">
        <v>204</v>
      </c>
      <c r="Y221" s="162" t="s">
        <v>204</v>
      </c>
      <c r="Z221" s="162" t="s">
        <v>204</v>
      </c>
      <c r="AA221" s="162" t="s">
        <v>204</v>
      </c>
      <c r="AB221" s="162" t="s">
        <v>204</v>
      </c>
      <c r="AC221" s="162" t="s">
        <v>204</v>
      </c>
      <c r="AD221" s="162" t="s">
        <v>204</v>
      </c>
      <c r="AE221" s="162" t="s">
        <v>204</v>
      </c>
      <c r="AF221" s="162" t="s">
        <v>204</v>
      </c>
      <c r="AG221" s="162" t="s">
        <v>197</v>
      </c>
    </row>
    <row r="222" spans="1:33" x14ac:dyDescent="0.25">
      <c r="A222" s="162" t="s">
        <v>196</v>
      </c>
      <c r="B222" s="162" t="s">
        <v>197</v>
      </c>
      <c r="C222" s="162" t="s">
        <v>999</v>
      </c>
      <c r="D222" s="162" t="s">
        <v>1000</v>
      </c>
      <c r="E222" s="162" t="s">
        <v>196</v>
      </c>
      <c r="F222" s="162" t="s">
        <v>1001</v>
      </c>
      <c r="G222" s="162" t="s">
        <v>1279</v>
      </c>
      <c r="H222" s="162" t="s">
        <v>1280</v>
      </c>
      <c r="I222" s="162" t="s">
        <v>1084</v>
      </c>
      <c r="J222" s="162" t="s">
        <v>180</v>
      </c>
      <c r="K222" s="162" t="s">
        <v>47</v>
      </c>
      <c r="L222" s="162">
        <v>8</v>
      </c>
      <c r="M222" s="162">
        <v>2014</v>
      </c>
      <c r="N222" s="162" t="s">
        <v>1281</v>
      </c>
      <c r="O222" s="162">
        <v>62</v>
      </c>
      <c r="P222" s="162" t="s">
        <v>204</v>
      </c>
      <c r="Q222" s="162" t="s">
        <v>204</v>
      </c>
      <c r="R222" s="162" t="s">
        <v>205</v>
      </c>
      <c r="S222" s="162" t="s">
        <v>204</v>
      </c>
      <c r="T222" s="162" t="s">
        <v>204</v>
      </c>
      <c r="U222" s="162" t="s">
        <v>204</v>
      </c>
      <c r="V222" s="162" t="s">
        <v>204</v>
      </c>
      <c r="W222" s="162" t="s">
        <v>204</v>
      </c>
      <c r="X222" s="162" t="s">
        <v>204</v>
      </c>
      <c r="Y222" s="162" t="s">
        <v>204</v>
      </c>
      <c r="Z222" s="162" t="s">
        <v>204</v>
      </c>
      <c r="AA222" s="162" t="s">
        <v>204</v>
      </c>
      <c r="AB222" s="162" t="s">
        <v>204</v>
      </c>
      <c r="AC222" s="162" t="s">
        <v>204</v>
      </c>
      <c r="AD222" s="162" t="s">
        <v>204</v>
      </c>
      <c r="AE222" s="162" t="s">
        <v>204</v>
      </c>
      <c r="AF222" s="162" t="s">
        <v>204</v>
      </c>
      <c r="AG222" s="162" t="s">
        <v>197</v>
      </c>
    </row>
    <row r="223" spans="1:33" x14ac:dyDescent="0.25">
      <c r="A223" s="162" t="s">
        <v>196</v>
      </c>
      <c r="B223" s="162" t="s">
        <v>197</v>
      </c>
      <c r="C223" s="162" t="s">
        <v>999</v>
      </c>
      <c r="D223" s="162" t="s">
        <v>1000</v>
      </c>
      <c r="E223" s="162" t="s">
        <v>196</v>
      </c>
      <c r="F223" s="162" t="s">
        <v>1001</v>
      </c>
      <c r="G223" s="162" t="s">
        <v>1279</v>
      </c>
      <c r="H223" s="162" t="s">
        <v>1280</v>
      </c>
      <c r="I223" s="162" t="s">
        <v>1084</v>
      </c>
      <c r="J223" s="162" t="s">
        <v>180</v>
      </c>
      <c r="K223" s="162" t="s">
        <v>47</v>
      </c>
      <c r="L223" s="162">
        <v>11</v>
      </c>
      <c r="M223" s="162">
        <v>2014</v>
      </c>
      <c r="N223" s="162" t="s">
        <v>1284</v>
      </c>
      <c r="O223" s="162">
        <v>39</v>
      </c>
      <c r="P223" s="162" t="s">
        <v>204</v>
      </c>
      <c r="Q223" s="162" t="s">
        <v>204</v>
      </c>
      <c r="R223" s="162" t="s">
        <v>205</v>
      </c>
      <c r="S223" s="162" t="s">
        <v>204</v>
      </c>
      <c r="T223" s="162" t="s">
        <v>204</v>
      </c>
      <c r="U223" s="162" t="s">
        <v>204</v>
      </c>
      <c r="V223" s="162" t="s">
        <v>204</v>
      </c>
      <c r="W223" s="162" t="s">
        <v>204</v>
      </c>
      <c r="X223" s="162" t="s">
        <v>204</v>
      </c>
      <c r="Y223" s="162" t="s">
        <v>204</v>
      </c>
      <c r="Z223" s="162" t="s">
        <v>204</v>
      </c>
      <c r="AA223" s="162" t="s">
        <v>204</v>
      </c>
      <c r="AB223" s="162" t="s">
        <v>204</v>
      </c>
      <c r="AC223" s="162" t="s">
        <v>204</v>
      </c>
      <c r="AD223" s="162" t="s">
        <v>204</v>
      </c>
      <c r="AE223" s="162" t="s">
        <v>204</v>
      </c>
      <c r="AF223" s="162" t="s">
        <v>204</v>
      </c>
      <c r="AG223" s="162" t="s">
        <v>197</v>
      </c>
    </row>
    <row r="224" spans="1:33" x14ac:dyDescent="0.25">
      <c r="A224" s="162" t="s">
        <v>196</v>
      </c>
      <c r="B224" s="162" t="s">
        <v>197</v>
      </c>
      <c r="C224" s="162" t="s">
        <v>999</v>
      </c>
      <c r="D224" s="162" t="s">
        <v>1000</v>
      </c>
      <c r="E224" s="162" t="s">
        <v>196</v>
      </c>
      <c r="F224" s="162" t="s">
        <v>1001</v>
      </c>
      <c r="G224" s="162" t="s">
        <v>1279</v>
      </c>
      <c r="H224" s="162" t="s">
        <v>1280</v>
      </c>
      <c r="I224" s="162" t="s">
        <v>1084</v>
      </c>
      <c r="J224" s="162" t="s">
        <v>180</v>
      </c>
      <c r="K224" s="162" t="s">
        <v>47</v>
      </c>
      <c r="L224" s="162">
        <v>6</v>
      </c>
      <c r="M224" s="162">
        <v>2014</v>
      </c>
      <c r="N224" s="162" t="s">
        <v>1286</v>
      </c>
      <c r="O224" s="162">
        <v>65</v>
      </c>
      <c r="P224" s="162" t="s">
        <v>204</v>
      </c>
      <c r="Q224" s="162" t="s">
        <v>204</v>
      </c>
      <c r="R224" s="162" t="s">
        <v>205</v>
      </c>
      <c r="S224" s="162" t="s">
        <v>204</v>
      </c>
      <c r="T224" s="162" t="s">
        <v>204</v>
      </c>
      <c r="U224" s="162" t="s">
        <v>204</v>
      </c>
      <c r="V224" s="162" t="s">
        <v>204</v>
      </c>
      <c r="W224" s="162" t="s">
        <v>204</v>
      </c>
      <c r="X224" s="162" t="s">
        <v>204</v>
      </c>
      <c r="Y224" s="162" t="s">
        <v>204</v>
      </c>
      <c r="Z224" s="162" t="s">
        <v>204</v>
      </c>
      <c r="AA224" s="162" t="s">
        <v>204</v>
      </c>
      <c r="AB224" s="162" t="s">
        <v>204</v>
      </c>
      <c r="AC224" s="162" t="s">
        <v>204</v>
      </c>
      <c r="AD224" s="162" t="s">
        <v>204</v>
      </c>
      <c r="AE224" s="162" t="s">
        <v>204</v>
      </c>
      <c r="AF224" s="162" t="s">
        <v>204</v>
      </c>
      <c r="AG224" s="162" t="s">
        <v>197</v>
      </c>
    </row>
    <row r="225" spans="1:33" x14ac:dyDescent="0.25">
      <c r="A225" s="162" t="s">
        <v>196</v>
      </c>
      <c r="B225" s="162" t="s">
        <v>197</v>
      </c>
      <c r="C225" s="162" t="s">
        <v>999</v>
      </c>
      <c r="D225" s="162" t="s">
        <v>1000</v>
      </c>
      <c r="E225" s="162" t="s">
        <v>196</v>
      </c>
      <c r="F225" s="162" t="s">
        <v>1001</v>
      </c>
      <c r="G225" s="162" t="s">
        <v>1287</v>
      </c>
      <c r="H225" s="162" t="s">
        <v>1288</v>
      </c>
      <c r="I225" s="162" t="s">
        <v>1289</v>
      </c>
      <c r="J225" s="162" t="s">
        <v>180</v>
      </c>
      <c r="K225" s="162" t="s">
        <v>47</v>
      </c>
      <c r="L225" s="162">
        <v>10</v>
      </c>
      <c r="M225" s="162">
        <v>2014</v>
      </c>
      <c r="N225" s="162" t="s">
        <v>1290</v>
      </c>
      <c r="O225" s="162">
        <v>42</v>
      </c>
      <c r="P225" s="162" t="s">
        <v>204</v>
      </c>
      <c r="Q225" s="162" t="s">
        <v>204</v>
      </c>
      <c r="R225" s="162" t="s">
        <v>204</v>
      </c>
      <c r="S225" s="162" t="s">
        <v>204</v>
      </c>
      <c r="T225" s="162" t="s">
        <v>204</v>
      </c>
      <c r="U225" s="162" t="s">
        <v>204</v>
      </c>
      <c r="V225" s="162" t="s">
        <v>204</v>
      </c>
      <c r="W225" s="162" t="s">
        <v>204</v>
      </c>
      <c r="X225" s="162" t="s">
        <v>204</v>
      </c>
      <c r="Y225" s="162" t="s">
        <v>204</v>
      </c>
      <c r="Z225" s="162" t="s">
        <v>204</v>
      </c>
      <c r="AA225" s="162" t="s">
        <v>204</v>
      </c>
      <c r="AB225" s="162" t="s">
        <v>205</v>
      </c>
      <c r="AC225" s="162" t="s">
        <v>204</v>
      </c>
      <c r="AD225" s="162" t="s">
        <v>204</v>
      </c>
      <c r="AE225" s="162" t="s">
        <v>204</v>
      </c>
      <c r="AF225" s="162" t="s">
        <v>204</v>
      </c>
      <c r="AG225" s="162" t="s">
        <v>197</v>
      </c>
    </row>
    <row r="226" spans="1:33" x14ac:dyDescent="0.25">
      <c r="A226" s="162" t="s">
        <v>196</v>
      </c>
      <c r="B226" s="162" t="s">
        <v>197</v>
      </c>
      <c r="C226" s="162" t="s">
        <v>999</v>
      </c>
      <c r="D226" s="162" t="s">
        <v>1000</v>
      </c>
      <c r="E226" s="162" t="s">
        <v>196</v>
      </c>
      <c r="F226" s="162" t="s">
        <v>1001</v>
      </c>
      <c r="G226" s="162" t="s">
        <v>1291</v>
      </c>
      <c r="H226" s="162" t="s">
        <v>1292</v>
      </c>
      <c r="I226" s="162" t="s">
        <v>1289</v>
      </c>
      <c r="J226" s="162" t="s">
        <v>180</v>
      </c>
      <c r="K226" s="162" t="s">
        <v>47</v>
      </c>
      <c r="L226" s="162">
        <v>10</v>
      </c>
      <c r="M226" s="162">
        <v>2014</v>
      </c>
      <c r="N226" s="162" t="s">
        <v>1293</v>
      </c>
      <c r="O226" s="162">
        <v>21</v>
      </c>
      <c r="P226" s="162" t="s">
        <v>204</v>
      </c>
      <c r="Q226" s="162" t="s">
        <v>204</v>
      </c>
      <c r="R226" s="162" t="s">
        <v>204</v>
      </c>
      <c r="S226" s="162" t="s">
        <v>204</v>
      </c>
      <c r="T226" s="162" t="s">
        <v>204</v>
      </c>
      <c r="U226" s="162" t="s">
        <v>204</v>
      </c>
      <c r="V226" s="162" t="s">
        <v>204</v>
      </c>
      <c r="W226" s="162" t="s">
        <v>204</v>
      </c>
      <c r="X226" s="162" t="s">
        <v>204</v>
      </c>
      <c r="Y226" s="162" t="s">
        <v>204</v>
      </c>
      <c r="Z226" s="162" t="s">
        <v>204</v>
      </c>
      <c r="AA226" s="162" t="s">
        <v>204</v>
      </c>
      <c r="AB226" s="162" t="s">
        <v>205</v>
      </c>
      <c r="AC226" s="162" t="s">
        <v>204</v>
      </c>
      <c r="AD226" s="162" t="s">
        <v>204</v>
      </c>
      <c r="AE226" s="162" t="s">
        <v>204</v>
      </c>
      <c r="AF226" s="162" t="s">
        <v>204</v>
      </c>
      <c r="AG226" s="162" t="s">
        <v>197</v>
      </c>
    </row>
    <row r="227" spans="1:33" x14ac:dyDescent="0.25">
      <c r="A227" s="162" t="s">
        <v>196</v>
      </c>
      <c r="B227" s="162" t="s">
        <v>197</v>
      </c>
      <c r="C227" s="162" t="s">
        <v>999</v>
      </c>
      <c r="D227" s="162" t="s">
        <v>1000</v>
      </c>
      <c r="E227" s="162" t="s">
        <v>196</v>
      </c>
      <c r="F227" s="162" t="s">
        <v>1001</v>
      </c>
      <c r="G227" s="162" t="s">
        <v>1294</v>
      </c>
      <c r="H227" s="162" t="s">
        <v>1295</v>
      </c>
      <c r="I227" s="162" t="s">
        <v>1289</v>
      </c>
      <c r="J227" s="162" t="s">
        <v>180</v>
      </c>
      <c r="K227" s="162" t="s">
        <v>47</v>
      </c>
      <c r="L227" s="162">
        <v>10</v>
      </c>
      <c r="M227" s="162">
        <v>2014</v>
      </c>
      <c r="N227" s="162" t="s">
        <v>1296</v>
      </c>
      <c r="O227" s="162">
        <v>13</v>
      </c>
      <c r="P227" s="162" t="s">
        <v>204</v>
      </c>
      <c r="Q227" s="162" t="s">
        <v>204</v>
      </c>
      <c r="R227" s="162" t="s">
        <v>204</v>
      </c>
      <c r="S227" s="162" t="s">
        <v>204</v>
      </c>
      <c r="T227" s="162" t="s">
        <v>204</v>
      </c>
      <c r="U227" s="162" t="s">
        <v>204</v>
      </c>
      <c r="V227" s="162" t="s">
        <v>204</v>
      </c>
      <c r="W227" s="162" t="s">
        <v>204</v>
      </c>
      <c r="X227" s="162" t="s">
        <v>204</v>
      </c>
      <c r="Y227" s="162" t="s">
        <v>204</v>
      </c>
      <c r="Z227" s="162" t="s">
        <v>204</v>
      </c>
      <c r="AA227" s="162" t="s">
        <v>204</v>
      </c>
      <c r="AB227" s="162" t="s">
        <v>205</v>
      </c>
      <c r="AC227" s="162" t="s">
        <v>204</v>
      </c>
      <c r="AD227" s="162" t="s">
        <v>204</v>
      </c>
      <c r="AE227" s="162" t="s">
        <v>204</v>
      </c>
      <c r="AF227" s="162" t="s">
        <v>204</v>
      </c>
      <c r="AG227" s="162" t="s">
        <v>197</v>
      </c>
    </row>
    <row r="228" spans="1:33" x14ac:dyDescent="0.25">
      <c r="A228" s="162" t="s">
        <v>196</v>
      </c>
      <c r="B228" s="162" t="s">
        <v>197</v>
      </c>
      <c r="C228" s="162" t="s">
        <v>999</v>
      </c>
      <c r="D228" s="162" t="s">
        <v>1000</v>
      </c>
      <c r="E228" s="162" t="s">
        <v>196</v>
      </c>
      <c r="F228" s="162" t="s">
        <v>1001</v>
      </c>
      <c r="G228" s="162" t="s">
        <v>1297</v>
      </c>
      <c r="H228" s="162" t="s">
        <v>1298</v>
      </c>
      <c r="I228" s="162" t="s">
        <v>1289</v>
      </c>
      <c r="J228" s="162" t="s">
        <v>180</v>
      </c>
      <c r="K228" s="162" t="s">
        <v>47</v>
      </c>
      <c r="L228" s="162">
        <v>10</v>
      </c>
      <c r="M228" s="162">
        <v>2014</v>
      </c>
      <c r="N228" s="162" t="s">
        <v>1299</v>
      </c>
      <c r="O228" s="162">
        <v>25</v>
      </c>
      <c r="P228" s="162" t="s">
        <v>204</v>
      </c>
      <c r="Q228" s="162" t="s">
        <v>204</v>
      </c>
      <c r="R228" s="162" t="s">
        <v>204</v>
      </c>
      <c r="S228" s="162" t="s">
        <v>204</v>
      </c>
      <c r="T228" s="162" t="s">
        <v>204</v>
      </c>
      <c r="U228" s="162" t="s">
        <v>204</v>
      </c>
      <c r="V228" s="162" t="s">
        <v>204</v>
      </c>
      <c r="W228" s="162" t="s">
        <v>204</v>
      </c>
      <c r="X228" s="162" t="s">
        <v>204</v>
      </c>
      <c r="Y228" s="162" t="s">
        <v>204</v>
      </c>
      <c r="Z228" s="162" t="s">
        <v>204</v>
      </c>
      <c r="AA228" s="162" t="s">
        <v>204</v>
      </c>
      <c r="AB228" s="162" t="s">
        <v>205</v>
      </c>
      <c r="AC228" s="162" t="s">
        <v>204</v>
      </c>
      <c r="AD228" s="162" t="s">
        <v>204</v>
      </c>
      <c r="AE228" s="162" t="s">
        <v>204</v>
      </c>
      <c r="AF228" s="162" t="s">
        <v>204</v>
      </c>
      <c r="AG228" s="162" t="s">
        <v>197</v>
      </c>
    </row>
    <row r="229" spans="1:33" x14ac:dyDescent="0.25">
      <c r="A229" s="162" t="s">
        <v>196</v>
      </c>
      <c r="B229" s="162" t="s">
        <v>197</v>
      </c>
      <c r="C229" s="162" t="s">
        <v>999</v>
      </c>
      <c r="D229" s="162" t="s">
        <v>1000</v>
      </c>
      <c r="E229" s="162" t="s">
        <v>196</v>
      </c>
      <c r="F229" s="162" t="s">
        <v>1001</v>
      </c>
      <c r="G229" s="162" t="s">
        <v>1300</v>
      </c>
      <c r="H229" s="162" t="s">
        <v>1301</v>
      </c>
      <c r="I229" s="162" t="s">
        <v>1289</v>
      </c>
      <c r="J229" s="162" t="s">
        <v>180</v>
      </c>
      <c r="K229" s="162" t="s">
        <v>47</v>
      </c>
      <c r="L229" s="162">
        <v>10</v>
      </c>
      <c r="M229" s="162">
        <v>2014</v>
      </c>
      <c r="N229" s="162" t="s">
        <v>1302</v>
      </c>
      <c r="O229" s="162">
        <v>28</v>
      </c>
      <c r="P229" s="162" t="s">
        <v>204</v>
      </c>
      <c r="Q229" s="162" t="s">
        <v>204</v>
      </c>
      <c r="R229" s="162" t="s">
        <v>204</v>
      </c>
      <c r="S229" s="162" t="s">
        <v>204</v>
      </c>
      <c r="T229" s="162" t="s">
        <v>204</v>
      </c>
      <c r="U229" s="162" t="s">
        <v>204</v>
      </c>
      <c r="V229" s="162" t="s">
        <v>204</v>
      </c>
      <c r="W229" s="162" t="s">
        <v>204</v>
      </c>
      <c r="X229" s="162" t="s">
        <v>204</v>
      </c>
      <c r="Y229" s="162" t="s">
        <v>204</v>
      </c>
      <c r="Z229" s="162" t="s">
        <v>204</v>
      </c>
      <c r="AA229" s="162" t="s">
        <v>204</v>
      </c>
      <c r="AB229" s="162" t="s">
        <v>205</v>
      </c>
      <c r="AC229" s="162" t="s">
        <v>204</v>
      </c>
      <c r="AD229" s="162" t="s">
        <v>204</v>
      </c>
      <c r="AE229" s="162" t="s">
        <v>204</v>
      </c>
      <c r="AF229" s="162" t="s">
        <v>204</v>
      </c>
      <c r="AG229" s="162" t="s">
        <v>197</v>
      </c>
    </row>
    <row r="230" spans="1:33" x14ac:dyDescent="0.25">
      <c r="A230" s="162" t="s">
        <v>196</v>
      </c>
      <c r="B230" s="162" t="s">
        <v>197</v>
      </c>
      <c r="C230" s="162" t="s">
        <v>999</v>
      </c>
      <c r="D230" s="162" t="s">
        <v>1000</v>
      </c>
      <c r="E230" s="162" t="s">
        <v>196</v>
      </c>
      <c r="F230" s="162" t="s">
        <v>1001</v>
      </c>
      <c r="G230" s="162" t="s">
        <v>1303</v>
      </c>
      <c r="H230" s="162" t="s">
        <v>1304</v>
      </c>
      <c r="I230" s="162" t="s">
        <v>1289</v>
      </c>
      <c r="J230" s="162" t="s">
        <v>180</v>
      </c>
      <c r="K230" s="162" t="s">
        <v>47</v>
      </c>
      <c r="L230" s="162">
        <v>10</v>
      </c>
      <c r="M230" s="162">
        <v>2014</v>
      </c>
      <c r="N230" s="162" t="s">
        <v>1305</v>
      </c>
      <c r="O230" s="162">
        <v>15</v>
      </c>
      <c r="P230" s="162" t="s">
        <v>204</v>
      </c>
      <c r="Q230" s="162" t="s">
        <v>204</v>
      </c>
      <c r="R230" s="162" t="s">
        <v>204</v>
      </c>
      <c r="S230" s="162" t="s">
        <v>204</v>
      </c>
      <c r="T230" s="162" t="s">
        <v>204</v>
      </c>
      <c r="U230" s="162" t="s">
        <v>204</v>
      </c>
      <c r="V230" s="162" t="s">
        <v>204</v>
      </c>
      <c r="W230" s="162" t="s">
        <v>204</v>
      </c>
      <c r="X230" s="162" t="s">
        <v>204</v>
      </c>
      <c r="Y230" s="162" t="s">
        <v>204</v>
      </c>
      <c r="Z230" s="162" t="s">
        <v>204</v>
      </c>
      <c r="AA230" s="162" t="s">
        <v>204</v>
      </c>
      <c r="AB230" s="162" t="s">
        <v>205</v>
      </c>
      <c r="AC230" s="162" t="s">
        <v>204</v>
      </c>
      <c r="AD230" s="162" t="s">
        <v>204</v>
      </c>
      <c r="AE230" s="162" t="s">
        <v>204</v>
      </c>
      <c r="AF230" s="162" t="s">
        <v>204</v>
      </c>
      <c r="AG230" s="162" t="s">
        <v>197</v>
      </c>
    </row>
    <row r="231" spans="1:33" x14ac:dyDescent="0.25">
      <c r="A231" s="162" t="s">
        <v>196</v>
      </c>
      <c r="B231" s="162" t="s">
        <v>197</v>
      </c>
      <c r="C231" s="162" t="s">
        <v>999</v>
      </c>
      <c r="D231" s="162" t="s">
        <v>1000</v>
      </c>
      <c r="E231" s="162" t="s">
        <v>196</v>
      </c>
      <c r="F231" s="162" t="s">
        <v>1001</v>
      </c>
      <c r="G231" s="162" t="s">
        <v>1306</v>
      </c>
      <c r="H231" s="162" t="s">
        <v>1307</v>
      </c>
      <c r="I231" s="162" t="s">
        <v>1289</v>
      </c>
      <c r="J231" s="162" t="s">
        <v>180</v>
      </c>
      <c r="K231" s="162" t="s">
        <v>47</v>
      </c>
      <c r="L231" s="162">
        <v>10</v>
      </c>
      <c r="M231" s="162">
        <v>2014</v>
      </c>
      <c r="N231" s="162" t="s">
        <v>1308</v>
      </c>
      <c r="O231" s="162">
        <v>68</v>
      </c>
      <c r="P231" s="162" t="s">
        <v>204</v>
      </c>
      <c r="Q231" s="162" t="s">
        <v>204</v>
      </c>
      <c r="R231" s="162" t="s">
        <v>204</v>
      </c>
      <c r="S231" s="162" t="s">
        <v>204</v>
      </c>
      <c r="T231" s="162" t="s">
        <v>204</v>
      </c>
      <c r="U231" s="162" t="s">
        <v>204</v>
      </c>
      <c r="V231" s="162" t="s">
        <v>204</v>
      </c>
      <c r="W231" s="162" t="s">
        <v>204</v>
      </c>
      <c r="X231" s="162" t="s">
        <v>204</v>
      </c>
      <c r="Y231" s="162" t="s">
        <v>204</v>
      </c>
      <c r="Z231" s="162" t="s">
        <v>204</v>
      </c>
      <c r="AA231" s="162" t="s">
        <v>204</v>
      </c>
      <c r="AB231" s="162" t="s">
        <v>205</v>
      </c>
      <c r="AC231" s="162" t="s">
        <v>204</v>
      </c>
      <c r="AD231" s="162" t="s">
        <v>204</v>
      </c>
      <c r="AE231" s="162" t="s">
        <v>204</v>
      </c>
      <c r="AF231" s="162" t="s">
        <v>204</v>
      </c>
      <c r="AG231" s="162" t="s">
        <v>197</v>
      </c>
    </row>
    <row r="232" spans="1:33" x14ac:dyDescent="0.25">
      <c r="A232" s="162" t="s">
        <v>196</v>
      </c>
      <c r="B232" s="162" t="s">
        <v>197</v>
      </c>
      <c r="C232" s="162" t="s">
        <v>999</v>
      </c>
      <c r="D232" s="162" t="s">
        <v>1000</v>
      </c>
      <c r="E232" s="162" t="s">
        <v>196</v>
      </c>
      <c r="F232" s="162" t="s">
        <v>1001</v>
      </c>
      <c r="G232" s="162" t="s">
        <v>1309</v>
      </c>
      <c r="H232" s="162" t="s">
        <v>1310</v>
      </c>
      <c r="I232" s="162" t="s">
        <v>1289</v>
      </c>
      <c r="J232" s="162" t="s">
        <v>180</v>
      </c>
      <c r="K232" s="162" t="s">
        <v>47</v>
      </c>
      <c r="L232" s="162">
        <v>10</v>
      </c>
      <c r="M232" s="162">
        <v>2014</v>
      </c>
      <c r="N232" s="162" t="s">
        <v>1311</v>
      </c>
      <c r="O232" s="162">
        <v>27</v>
      </c>
      <c r="P232" s="162" t="s">
        <v>204</v>
      </c>
      <c r="Q232" s="162" t="s">
        <v>204</v>
      </c>
      <c r="R232" s="162" t="s">
        <v>204</v>
      </c>
      <c r="S232" s="162" t="s">
        <v>204</v>
      </c>
      <c r="T232" s="162" t="s">
        <v>204</v>
      </c>
      <c r="U232" s="162" t="s">
        <v>204</v>
      </c>
      <c r="V232" s="162" t="s">
        <v>204</v>
      </c>
      <c r="W232" s="162" t="s">
        <v>204</v>
      </c>
      <c r="X232" s="162" t="s">
        <v>204</v>
      </c>
      <c r="Y232" s="162" t="s">
        <v>204</v>
      </c>
      <c r="Z232" s="162" t="s">
        <v>204</v>
      </c>
      <c r="AA232" s="162" t="s">
        <v>204</v>
      </c>
      <c r="AB232" s="162" t="s">
        <v>205</v>
      </c>
      <c r="AC232" s="162" t="s">
        <v>204</v>
      </c>
      <c r="AD232" s="162" t="s">
        <v>204</v>
      </c>
      <c r="AE232" s="162" t="s">
        <v>204</v>
      </c>
      <c r="AF232" s="162" t="s">
        <v>204</v>
      </c>
      <c r="AG232" s="162" t="s">
        <v>197</v>
      </c>
    </row>
    <row r="233" spans="1:33" x14ac:dyDescent="0.25">
      <c r="A233" s="162" t="s">
        <v>196</v>
      </c>
      <c r="B233" s="162" t="s">
        <v>197</v>
      </c>
      <c r="C233" s="162" t="s">
        <v>999</v>
      </c>
      <c r="D233" s="162" t="s">
        <v>1000</v>
      </c>
      <c r="E233" s="162" t="s">
        <v>196</v>
      </c>
      <c r="F233" s="162" t="s">
        <v>1001</v>
      </c>
      <c r="G233" s="162" t="s">
        <v>1312</v>
      </c>
      <c r="H233" s="162" t="s">
        <v>1313</v>
      </c>
      <c r="I233" s="162" t="s">
        <v>1289</v>
      </c>
      <c r="J233" s="162" t="s">
        <v>180</v>
      </c>
      <c r="K233" s="162" t="s">
        <v>47</v>
      </c>
      <c r="L233" s="162">
        <v>10</v>
      </c>
      <c r="M233" s="162">
        <v>2014</v>
      </c>
      <c r="N233" s="162" t="s">
        <v>1314</v>
      </c>
      <c r="O233" s="162">
        <v>39</v>
      </c>
      <c r="P233" s="162" t="s">
        <v>204</v>
      </c>
      <c r="Q233" s="162" t="s">
        <v>204</v>
      </c>
      <c r="R233" s="162" t="s">
        <v>204</v>
      </c>
      <c r="S233" s="162" t="s">
        <v>204</v>
      </c>
      <c r="T233" s="162" t="s">
        <v>204</v>
      </c>
      <c r="U233" s="162" t="s">
        <v>204</v>
      </c>
      <c r="V233" s="162" t="s">
        <v>204</v>
      </c>
      <c r="W233" s="162" t="s">
        <v>204</v>
      </c>
      <c r="X233" s="162" t="s">
        <v>204</v>
      </c>
      <c r="Y233" s="162" t="s">
        <v>204</v>
      </c>
      <c r="Z233" s="162" t="s">
        <v>204</v>
      </c>
      <c r="AA233" s="162" t="s">
        <v>204</v>
      </c>
      <c r="AB233" s="162" t="s">
        <v>205</v>
      </c>
      <c r="AC233" s="162" t="s">
        <v>204</v>
      </c>
      <c r="AD233" s="162" t="s">
        <v>204</v>
      </c>
      <c r="AE233" s="162" t="s">
        <v>204</v>
      </c>
      <c r="AF233" s="162" t="s">
        <v>204</v>
      </c>
      <c r="AG233" s="162" t="s">
        <v>197</v>
      </c>
    </row>
    <row r="234" spans="1:33" x14ac:dyDescent="0.25">
      <c r="A234" s="162" t="s">
        <v>196</v>
      </c>
      <c r="B234" s="162" t="s">
        <v>197</v>
      </c>
      <c r="C234" s="162" t="s">
        <v>999</v>
      </c>
      <c r="D234" s="162" t="s">
        <v>1000</v>
      </c>
      <c r="E234" s="162" t="s">
        <v>196</v>
      </c>
      <c r="F234" s="162" t="s">
        <v>1001</v>
      </c>
      <c r="G234" s="162" t="s">
        <v>1312</v>
      </c>
      <c r="H234" s="162" t="s">
        <v>1313</v>
      </c>
      <c r="I234" s="162" t="s">
        <v>1289</v>
      </c>
      <c r="J234" s="162" t="s">
        <v>180</v>
      </c>
      <c r="K234" s="162" t="s">
        <v>47</v>
      </c>
      <c r="L234" s="162">
        <v>7</v>
      </c>
      <c r="M234" s="162">
        <v>2014</v>
      </c>
      <c r="N234" s="162" t="s">
        <v>1315</v>
      </c>
      <c r="O234" s="162">
        <v>17</v>
      </c>
      <c r="P234" s="162" t="s">
        <v>204</v>
      </c>
      <c r="Q234" s="162" t="s">
        <v>204</v>
      </c>
      <c r="R234" s="162" t="s">
        <v>204</v>
      </c>
      <c r="S234" s="162" t="s">
        <v>204</v>
      </c>
      <c r="T234" s="162" t="s">
        <v>204</v>
      </c>
      <c r="U234" s="162" t="s">
        <v>204</v>
      </c>
      <c r="V234" s="162" t="s">
        <v>204</v>
      </c>
      <c r="W234" s="162" t="s">
        <v>204</v>
      </c>
      <c r="X234" s="162" t="s">
        <v>204</v>
      </c>
      <c r="Y234" s="162" t="s">
        <v>204</v>
      </c>
      <c r="Z234" s="162" t="s">
        <v>204</v>
      </c>
      <c r="AA234" s="162" t="s">
        <v>204</v>
      </c>
      <c r="AB234" s="162" t="s">
        <v>205</v>
      </c>
      <c r="AC234" s="162" t="s">
        <v>204</v>
      </c>
      <c r="AD234" s="162" t="s">
        <v>204</v>
      </c>
      <c r="AE234" s="162" t="s">
        <v>204</v>
      </c>
      <c r="AF234" s="162" t="s">
        <v>204</v>
      </c>
      <c r="AG234" s="162" t="s">
        <v>197</v>
      </c>
    </row>
    <row r="235" spans="1:33" x14ac:dyDescent="0.25">
      <c r="A235" s="162" t="s">
        <v>196</v>
      </c>
      <c r="B235" s="162" t="s">
        <v>197</v>
      </c>
      <c r="C235" s="162" t="s">
        <v>999</v>
      </c>
      <c r="D235" s="162" t="s">
        <v>1000</v>
      </c>
      <c r="E235" s="162" t="s">
        <v>196</v>
      </c>
      <c r="F235" s="162" t="s">
        <v>1001</v>
      </c>
      <c r="G235" s="162" t="s">
        <v>1316</v>
      </c>
      <c r="H235" s="162" t="s">
        <v>1317</v>
      </c>
      <c r="I235" s="162" t="s">
        <v>1289</v>
      </c>
      <c r="J235" s="162" t="s">
        <v>180</v>
      </c>
      <c r="K235" s="162" t="s">
        <v>47</v>
      </c>
      <c r="L235" s="162">
        <v>10</v>
      </c>
      <c r="M235" s="162">
        <v>2014</v>
      </c>
      <c r="N235" s="162" t="s">
        <v>1318</v>
      </c>
      <c r="O235" s="162">
        <v>46</v>
      </c>
      <c r="P235" s="162" t="s">
        <v>204</v>
      </c>
      <c r="Q235" s="162" t="s">
        <v>204</v>
      </c>
      <c r="R235" s="162" t="s">
        <v>204</v>
      </c>
      <c r="S235" s="162" t="s">
        <v>204</v>
      </c>
      <c r="T235" s="162" t="s">
        <v>204</v>
      </c>
      <c r="U235" s="162" t="s">
        <v>204</v>
      </c>
      <c r="V235" s="162" t="s">
        <v>204</v>
      </c>
      <c r="W235" s="162" t="s">
        <v>204</v>
      </c>
      <c r="X235" s="162" t="s">
        <v>204</v>
      </c>
      <c r="Y235" s="162" t="s">
        <v>204</v>
      </c>
      <c r="Z235" s="162" t="s">
        <v>204</v>
      </c>
      <c r="AA235" s="162" t="s">
        <v>204</v>
      </c>
      <c r="AB235" s="162" t="s">
        <v>205</v>
      </c>
      <c r="AC235" s="162" t="s">
        <v>204</v>
      </c>
      <c r="AD235" s="162" t="s">
        <v>204</v>
      </c>
      <c r="AE235" s="162" t="s">
        <v>204</v>
      </c>
      <c r="AF235" s="162" t="s">
        <v>204</v>
      </c>
      <c r="AG235" s="162" t="s">
        <v>197</v>
      </c>
    </row>
    <row r="236" spans="1:33" x14ac:dyDescent="0.25">
      <c r="A236" s="162" t="s">
        <v>196</v>
      </c>
      <c r="B236" s="162" t="s">
        <v>197</v>
      </c>
      <c r="C236" s="162" t="s">
        <v>999</v>
      </c>
      <c r="D236" s="162" t="s">
        <v>1000</v>
      </c>
      <c r="E236" s="162" t="s">
        <v>196</v>
      </c>
      <c r="F236" s="162" t="s">
        <v>1001</v>
      </c>
      <c r="G236" s="162" t="s">
        <v>1319</v>
      </c>
      <c r="H236" s="162" t="s">
        <v>1320</v>
      </c>
      <c r="I236" s="162" t="s">
        <v>1289</v>
      </c>
      <c r="J236" s="162" t="s">
        <v>180</v>
      </c>
      <c r="K236" s="162" t="s">
        <v>47</v>
      </c>
      <c r="L236" s="162">
        <v>10</v>
      </c>
      <c r="M236" s="162">
        <v>2014</v>
      </c>
      <c r="N236" s="162" t="s">
        <v>1321</v>
      </c>
      <c r="O236" s="162">
        <v>37</v>
      </c>
      <c r="P236" s="162" t="s">
        <v>204</v>
      </c>
      <c r="Q236" s="162" t="s">
        <v>204</v>
      </c>
      <c r="R236" s="162" t="s">
        <v>204</v>
      </c>
      <c r="S236" s="162" t="s">
        <v>204</v>
      </c>
      <c r="T236" s="162" t="s">
        <v>204</v>
      </c>
      <c r="U236" s="162" t="s">
        <v>204</v>
      </c>
      <c r="V236" s="162" t="s">
        <v>204</v>
      </c>
      <c r="W236" s="162" t="s">
        <v>204</v>
      </c>
      <c r="X236" s="162" t="s">
        <v>204</v>
      </c>
      <c r="Y236" s="162" t="s">
        <v>204</v>
      </c>
      <c r="Z236" s="162" t="s">
        <v>204</v>
      </c>
      <c r="AA236" s="162" t="s">
        <v>204</v>
      </c>
      <c r="AB236" s="162" t="s">
        <v>205</v>
      </c>
      <c r="AC236" s="162" t="s">
        <v>204</v>
      </c>
      <c r="AD236" s="162" t="s">
        <v>204</v>
      </c>
      <c r="AE236" s="162" t="s">
        <v>204</v>
      </c>
      <c r="AF236" s="162" t="s">
        <v>204</v>
      </c>
      <c r="AG236" s="162" t="s">
        <v>197</v>
      </c>
    </row>
    <row r="237" spans="1:33" x14ac:dyDescent="0.25">
      <c r="A237" s="162" t="s">
        <v>196</v>
      </c>
      <c r="B237" s="162" t="s">
        <v>197</v>
      </c>
      <c r="C237" s="162" t="s">
        <v>999</v>
      </c>
      <c r="D237" s="162" t="s">
        <v>1000</v>
      </c>
      <c r="E237" s="162" t="s">
        <v>196</v>
      </c>
      <c r="F237" s="162" t="s">
        <v>1001</v>
      </c>
      <c r="G237" s="162" t="s">
        <v>1322</v>
      </c>
      <c r="H237" s="162" t="s">
        <v>1323</v>
      </c>
      <c r="I237" s="162" t="s">
        <v>1289</v>
      </c>
      <c r="J237" s="162" t="s">
        <v>180</v>
      </c>
      <c r="K237" s="162" t="s">
        <v>47</v>
      </c>
      <c r="L237" s="162">
        <v>10</v>
      </c>
      <c r="M237" s="162">
        <v>2014</v>
      </c>
      <c r="N237" s="162" t="s">
        <v>1324</v>
      </c>
      <c r="O237" s="162">
        <v>31</v>
      </c>
      <c r="P237" s="162" t="s">
        <v>204</v>
      </c>
      <c r="Q237" s="162" t="s">
        <v>204</v>
      </c>
      <c r="R237" s="162" t="s">
        <v>204</v>
      </c>
      <c r="S237" s="162" t="s">
        <v>204</v>
      </c>
      <c r="T237" s="162" t="s">
        <v>204</v>
      </c>
      <c r="U237" s="162" t="s">
        <v>204</v>
      </c>
      <c r="V237" s="162" t="s">
        <v>204</v>
      </c>
      <c r="W237" s="162" t="s">
        <v>204</v>
      </c>
      <c r="X237" s="162" t="s">
        <v>204</v>
      </c>
      <c r="Y237" s="162" t="s">
        <v>204</v>
      </c>
      <c r="Z237" s="162" t="s">
        <v>204</v>
      </c>
      <c r="AA237" s="162" t="s">
        <v>204</v>
      </c>
      <c r="AB237" s="162" t="s">
        <v>205</v>
      </c>
      <c r="AC237" s="162" t="s">
        <v>204</v>
      </c>
      <c r="AD237" s="162" t="s">
        <v>204</v>
      </c>
      <c r="AE237" s="162" t="s">
        <v>204</v>
      </c>
      <c r="AF237" s="162" t="s">
        <v>204</v>
      </c>
      <c r="AG237" s="162" t="s">
        <v>197</v>
      </c>
    </row>
    <row r="238" spans="1:33" x14ac:dyDescent="0.25">
      <c r="A238" s="162" t="s">
        <v>196</v>
      </c>
      <c r="B238" s="162" t="s">
        <v>197</v>
      </c>
      <c r="C238" s="162" t="s">
        <v>999</v>
      </c>
      <c r="D238" s="162" t="s">
        <v>1000</v>
      </c>
      <c r="E238" s="162" t="s">
        <v>196</v>
      </c>
      <c r="F238" s="162" t="s">
        <v>1001</v>
      </c>
      <c r="G238" s="162" t="s">
        <v>1325</v>
      </c>
      <c r="H238" s="162" t="s">
        <v>1326</v>
      </c>
      <c r="I238" s="162" t="s">
        <v>1289</v>
      </c>
      <c r="J238" s="162" t="s">
        <v>180</v>
      </c>
      <c r="K238" s="162" t="s">
        <v>47</v>
      </c>
      <c r="L238" s="162">
        <v>10</v>
      </c>
      <c r="M238" s="162">
        <v>2014</v>
      </c>
      <c r="N238" s="162" t="s">
        <v>1327</v>
      </c>
      <c r="O238" s="162">
        <v>71</v>
      </c>
      <c r="P238" s="162" t="s">
        <v>204</v>
      </c>
      <c r="Q238" s="162" t="s">
        <v>204</v>
      </c>
      <c r="R238" s="162" t="s">
        <v>204</v>
      </c>
      <c r="S238" s="162" t="s">
        <v>204</v>
      </c>
      <c r="T238" s="162" t="s">
        <v>204</v>
      </c>
      <c r="U238" s="162" t="s">
        <v>204</v>
      </c>
      <c r="V238" s="162" t="s">
        <v>204</v>
      </c>
      <c r="W238" s="162" t="s">
        <v>204</v>
      </c>
      <c r="X238" s="162" t="s">
        <v>204</v>
      </c>
      <c r="Y238" s="162" t="s">
        <v>204</v>
      </c>
      <c r="Z238" s="162" t="s">
        <v>204</v>
      </c>
      <c r="AA238" s="162" t="s">
        <v>204</v>
      </c>
      <c r="AB238" s="162" t="s">
        <v>205</v>
      </c>
      <c r="AC238" s="162" t="s">
        <v>204</v>
      </c>
      <c r="AD238" s="162" t="s">
        <v>204</v>
      </c>
      <c r="AE238" s="162" t="s">
        <v>204</v>
      </c>
      <c r="AF238" s="162" t="s">
        <v>204</v>
      </c>
      <c r="AG238" s="162" t="s">
        <v>197</v>
      </c>
    </row>
    <row r="239" spans="1:33" x14ac:dyDescent="0.25">
      <c r="A239" s="162" t="s">
        <v>196</v>
      </c>
      <c r="B239" s="162" t="s">
        <v>197</v>
      </c>
      <c r="C239" s="162" t="s">
        <v>999</v>
      </c>
      <c r="D239" s="162" t="s">
        <v>1000</v>
      </c>
      <c r="E239" s="162" t="s">
        <v>196</v>
      </c>
      <c r="F239" s="162" t="s">
        <v>1001</v>
      </c>
      <c r="G239" s="162" t="s">
        <v>1328</v>
      </c>
      <c r="H239" s="162" t="s">
        <v>1329</v>
      </c>
      <c r="I239" s="162" t="s">
        <v>1330</v>
      </c>
      <c r="J239" s="162" t="s">
        <v>180</v>
      </c>
      <c r="K239" s="162" t="s">
        <v>47</v>
      </c>
      <c r="L239" s="162">
        <v>8</v>
      </c>
      <c r="M239" s="162">
        <v>2014</v>
      </c>
      <c r="N239" s="162" t="s">
        <v>1335</v>
      </c>
      <c r="O239" s="162">
        <v>31</v>
      </c>
      <c r="P239" s="162" t="s">
        <v>204</v>
      </c>
      <c r="Q239" s="162" t="s">
        <v>204</v>
      </c>
      <c r="R239" s="162" t="s">
        <v>205</v>
      </c>
      <c r="S239" s="162" t="s">
        <v>204</v>
      </c>
      <c r="T239" s="162" t="s">
        <v>204</v>
      </c>
      <c r="U239" s="162" t="s">
        <v>204</v>
      </c>
      <c r="V239" s="162" t="s">
        <v>204</v>
      </c>
      <c r="W239" s="162" t="s">
        <v>204</v>
      </c>
      <c r="X239" s="162" t="s">
        <v>204</v>
      </c>
      <c r="Y239" s="162" t="s">
        <v>204</v>
      </c>
      <c r="Z239" s="162" t="s">
        <v>204</v>
      </c>
      <c r="AA239" s="162" t="s">
        <v>204</v>
      </c>
      <c r="AB239" s="162" t="s">
        <v>204</v>
      </c>
      <c r="AC239" s="162" t="s">
        <v>204</v>
      </c>
      <c r="AD239" s="162" t="s">
        <v>204</v>
      </c>
      <c r="AE239" s="162" t="s">
        <v>204</v>
      </c>
      <c r="AF239" s="162" t="s">
        <v>204</v>
      </c>
      <c r="AG239" s="162" t="s">
        <v>197</v>
      </c>
    </row>
    <row r="240" spans="1:33" x14ac:dyDescent="0.25">
      <c r="A240" s="162" t="s">
        <v>196</v>
      </c>
      <c r="B240" s="162" t="s">
        <v>197</v>
      </c>
      <c r="C240" s="162" t="s">
        <v>999</v>
      </c>
      <c r="D240" s="162" t="s">
        <v>1000</v>
      </c>
      <c r="E240" s="162" t="s">
        <v>196</v>
      </c>
      <c r="F240" s="162" t="s">
        <v>1001</v>
      </c>
      <c r="G240" s="162" t="s">
        <v>1328</v>
      </c>
      <c r="H240" s="162" t="s">
        <v>1329</v>
      </c>
      <c r="I240" s="162" t="s">
        <v>1330</v>
      </c>
      <c r="J240" s="162" t="s">
        <v>180</v>
      </c>
      <c r="K240" s="162" t="s">
        <v>47</v>
      </c>
      <c r="L240" s="162">
        <v>7</v>
      </c>
      <c r="M240" s="162">
        <v>2014</v>
      </c>
      <c r="N240" s="162" t="s">
        <v>1334</v>
      </c>
      <c r="O240" s="162">
        <v>38</v>
      </c>
      <c r="P240" s="162" t="s">
        <v>204</v>
      </c>
      <c r="Q240" s="162" t="s">
        <v>204</v>
      </c>
      <c r="R240" s="162" t="s">
        <v>205</v>
      </c>
      <c r="S240" s="162" t="s">
        <v>204</v>
      </c>
      <c r="T240" s="162" t="s">
        <v>204</v>
      </c>
      <c r="U240" s="162" t="s">
        <v>204</v>
      </c>
      <c r="V240" s="162" t="s">
        <v>204</v>
      </c>
      <c r="W240" s="162" t="s">
        <v>204</v>
      </c>
      <c r="X240" s="162" t="s">
        <v>204</v>
      </c>
      <c r="Y240" s="162" t="s">
        <v>204</v>
      </c>
      <c r="Z240" s="162" t="s">
        <v>204</v>
      </c>
      <c r="AA240" s="162" t="s">
        <v>204</v>
      </c>
      <c r="AB240" s="162" t="s">
        <v>204</v>
      </c>
      <c r="AC240" s="162" t="s">
        <v>204</v>
      </c>
      <c r="AD240" s="162" t="s">
        <v>204</v>
      </c>
      <c r="AE240" s="162" t="s">
        <v>204</v>
      </c>
      <c r="AF240" s="162" t="s">
        <v>204</v>
      </c>
      <c r="AG240" s="162" t="s">
        <v>197</v>
      </c>
    </row>
    <row r="241" spans="1:33" x14ac:dyDescent="0.25">
      <c r="A241" s="162" t="s">
        <v>196</v>
      </c>
      <c r="B241" s="162" t="s">
        <v>197</v>
      </c>
      <c r="C241" s="162" t="s">
        <v>999</v>
      </c>
      <c r="D241" s="162" t="s">
        <v>1000</v>
      </c>
      <c r="E241" s="162" t="s">
        <v>196</v>
      </c>
      <c r="F241" s="162" t="s">
        <v>1001</v>
      </c>
      <c r="G241" s="162" t="s">
        <v>1328</v>
      </c>
      <c r="H241" s="162" t="s">
        <v>1329</v>
      </c>
      <c r="I241" s="162" t="s">
        <v>1330</v>
      </c>
      <c r="J241" s="162" t="s">
        <v>180</v>
      </c>
      <c r="K241" s="162" t="s">
        <v>47</v>
      </c>
      <c r="L241" s="162">
        <v>11</v>
      </c>
      <c r="M241" s="162">
        <v>2014</v>
      </c>
      <c r="N241" s="162" t="s">
        <v>1331</v>
      </c>
      <c r="O241" s="162">
        <v>21</v>
      </c>
      <c r="P241" s="162" t="s">
        <v>204</v>
      </c>
      <c r="Q241" s="162" t="s">
        <v>204</v>
      </c>
      <c r="R241" s="162" t="s">
        <v>205</v>
      </c>
      <c r="S241" s="162" t="s">
        <v>204</v>
      </c>
      <c r="T241" s="162" t="s">
        <v>204</v>
      </c>
      <c r="U241" s="162" t="s">
        <v>204</v>
      </c>
      <c r="V241" s="162" t="s">
        <v>204</v>
      </c>
      <c r="W241" s="162" t="s">
        <v>204</v>
      </c>
      <c r="X241" s="162" t="s">
        <v>204</v>
      </c>
      <c r="Y241" s="162" t="s">
        <v>204</v>
      </c>
      <c r="Z241" s="162" t="s">
        <v>204</v>
      </c>
      <c r="AA241" s="162" t="s">
        <v>204</v>
      </c>
      <c r="AB241" s="162" t="s">
        <v>204</v>
      </c>
      <c r="AC241" s="162" t="s">
        <v>204</v>
      </c>
      <c r="AD241" s="162" t="s">
        <v>204</v>
      </c>
      <c r="AE241" s="162" t="s">
        <v>204</v>
      </c>
      <c r="AF241" s="162" t="s">
        <v>204</v>
      </c>
      <c r="AG241" s="162" t="s">
        <v>197</v>
      </c>
    </row>
    <row r="242" spans="1:33" x14ac:dyDescent="0.25">
      <c r="A242" s="162" t="s">
        <v>196</v>
      </c>
      <c r="B242" s="162" t="s">
        <v>197</v>
      </c>
      <c r="C242" s="162" t="s">
        <v>999</v>
      </c>
      <c r="D242" s="162" t="s">
        <v>1000</v>
      </c>
      <c r="E242" s="162" t="s">
        <v>196</v>
      </c>
      <c r="F242" s="162" t="s">
        <v>1001</v>
      </c>
      <c r="G242" s="162" t="s">
        <v>1328</v>
      </c>
      <c r="H242" s="162" t="s">
        <v>1329</v>
      </c>
      <c r="I242" s="162" t="s">
        <v>1330</v>
      </c>
      <c r="J242" s="162" t="s">
        <v>180</v>
      </c>
      <c r="K242" s="162" t="s">
        <v>47</v>
      </c>
      <c r="L242" s="162">
        <v>6</v>
      </c>
      <c r="M242" s="162">
        <v>2014</v>
      </c>
      <c r="N242" s="162" t="s">
        <v>1333</v>
      </c>
      <c r="O242" s="162">
        <v>39</v>
      </c>
      <c r="P242" s="162" t="s">
        <v>204</v>
      </c>
      <c r="Q242" s="162" t="s">
        <v>204</v>
      </c>
      <c r="R242" s="162" t="s">
        <v>205</v>
      </c>
      <c r="S242" s="162" t="s">
        <v>204</v>
      </c>
      <c r="T242" s="162" t="s">
        <v>204</v>
      </c>
      <c r="U242" s="162" t="s">
        <v>204</v>
      </c>
      <c r="V242" s="162" t="s">
        <v>204</v>
      </c>
      <c r="W242" s="162" t="s">
        <v>204</v>
      </c>
      <c r="X242" s="162" t="s">
        <v>204</v>
      </c>
      <c r="Y242" s="162" t="s">
        <v>204</v>
      </c>
      <c r="Z242" s="162" t="s">
        <v>204</v>
      </c>
      <c r="AA242" s="162" t="s">
        <v>204</v>
      </c>
      <c r="AB242" s="162" t="s">
        <v>204</v>
      </c>
      <c r="AC242" s="162" t="s">
        <v>204</v>
      </c>
      <c r="AD242" s="162" t="s">
        <v>204</v>
      </c>
      <c r="AE242" s="162" t="s">
        <v>204</v>
      </c>
      <c r="AF242" s="162" t="s">
        <v>204</v>
      </c>
      <c r="AG242" s="162" t="s">
        <v>197</v>
      </c>
    </row>
    <row r="243" spans="1:33" x14ac:dyDescent="0.25">
      <c r="A243" s="162" t="s">
        <v>196</v>
      </c>
      <c r="B243" s="162" t="s">
        <v>197</v>
      </c>
      <c r="C243" s="162" t="s">
        <v>999</v>
      </c>
      <c r="D243" s="162" t="s">
        <v>1000</v>
      </c>
      <c r="E243" s="162" t="s">
        <v>196</v>
      </c>
      <c r="F243" s="162" t="s">
        <v>1001</v>
      </c>
      <c r="G243" s="162" t="s">
        <v>1328</v>
      </c>
      <c r="H243" s="162" t="s">
        <v>1329</v>
      </c>
      <c r="I243" s="162" t="s">
        <v>1330</v>
      </c>
      <c r="J243" s="162" t="s">
        <v>180</v>
      </c>
      <c r="K243" s="162" t="s">
        <v>47</v>
      </c>
      <c r="L243" s="162">
        <v>9</v>
      </c>
      <c r="M243" s="162">
        <v>2014</v>
      </c>
      <c r="N243" s="162" t="s">
        <v>1332</v>
      </c>
      <c r="O243" s="162">
        <v>30</v>
      </c>
      <c r="P243" s="162" t="s">
        <v>204</v>
      </c>
      <c r="Q243" s="162" t="s">
        <v>204</v>
      </c>
      <c r="R243" s="162" t="s">
        <v>205</v>
      </c>
      <c r="S243" s="162" t="s">
        <v>204</v>
      </c>
      <c r="T243" s="162" t="s">
        <v>204</v>
      </c>
      <c r="U243" s="162" t="s">
        <v>204</v>
      </c>
      <c r="V243" s="162" t="s">
        <v>204</v>
      </c>
      <c r="W243" s="162" t="s">
        <v>204</v>
      </c>
      <c r="X243" s="162" t="s">
        <v>204</v>
      </c>
      <c r="Y243" s="162" t="s">
        <v>204</v>
      </c>
      <c r="Z243" s="162" t="s">
        <v>204</v>
      </c>
      <c r="AA243" s="162" t="s">
        <v>204</v>
      </c>
      <c r="AB243" s="162" t="s">
        <v>204</v>
      </c>
      <c r="AC243" s="162" t="s">
        <v>204</v>
      </c>
      <c r="AD243" s="162" t="s">
        <v>204</v>
      </c>
      <c r="AE243" s="162" t="s">
        <v>204</v>
      </c>
      <c r="AF243" s="162" t="s">
        <v>204</v>
      </c>
      <c r="AG243" s="162" t="s">
        <v>197</v>
      </c>
    </row>
    <row r="244" spans="1:33" x14ac:dyDescent="0.25">
      <c r="A244" s="162" t="s">
        <v>196</v>
      </c>
      <c r="B244" s="162" t="s">
        <v>197</v>
      </c>
      <c r="C244" s="162" t="s">
        <v>999</v>
      </c>
      <c r="D244" s="162" t="s">
        <v>1000</v>
      </c>
      <c r="E244" s="162" t="s">
        <v>196</v>
      </c>
      <c r="F244" s="162" t="s">
        <v>1001</v>
      </c>
      <c r="G244" s="162" t="s">
        <v>1336</v>
      </c>
      <c r="H244" s="162" t="s">
        <v>1337</v>
      </c>
      <c r="I244" s="162" t="s">
        <v>1338</v>
      </c>
      <c r="J244" s="162" t="s">
        <v>180</v>
      </c>
      <c r="K244" s="162" t="s">
        <v>47</v>
      </c>
      <c r="L244" s="162">
        <v>8</v>
      </c>
      <c r="M244" s="162">
        <v>2014</v>
      </c>
      <c r="N244" s="162" t="s">
        <v>1341</v>
      </c>
      <c r="O244" s="162">
        <v>11</v>
      </c>
      <c r="P244" s="162" t="s">
        <v>204</v>
      </c>
      <c r="Q244" s="162" t="s">
        <v>204</v>
      </c>
      <c r="R244" s="162" t="s">
        <v>205</v>
      </c>
      <c r="S244" s="162" t="s">
        <v>204</v>
      </c>
      <c r="T244" s="162" t="s">
        <v>204</v>
      </c>
      <c r="U244" s="162" t="s">
        <v>204</v>
      </c>
      <c r="V244" s="162" t="s">
        <v>204</v>
      </c>
      <c r="W244" s="162" t="s">
        <v>204</v>
      </c>
      <c r="X244" s="162" t="s">
        <v>204</v>
      </c>
      <c r="Y244" s="162" t="s">
        <v>204</v>
      </c>
      <c r="Z244" s="162" t="s">
        <v>204</v>
      </c>
      <c r="AA244" s="162" t="s">
        <v>204</v>
      </c>
      <c r="AB244" s="162" t="s">
        <v>204</v>
      </c>
      <c r="AC244" s="162" t="s">
        <v>204</v>
      </c>
      <c r="AD244" s="162" t="s">
        <v>204</v>
      </c>
      <c r="AE244" s="162" t="s">
        <v>204</v>
      </c>
      <c r="AF244" s="162" t="s">
        <v>204</v>
      </c>
      <c r="AG244" s="162" t="s">
        <v>197</v>
      </c>
    </row>
    <row r="245" spans="1:33" x14ac:dyDescent="0.25">
      <c r="A245" s="162" t="s">
        <v>196</v>
      </c>
      <c r="B245" s="162" t="s">
        <v>197</v>
      </c>
      <c r="C245" s="162" t="s">
        <v>999</v>
      </c>
      <c r="D245" s="162" t="s">
        <v>1000</v>
      </c>
      <c r="E245" s="162" t="s">
        <v>196</v>
      </c>
      <c r="F245" s="162" t="s">
        <v>1001</v>
      </c>
      <c r="G245" s="162" t="s">
        <v>1336</v>
      </c>
      <c r="H245" s="162" t="s">
        <v>1337</v>
      </c>
      <c r="I245" s="162" t="s">
        <v>1338</v>
      </c>
      <c r="J245" s="162" t="s">
        <v>180</v>
      </c>
      <c r="K245" s="162" t="s">
        <v>47</v>
      </c>
      <c r="L245" s="162">
        <v>7</v>
      </c>
      <c r="M245" s="162">
        <v>2014</v>
      </c>
      <c r="N245" s="162" t="s">
        <v>1342</v>
      </c>
      <c r="O245" s="162">
        <v>12</v>
      </c>
      <c r="P245" s="162" t="s">
        <v>204</v>
      </c>
      <c r="Q245" s="162" t="s">
        <v>204</v>
      </c>
      <c r="R245" s="162" t="s">
        <v>205</v>
      </c>
      <c r="S245" s="162" t="s">
        <v>204</v>
      </c>
      <c r="T245" s="162" t="s">
        <v>204</v>
      </c>
      <c r="U245" s="162" t="s">
        <v>204</v>
      </c>
      <c r="V245" s="162" t="s">
        <v>204</v>
      </c>
      <c r="W245" s="162" t="s">
        <v>204</v>
      </c>
      <c r="X245" s="162" t="s">
        <v>204</v>
      </c>
      <c r="Y245" s="162" t="s">
        <v>204</v>
      </c>
      <c r="Z245" s="162" t="s">
        <v>204</v>
      </c>
      <c r="AA245" s="162" t="s">
        <v>204</v>
      </c>
      <c r="AB245" s="162" t="s">
        <v>204</v>
      </c>
      <c r="AC245" s="162" t="s">
        <v>204</v>
      </c>
      <c r="AD245" s="162" t="s">
        <v>204</v>
      </c>
      <c r="AE245" s="162" t="s">
        <v>204</v>
      </c>
      <c r="AF245" s="162" t="s">
        <v>204</v>
      </c>
      <c r="AG245" s="162" t="s">
        <v>197</v>
      </c>
    </row>
    <row r="246" spans="1:33" x14ac:dyDescent="0.25">
      <c r="A246" s="162" t="s">
        <v>196</v>
      </c>
      <c r="B246" s="162" t="s">
        <v>197</v>
      </c>
      <c r="C246" s="162" t="s">
        <v>999</v>
      </c>
      <c r="D246" s="162" t="s">
        <v>1000</v>
      </c>
      <c r="E246" s="162" t="s">
        <v>196</v>
      </c>
      <c r="F246" s="162" t="s">
        <v>1001</v>
      </c>
      <c r="G246" s="162" t="s">
        <v>1336</v>
      </c>
      <c r="H246" s="162" t="s">
        <v>1337</v>
      </c>
      <c r="I246" s="162" t="s">
        <v>1338</v>
      </c>
      <c r="J246" s="162" t="s">
        <v>180</v>
      </c>
      <c r="K246" s="162" t="s">
        <v>47</v>
      </c>
      <c r="L246" s="162">
        <v>9</v>
      </c>
      <c r="M246" s="162">
        <v>2014</v>
      </c>
      <c r="N246" s="162" t="s">
        <v>1339</v>
      </c>
      <c r="O246" s="162">
        <v>9</v>
      </c>
      <c r="P246" s="162" t="s">
        <v>204</v>
      </c>
      <c r="Q246" s="162" t="s">
        <v>204</v>
      </c>
      <c r="R246" s="162" t="s">
        <v>205</v>
      </c>
      <c r="S246" s="162" t="s">
        <v>204</v>
      </c>
      <c r="T246" s="162" t="s">
        <v>204</v>
      </c>
      <c r="U246" s="162" t="s">
        <v>204</v>
      </c>
      <c r="V246" s="162" t="s">
        <v>204</v>
      </c>
      <c r="W246" s="162" t="s">
        <v>204</v>
      </c>
      <c r="X246" s="162" t="s">
        <v>204</v>
      </c>
      <c r="Y246" s="162" t="s">
        <v>204</v>
      </c>
      <c r="Z246" s="162" t="s">
        <v>204</v>
      </c>
      <c r="AA246" s="162" t="s">
        <v>204</v>
      </c>
      <c r="AB246" s="162" t="s">
        <v>204</v>
      </c>
      <c r="AC246" s="162" t="s">
        <v>204</v>
      </c>
      <c r="AD246" s="162" t="s">
        <v>204</v>
      </c>
      <c r="AE246" s="162" t="s">
        <v>204</v>
      </c>
      <c r="AF246" s="162" t="s">
        <v>204</v>
      </c>
      <c r="AG246" s="162" t="s">
        <v>197</v>
      </c>
    </row>
    <row r="247" spans="1:33" x14ac:dyDescent="0.25">
      <c r="A247" s="162" t="s">
        <v>196</v>
      </c>
      <c r="B247" s="162" t="s">
        <v>197</v>
      </c>
      <c r="C247" s="162" t="s">
        <v>999</v>
      </c>
      <c r="D247" s="162" t="s">
        <v>1000</v>
      </c>
      <c r="E247" s="162" t="s">
        <v>196</v>
      </c>
      <c r="F247" s="162" t="s">
        <v>1001</v>
      </c>
      <c r="G247" s="162" t="s">
        <v>1336</v>
      </c>
      <c r="H247" s="162" t="s">
        <v>1337</v>
      </c>
      <c r="I247" s="162" t="s">
        <v>1338</v>
      </c>
      <c r="J247" s="162" t="s">
        <v>180</v>
      </c>
      <c r="K247" s="162" t="s">
        <v>47</v>
      </c>
      <c r="L247" s="162">
        <v>11</v>
      </c>
      <c r="M247" s="162">
        <v>2014</v>
      </c>
      <c r="N247" s="162" t="s">
        <v>1340</v>
      </c>
      <c r="O247" s="162">
        <v>5</v>
      </c>
      <c r="P247" s="162" t="s">
        <v>204</v>
      </c>
      <c r="Q247" s="162" t="s">
        <v>204</v>
      </c>
      <c r="R247" s="162" t="s">
        <v>205</v>
      </c>
      <c r="S247" s="162" t="s">
        <v>204</v>
      </c>
      <c r="T247" s="162" t="s">
        <v>204</v>
      </c>
      <c r="U247" s="162" t="s">
        <v>204</v>
      </c>
      <c r="V247" s="162" t="s">
        <v>204</v>
      </c>
      <c r="W247" s="162" t="s">
        <v>204</v>
      </c>
      <c r="X247" s="162" t="s">
        <v>204</v>
      </c>
      <c r="Y247" s="162" t="s">
        <v>204</v>
      </c>
      <c r="Z247" s="162" t="s">
        <v>204</v>
      </c>
      <c r="AA247" s="162" t="s">
        <v>204</v>
      </c>
      <c r="AB247" s="162" t="s">
        <v>204</v>
      </c>
      <c r="AC247" s="162" t="s">
        <v>204</v>
      </c>
      <c r="AD247" s="162" t="s">
        <v>204</v>
      </c>
      <c r="AE247" s="162" t="s">
        <v>204</v>
      </c>
      <c r="AF247" s="162" t="s">
        <v>204</v>
      </c>
      <c r="AG247" s="162" t="s">
        <v>197</v>
      </c>
    </row>
    <row r="248" spans="1:33" x14ac:dyDescent="0.25">
      <c r="A248" s="162" t="s">
        <v>196</v>
      </c>
      <c r="B248" s="162" t="s">
        <v>197</v>
      </c>
      <c r="C248" s="162" t="s">
        <v>999</v>
      </c>
      <c r="D248" s="162" t="s">
        <v>1000</v>
      </c>
      <c r="E248" s="162" t="s">
        <v>196</v>
      </c>
      <c r="F248" s="162" t="s">
        <v>1001</v>
      </c>
      <c r="G248" s="162" t="s">
        <v>1336</v>
      </c>
      <c r="H248" s="162" t="s">
        <v>1337</v>
      </c>
      <c r="I248" s="162" t="s">
        <v>1338</v>
      </c>
      <c r="J248" s="162" t="s">
        <v>180</v>
      </c>
      <c r="K248" s="162" t="s">
        <v>47</v>
      </c>
      <c r="L248" s="162">
        <v>6</v>
      </c>
      <c r="M248" s="162">
        <v>2014</v>
      </c>
      <c r="N248" s="162" t="s">
        <v>1343</v>
      </c>
      <c r="O248" s="162">
        <v>13</v>
      </c>
      <c r="P248" s="162" t="s">
        <v>204</v>
      </c>
      <c r="Q248" s="162" t="s">
        <v>204</v>
      </c>
      <c r="R248" s="162" t="s">
        <v>205</v>
      </c>
      <c r="S248" s="162" t="s">
        <v>204</v>
      </c>
      <c r="T248" s="162" t="s">
        <v>204</v>
      </c>
      <c r="U248" s="162" t="s">
        <v>204</v>
      </c>
      <c r="V248" s="162" t="s">
        <v>204</v>
      </c>
      <c r="W248" s="162" t="s">
        <v>204</v>
      </c>
      <c r="X248" s="162" t="s">
        <v>204</v>
      </c>
      <c r="Y248" s="162" t="s">
        <v>204</v>
      </c>
      <c r="Z248" s="162" t="s">
        <v>204</v>
      </c>
      <c r="AA248" s="162" t="s">
        <v>204</v>
      </c>
      <c r="AB248" s="162" t="s">
        <v>204</v>
      </c>
      <c r="AC248" s="162" t="s">
        <v>204</v>
      </c>
      <c r="AD248" s="162" t="s">
        <v>204</v>
      </c>
      <c r="AE248" s="162" t="s">
        <v>204</v>
      </c>
      <c r="AF248" s="162" t="s">
        <v>204</v>
      </c>
      <c r="AG248" s="162" t="s">
        <v>197</v>
      </c>
    </row>
    <row r="249" spans="1:33" x14ac:dyDescent="0.25">
      <c r="A249" s="162" t="s">
        <v>196</v>
      </c>
      <c r="B249" s="162" t="s">
        <v>197</v>
      </c>
      <c r="C249" s="162" t="s">
        <v>999</v>
      </c>
      <c r="D249" s="162" t="s">
        <v>1000</v>
      </c>
      <c r="E249" s="162" t="s">
        <v>196</v>
      </c>
      <c r="F249" s="162" t="s">
        <v>1001</v>
      </c>
      <c r="G249" s="162" t="s">
        <v>1344</v>
      </c>
      <c r="H249" s="162" t="s">
        <v>1345</v>
      </c>
      <c r="I249" s="162" t="s">
        <v>1099</v>
      </c>
      <c r="J249" s="162" t="s">
        <v>180</v>
      </c>
      <c r="K249" s="162" t="s">
        <v>47</v>
      </c>
      <c r="L249" s="162">
        <v>6</v>
      </c>
      <c r="M249" s="162">
        <v>2014</v>
      </c>
      <c r="N249" s="162" t="s">
        <v>1346</v>
      </c>
      <c r="O249" s="162">
        <v>16</v>
      </c>
      <c r="P249" s="162" t="s">
        <v>204</v>
      </c>
      <c r="Q249" s="162" t="s">
        <v>204</v>
      </c>
      <c r="R249" s="162" t="s">
        <v>205</v>
      </c>
      <c r="S249" s="162" t="s">
        <v>204</v>
      </c>
      <c r="T249" s="162" t="s">
        <v>204</v>
      </c>
      <c r="U249" s="162" t="s">
        <v>204</v>
      </c>
      <c r="V249" s="162" t="s">
        <v>204</v>
      </c>
      <c r="W249" s="162" t="s">
        <v>204</v>
      </c>
      <c r="X249" s="162" t="s">
        <v>204</v>
      </c>
      <c r="Y249" s="162" t="s">
        <v>204</v>
      </c>
      <c r="Z249" s="162" t="s">
        <v>204</v>
      </c>
      <c r="AA249" s="162" t="s">
        <v>204</v>
      </c>
      <c r="AB249" s="162" t="s">
        <v>204</v>
      </c>
      <c r="AC249" s="162" t="s">
        <v>204</v>
      </c>
      <c r="AD249" s="162" t="s">
        <v>204</v>
      </c>
      <c r="AE249" s="162" t="s">
        <v>204</v>
      </c>
      <c r="AF249" s="162" t="s">
        <v>204</v>
      </c>
      <c r="AG249" s="162" t="s">
        <v>197</v>
      </c>
    </row>
    <row r="250" spans="1:33" x14ac:dyDescent="0.25">
      <c r="A250" s="162" t="s">
        <v>196</v>
      </c>
      <c r="B250" s="162" t="s">
        <v>197</v>
      </c>
      <c r="C250" s="162" t="s">
        <v>999</v>
      </c>
      <c r="D250" s="162" t="s">
        <v>1000</v>
      </c>
      <c r="E250" s="162" t="s">
        <v>196</v>
      </c>
      <c r="F250" s="162" t="s">
        <v>1001</v>
      </c>
      <c r="G250" s="162" t="s">
        <v>1344</v>
      </c>
      <c r="H250" s="162" t="s">
        <v>1345</v>
      </c>
      <c r="I250" s="162" t="s">
        <v>1099</v>
      </c>
      <c r="J250" s="162" t="s">
        <v>180</v>
      </c>
      <c r="K250" s="162" t="s">
        <v>47</v>
      </c>
      <c r="L250" s="162">
        <v>9</v>
      </c>
      <c r="M250" s="162">
        <v>2014</v>
      </c>
      <c r="N250" s="162" t="s">
        <v>1349</v>
      </c>
      <c r="O250" s="162">
        <v>13</v>
      </c>
      <c r="P250" s="162" t="s">
        <v>204</v>
      </c>
      <c r="Q250" s="162" t="s">
        <v>204</v>
      </c>
      <c r="R250" s="162" t="s">
        <v>205</v>
      </c>
      <c r="S250" s="162" t="s">
        <v>204</v>
      </c>
      <c r="T250" s="162" t="s">
        <v>204</v>
      </c>
      <c r="U250" s="162" t="s">
        <v>204</v>
      </c>
      <c r="V250" s="162" t="s">
        <v>204</v>
      </c>
      <c r="W250" s="162" t="s">
        <v>204</v>
      </c>
      <c r="X250" s="162" t="s">
        <v>204</v>
      </c>
      <c r="Y250" s="162" t="s">
        <v>204</v>
      </c>
      <c r="Z250" s="162" t="s">
        <v>204</v>
      </c>
      <c r="AA250" s="162" t="s">
        <v>204</v>
      </c>
      <c r="AB250" s="162" t="s">
        <v>204</v>
      </c>
      <c r="AC250" s="162" t="s">
        <v>204</v>
      </c>
      <c r="AD250" s="162" t="s">
        <v>204</v>
      </c>
      <c r="AE250" s="162" t="s">
        <v>204</v>
      </c>
      <c r="AF250" s="162" t="s">
        <v>204</v>
      </c>
      <c r="AG250" s="162" t="s">
        <v>197</v>
      </c>
    </row>
    <row r="251" spans="1:33" x14ac:dyDescent="0.25">
      <c r="A251" s="162" t="s">
        <v>196</v>
      </c>
      <c r="B251" s="162" t="s">
        <v>197</v>
      </c>
      <c r="C251" s="162" t="s">
        <v>999</v>
      </c>
      <c r="D251" s="162" t="s">
        <v>1000</v>
      </c>
      <c r="E251" s="162" t="s">
        <v>196</v>
      </c>
      <c r="F251" s="162" t="s">
        <v>1001</v>
      </c>
      <c r="G251" s="162" t="s">
        <v>1344</v>
      </c>
      <c r="H251" s="162" t="s">
        <v>1345</v>
      </c>
      <c r="I251" s="162" t="s">
        <v>1099</v>
      </c>
      <c r="J251" s="162" t="s">
        <v>180</v>
      </c>
      <c r="K251" s="162" t="s">
        <v>47</v>
      </c>
      <c r="L251" s="162">
        <v>8</v>
      </c>
      <c r="M251" s="162">
        <v>2014</v>
      </c>
      <c r="N251" s="162" t="s">
        <v>1347</v>
      </c>
      <c r="O251" s="162">
        <v>17</v>
      </c>
      <c r="P251" s="162" t="s">
        <v>204</v>
      </c>
      <c r="Q251" s="162" t="s">
        <v>204</v>
      </c>
      <c r="R251" s="162" t="s">
        <v>205</v>
      </c>
      <c r="S251" s="162" t="s">
        <v>204</v>
      </c>
      <c r="T251" s="162" t="s">
        <v>204</v>
      </c>
      <c r="U251" s="162" t="s">
        <v>204</v>
      </c>
      <c r="V251" s="162" t="s">
        <v>204</v>
      </c>
      <c r="W251" s="162" t="s">
        <v>204</v>
      </c>
      <c r="X251" s="162" t="s">
        <v>204</v>
      </c>
      <c r="Y251" s="162" t="s">
        <v>204</v>
      </c>
      <c r="Z251" s="162" t="s">
        <v>204</v>
      </c>
      <c r="AA251" s="162" t="s">
        <v>204</v>
      </c>
      <c r="AB251" s="162" t="s">
        <v>204</v>
      </c>
      <c r="AC251" s="162" t="s">
        <v>204</v>
      </c>
      <c r="AD251" s="162" t="s">
        <v>204</v>
      </c>
      <c r="AE251" s="162" t="s">
        <v>204</v>
      </c>
      <c r="AF251" s="162" t="s">
        <v>204</v>
      </c>
      <c r="AG251" s="162" t="s">
        <v>197</v>
      </c>
    </row>
    <row r="252" spans="1:33" x14ac:dyDescent="0.25">
      <c r="A252" s="162" t="s">
        <v>196</v>
      </c>
      <c r="B252" s="162" t="s">
        <v>197</v>
      </c>
      <c r="C252" s="162" t="s">
        <v>999</v>
      </c>
      <c r="D252" s="162" t="s">
        <v>1000</v>
      </c>
      <c r="E252" s="162" t="s">
        <v>196</v>
      </c>
      <c r="F252" s="162" t="s">
        <v>1001</v>
      </c>
      <c r="G252" s="162" t="s">
        <v>1344</v>
      </c>
      <c r="H252" s="162" t="s">
        <v>1345</v>
      </c>
      <c r="I252" s="162" t="s">
        <v>1099</v>
      </c>
      <c r="J252" s="162" t="s">
        <v>180</v>
      </c>
      <c r="K252" s="162" t="s">
        <v>47</v>
      </c>
      <c r="L252" s="162">
        <v>11</v>
      </c>
      <c r="M252" s="162">
        <v>2014</v>
      </c>
      <c r="N252" s="162" t="s">
        <v>1348</v>
      </c>
      <c r="O252" s="162">
        <v>7</v>
      </c>
      <c r="P252" s="162" t="s">
        <v>204</v>
      </c>
      <c r="Q252" s="162" t="s">
        <v>204</v>
      </c>
      <c r="R252" s="162" t="s">
        <v>205</v>
      </c>
      <c r="S252" s="162" t="s">
        <v>204</v>
      </c>
      <c r="T252" s="162" t="s">
        <v>204</v>
      </c>
      <c r="U252" s="162" t="s">
        <v>204</v>
      </c>
      <c r="V252" s="162" t="s">
        <v>204</v>
      </c>
      <c r="W252" s="162" t="s">
        <v>204</v>
      </c>
      <c r="X252" s="162" t="s">
        <v>204</v>
      </c>
      <c r="Y252" s="162" t="s">
        <v>204</v>
      </c>
      <c r="Z252" s="162" t="s">
        <v>204</v>
      </c>
      <c r="AA252" s="162" t="s">
        <v>204</v>
      </c>
      <c r="AB252" s="162" t="s">
        <v>204</v>
      </c>
      <c r="AC252" s="162" t="s">
        <v>204</v>
      </c>
      <c r="AD252" s="162" t="s">
        <v>204</v>
      </c>
      <c r="AE252" s="162" t="s">
        <v>204</v>
      </c>
      <c r="AF252" s="162" t="s">
        <v>204</v>
      </c>
      <c r="AG252" s="162" t="s">
        <v>197</v>
      </c>
    </row>
    <row r="253" spans="1:33" x14ac:dyDescent="0.25">
      <c r="A253" s="162" t="s">
        <v>239</v>
      </c>
      <c r="B253" s="162" t="s">
        <v>197</v>
      </c>
      <c r="C253" s="162" t="s">
        <v>1350</v>
      </c>
      <c r="D253" s="162" t="s">
        <v>1000</v>
      </c>
      <c r="E253" s="162" t="s">
        <v>1351</v>
      </c>
      <c r="F253" s="162" t="s">
        <v>1001</v>
      </c>
      <c r="G253" s="162" t="s">
        <v>1352</v>
      </c>
      <c r="H253" s="162" t="s">
        <v>1353</v>
      </c>
      <c r="I253" s="162" t="s">
        <v>1046</v>
      </c>
      <c r="J253" s="162" t="s">
        <v>180</v>
      </c>
      <c r="K253" s="162" t="s">
        <v>52</v>
      </c>
      <c r="L253" s="162">
        <v>9</v>
      </c>
      <c r="M253" s="162">
        <v>2017</v>
      </c>
      <c r="N253" s="162" t="s">
        <v>1355</v>
      </c>
      <c r="O253" s="162">
        <v>541</v>
      </c>
      <c r="P253" s="162" t="s">
        <v>204</v>
      </c>
      <c r="Q253" s="162" t="s">
        <v>204</v>
      </c>
      <c r="R253" s="162" t="s">
        <v>242</v>
      </c>
      <c r="S253" s="162" t="s">
        <v>204</v>
      </c>
      <c r="T253" s="162" t="s">
        <v>204</v>
      </c>
      <c r="U253" s="162" t="s">
        <v>204</v>
      </c>
      <c r="V253" s="162" t="s">
        <v>204</v>
      </c>
      <c r="W253" s="162" t="s">
        <v>204</v>
      </c>
      <c r="X253" s="162" t="s">
        <v>204</v>
      </c>
      <c r="Y253" s="162" t="s">
        <v>204</v>
      </c>
      <c r="Z253" s="162" t="s">
        <v>204</v>
      </c>
      <c r="AA253" s="162" t="s">
        <v>204</v>
      </c>
      <c r="AB253" s="162" t="s">
        <v>204</v>
      </c>
      <c r="AC253" s="162" t="s">
        <v>204</v>
      </c>
      <c r="AD253" s="162" t="s">
        <v>204</v>
      </c>
      <c r="AE253" s="162" t="s">
        <v>204</v>
      </c>
      <c r="AF253" s="162" t="s">
        <v>204</v>
      </c>
      <c r="AG253" s="162" t="s">
        <v>197</v>
      </c>
    </row>
    <row r="254" spans="1:33" x14ac:dyDescent="0.25">
      <c r="A254" s="162" t="s">
        <v>239</v>
      </c>
      <c r="B254" s="162" t="s">
        <v>197</v>
      </c>
      <c r="C254" s="162" t="s">
        <v>1350</v>
      </c>
      <c r="D254" s="162" t="s">
        <v>1000</v>
      </c>
      <c r="E254" s="162" t="s">
        <v>1351</v>
      </c>
      <c r="F254" s="162" t="s">
        <v>1001</v>
      </c>
      <c r="G254" s="162" t="s">
        <v>1352</v>
      </c>
      <c r="H254" s="162" t="s">
        <v>1353</v>
      </c>
      <c r="I254" s="162" t="s">
        <v>1046</v>
      </c>
      <c r="J254" s="162" t="s">
        <v>180</v>
      </c>
      <c r="K254" s="162" t="s">
        <v>52</v>
      </c>
      <c r="L254" s="162">
        <v>8</v>
      </c>
      <c r="M254" s="162">
        <v>2017</v>
      </c>
      <c r="N254" s="162" t="s">
        <v>1354</v>
      </c>
      <c r="O254" s="162">
        <v>491</v>
      </c>
      <c r="P254" s="162" t="s">
        <v>204</v>
      </c>
      <c r="Q254" s="162" t="s">
        <v>204</v>
      </c>
      <c r="R254" s="162" t="s">
        <v>242</v>
      </c>
      <c r="S254" s="162" t="s">
        <v>204</v>
      </c>
      <c r="T254" s="162" t="s">
        <v>204</v>
      </c>
      <c r="U254" s="162" t="s">
        <v>204</v>
      </c>
      <c r="V254" s="162" t="s">
        <v>204</v>
      </c>
      <c r="W254" s="162" t="s">
        <v>204</v>
      </c>
      <c r="X254" s="162" t="s">
        <v>204</v>
      </c>
      <c r="Y254" s="162" t="s">
        <v>204</v>
      </c>
      <c r="Z254" s="162" t="s">
        <v>204</v>
      </c>
      <c r="AA254" s="162" t="s">
        <v>204</v>
      </c>
      <c r="AB254" s="162" t="s">
        <v>204</v>
      </c>
      <c r="AC254" s="162" t="s">
        <v>204</v>
      </c>
      <c r="AD254" s="162" t="s">
        <v>204</v>
      </c>
      <c r="AE254" s="162" t="s">
        <v>204</v>
      </c>
      <c r="AF254" s="162" t="s">
        <v>204</v>
      </c>
      <c r="AG254" s="162" t="s">
        <v>197</v>
      </c>
    </row>
    <row r="255" spans="1:33" x14ac:dyDescent="0.25">
      <c r="A255" s="162" t="s">
        <v>239</v>
      </c>
      <c r="B255" s="162" t="s">
        <v>197</v>
      </c>
      <c r="C255" s="162" t="s">
        <v>1350</v>
      </c>
      <c r="D255" s="162" t="s">
        <v>1000</v>
      </c>
      <c r="E255" s="162" t="s">
        <v>1351</v>
      </c>
      <c r="F255" s="162" t="s">
        <v>1001</v>
      </c>
      <c r="G255" s="162" t="s">
        <v>1352</v>
      </c>
      <c r="H255" s="162" t="s">
        <v>1353</v>
      </c>
      <c r="I255" s="162" t="s">
        <v>1046</v>
      </c>
      <c r="J255" s="162" t="s">
        <v>180</v>
      </c>
      <c r="K255" s="162" t="s">
        <v>52</v>
      </c>
      <c r="L255" s="162">
        <v>12</v>
      </c>
      <c r="M255" s="162">
        <v>2017</v>
      </c>
      <c r="N255" s="162" t="s">
        <v>1356</v>
      </c>
      <c r="O255" s="162">
        <v>455</v>
      </c>
      <c r="P255" s="162" t="s">
        <v>204</v>
      </c>
      <c r="Q255" s="162" t="s">
        <v>204</v>
      </c>
      <c r="R255" s="162" t="s">
        <v>242</v>
      </c>
      <c r="S255" s="162" t="s">
        <v>204</v>
      </c>
      <c r="T255" s="162" t="s">
        <v>204</v>
      </c>
      <c r="U255" s="162" t="s">
        <v>204</v>
      </c>
      <c r="V255" s="162" t="s">
        <v>204</v>
      </c>
      <c r="W255" s="162" t="s">
        <v>204</v>
      </c>
      <c r="X255" s="162" t="s">
        <v>204</v>
      </c>
      <c r="Y255" s="162" t="s">
        <v>204</v>
      </c>
      <c r="Z255" s="162" t="s">
        <v>204</v>
      </c>
      <c r="AA255" s="162" t="s">
        <v>204</v>
      </c>
      <c r="AB255" s="162" t="s">
        <v>204</v>
      </c>
      <c r="AC255" s="162" t="s">
        <v>204</v>
      </c>
      <c r="AD255" s="162" t="s">
        <v>204</v>
      </c>
      <c r="AE255" s="162" t="s">
        <v>204</v>
      </c>
      <c r="AF255" s="162" t="s">
        <v>204</v>
      </c>
      <c r="AG255" s="162" t="s">
        <v>197</v>
      </c>
    </row>
    <row r="256" spans="1:33" x14ac:dyDescent="0.25">
      <c r="A256" s="162" t="s">
        <v>1357</v>
      </c>
      <c r="B256" s="162" t="s">
        <v>197</v>
      </c>
      <c r="C256" s="162" t="s">
        <v>197</v>
      </c>
      <c r="D256" s="162" t="s">
        <v>1358</v>
      </c>
      <c r="E256" s="162" t="s">
        <v>197</v>
      </c>
      <c r="F256" s="162" t="s">
        <v>1359</v>
      </c>
      <c r="G256" s="162" t="s">
        <v>1360</v>
      </c>
      <c r="H256" s="162" t="s">
        <v>1361</v>
      </c>
      <c r="I256" s="162" t="s">
        <v>1362</v>
      </c>
      <c r="J256" s="162" t="s">
        <v>180</v>
      </c>
      <c r="K256" s="162" t="s">
        <v>47</v>
      </c>
      <c r="L256" s="162">
        <v>9</v>
      </c>
      <c r="M256" s="162">
        <v>2012</v>
      </c>
      <c r="N256" s="162" t="s">
        <v>1365</v>
      </c>
      <c r="O256" s="162">
        <v>6</v>
      </c>
      <c r="P256" s="162" t="s">
        <v>204</v>
      </c>
      <c r="Q256" s="162" t="s">
        <v>204</v>
      </c>
      <c r="R256" s="162" t="s">
        <v>204</v>
      </c>
      <c r="S256" s="162" t="s">
        <v>204</v>
      </c>
      <c r="T256" s="162" t="s">
        <v>204</v>
      </c>
      <c r="U256" s="162" t="s">
        <v>204</v>
      </c>
      <c r="V256" s="162" t="s">
        <v>204</v>
      </c>
      <c r="W256" s="162" t="s">
        <v>204</v>
      </c>
      <c r="X256" s="162" t="s">
        <v>204</v>
      </c>
      <c r="Y256" s="162" t="s">
        <v>204</v>
      </c>
      <c r="Z256" s="162" t="s">
        <v>204</v>
      </c>
      <c r="AA256" s="162" t="s">
        <v>204</v>
      </c>
      <c r="AB256" s="162" t="s">
        <v>204</v>
      </c>
      <c r="AC256" s="162" t="s">
        <v>204</v>
      </c>
      <c r="AD256" s="162" t="s">
        <v>204</v>
      </c>
      <c r="AE256" s="162" t="s">
        <v>204</v>
      </c>
      <c r="AF256" s="162" t="s">
        <v>204</v>
      </c>
      <c r="AG256" s="162" t="s">
        <v>197</v>
      </c>
    </row>
    <row r="257" spans="1:33" x14ac:dyDescent="0.25">
      <c r="A257" s="162" t="s">
        <v>1357</v>
      </c>
      <c r="B257" s="162" t="s">
        <v>197</v>
      </c>
      <c r="C257" s="162" t="s">
        <v>197</v>
      </c>
      <c r="D257" s="162" t="s">
        <v>1358</v>
      </c>
      <c r="E257" s="162" t="s">
        <v>197</v>
      </c>
      <c r="F257" s="162" t="s">
        <v>1359</v>
      </c>
      <c r="G257" s="162" t="s">
        <v>1360</v>
      </c>
      <c r="H257" s="162" t="s">
        <v>1361</v>
      </c>
      <c r="I257" s="162" t="s">
        <v>1362</v>
      </c>
      <c r="J257" s="162" t="s">
        <v>180</v>
      </c>
      <c r="K257" s="162" t="s">
        <v>47</v>
      </c>
      <c r="L257" s="162">
        <v>7</v>
      </c>
      <c r="M257" s="162">
        <v>2012</v>
      </c>
      <c r="N257" s="162" t="s">
        <v>1363</v>
      </c>
      <c r="O257" s="162">
        <v>6</v>
      </c>
      <c r="P257" s="162" t="s">
        <v>204</v>
      </c>
      <c r="Q257" s="162" t="s">
        <v>204</v>
      </c>
      <c r="R257" s="162" t="s">
        <v>204</v>
      </c>
      <c r="S257" s="162" t="s">
        <v>204</v>
      </c>
      <c r="T257" s="162" t="s">
        <v>204</v>
      </c>
      <c r="U257" s="162" t="s">
        <v>204</v>
      </c>
      <c r="V257" s="162" t="s">
        <v>204</v>
      </c>
      <c r="W257" s="162" t="s">
        <v>204</v>
      </c>
      <c r="X257" s="162" t="s">
        <v>204</v>
      </c>
      <c r="Y257" s="162" t="s">
        <v>204</v>
      </c>
      <c r="Z257" s="162" t="s">
        <v>204</v>
      </c>
      <c r="AA257" s="162" t="s">
        <v>204</v>
      </c>
      <c r="AB257" s="162" t="s">
        <v>204</v>
      </c>
      <c r="AC257" s="162" t="s">
        <v>204</v>
      </c>
      <c r="AD257" s="162" t="s">
        <v>204</v>
      </c>
      <c r="AE257" s="162" t="s">
        <v>204</v>
      </c>
      <c r="AF257" s="162" t="s">
        <v>204</v>
      </c>
      <c r="AG257" s="162" t="s">
        <v>197</v>
      </c>
    </row>
    <row r="258" spans="1:33" x14ac:dyDescent="0.25">
      <c r="A258" s="162" t="s">
        <v>1357</v>
      </c>
      <c r="B258" s="162" t="s">
        <v>197</v>
      </c>
      <c r="C258" s="162" t="s">
        <v>197</v>
      </c>
      <c r="D258" s="162" t="s">
        <v>1358</v>
      </c>
      <c r="E258" s="162" t="s">
        <v>197</v>
      </c>
      <c r="F258" s="162" t="s">
        <v>1359</v>
      </c>
      <c r="G258" s="162" t="s">
        <v>1360</v>
      </c>
      <c r="H258" s="162" t="s">
        <v>1361</v>
      </c>
      <c r="I258" s="162" t="s">
        <v>1362</v>
      </c>
      <c r="J258" s="162" t="s">
        <v>180</v>
      </c>
      <c r="K258" s="162" t="s">
        <v>47</v>
      </c>
      <c r="L258" s="162">
        <v>10</v>
      </c>
      <c r="M258" s="162">
        <v>2012</v>
      </c>
      <c r="N258" s="162" t="s">
        <v>1366</v>
      </c>
      <c r="O258" s="162">
        <v>5</v>
      </c>
      <c r="P258" s="162" t="s">
        <v>204</v>
      </c>
      <c r="Q258" s="162" t="s">
        <v>204</v>
      </c>
      <c r="R258" s="162" t="s">
        <v>204</v>
      </c>
      <c r="S258" s="162" t="s">
        <v>204</v>
      </c>
      <c r="T258" s="162" t="s">
        <v>204</v>
      </c>
      <c r="U258" s="162" t="s">
        <v>204</v>
      </c>
      <c r="V258" s="162" t="s">
        <v>204</v>
      </c>
      <c r="W258" s="162" t="s">
        <v>204</v>
      </c>
      <c r="X258" s="162" t="s">
        <v>204</v>
      </c>
      <c r="Y258" s="162" t="s">
        <v>204</v>
      </c>
      <c r="Z258" s="162" t="s">
        <v>204</v>
      </c>
      <c r="AA258" s="162" t="s">
        <v>204</v>
      </c>
      <c r="AB258" s="162" t="s">
        <v>204</v>
      </c>
      <c r="AC258" s="162" t="s">
        <v>204</v>
      </c>
      <c r="AD258" s="162" t="s">
        <v>204</v>
      </c>
      <c r="AE258" s="162" t="s">
        <v>204</v>
      </c>
      <c r="AF258" s="162" t="s">
        <v>204</v>
      </c>
      <c r="AG258" s="162" t="s">
        <v>197</v>
      </c>
    </row>
    <row r="259" spans="1:33" x14ac:dyDescent="0.25">
      <c r="A259" s="162" t="s">
        <v>1357</v>
      </c>
      <c r="B259" s="162" t="s">
        <v>197</v>
      </c>
      <c r="C259" s="162" t="s">
        <v>197</v>
      </c>
      <c r="D259" s="162" t="s">
        <v>1358</v>
      </c>
      <c r="E259" s="162" t="s">
        <v>197</v>
      </c>
      <c r="F259" s="162" t="s">
        <v>1359</v>
      </c>
      <c r="G259" s="162" t="s">
        <v>1360</v>
      </c>
      <c r="H259" s="162" t="s">
        <v>1361</v>
      </c>
      <c r="I259" s="162" t="s">
        <v>1362</v>
      </c>
      <c r="J259" s="162" t="s">
        <v>180</v>
      </c>
      <c r="K259" s="162" t="s">
        <v>47</v>
      </c>
      <c r="L259" s="162">
        <v>8</v>
      </c>
      <c r="M259" s="162">
        <v>2012</v>
      </c>
      <c r="N259" s="162" t="s">
        <v>1364</v>
      </c>
      <c r="O259" s="162">
        <v>6</v>
      </c>
      <c r="P259" s="162" t="s">
        <v>204</v>
      </c>
      <c r="Q259" s="162" t="s">
        <v>204</v>
      </c>
      <c r="R259" s="162" t="s">
        <v>204</v>
      </c>
      <c r="S259" s="162" t="s">
        <v>204</v>
      </c>
      <c r="T259" s="162" t="s">
        <v>204</v>
      </c>
      <c r="U259" s="162" t="s">
        <v>204</v>
      </c>
      <c r="V259" s="162" t="s">
        <v>204</v>
      </c>
      <c r="W259" s="162" t="s">
        <v>204</v>
      </c>
      <c r="X259" s="162" t="s">
        <v>204</v>
      </c>
      <c r="Y259" s="162" t="s">
        <v>204</v>
      </c>
      <c r="Z259" s="162" t="s">
        <v>204</v>
      </c>
      <c r="AA259" s="162" t="s">
        <v>204</v>
      </c>
      <c r="AB259" s="162" t="s">
        <v>204</v>
      </c>
      <c r="AC259" s="162" t="s">
        <v>204</v>
      </c>
      <c r="AD259" s="162" t="s">
        <v>204</v>
      </c>
      <c r="AE259" s="162" t="s">
        <v>204</v>
      </c>
      <c r="AF259" s="162" t="s">
        <v>204</v>
      </c>
      <c r="AG259" s="162" t="s">
        <v>197</v>
      </c>
    </row>
    <row r="260" spans="1:33" x14ac:dyDescent="0.25">
      <c r="A260" s="162" t="s">
        <v>1357</v>
      </c>
      <c r="B260" s="162" t="s">
        <v>197</v>
      </c>
      <c r="C260" s="162" t="s">
        <v>197</v>
      </c>
      <c r="D260" s="162" t="s">
        <v>1358</v>
      </c>
      <c r="E260" s="162" t="s">
        <v>197</v>
      </c>
      <c r="F260" s="162" t="s">
        <v>1359</v>
      </c>
      <c r="G260" s="162" t="s">
        <v>1360</v>
      </c>
      <c r="H260" s="162" t="s">
        <v>1361</v>
      </c>
      <c r="I260" s="162" t="s">
        <v>1362</v>
      </c>
      <c r="J260" s="162" t="s">
        <v>180</v>
      </c>
      <c r="K260" s="162" t="s">
        <v>47</v>
      </c>
      <c r="L260" s="162">
        <v>12</v>
      </c>
      <c r="M260" s="162">
        <v>2012</v>
      </c>
      <c r="N260" s="162" t="s">
        <v>1368</v>
      </c>
      <c r="O260" s="162">
        <v>3</v>
      </c>
      <c r="P260" s="162" t="s">
        <v>204</v>
      </c>
      <c r="Q260" s="162" t="s">
        <v>204</v>
      </c>
      <c r="R260" s="162" t="s">
        <v>204</v>
      </c>
      <c r="S260" s="162" t="s">
        <v>204</v>
      </c>
      <c r="T260" s="162" t="s">
        <v>204</v>
      </c>
      <c r="U260" s="162" t="s">
        <v>204</v>
      </c>
      <c r="V260" s="162" t="s">
        <v>204</v>
      </c>
      <c r="W260" s="162" t="s">
        <v>204</v>
      </c>
      <c r="X260" s="162" t="s">
        <v>204</v>
      </c>
      <c r="Y260" s="162" t="s">
        <v>204</v>
      </c>
      <c r="Z260" s="162" t="s">
        <v>204</v>
      </c>
      <c r="AA260" s="162" t="s">
        <v>204</v>
      </c>
      <c r="AB260" s="162" t="s">
        <v>204</v>
      </c>
      <c r="AC260" s="162" t="s">
        <v>204</v>
      </c>
      <c r="AD260" s="162" t="s">
        <v>204</v>
      </c>
      <c r="AE260" s="162" t="s">
        <v>204</v>
      </c>
      <c r="AF260" s="162" t="s">
        <v>204</v>
      </c>
      <c r="AG260" s="162" t="s">
        <v>197</v>
      </c>
    </row>
    <row r="261" spans="1:33" x14ac:dyDescent="0.25">
      <c r="A261" s="162" t="s">
        <v>1357</v>
      </c>
      <c r="B261" s="162" t="s">
        <v>197</v>
      </c>
      <c r="C261" s="162" t="s">
        <v>197</v>
      </c>
      <c r="D261" s="162" t="s">
        <v>1358</v>
      </c>
      <c r="E261" s="162" t="s">
        <v>197</v>
      </c>
      <c r="F261" s="162" t="s">
        <v>1359</v>
      </c>
      <c r="G261" s="162" t="s">
        <v>1360</v>
      </c>
      <c r="H261" s="162" t="s">
        <v>1361</v>
      </c>
      <c r="I261" s="162" t="s">
        <v>1362</v>
      </c>
      <c r="J261" s="162" t="s">
        <v>180</v>
      </c>
      <c r="K261" s="162" t="s">
        <v>47</v>
      </c>
      <c r="L261" s="162">
        <v>11</v>
      </c>
      <c r="M261" s="162">
        <v>2012</v>
      </c>
      <c r="N261" s="162" t="s">
        <v>1367</v>
      </c>
      <c r="O261" s="162">
        <v>4</v>
      </c>
      <c r="P261" s="162" t="s">
        <v>204</v>
      </c>
      <c r="Q261" s="162" t="s">
        <v>204</v>
      </c>
      <c r="R261" s="162" t="s">
        <v>204</v>
      </c>
      <c r="S261" s="162" t="s">
        <v>204</v>
      </c>
      <c r="T261" s="162" t="s">
        <v>204</v>
      </c>
      <c r="U261" s="162" t="s">
        <v>204</v>
      </c>
      <c r="V261" s="162" t="s">
        <v>204</v>
      </c>
      <c r="W261" s="162" t="s">
        <v>204</v>
      </c>
      <c r="X261" s="162" t="s">
        <v>204</v>
      </c>
      <c r="Y261" s="162" t="s">
        <v>204</v>
      </c>
      <c r="Z261" s="162" t="s">
        <v>204</v>
      </c>
      <c r="AA261" s="162" t="s">
        <v>204</v>
      </c>
      <c r="AB261" s="162" t="s">
        <v>204</v>
      </c>
      <c r="AC261" s="162" t="s">
        <v>204</v>
      </c>
      <c r="AD261" s="162" t="s">
        <v>204</v>
      </c>
      <c r="AE261" s="162" t="s">
        <v>204</v>
      </c>
      <c r="AF261" s="162" t="s">
        <v>204</v>
      </c>
      <c r="AG261" s="162" t="s">
        <v>197</v>
      </c>
    </row>
    <row r="262" spans="1:33" x14ac:dyDescent="0.25">
      <c r="A262" s="162" t="s">
        <v>1357</v>
      </c>
      <c r="B262" s="162" t="s">
        <v>197</v>
      </c>
      <c r="C262" s="162" t="s">
        <v>197</v>
      </c>
      <c r="D262" s="162" t="s">
        <v>1358</v>
      </c>
      <c r="E262" s="162" t="s">
        <v>197</v>
      </c>
      <c r="F262" s="162" t="s">
        <v>1359</v>
      </c>
      <c r="G262" s="162" t="s">
        <v>1369</v>
      </c>
      <c r="H262" s="162" t="s">
        <v>1370</v>
      </c>
      <c r="I262" s="162" t="s">
        <v>1362</v>
      </c>
      <c r="J262" s="162" t="s">
        <v>180</v>
      </c>
      <c r="K262" s="162" t="s">
        <v>47</v>
      </c>
      <c r="L262" s="162">
        <v>11</v>
      </c>
      <c r="M262" s="162">
        <v>2012</v>
      </c>
      <c r="N262" s="162" t="s">
        <v>1372</v>
      </c>
      <c r="O262" s="162">
        <v>4</v>
      </c>
      <c r="P262" s="162" t="s">
        <v>204</v>
      </c>
      <c r="Q262" s="162" t="s">
        <v>204</v>
      </c>
      <c r="R262" s="162" t="s">
        <v>204</v>
      </c>
      <c r="S262" s="162" t="s">
        <v>204</v>
      </c>
      <c r="T262" s="162" t="s">
        <v>204</v>
      </c>
      <c r="U262" s="162" t="s">
        <v>204</v>
      </c>
      <c r="V262" s="162" t="s">
        <v>204</v>
      </c>
      <c r="W262" s="162" t="s">
        <v>204</v>
      </c>
      <c r="X262" s="162" t="s">
        <v>204</v>
      </c>
      <c r="Y262" s="162" t="s">
        <v>204</v>
      </c>
      <c r="Z262" s="162" t="s">
        <v>204</v>
      </c>
      <c r="AA262" s="162" t="s">
        <v>204</v>
      </c>
      <c r="AB262" s="162" t="s">
        <v>204</v>
      </c>
      <c r="AC262" s="162" t="s">
        <v>204</v>
      </c>
      <c r="AD262" s="162" t="s">
        <v>204</v>
      </c>
      <c r="AE262" s="162" t="s">
        <v>204</v>
      </c>
      <c r="AF262" s="162" t="s">
        <v>204</v>
      </c>
      <c r="AG262" s="162" t="s">
        <v>197</v>
      </c>
    </row>
    <row r="263" spans="1:33" x14ac:dyDescent="0.25">
      <c r="A263" s="162" t="s">
        <v>1357</v>
      </c>
      <c r="B263" s="162" t="s">
        <v>197</v>
      </c>
      <c r="C263" s="162" t="s">
        <v>197</v>
      </c>
      <c r="D263" s="162" t="s">
        <v>1358</v>
      </c>
      <c r="E263" s="162" t="s">
        <v>197</v>
      </c>
      <c r="F263" s="162" t="s">
        <v>1359</v>
      </c>
      <c r="G263" s="162" t="s">
        <v>1369</v>
      </c>
      <c r="H263" s="162" t="s">
        <v>1370</v>
      </c>
      <c r="I263" s="162" t="s">
        <v>1362</v>
      </c>
      <c r="J263" s="162" t="s">
        <v>180</v>
      </c>
      <c r="K263" s="162" t="s">
        <v>47</v>
      </c>
      <c r="L263" s="162">
        <v>12</v>
      </c>
      <c r="M263" s="162">
        <v>2012</v>
      </c>
      <c r="N263" s="162" t="s">
        <v>1371</v>
      </c>
      <c r="O263" s="162">
        <v>3</v>
      </c>
      <c r="P263" s="162" t="s">
        <v>204</v>
      </c>
      <c r="Q263" s="162" t="s">
        <v>204</v>
      </c>
      <c r="R263" s="162" t="s">
        <v>204</v>
      </c>
      <c r="S263" s="162" t="s">
        <v>204</v>
      </c>
      <c r="T263" s="162" t="s">
        <v>204</v>
      </c>
      <c r="U263" s="162" t="s">
        <v>204</v>
      </c>
      <c r="V263" s="162" t="s">
        <v>204</v>
      </c>
      <c r="W263" s="162" t="s">
        <v>204</v>
      </c>
      <c r="X263" s="162" t="s">
        <v>204</v>
      </c>
      <c r="Y263" s="162" t="s">
        <v>204</v>
      </c>
      <c r="Z263" s="162" t="s">
        <v>204</v>
      </c>
      <c r="AA263" s="162" t="s">
        <v>204</v>
      </c>
      <c r="AB263" s="162" t="s">
        <v>204</v>
      </c>
      <c r="AC263" s="162" t="s">
        <v>204</v>
      </c>
      <c r="AD263" s="162" t="s">
        <v>204</v>
      </c>
      <c r="AE263" s="162" t="s">
        <v>204</v>
      </c>
      <c r="AF263" s="162" t="s">
        <v>204</v>
      </c>
      <c r="AG263" s="162" t="s">
        <v>197</v>
      </c>
    </row>
    <row r="264" spans="1:33" x14ac:dyDescent="0.25">
      <c r="A264" s="162" t="s">
        <v>1357</v>
      </c>
      <c r="B264" s="162" t="s">
        <v>197</v>
      </c>
      <c r="C264" s="162" t="s">
        <v>197</v>
      </c>
      <c r="D264" s="162" t="s">
        <v>1358</v>
      </c>
      <c r="E264" s="162" t="s">
        <v>197</v>
      </c>
      <c r="F264" s="162" t="s">
        <v>1359</v>
      </c>
      <c r="G264" s="162" t="s">
        <v>1369</v>
      </c>
      <c r="H264" s="162" t="s">
        <v>1370</v>
      </c>
      <c r="I264" s="162" t="s">
        <v>1362</v>
      </c>
      <c r="J264" s="162" t="s">
        <v>180</v>
      </c>
      <c r="K264" s="162" t="s">
        <v>47</v>
      </c>
      <c r="L264" s="162">
        <v>8</v>
      </c>
      <c r="M264" s="162">
        <v>2012</v>
      </c>
      <c r="N264" s="162" t="s">
        <v>1375</v>
      </c>
      <c r="O264" s="162">
        <v>6</v>
      </c>
      <c r="P264" s="162" t="s">
        <v>204</v>
      </c>
      <c r="Q264" s="162" t="s">
        <v>204</v>
      </c>
      <c r="R264" s="162" t="s">
        <v>204</v>
      </c>
      <c r="S264" s="162" t="s">
        <v>204</v>
      </c>
      <c r="T264" s="162" t="s">
        <v>204</v>
      </c>
      <c r="U264" s="162" t="s">
        <v>204</v>
      </c>
      <c r="V264" s="162" t="s">
        <v>204</v>
      </c>
      <c r="W264" s="162" t="s">
        <v>204</v>
      </c>
      <c r="X264" s="162" t="s">
        <v>204</v>
      </c>
      <c r="Y264" s="162" t="s">
        <v>204</v>
      </c>
      <c r="Z264" s="162" t="s">
        <v>204</v>
      </c>
      <c r="AA264" s="162" t="s">
        <v>204</v>
      </c>
      <c r="AB264" s="162" t="s">
        <v>204</v>
      </c>
      <c r="AC264" s="162" t="s">
        <v>204</v>
      </c>
      <c r="AD264" s="162" t="s">
        <v>204</v>
      </c>
      <c r="AE264" s="162" t="s">
        <v>204</v>
      </c>
      <c r="AF264" s="162" t="s">
        <v>204</v>
      </c>
      <c r="AG264" s="162" t="s">
        <v>197</v>
      </c>
    </row>
    <row r="265" spans="1:33" x14ac:dyDescent="0.25">
      <c r="A265" s="162" t="s">
        <v>1357</v>
      </c>
      <c r="B265" s="162" t="s">
        <v>197</v>
      </c>
      <c r="C265" s="162" t="s">
        <v>197</v>
      </c>
      <c r="D265" s="162" t="s">
        <v>1358</v>
      </c>
      <c r="E265" s="162" t="s">
        <v>197</v>
      </c>
      <c r="F265" s="162" t="s">
        <v>1359</v>
      </c>
      <c r="G265" s="162" t="s">
        <v>1369</v>
      </c>
      <c r="H265" s="162" t="s">
        <v>1370</v>
      </c>
      <c r="I265" s="162" t="s">
        <v>1362</v>
      </c>
      <c r="J265" s="162" t="s">
        <v>180</v>
      </c>
      <c r="K265" s="162" t="s">
        <v>47</v>
      </c>
      <c r="L265" s="162">
        <v>10</v>
      </c>
      <c r="M265" s="162">
        <v>2012</v>
      </c>
      <c r="N265" s="162" t="s">
        <v>1373</v>
      </c>
      <c r="O265" s="162">
        <v>4</v>
      </c>
      <c r="P265" s="162" t="s">
        <v>204</v>
      </c>
      <c r="Q265" s="162" t="s">
        <v>204</v>
      </c>
      <c r="R265" s="162" t="s">
        <v>204</v>
      </c>
      <c r="S265" s="162" t="s">
        <v>204</v>
      </c>
      <c r="T265" s="162" t="s">
        <v>204</v>
      </c>
      <c r="U265" s="162" t="s">
        <v>204</v>
      </c>
      <c r="V265" s="162" t="s">
        <v>204</v>
      </c>
      <c r="W265" s="162" t="s">
        <v>204</v>
      </c>
      <c r="X265" s="162" t="s">
        <v>204</v>
      </c>
      <c r="Y265" s="162" t="s">
        <v>204</v>
      </c>
      <c r="Z265" s="162" t="s">
        <v>204</v>
      </c>
      <c r="AA265" s="162" t="s">
        <v>204</v>
      </c>
      <c r="AB265" s="162" t="s">
        <v>204</v>
      </c>
      <c r="AC265" s="162" t="s">
        <v>204</v>
      </c>
      <c r="AD265" s="162" t="s">
        <v>204</v>
      </c>
      <c r="AE265" s="162" t="s">
        <v>204</v>
      </c>
      <c r="AF265" s="162" t="s">
        <v>204</v>
      </c>
      <c r="AG265" s="162" t="s">
        <v>197</v>
      </c>
    </row>
    <row r="266" spans="1:33" x14ac:dyDescent="0.25">
      <c r="A266" s="162" t="s">
        <v>1357</v>
      </c>
      <c r="B266" s="162" t="s">
        <v>197</v>
      </c>
      <c r="C266" s="162" t="s">
        <v>197</v>
      </c>
      <c r="D266" s="162" t="s">
        <v>1358</v>
      </c>
      <c r="E266" s="162" t="s">
        <v>197</v>
      </c>
      <c r="F266" s="162" t="s">
        <v>1359</v>
      </c>
      <c r="G266" s="162" t="s">
        <v>1369</v>
      </c>
      <c r="H266" s="162" t="s">
        <v>1370</v>
      </c>
      <c r="I266" s="162" t="s">
        <v>1362</v>
      </c>
      <c r="J266" s="162" t="s">
        <v>180</v>
      </c>
      <c r="K266" s="162" t="s">
        <v>47</v>
      </c>
      <c r="L266" s="162">
        <v>7</v>
      </c>
      <c r="M266" s="162">
        <v>2012</v>
      </c>
      <c r="N266" s="162" t="s">
        <v>1376</v>
      </c>
      <c r="O266" s="162">
        <v>6</v>
      </c>
      <c r="P266" s="162" t="s">
        <v>204</v>
      </c>
      <c r="Q266" s="162" t="s">
        <v>204</v>
      </c>
      <c r="R266" s="162" t="s">
        <v>204</v>
      </c>
      <c r="S266" s="162" t="s">
        <v>204</v>
      </c>
      <c r="T266" s="162" t="s">
        <v>204</v>
      </c>
      <c r="U266" s="162" t="s">
        <v>204</v>
      </c>
      <c r="V266" s="162" t="s">
        <v>204</v>
      </c>
      <c r="W266" s="162" t="s">
        <v>204</v>
      </c>
      <c r="X266" s="162" t="s">
        <v>204</v>
      </c>
      <c r="Y266" s="162" t="s">
        <v>204</v>
      </c>
      <c r="Z266" s="162" t="s">
        <v>204</v>
      </c>
      <c r="AA266" s="162" t="s">
        <v>204</v>
      </c>
      <c r="AB266" s="162" t="s">
        <v>204</v>
      </c>
      <c r="AC266" s="162" t="s">
        <v>204</v>
      </c>
      <c r="AD266" s="162" t="s">
        <v>204</v>
      </c>
      <c r="AE266" s="162" t="s">
        <v>204</v>
      </c>
      <c r="AF266" s="162" t="s">
        <v>204</v>
      </c>
      <c r="AG266" s="162" t="s">
        <v>197</v>
      </c>
    </row>
    <row r="267" spans="1:33" x14ac:dyDescent="0.25">
      <c r="A267" s="162" t="s">
        <v>1357</v>
      </c>
      <c r="B267" s="162" t="s">
        <v>197</v>
      </c>
      <c r="C267" s="162" t="s">
        <v>197</v>
      </c>
      <c r="D267" s="162" t="s">
        <v>1358</v>
      </c>
      <c r="E267" s="162" t="s">
        <v>197</v>
      </c>
      <c r="F267" s="162" t="s">
        <v>1359</v>
      </c>
      <c r="G267" s="162" t="s">
        <v>1369</v>
      </c>
      <c r="H267" s="162" t="s">
        <v>1370</v>
      </c>
      <c r="I267" s="162" t="s">
        <v>1362</v>
      </c>
      <c r="J267" s="162" t="s">
        <v>180</v>
      </c>
      <c r="K267" s="162" t="s">
        <v>47</v>
      </c>
      <c r="L267" s="162">
        <v>9</v>
      </c>
      <c r="M267" s="162">
        <v>2012</v>
      </c>
      <c r="N267" s="162" t="s">
        <v>1374</v>
      </c>
      <c r="O267" s="162">
        <v>5</v>
      </c>
      <c r="P267" s="162" t="s">
        <v>204</v>
      </c>
      <c r="Q267" s="162" t="s">
        <v>204</v>
      </c>
      <c r="R267" s="162" t="s">
        <v>204</v>
      </c>
      <c r="S267" s="162" t="s">
        <v>204</v>
      </c>
      <c r="T267" s="162" t="s">
        <v>204</v>
      </c>
      <c r="U267" s="162" t="s">
        <v>204</v>
      </c>
      <c r="V267" s="162" t="s">
        <v>204</v>
      </c>
      <c r="W267" s="162" t="s">
        <v>204</v>
      </c>
      <c r="X267" s="162" t="s">
        <v>204</v>
      </c>
      <c r="Y267" s="162" t="s">
        <v>204</v>
      </c>
      <c r="Z267" s="162" t="s">
        <v>204</v>
      </c>
      <c r="AA267" s="162" t="s">
        <v>204</v>
      </c>
      <c r="AB267" s="162" t="s">
        <v>204</v>
      </c>
      <c r="AC267" s="162" t="s">
        <v>204</v>
      </c>
      <c r="AD267" s="162" t="s">
        <v>204</v>
      </c>
      <c r="AE267" s="162" t="s">
        <v>204</v>
      </c>
      <c r="AF267" s="162" t="s">
        <v>204</v>
      </c>
      <c r="AG267" s="162" t="s">
        <v>197</v>
      </c>
    </row>
    <row r="268" spans="1:33" x14ac:dyDescent="0.25">
      <c r="A268" s="162" t="s">
        <v>1357</v>
      </c>
      <c r="B268" s="162" t="s">
        <v>197</v>
      </c>
      <c r="C268" s="162" t="s">
        <v>197</v>
      </c>
      <c r="D268" s="162" t="s">
        <v>1358</v>
      </c>
      <c r="E268" s="162" t="s">
        <v>197</v>
      </c>
      <c r="F268" s="162" t="s">
        <v>1359</v>
      </c>
      <c r="G268" s="162" t="s">
        <v>1377</v>
      </c>
      <c r="H268" s="162" t="s">
        <v>1378</v>
      </c>
      <c r="I268" s="162" t="s">
        <v>1362</v>
      </c>
      <c r="J268" s="162" t="s">
        <v>180</v>
      </c>
      <c r="K268" s="162" t="s">
        <v>47</v>
      </c>
      <c r="L268" s="162">
        <v>9</v>
      </c>
      <c r="M268" s="162">
        <v>2012</v>
      </c>
      <c r="N268" s="162" t="s">
        <v>1381</v>
      </c>
      <c r="O268" s="162">
        <v>5</v>
      </c>
      <c r="P268" s="162" t="s">
        <v>204</v>
      </c>
      <c r="Q268" s="162" t="s">
        <v>204</v>
      </c>
      <c r="R268" s="162" t="s">
        <v>204</v>
      </c>
      <c r="S268" s="162" t="s">
        <v>204</v>
      </c>
      <c r="T268" s="162" t="s">
        <v>204</v>
      </c>
      <c r="U268" s="162" t="s">
        <v>204</v>
      </c>
      <c r="V268" s="162" t="s">
        <v>204</v>
      </c>
      <c r="W268" s="162" t="s">
        <v>204</v>
      </c>
      <c r="X268" s="162" t="s">
        <v>204</v>
      </c>
      <c r="Y268" s="162" t="s">
        <v>204</v>
      </c>
      <c r="Z268" s="162" t="s">
        <v>204</v>
      </c>
      <c r="AA268" s="162" t="s">
        <v>204</v>
      </c>
      <c r="AB268" s="162" t="s">
        <v>204</v>
      </c>
      <c r="AC268" s="162" t="s">
        <v>204</v>
      </c>
      <c r="AD268" s="162" t="s">
        <v>204</v>
      </c>
      <c r="AE268" s="162" t="s">
        <v>204</v>
      </c>
      <c r="AF268" s="162" t="s">
        <v>204</v>
      </c>
      <c r="AG268" s="162" t="s">
        <v>197</v>
      </c>
    </row>
    <row r="269" spans="1:33" x14ac:dyDescent="0.25">
      <c r="A269" s="162" t="s">
        <v>1357</v>
      </c>
      <c r="B269" s="162" t="s">
        <v>197</v>
      </c>
      <c r="C269" s="162" t="s">
        <v>197</v>
      </c>
      <c r="D269" s="162" t="s">
        <v>1358</v>
      </c>
      <c r="E269" s="162" t="s">
        <v>197</v>
      </c>
      <c r="F269" s="162" t="s">
        <v>1359</v>
      </c>
      <c r="G269" s="162" t="s">
        <v>1377</v>
      </c>
      <c r="H269" s="162" t="s">
        <v>1378</v>
      </c>
      <c r="I269" s="162" t="s">
        <v>1362</v>
      </c>
      <c r="J269" s="162" t="s">
        <v>180</v>
      </c>
      <c r="K269" s="162" t="s">
        <v>47</v>
      </c>
      <c r="L269" s="162">
        <v>7</v>
      </c>
      <c r="M269" s="162">
        <v>2012</v>
      </c>
      <c r="N269" s="162" t="s">
        <v>1379</v>
      </c>
      <c r="O269" s="162">
        <v>5</v>
      </c>
      <c r="P269" s="162" t="s">
        <v>204</v>
      </c>
      <c r="Q269" s="162" t="s">
        <v>204</v>
      </c>
      <c r="R269" s="162" t="s">
        <v>204</v>
      </c>
      <c r="S269" s="162" t="s">
        <v>204</v>
      </c>
      <c r="T269" s="162" t="s">
        <v>204</v>
      </c>
      <c r="U269" s="162" t="s">
        <v>204</v>
      </c>
      <c r="V269" s="162" t="s">
        <v>204</v>
      </c>
      <c r="W269" s="162" t="s">
        <v>204</v>
      </c>
      <c r="X269" s="162" t="s">
        <v>204</v>
      </c>
      <c r="Y269" s="162" t="s">
        <v>204</v>
      </c>
      <c r="Z269" s="162" t="s">
        <v>204</v>
      </c>
      <c r="AA269" s="162" t="s">
        <v>204</v>
      </c>
      <c r="AB269" s="162" t="s">
        <v>204</v>
      </c>
      <c r="AC269" s="162" t="s">
        <v>204</v>
      </c>
      <c r="AD269" s="162" t="s">
        <v>204</v>
      </c>
      <c r="AE269" s="162" t="s">
        <v>204</v>
      </c>
      <c r="AF269" s="162" t="s">
        <v>204</v>
      </c>
      <c r="AG269" s="162" t="s">
        <v>197</v>
      </c>
    </row>
    <row r="270" spans="1:33" x14ac:dyDescent="0.25">
      <c r="A270" s="162" t="s">
        <v>1357</v>
      </c>
      <c r="B270" s="162" t="s">
        <v>197</v>
      </c>
      <c r="C270" s="162" t="s">
        <v>197</v>
      </c>
      <c r="D270" s="162" t="s">
        <v>1358</v>
      </c>
      <c r="E270" s="162" t="s">
        <v>197</v>
      </c>
      <c r="F270" s="162" t="s">
        <v>1359</v>
      </c>
      <c r="G270" s="162" t="s">
        <v>1377</v>
      </c>
      <c r="H270" s="162" t="s">
        <v>1378</v>
      </c>
      <c r="I270" s="162" t="s">
        <v>1362</v>
      </c>
      <c r="J270" s="162" t="s">
        <v>180</v>
      </c>
      <c r="K270" s="162" t="s">
        <v>47</v>
      </c>
      <c r="L270" s="162">
        <v>10</v>
      </c>
      <c r="M270" s="162">
        <v>2012</v>
      </c>
      <c r="N270" s="162" t="s">
        <v>1382</v>
      </c>
      <c r="O270" s="162">
        <v>4</v>
      </c>
      <c r="P270" s="162" t="s">
        <v>204</v>
      </c>
      <c r="Q270" s="162" t="s">
        <v>204</v>
      </c>
      <c r="R270" s="162" t="s">
        <v>204</v>
      </c>
      <c r="S270" s="162" t="s">
        <v>204</v>
      </c>
      <c r="T270" s="162" t="s">
        <v>204</v>
      </c>
      <c r="U270" s="162" t="s">
        <v>204</v>
      </c>
      <c r="V270" s="162" t="s">
        <v>204</v>
      </c>
      <c r="W270" s="162" t="s">
        <v>204</v>
      </c>
      <c r="X270" s="162" t="s">
        <v>204</v>
      </c>
      <c r="Y270" s="162" t="s">
        <v>204</v>
      </c>
      <c r="Z270" s="162" t="s">
        <v>204</v>
      </c>
      <c r="AA270" s="162" t="s">
        <v>204</v>
      </c>
      <c r="AB270" s="162" t="s">
        <v>204</v>
      </c>
      <c r="AC270" s="162" t="s">
        <v>204</v>
      </c>
      <c r="AD270" s="162" t="s">
        <v>204</v>
      </c>
      <c r="AE270" s="162" t="s">
        <v>204</v>
      </c>
      <c r="AF270" s="162" t="s">
        <v>204</v>
      </c>
      <c r="AG270" s="162" t="s">
        <v>197</v>
      </c>
    </row>
    <row r="271" spans="1:33" x14ac:dyDescent="0.25">
      <c r="A271" s="162" t="s">
        <v>1357</v>
      </c>
      <c r="B271" s="162" t="s">
        <v>197</v>
      </c>
      <c r="C271" s="162" t="s">
        <v>197</v>
      </c>
      <c r="D271" s="162" t="s">
        <v>1358</v>
      </c>
      <c r="E271" s="162" t="s">
        <v>197</v>
      </c>
      <c r="F271" s="162" t="s">
        <v>1359</v>
      </c>
      <c r="G271" s="162" t="s">
        <v>1377</v>
      </c>
      <c r="H271" s="162" t="s">
        <v>1378</v>
      </c>
      <c r="I271" s="162" t="s">
        <v>1362</v>
      </c>
      <c r="J271" s="162" t="s">
        <v>180</v>
      </c>
      <c r="K271" s="162" t="s">
        <v>47</v>
      </c>
      <c r="L271" s="162">
        <v>8</v>
      </c>
      <c r="M271" s="162">
        <v>2012</v>
      </c>
      <c r="N271" s="162" t="s">
        <v>1380</v>
      </c>
      <c r="O271" s="162">
        <v>6</v>
      </c>
      <c r="P271" s="162" t="s">
        <v>204</v>
      </c>
      <c r="Q271" s="162" t="s">
        <v>204</v>
      </c>
      <c r="R271" s="162" t="s">
        <v>204</v>
      </c>
      <c r="S271" s="162" t="s">
        <v>204</v>
      </c>
      <c r="T271" s="162" t="s">
        <v>204</v>
      </c>
      <c r="U271" s="162" t="s">
        <v>204</v>
      </c>
      <c r="V271" s="162" t="s">
        <v>204</v>
      </c>
      <c r="W271" s="162" t="s">
        <v>204</v>
      </c>
      <c r="X271" s="162" t="s">
        <v>204</v>
      </c>
      <c r="Y271" s="162" t="s">
        <v>204</v>
      </c>
      <c r="Z271" s="162" t="s">
        <v>204</v>
      </c>
      <c r="AA271" s="162" t="s">
        <v>204</v>
      </c>
      <c r="AB271" s="162" t="s">
        <v>204</v>
      </c>
      <c r="AC271" s="162" t="s">
        <v>204</v>
      </c>
      <c r="AD271" s="162" t="s">
        <v>204</v>
      </c>
      <c r="AE271" s="162" t="s">
        <v>204</v>
      </c>
      <c r="AF271" s="162" t="s">
        <v>204</v>
      </c>
      <c r="AG271" s="162" t="s">
        <v>197</v>
      </c>
    </row>
    <row r="272" spans="1:33" x14ac:dyDescent="0.25">
      <c r="A272" s="162" t="s">
        <v>1357</v>
      </c>
      <c r="B272" s="162" t="s">
        <v>197</v>
      </c>
      <c r="C272" s="162" t="s">
        <v>197</v>
      </c>
      <c r="D272" s="162" t="s">
        <v>1358</v>
      </c>
      <c r="E272" s="162" t="s">
        <v>197</v>
      </c>
      <c r="F272" s="162" t="s">
        <v>1359</v>
      </c>
      <c r="G272" s="162" t="s">
        <v>1377</v>
      </c>
      <c r="H272" s="162" t="s">
        <v>1378</v>
      </c>
      <c r="I272" s="162" t="s">
        <v>1362</v>
      </c>
      <c r="J272" s="162" t="s">
        <v>180</v>
      </c>
      <c r="K272" s="162" t="s">
        <v>47</v>
      </c>
      <c r="L272" s="162">
        <v>12</v>
      </c>
      <c r="M272" s="162">
        <v>2012</v>
      </c>
      <c r="N272" s="162" t="s">
        <v>1384</v>
      </c>
      <c r="O272" s="162">
        <v>3</v>
      </c>
      <c r="P272" s="162" t="s">
        <v>204</v>
      </c>
      <c r="Q272" s="162" t="s">
        <v>204</v>
      </c>
      <c r="R272" s="162" t="s">
        <v>204</v>
      </c>
      <c r="S272" s="162" t="s">
        <v>204</v>
      </c>
      <c r="T272" s="162" t="s">
        <v>204</v>
      </c>
      <c r="U272" s="162" t="s">
        <v>204</v>
      </c>
      <c r="V272" s="162" t="s">
        <v>204</v>
      </c>
      <c r="W272" s="162" t="s">
        <v>204</v>
      </c>
      <c r="X272" s="162" t="s">
        <v>204</v>
      </c>
      <c r="Y272" s="162" t="s">
        <v>204</v>
      </c>
      <c r="Z272" s="162" t="s">
        <v>204</v>
      </c>
      <c r="AA272" s="162" t="s">
        <v>204</v>
      </c>
      <c r="AB272" s="162" t="s">
        <v>204</v>
      </c>
      <c r="AC272" s="162" t="s">
        <v>204</v>
      </c>
      <c r="AD272" s="162" t="s">
        <v>204</v>
      </c>
      <c r="AE272" s="162" t="s">
        <v>204</v>
      </c>
      <c r="AF272" s="162" t="s">
        <v>204</v>
      </c>
      <c r="AG272" s="162" t="s">
        <v>197</v>
      </c>
    </row>
    <row r="273" spans="1:33" x14ac:dyDescent="0.25">
      <c r="A273" s="162" t="s">
        <v>1357</v>
      </c>
      <c r="B273" s="162" t="s">
        <v>197</v>
      </c>
      <c r="C273" s="162" t="s">
        <v>197</v>
      </c>
      <c r="D273" s="162" t="s">
        <v>1358</v>
      </c>
      <c r="E273" s="162" t="s">
        <v>197</v>
      </c>
      <c r="F273" s="162" t="s">
        <v>1359</v>
      </c>
      <c r="G273" s="162" t="s">
        <v>1377</v>
      </c>
      <c r="H273" s="162" t="s">
        <v>1378</v>
      </c>
      <c r="I273" s="162" t="s">
        <v>1362</v>
      </c>
      <c r="J273" s="162" t="s">
        <v>180</v>
      </c>
      <c r="K273" s="162" t="s">
        <v>47</v>
      </c>
      <c r="L273" s="162">
        <v>11</v>
      </c>
      <c r="M273" s="162">
        <v>2012</v>
      </c>
      <c r="N273" s="162" t="s">
        <v>1383</v>
      </c>
      <c r="O273" s="162">
        <v>4</v>
      </c>
      <c r="P273" s="162" t="s">
        <v>204</v>
      </c>
      <c r="Q273" s="162" t="s">
        <v>204</v>
      </c>
      <c r="R273" s="162" t="s">
        <v>204</v>
      </c>
      <c r="S273" s="162" t="s">
        <v>204</v>
      </c>
      <c r="T273" s="162" t="s">
        <v>204</v>
      </c>
      <c r="U273" s="162" t="s">
        <v>204</v>
      </c>
      <c r="V273" s="162" t="s">
        <v>204</v>
      </c>
      <c r="W273" s="162" t="s">
        <v>204</v>
      </c>
      <c r="X273" s="162" t="s">
        <v>204</v>
      </c>
      <c r="Y273" s="162" t="s">
        <v>204</v>
      </c>
      <c r="Z273" s="162" t="s">
        <v>204</v>
      </c>
      <c r="AA273" s="162" t="s">
        <v>204</v>
      </c>
      <c r="AB273" s="162" t="s">
        <v>204</v>
      </c>
      <c r="AC273" s="162" t="s">
        <v>204</v>
      </c>
      <c r="AD273" s="162" t="s">
        <v>204</v>
      </c>
      <c r="AE273" s="162" t="s">
        <v>204</v>
      </c>
      <c r="AF273" s="162" t="s">
        <v>204</v>
      </c>
      <c r="AG273" s="162" t="s">
        <v>197</v>
      </c>
    </row>
    <row r="274" spans="1:33" x14ac:dyDescent="0.25">
      <c r="A274" s="162" t="s">
        <v>1357</v>
      </c>
      <c r="B274" s="162" t="s">
        <v>197</v>
      </c>
      <c r="C274" s="162" t="s">
        <v>197</v>
      </c>
      <c r="D274" s="162" t="s">
        <v>1358</v>
      </c>
      <c r="E274" s="162" t="s">
        <v>197</v>
      </c>
      <c r="F274" s="162" t="s">
        <v>1359</v>
      </c>
      <c r="G274" s="162" t="s">
        <v>1385</v>
      </c>
      <c r="H274" s="162" t="s">
        <v>1386</v>
      </c>
      <c r="I274" s="162" t="s">
        <v>1362</v>
      </c>
      <c r="J274" s="162" t="s">
        <v>180</v>
      </c>
      <c r="K274" s="162" t="s">
        <v>47</v>
      </c>
      <c r="L274" s="162">
        <v>11</v>
      </c>
      <c r="M274" s="162">
        <v>2012</v>
      </c>
      <c r="N274" s="162" t="s">
        <v>1388</v>
      </c>
      <c r="O274" s="162">
        <v>3</v>
      </c>
      <c r="P274" s="162" t="s">
        <v>204</v>
      </c>
      <c r="Q274" s="162" t="s">
        <v>204</v>
      </c>
      <c r="R274" s="162" t="s">
        <v>204</v>
      </c>
      <c r="S274" s="162" t="s">
        <v>204</v>
      </c>
      <c r="T274" s="162" t="s">
        <v>204</v>
      </c>
      <c r="U274" s="162" t="s">
        <v>204</v>
      </c>
      <c r="V274" s="162" t="s">
        <v>204</v>
      </c>
      <c r="W274" s="162" t="s">
        <v>204</v>
      </c>
      <c r="X274" s="162" t="s">
        <v>204</v>
      </c>
      <c r="Y274" s="162" t="s">
        <v>204</v>
      </c>
      <c r="Z274" s="162" t="s">
        <v>204</v>
      </c>
      <c r="AA274" s="162" t="s">
        <v>204</v>
      </c>
      <c r="AB274" s="162" t="s">
        <v>204</v>
      </c>
      <c r="AC274" s="162" t="s">
        <v>204</v>
      </c>
      <c r="AD274" s="162" t="s">
        <v>204</v>
      </c>
      <c r="AE274" s="162" t="s">
        <v>204</v>
      </c>
      <c r="AF274" s="162" t="s">
        <v>204</v>
      </c>
      <c r="AG274" s="162" t="s">
        <v>197</v>
      </c>
    </row>
    <row r="275" spans="1:33" x14ac:dyDescent="0.25">
      <c r="A275" s="162" t="s">
        <v>1357</v>
      </c>
      <c r="B275" s="162" t="s">
        <v>197</v>
      </c>
      <c r="C275" s="162" t="s">
        <v>197</v>
      </c>
      <c r="D275" s="162" t="s">
        <v>1358</v>
      </c>
      <c r="E275" s="162" t="s">
        <v>197</v>
      </c>
      <c r="F275" s="162" t="s">
        <v>1359</v>
      </c>
      <c r="G275" s="162" t="s">
        <v>1385</v>
      </c>
      <c r="H275" s="162" t="s">
        <v>1386</v>
      </c>
      <c r="I275" s="162" t="s">
        <v>1362</v>
      </c>
      <c r="J275" s="162" t="s">
        <v>180</v>
      </c>
      <c r="K275" s="162" t="s">
        <v>47</v>
      </c>
      <c r="L275" s="162">
        <v>12</v>
      </c>
      <c r="M275" s="162">
        <v>2012</v>
      </c>
      <c r="N275" s="162" t="s">
        <v>1387</v>
      </c>
      <c r="O275" s="162">
        <v>3</v>
      </c>
      <c r="P275" s="162" t="s">
        <v>204</v>
      </c>
      <c r="Q275" s="162" t="s">
        <v>204</v>
      </c>
      <c r="R275" s="162" t="s">
        <v>204</v>
      </c>
      <c r="S275" s="162" t="s">
        <v>204</v>
      </c>
      <c r="T275" s="162" t="s">
        <v>204</v>
      </c>
      <c r="U275" s="162" t="s">
        <v>204</v>
      </c>
      <c r="V275" s="162" t="s">
        <v>204</v>
      </c>
      <c r="W275" s="162" t="s">
        <v>204</v>
      </c>
      <c r="X275" s="162" t="s">
        <v>204</v>
      </c>
      <c r="Y275" s="162" t="s">
        <v>204</v>
      </c>
      <c r="Z275" s="162" t="s">
        <v>204</v>
      </c>
      <c r="AA275" s="162" t="s">
        <v>204</v>
      </c>
      <c r="AB275" s="162" t="s">
        <v>204</v>
      </c>
      <c r="AC275" s="162" t="s">
        <v>204</v>
      </c>
      <c r="AD275" s="162" t="s">
        <v>204</v>
      </c>
      <c r="AE275" s="162" t="s">
        <v>204</v>
      </c>
      <c r="AF275" s="162" t="s">
        <v>204</v>
      </c>
      <c r="AG275" s="162" t="s">
        <v>197</v>
      </c>
    </row>
    <row r="276" spans="1:33" x14ac:dyDescent="0.25">
      <c r="A276" s="162" t="s">
        <v>1357</v>
      </c>
      <c r="B276" s="162" t="s">
        <v>197</v>
      </c>
      <c r="C276" s="162" t="s">
        <v>197</v>
      </c>
      <c r="D276" s="162" t="s">
        <v>1358</v>
      </c>
      <c r="E276" s="162" t="s">
        <v>197</v>
      </c>
      <c r="F276" s="162" t="s">
        <v>1359</v>
      </c>
      <c r="G276" s="162" t="s">
        <v>1385</v>
      </c>
      <c r="H276" s="162" t="s">
        <v>1386</v>
      </c>
      <c r="I276" s="162" t="s">
        <v>1362</v>
      </c>
      <c r="J276" s="162" t="s">
        <v>180</v>
      </c>
      <c r="K276" s="162" t="s">
        <v>47</v>
      </c>
      <c r="L276" s="162">
        <v>8</v>
      </c>
      <c r="M276" s="162">
        <v>2012</v>
      </c>
      <c r="N276" s="162" t="s">
        <v>1391</v>
      </c>
      <c r="O276" s="162">
        <v>6</v>
      </c>
      <c r="P276" s="162" t="s">
        <v>204</v>
      </c>
      <c r="Q276" s="162" t="s">
        <v>204</v>
      </c>
      <c r="R276" s="162" t="s">
        <v>204</v>
      </c>
      <c r="S276" s="162" t="s">
        <v>204</v>
      </c>
      <c r="T276" s="162" t="s">
        <v>204</v>
      </c>
      <c r="U276" s="162" t="s">
        <v>204</v>
      </c>
      <c r="V276" s="162" t="s">
        <v>204</v>
      </c>
      <c r="W276" s="162" t="s">
        <v>204</v>
      </c>
      <c r="X276" s="162" t="s">
        <v>204</v>
      </c>
      <c r="Y276" s="162" t="s">
        <v>204</v>
      </c>
      <c r="Z276" s="162" t="s">
        <v>204</v>
      </c>
      <c r="AA276" s="162" t="s">
        <v>204</v>
      </c>
      <c r="AB276" s="162" t="s">
        <v>204</v>
      </c>
      <c r="AC276" s="162" t="s">
        <v>204</v>
      </c>
      <c r="AD276" s="162" t="s">
        <v>204</v>
      </c>
      <c r="AE276" s="162" t="s">
        <v>204</v>
      </c>
      <c r="AF276" s="162" t="s">
        <v>204</v>
      </c>
      <c r="AG276" s="162" t="s">
        <v>197</v>
      </c>
    </row>
    <row r="277" spans="1:33" x14ac:dyDescent="0.25">
      <c r="A277" s="162" t="s">
        <v>1357</v>
      </c>
      <c r="B277" s="162" t="s">
        <v>197</v>
      </c>
      <c r="C277" s="162" t="s">
        <v>197</v>
      </c>
      <c r="D277" s="162" t="s">
        <v>1358</v>
      </c>
      <c r="E277" s="162" t="s">
        <v>197</v>
      </c>
      <c r="F277" s="162" t="s">
        <v>1359</v>
      </c>
      <c r="G277" s="162" t="s">
        <v>1385</v>
      </c>
      <c r="H277" s="162" t="s">
        <v>1386</v>
      </c>
      <c r="I277" s="162" t="s">
        <v>1362</v>
      </c>
      <c r="J277" s="162" t="s">
        <v>180</v>
      </c>
      <c r="K277" s="162" t="s">
        <v>47</v>
      </c>
      <c r="L277" s="162">
        <v>10</v>
      </c>
      <c r="M277" s="162">
        <v>2012</v>
      </c>
      <c r="N277" s="162" t="s">
        <v>1389</v>
      </c>
      <c r="O277" s="162">
        <v>5</v>
      </c>
      <c r="P277" s="162" t="s">
        <v>204</v>
      </c>
      <c r="Q277" s="162" t="s">
        <v>204</v>
      </c>
      <c r="R277" s="162" t="s">
        <v>204</v>
      </c>
      <c r="S277" s="162" t="s">
        <v>204</v>
      </c>
      <c r="T277" s="162" t="s">
        <v>204</v>
      </c>
      <c r="U277" s="162" t="s">
        <v>204</v>
      </c>
      <c r="V277" s="162" t="s">
        <v>204</v>
      </c>
      <c r="W277" s="162" t="s">
        <v>204</v>
      </c>
      <c r="X277" s="162" t="s">
        <v>204</v>
      </c>
      <c r="Y277" s="162" t="s">
        <v>204</v>
      </c>
      <c r="Z277" s="162" t="s">
        <v>204</v>
      </c>
      <c r="AA277" s="162" t="s">
        <v>204</v>
      </c>
      <c r="AB277" s="162" t="s">
        <v>204</v>
      </c>
      <c r="AC277" s="162" t="s">
        <v>204</v>
      </c>
      <c r="AD277" s="162" t="s">
        <v>204</v>
      </c>
      <c r="AE277" s="162" t="s">
        <v>204</v>
      </c>
      <c r="AF277" s="162" t="s">
        <v>204</v>
      </c>
      <c r="AG277" s="162" t="s">
        <v>197</v>
      </c>
    </row>
    <row r="278" spans="1:33" x14ac:dyDescent="0.25">
      <c r="A278" s="162" t="s">
        <v>1357</v>
      </c>
      <c r="B278" s="162" t="s">
        <v>197</v>
      </c>
      <c r="C278" s="162" t="s">
        <v>197</v>
      </c>
      <c r="D278" s="162" t="s">
        <v>1358</v>
      </c>
      <c r="E278" s="162" t="s">
        <v>197</v>
      </c>
      <c r="F278" s="162" t="s">
        <v>1359</v>
      </c>
      <c r="G278" s="162" t="s">
        <v>1385</v>
      </c>
      <c r="H278" s="162" t="s">
        <v>1386</v>
      </c>
      <c r="I278" s="162" t="s">
        <v>1362</v>
      </c>
      <c r="J278" s="162" t="s">
        <v>180</v>
      </c>
      <c r="K278" s="162" t="s">
        <v>47</v>
      </c>
      <c r="L278" s="162">
        <v>7</v>
      </c>
      <c r="M278" s="162">
        <v>2012</v>
      </c>
      <c r="N278" s="162" t="s">
        <v>1392</v>
      </c>
      <c r="O278" s="162">
        <v>6</v>
      </c>
      <c r="P278" s="162" t="s">
        <v>204</v>
      </c>
      <c r="Q278" s="162" t="s">
        <v>204</v>
      </c>
      <c r="R278" s="162" t="s">
        <v>204</v>
      </c>
      <c r="S278" s="162" t="s">
        <v>204</v>
      </c>
      <c r="T278" s="162" t="s">
        <v>204</v>
      </c>
      <c r="U278" s="162" t="s">
        <v>204</v>
      </c>
      <c r="V278" s="162" t="s">
        <v>204</v>
      </c>
      <c r="W278" s="162" t="s">
        <v>204</v>
      </c>
      <c r="X278" s="162" t="s">
        <v>204</v>
      </c>
      <c r="Y278" s="162" t="s">
        <v>204</v>
      </c>
      <c r="Z278" s="162" t="s">
        <v>204</v>
      </c>
      <c r="AA278" s="162" t="s">
        <v>204</v>
      </c>
      <c r="AB278" s="162" t="s">
        <v>204</v>
      </c>
      <c r="AC278" s="162" t="s">
        <v>204</v>
      </c>
      <c r="AD278" s="162" t="s">
        <v>204</v>
      </c>
      <c r="AE278" s="162" t="s">
        <v>204</v>
      </c>
      <c r="AF278" s="162" t="s">
        <v>204</v>
      </c>
      <c r="AG278" s="162" t="s">
        <v>197</v>
      </c>
    </row>
    <row r="279" spans="1:33" x14ac:dyDescent="0.25">
      <c r="A279" s="162" t="s">
        <v>1357</v>
      </c>
      <c r="B279" s="162" t="s">
        <v>197</v>
      </c>
      <c r="C279" s="162" t="s">
        <v>197</v>
      </c>
      <c r="D279" s="162" t="s">
        <v>1358</v>
      </c>
      <c r="E279" s="162" t="s">
        <v>197</v>
      </c>
      <c r="F279" s="162" t="s">
        <v>1359</v>
      </c>
      <c r="G279" s="162" t="s">
        <v>1385</v>
      </c>
      <c r="H279" s="162" t="s">
        <v>1386</v>
      </c>
      <c r="I279" s="162" t="s">
        <v>1362</v>
      </c>
      <c r="J279" s="162" t="s">
        <v>180</v>
      </c>
      <c r="K279" s="162" t="s">
        <v>47</v>
      </c>
      <c r="L279" s="162">
        <v>9</v>
      </c>
      <c r="M279" s="162">
        <v>2012</v>
      </c>
      <c r="N279" s="162" t="s">
        <v>1390</v>
      </c>
      <c r="O279" s="162">
        <v>5</v>
      </c>
      <c r="P279" s="162" t="s">
        <v>204</v>
      </c>
      <c r="Q279" s="162" t="s">
        <v>204</v>
      </c>
      <c r="R279" s="162" t="s">
        <v>204</v>
      </c>
      <c r="S279" s="162" t="s">
        <v>204</v>
      </c>
      <c r="T279" s="162" t="s">
        <v>204</v>
      </c>
      <c r="U279" s="162" t="s">
        <v>204</v>
      </c>
      <c r="V279" s="162" t="s">
        <v>204</v>
      </c>
      <c r="W279" s="162" t="s">
        <v>204</v>
      </c>
      <c r="X279" s="162" t="s">
        <v>204</v>
      </c>
      <c r="Y279" s="162" t="s">
        <v>204</v>
      </c>
      <c r="Z279" s="162" t="s">
        <v>204</v>
      </c>
      <c r="AA279" s="162" t="s">
        <v>204</v>
      </c>
      <c r="AB279" s="162" t="s">
        <v>204</v>
      </c>
      <c r="AC279" s="162" t="s">
        <v>204</v>
      </c>
      <c r="AD279" s="162" t="s">
        <v>204</v>
      </c>
      <c r="AE279" s="162" t="s">
        <v>204</v>
      </c>
      <c r="AF279" s="162" t="s">
        <v>204</v>
      </c>
      <c r="AG279" s="162" t="s">
        <v>197</v>
      </c>
    </row>
    <row r="280" spans="1:33" x14ac:dyDescent="0.25">
      <c r="A280" s="162" t="s">
        <v>1357</v>
      </c>
      <c r="B280" s="162" t="s">
        <v>197</v>
      </c>
      <c r="C280" s="162" t="s">
        <v>197</v>
      </c>
      <c r="D280" s="162" t="s">
        <v>1358</v>
      </c>
      <c r="E280" s="162" t="s">
        <v>197</v>
      </c>
      <c r="F280" s="162" t="s">
        <v>1359</v>
      </c>
      <c r="G280" s="162" t="s">
        <v>1393</v>
      </c>
      <c r="H280" s="162" t="s">
        <v>1394</v>
      </c>
      <c r="I280" s="162" t="s">
        <v>1362</v>
      </c>
      <c r="J280" s="162" t="s">
        <v>180</v>
      </c>
      <c r="K280" s="162" t="s">
        <v>47</v>
      </c>
      <c r="L280" s="162">
        <v>9</v>
      </c>
      <c r="M280" s="162">
        <v>2012</v>
      </c>
      <c r="N280" s="162" t="s">
        <v>1397</v>
      </c>
      <c r="O280" s="162">
        <v>8</v>
      </c>
      <c r="P280" s="162" t="s">
        <v>204</v>
      </c>
      <c r="Q280" s="162" t="s">
        <v>204</v>
      </c>
      <c r="R280" s="162" t="s">
        <v>204</v>
      </c>
      <c r="S280" s="162" t="s">
        <v>204</v>
      </c>
      <c r="T280" s="162" t="s">
        <v>204</v>
      </c>
      <c r="U280" s="162" t="s">
        <v>204</v>
      </c>
      <c r="V280" s="162" t="s">
        <v>204</v>
      </c>
      <c r="W280" s="162" t="s">
        <v>204</v>
      </c>
      <c r="X280" s="162" t="s">
        <v>204</v>
      </c>
      <c r="Y280" s="162" t="s">
        <v>204</v>
      </c>
      <c r="Z280" s="162" t="s">
        <v>204</v>
      </c>
      <c r="AA280" s="162" t="s">
        <v>204</v>
      </c>
      <c r="AB280" s="162" t="s">
        <v>204</v>
      </c>
      <c r="AC280" s="162" t="s">
        <v>204</v>
      </c>
      <c r="AD280" s="162" t="s">
        <v>204</v>
      </c>
      <c r="AE280" s="162" t="s">
        <v>204</v>
      </c>
      <c r="AF280" s="162" t="s">
        <v>204</v>
      </c>
      <c r="AG280" s="162" t="s">
        <v>197</v>
      </c>
    </row>
    <row r="281" spans="1:33" x14ac:dyDescent="0.25">
      <c r="A281" s="162" t="s">
        <v>1357</v>
      </c>
      <c r="B281" s="162" t="s">
        <v>197</v>
      </c>
      <c r="C281" s="162" t="s">
        <v>197</v>
      </c>
      <c r="D281" s="162" t="s">
        <v>1358</v>
      </c>
      <c r="E281" s="162" t="s">
        <v>197</v>
      </c>
      <c r="F281" s="162" t="s">
        <v>1359</v>
      </c>
      <c r="G281" s="162" t="s">
        <v>1393</v>
      </c>
      <c r="H281" s="162" t="s">
        <v>1394</v>
      </c>
      <c r="I281" s="162" t="s">
        <v>1362</v>
      </c>
      <c r="J281" s="162" t="s">
        <v>180</v>
      </c>
      <c r="K281" s="162" t="s">
        <v>47</v>
      </c>
      <c r="L281" s="162">
        <v>7</v>
      </c>
      <c r="M281" s="162">
        <v>2012</v>
      </c>
      <c r="N281" s="162" t="s">
        <v>1395</v>
      </c>
      <c r="O281" s="162">
        <v>10</v>
      </c>
      <c r="P281" s="162" t="s">
        <v>204</v>
      </c>
      <c r="Q281" s="162" t="s">
        <v>204</v>
      </c>
      <c r="R281" s="162" t="s">
        <v>204</v>
      </c>
      <c r="S281" s="162" t="s">
        <v>204</v>
      </c>
      <c r="T281" s="162" t="s">
        <v>204</v>
      </c>
      <c r="U281" s="162" t="s">
        <v>204</v>
      </c>
      <c r="V281" s="162" t="s">
        <v>204</v>
      </c>
      <c r="W281" s="162" t="s">
        <v>204</v>
      </c>
      <c r="X281" s="162" t="s">
        <v>204</v>
      </c>
      <c r="Y281" s="162" t="s">
        <v>204</v>
      </c>
      <c r="Z281" s="162" t="s">
        <v>204</v>
      </c>
      <c r="AA281" s="162" t="s">
        <v>204</v>
      </c>
      <c r="AB281" s="162" t="s">
        <v>204</v>
      </c>
      <c r="AC281" s="162" t="s">
        <v>204</v>
      </c>
      <c r="AD281" s="162" t="s">
        <v>204</v>
      </c>
      <c r="AE281" s="162" t="s">
        <v>204</v>
      </c>
      <c r="AF281" s="162" t="s">
        <v>204</v>
      </c>
      <c r="AG281" s="162" t="s">
        <v>197</v>
      </c>
    </row>
    <row r="282" spans="1:33" x14ac:dyDescent="0.25">
      <c r="A282" s="162" t="s">
        <v>1357</v>
      </c>
      <c r="B282" s="162" t="s">
        <v>197</v>
      </c>
      <c r="C282" s="162" t="s">
        <v>197</v>
      </c>
      <c r="D282" s="162" t="s">
        <v>1358</v>
      </c>
      <c r="E282" s="162" t="s">
        <v>197</v>
      </c>
      <c r="F282" s="162" t="s">
        <v>1359</v>
      </c>
      <c r="G282" s="162" t="s">
        <v>1393</v>
      </c>
      <c r="H282" s="162" t="s">
        <v>1394</v>
      </c>
      <c r="I282" s="162" t="s">
        <v>1362</v>
      </c>
      <c r="J282" s="162" t="s">
        <v>180</v>
      </c>
      <c r="K282" s="162" t="s">
        <v>47</v>
      </c>
      <c r="L282" s="162">
        <v>10</v>
      </c>
      <c r="M282" s="162">
        <v>2012</v>
      </c>
      <c r="N282" s="162" t="s">
        <v>1398</v>
      </c>
      <c r="O282" s="162">
        <v>7</v>
      </c>
      <c r="P282" s="162" t="s">
        <v>204</v>
      </c>
      <c r="Q282" s="162" t="s">
        <v>204</v>
      </c>
      <c r="R282" s="162" t="s">
        <v>204</v>
      </c>
      <c r="S282" s="162" t="s">
        <v>204</v>
      </c>
      <c r="T282" s="162" t="s">
        <v>204</v>
      </c>
      <c r="U282" s="162" t="s">
        <v>204</v>
      </c>
      <c r="V282" s="162" t="s">
        <v>204</v>
      </c>
      <c r="W282" s="162" t="s">
        <v>204</v>
      </c>
      <c r="X282" s="162" t="s">
        <v>204</v>
      </c>
      <c r="Y282" s="162" t="s">
        <v>204</v>
      </c>
      <c r="Z282" s="162" t="s">
        <v>204</v>
      </c>
      <c r="AA282" s="162" t="s">
        <v>204</v>
      </c>
      <c r="AB282" s="162" t="s">
        <v>204</v>
      </c>
      <c r="AC282" s="162" t="s">
        <v>204</v>
      </c>
      <c r="AD282" s="162" t="s">
        <v>204</v>
      </c>
      <c r="AE282" s="162" t="s">
        <v>204</v>
      </c>
      <c r="AF282" s="162" t="s">
        <v>204</v>
      </c>
      <c r="AG282" s="162" t="s">
        <v>197</v>
      </c>
    </row>
    <row r="283" spans="1:33" x14ac:dyDescent="0.25">
      <c r="A283" s="162" t="s">
        <v>1357</v>
      </c>
      <c r="B283" s="162" t="s">
        <v>197</v>
      </c>
      <c r="C283" s="162" t="s">
        <v>197</v>
      </c>
      <c r="D283" s="162" t="s">
        <v>1358</v>
      </c>
      <c r="E283" s="162" t="s">
        <v>197</v>
      </c>
      <c r="F283" s="162" t="s">
        <v>1359</v>
      </c>
      <c r="G283" s="162" t="s">
        <v>1393</v>
      </c>
      <c r="H283" s="162" t="s">
        <v>1394</v>
      </c>
      <c r="I283" s="162" t="s">
        <v>1362</v>
      </c>
      <c r="J283" s="162" t="s">
        <v>180</v>
      </c>
      <c r="K283" s="162" t="s">
        <v>47</v>
      </c>
      <c r="L283" s="162">
        <v>8</v>
      </c>
      <c r="M283" s="162">
        <v>2012</v>
      </c>
      <c r="N283" s="162" t="s">
        <v>1396</v>
      </c>
      <c r="O283" s="162">
        <v>9</v>
      </c>
      <c r="P283" s="162" t="s">
        <v>204</v>
      </c>
      <c r="Q283" s="162" t="s">
        <v>204</v>
      </c>
      <c r="R283" s="162" t="s">
        <v>204</v>
      </c>
      <c r="S283" s="162" t="s">
        <v>204</v>
      </c>
      <c r="T283" s="162" t="s">
        <v>204</v>
      </c>
      <c r="U283" s="162" t="s">
        <v>204</v>
      </c>
      <c r="V283" s="162" t="s">
        <v>204</v>
      </c>
      <c r="W283" s="162" t="s">
        <v>204</v>
      </c>
      <c r="X283" s="162" t="s">
        <v>204</v>
      </c>
      <c r="Y283" s="162" t="s">
        <v>204</v>
      </c>
      <c r="Z283" s="162" t="s">
        <v>204</v>
      </c>
      <c r="AA283" s="162" t="s">
        <v>204</v>
      </c>
      <c r="AB283" s="162" t="s">
        <v>204</v>
      </c>
      <c r="AC283" s="162" t="s">
        <v>204</v>
      </c>
      <c r="AD283" s="162" t="s">
        <v>204</v>
      </c>
      <c r="AE283" s="162" t="s">
        <v>204</v>
      </c>
      <c r="AF283" s="162" t="s">
        <v>204</v>
      </c>
      <c r="AG283" s="162" t="s">
        <v>197</v>
      </c>
    </row>
    <row r="284" spans="1:33" x14ac:dyDescent="0.25">
      <c r="A284" s="162" t="s">
        <v>1357</v>
      </c>
      <c r="B284" s="162" t="s">
        <v>197</v>
      </c>
      <c r="C284" s="162" t="s">
        <v>197</v>
      </c>
      <c r="D284" s="162" t="s">
        <v>1358</v>
      </c>
      <c r="E284" s="162" t="s">
        <v>197</v>
      </c>
      <c r="F284" s="162" t="s">
        <v>1359</v>
      </c>
      <c r="G284" s="162" t="s">
        <v>1393</v>
      </c>
      <c r="H284" s="162" t="s">
        <v>1394</v>
      </c>
      <c r="I284" s="162" t="s">
        <v>1362</v>
      </c>
      <c r="J284" s="162" t="s">
        <v>180</v>
      </c>
      <c r="K284" s="162" t="s">
        <v>47</v>
      </c>
      <c r="L284" s="162">
        <v>12</v>
      </c>
      <c r="M284" s="162">
        <v>2012</v>
      </c>
      <c r="N284" s="162" t="s">
        <v>1400</v>
      </c>
      <c r="O284" s="162">
        <v>5</v>
      </c>
      <c r="P284" s="162" t="s">
        <v>204</v>
      </c>
      <c r="Q284" s="162" t="s">
        <v>204</v>
      </c>
      <c r="R284" s="162" t="s">
        <v>204</v>
      </c>
      <c r="S284" s="162" t="s">
        <v>204</v>
      </c>
      <c r="T284" s="162" t="s">
        <v>204</v>
      </c>
      <c r="U284" s="162" t="s">
        <v>204</v>
      </c>
      <c r="V284" s="162" t="s">
        <v>204</v>
      </c>
      <c r="W284" s="162" t="s">
        <v>204</v>
      </c>
      <c r="X284" s="162" t="s">
        <v>204</v>
      </c>
      <c r="Y284" s="162" t="s">
        <v>204</v>
      </c>
      <c r="Z284" s="162" t="s">
        <v>204</v>
      </c>
      <c r="AA284" s="162" t="s">
        <v>204</v>
      </c>
      <c r="AB284" s="162" t="s">
        <v>204</v>
      </c>
      <c r="AC284" s="162" t="s">
        <v>204</v>
      </c>
      <c r="AD284" s="162" t="s">
        <v>204</v>
      </c>
      <c r="AE284" s="162" t="s">
        <v>204</v>
      </c>
      <c r="AF284" s="162" t="s">
        <v>204</v>
      </c>
      <c r="AG284" s="162" t="s">
        <v>197</v>
      </c>
    </row>
    <row r="285" spans="1:33" x14ac:dyDescent="0.25">
      <c r="A285" s="162" t="s">
        <v>1357</v>
      </c>
      <c r="B285" s="162" t="s">
        <v>197</v>
      </c>
      <c r="C285" s="162" t="s">
        <v>197</v>
      </c>
      <c r="D285" s="162" t="s">
        <v>1358</v>
      </c>
      <c r="E285" s="162" t="s">
        <v>197</v>
      </c>
      <c r="F285" s="162" t="s">
        <v>1359</v>
      </c>
      <c r="G285" s="162" t="s">
        <v>1393</v>
      </c>
      <c r="H285" s="162" t="s">
        <v>1394</v>
      </c>
      <c r="I285" s="162" t="s">
        <v>1362</v>
      </c>
      <c r="J285" s="162" t="s">
        <v>180</v>
      </c>
      <c r="K285" s="162" t="s">
        <v>47</v>
      </c>
      <c r="L285" s="162">
        <v>11</v>
      </c>
      <c r="M285" s="162">
        <v>2012</v>
      </c>
      <c r="N285" s="162" t="s">
        <v>1399</v>
      </c>
      <c r="O285" s="162">
        <v>4</v>
      </c>
      <c r="P285" s="162" t="s">
        <v>204</v>
      </c>
      <c r="Q285" s="162" t="s">
        <v>204</v>
      </c>
      <c r="R285" s="162" t="s">
        <v>204</v>
      </c>
      <c r="S285" s="162" t="s">
        <v>204</v>
      </c>
      <c r="T285" s="162" t="s">
        <v>204</v>
      </c>
      <c r="U285" s="162" t="s">
        <v>204</v>
      </c>
      <c r="V285" s="162" t="s">
        <v>204</v>
      </c>
      <c r="W285" s="162" t="s">
        <v>204</v>
      </c>
      <c r="X285" s="162" t="s">
        <v>204</v>
      </c>
      <c r="Y285" s="162" t="s">
        <v>204</v>
      </c>
      <c r="Z285" s="162" t="s">
        <v>204</v>
      </c>
      <c r="AA285" s="162" t="s">
        <v>204</v>
      </c>
      <c r="AB285" s="162" t="s">
        <v>204</v>
      </c>
      <c r="AC285" s="162" t="s">
        <v>204</v>
      </c>
      <c r="AD285" s="162" t="s">
        <v>204</v>
      </c>
      <c r="AE285" s="162" t="s">
        <v>204</v>
      </c>
      <c r="AF285" s="162" t="s">
        <v>204</v>
      </c>
      <c r="AG285" s="162" t="s">
        <v>197</v>
      </c>
    </row>
    <row r="286" spans="1:33" x14ac:dyDescent="0.25">
      <c r="A286" s="162" t="s">
        <v>1357</v>
      </c>
      <c r="B286" s="162" t="s">
        <v>197</v>
      </c>
      <c r="C286" s="162" t="s">
        <v>197</v>
      </c>
      <c r="D286" s="162" t="s">
        <v>1358</v>
      </c>
      <c r="E286" s="162" t="s">
        <v>197</v>
      </c>
      <c r="F286" s="162" t="s">
        <v>1359</v>
      </c>
      <c r="G286" s="162" t="s">
        <v>1401</v>
      </c>
      <c r="H286" s="162" t="s">
        <v>1402</v>
      </c>
      <c r="I286" s="162" t="s">
        <v>1362</v>
      </c>
      <c r="J286" s="162" t="s">
        <v>180</v>
      </c>
      <c r="K286" s="162" t="s">
        <v>47</v>
      </c>
      <c r="L286" s="162">
        <v>11</v>
      </c>
      <c r="M286" s="162">
        <v>2012</v>
      </c>
      <c r="N286" s="162" t="s">
        <v>1404</v>
      </c>
      <c r="O286" s="162">
        <v>6</v>
      </c>
      <c r="P286" s="162" t="s">
        <v>204</v>
      </c>
      <c r="Q286" s="162" t="s">
        <v>204</v>
      </c>
      <c r="R286" s="162" t="s">
        <v>204</v>
      </c>
      <c r="S286" s="162" t="s">
        <v>204</v>
      </c>
      <c r="T286" s="162" t="s">
        <v>204</v>
      </c>
      <c r="U286" s="162" t="s">
        <v>204</v>
      </c>
      <c r="V286" s="162" t="s">
        <v>204</v>
      </c>
      <c r="W286" s="162" t="s">
        <v>204</v>
      </c>
      <c r="X286" s="162" t="s">
        <v>204</v>
      </c>
      <c r="Y286" s="162" t="s">
        <v>204</v>
      </c>
      <c r="Z286" s="162" t="s">
        <v>204</v>
      </c>
      <c r="AA286" s="162" t="s">
        <v>204</v>
      </c>
      <c r="AB286" s="162" t="s">
        <v>204</v>
      </c>
      <c r="AC286" s="162" t="s">
        <v>204</v>
      </c>
      <c r="AD286" s="162" t="s">
        <v>204</v>
      </c>
      <c r="AE286" s="162" t="s">
        <v>204</v>
      </c>
      <c r="AF286" s="162" t="s">
        <v>204</v>
      </c>
      <c r="AG286" s="162" t="s">
        <v>197</v>
      </c>
    </row>
    <row r="287" spans="1:33" x14ac:dyDescent="0.25">
      <c r="A287" s="162" t="s">
        <v>1357</v>
      </c>
      <c r="B287" s="162" t="s">
        <v>197</v>
      </c>
      <c r="C287" s="162" t="s">
        <v>197</v>
      </c>
      <c r="D287" s="162" t="s">
        <v>1358</v>
      </c>
      <c r="E287" s="162" t="s">
        <v>197</v>
      </c>
      <c r="F287" s="162" t="s">
        <v>1359</v>
      </c>
      <c r="G287" s="162" t="s">
        <v>1401</v>
      </c>
      <c r="H287" s="162" t="s">
        <v>1402</v>
      </c>
      <c r="I287" s="162" t="s">
        <v>1362</v>
      </c>
      <c r="J287" s="162" t="s">
        <v>180</v>
      </c>
      <c r="K287" s="162" t="s">
        <v>47</v>
      </c>
      <c r="L287" s="162">
        <v>12</v>
      </c>
      <c r="M287" s="162">
        <v>2012</v>
      </c>
      <c r="N287" s="162" t="s">
        <v>1403</v>
      </c>
      <c r="O287" s="162">
        <v>4</v>
      </c>
      <c r="P287" s="162" t="s">
        <v>204</v>
      </c>
      <c r="Q287" s="162" t="s">
        <v>204</v>
      </c>
      <c r="R287" s="162" t="s">
        <v>204</v>
      </c>
      <c r="S287" s="162" t="s">
        <v>204</v>
      </c>
      <c r="T287" s="162" t="s">
        <v>204</v>
      </c>
      <c r="U287" s="162" t="s">
        <v>204</v>
      </c>
      <c r="V287" s="162" t="s">
        <v>204</v>
      </c>
      <c r="W287" s="162" t="s">
        <v>204</v>
      </c>
      <c r="X287" s="162" t="s">
        <v>204</v>
      </c>
      <c r="Y287" s="162" t="s">
        <v>204</v>
      </c>
      <c r="Z287" s="162" t="s">
        <v>204</v>
      </c>
      <c r="AA287" s="162" t="s">
        <v>204</v>
      </c>
      <c r="AB287" s="162" t="s">
        <v>204</v>
      </c>
      <c r="AC287" s="162" t="s">
        <v>204</v>
      </c>
      <c r="AD287" s="162" t="s">
        <v>204</v>
      </c>
      <c r="AE287" s="162" t="s">
        <v>204</v>
      </c>
      <c r="AF287" s="162" t="s">
        <v>204</v>
      </c>
      <c r="AG287" s="162" t="s">
        <v>197</v>
      </c>
    </row>
    <row r="288" spans="1:33" x14ac:dyDescent="0.25">
      <c r="A288" s="162" t="s">
        <v>1357</v>
      </c>
      <c r="B288" s="162" t="s">
        <v>197</v>
      </c>
      <c r="C288" s="162" t="s">
        <v>197</v>
      </c>
      <c r="D288" s="162" t="s">
        <v>1358</v>
      </c>
      <c r="E288" s="162" t="s">
        <v>197</v>
      </c>
      <c r="F288" s="162" t="s">
        <v>1359</v>
      </c>
      <c r="G288" s="162" t="s">
        <v>1401</v>
      </c>
      <c r="H288" s="162" t="s">
        <v>1402</v>
      </c>
      <c r="I288" s="162" t="s">
        <v>1362</v>
      </c>
      <c r="J288" s="162" t="s">
        <v>180</v>
      </c>
      <c r="K288" s="162" t="s">
        <v>47</v>
      </c>
      <c r="L288" s="162">
        <v>8</v>
      </c>
      <c r="M288" s="162">
        <v>2012</v>
      </c>
      <c r="N288" s="162" t="s">
        <v>1407</v>
      </c>
      <c r="O288" s="162">
        <v>9</v>
      </c>
      <c r="P288" s="162" t="s">
        <v>204</v>
      </c>
      <c r="Q288" s="162" t="s">
        <v>204</v>
      </c>
      <c r="R288" s="162" t="s">
        <v>204</v>
      </c>
      <c r="S288" s="162" t="s">
        <v>204</v>
      </c>
      <c r="T288" s="162" t="s">
        <v>204</v>
      </c>
      <c r="U288" s="162" t="s">
        <v>204</v>
      </c>
      <c r="V288" s="162" t="s">
        <v>204</v>
      </c>
      <c r="W288" s="162" t="s">
        <v>204</v>
      </c>
      <c r="X288" s="162" t="s">
        <v>204</v>
      </c>
      <c r="Y288" s="162" t="s">
        <v>204</v>
      </c>
      <c r="Z288" s="162" t="s">
        <v>204</v>
      </c>
      <c r="AA288" s="162" t="s">
        <v>204</v>
      </c>
      <c r="AB288" s="162" t="s">
        <v>204</v>
      </c>
      <c r="AC288" s="162" t="s">
        <v>204</v>
      </c>
      <c r="AD288" s="162" t="s">
        <v>204</v>
      </c>
      <c r="AE288" s="162" t="s">
        <v>204</v>
      </c>
      <c r="AF288" s="162" t="s">
        <v>204</v>
      </c>
      <c r="AG288" s="162" t="s">
        <v>197</v>
      </c>
    </row>
    <row r="289" spans="1:33" x14ac:dyDescent="0.25">
      <c r="A289" s="162" t="s">
        <v>1357</v>
      </c>
      <c r="B289" s="162" t="s">
        <v>197</v>
      </c>
      <c r="C289" s="162" t="s">
        <v>197</v>
      </c>
      <c r="D289" s="162" t="s">
        <v>1358</v>
      </c>
      <c r="E289" s="162" t="s">
        <v>197</v>
      </c>
      <c r="F289" s="162" t="s">
        <v>1359</v>
      </c>
      <c r="G289" s="162" t="s">
        <v>1401</v>
      </c>
      <c r="H289" s="162" t="s">
        <v>1402</v>
      </c>
      <c r="I289" s="162" t="s">
        <v>1362</v>
      </c>
      <c r="J289" s="162" t="s">
        <v>180</v>
      </c>
      <c r="K289" s="162" t="s">
        <v>47</v>
      </c>
      <c r="L289" s="162">
        <v>10</v>
      </c>
      <c r="M289" s="162">
        <v>2012</v>
      </c>
      <c r="N289" s="162" t="s">
        <v>1405</v>
      </c>
      <c r="O289" s="162">
        <v>6</v>
      </c>
      <c r="P289" s="162" t="s">
        <v>204</v>
      </c>
      <c r="Q289" s="162" t="s">
        <v>204</v>
      </c>
      <c r="R289" s="162" t="s">
        <v>204</v>
      </c>
      <c r="S289" s="162" t="s">
        <v>204</v>
      </c>
      <c r="T289" s="162" t="s">
        <v>204</v>
      </c>
      <c r="U289" s="162" t="s">
        <v>204</v>
      </c>
      <c r="V289" s="162" t="s">
        <v>204</v>
      </c>
      <c r="W289" s="162" t="s">
        <v>204</v>
      </c>
      <c r="X289" s="162" t="s">
        <v>204</v>
      </c>
      <c r="Y289" s="162" t="s">
        <v>204</v>
      </c>
      <c r="Z289" s="162" t="s">
        <v>204</v>
      </c>
      <c r="AA289" s="162" t="s">
        <v>204</v>
      </c>
      <c r="AB289" s="162" t="s">
        <v>204</v>
      </c>
      <c r="AC289" s="162" t="s">
        <v>204</v>
      </c>
      <c r="AD289" s="162" t="s">
        <v>204</v>
      </c>
      <c r="AE289" s="162" t="s">
        <v>204</v>
      </c>
      <c r="AF289" s="162" t="s">
        <v>204</v>
      </c>
      <c r="AG289" s="162" t="s">
        <v>197</v>
      </c>
    </row>
    <row r="290" spans="1:33" x14ac:dyDescent="0.25">
      <c r="A290" s="162" t="s">
        <v>1357</v>
      </c>
      <c r="B290" s="162" t="s">
        <v>197</v>
      </c>
      <c r="C290" s="162" t="s">
        <v>197</v>
      </c>
      <c r="D290" s="162" t="s">
        <v>1358</v>
      </c>
      <c r="E290" s="162" t="s">
        <v>197</v>
      </c>
      <c r="F290" s="162" t="s">
        <v>1359</v>
      </c>
      <c r="G290" s="162" t="s">
        <v>1401</v>
      </c>
      <c r="H290" s="162" t="s">
        <v>1402</v>
      </c>
      <c r="I290" s="162" t="s">
        <v>1362</v>
      </c>
      <c r="J290" s="162" t="s">
        <v>180</v>
      </c>
      <c r="K290" s="162" t="s">
        <v>47</v>
      </c>
      <c r="L290" s="162">
        <v>7</v>
      </c>
      <c r="M290" s="162">
        <v>2012</v>
      </c>
      <c r="N290" s="162" t="s">
        <v>1408</v>
      </c>
      <c r="O290" s="162">
        <v>9</v>
      </c>
      <c r="P290" s="162" t="s">
        <v>204</v>
      </c>
      <c r="Q290" s="162" t="s">
        <v>204</v>
      </c>
      <c r="R290" s="162" t="s">
        <v>204</v>
      </c>
      <c r="S290" s="162" t="s">
        <v>204</v>
      </c>
      <c r="T290" s="162" t="s">
        <v>204</v>
      </c>
      <c r="U290" s="162" t="s">
        <v>204</v>
      </c>
      <c r="V290" s="162" t="s">
        <v>204</v>
      </c>
      <c r="W290" s="162" t="s">
        <v>204</v>
      </c>
      <c r="X290" s="162" t="s">
        <v>204</v>
      </c>
      <c r="Y290" s="162" t="s">
        <v>204</v>
      </c>
      <c r="Z290" s="162" t="s">
        <v>204</v>
      </c>
      <c r="AA290" s="162" t="s">
        <v>204</v>
      </c>
      <c r="AB290" s="162" t="s">
        <v>204</v>
      </c>
      <c r="AC290" s="162" t="s">
        <v>204</v>
      </c>
      <c r="AD290" s="162" t="s">
        <v>204</v>
      </c>
      <c r="AE290" s="162" t="s">
        <v>204</v>
      </c>
      <c r="AF290" s="162" t="s">
        <v>204</v>
      </c>
      <c r="AG290" s="162" t="s">
        <v>197</v>
      </c>
    </row>
    <row r="291" spans="1:33" x14ac:dyDescent="0.25">
      <c r="A291" s="162" t="s">
        <v>1357</v>
      </c>
      <c r="B291" s="162" t="s">
        <v>197</v>
      </c>
      <c r="C291" s="162" t="s">
        <v>197</v>
      </c>
      <c r="D291" s="162" t="s">
        <v>1358</v>
      </c>
      <c r="E291" s="162" t="s">
        <v>197</v>
      </c>
      <c r="F291" s="162" t="s">
        <v>1359</v>
      </c>
      <c r="G291" s="162" t="s">
        <v>1401</v>
      </c>
      <c r="H291" s="162" t="s">
        <v>1402</v>
      </c>
      <c r="I291" s="162" t="s">
        <v>1362</v>
      </c>
      <c r="J291" s="162" t="s">
        <v>180</v>
      </c>
      <c r="K291" s="162" t="s">
        <v>47</v>
      </c>
      <c r="L291" s="162">
        <v>9</v>
      </c>
      <c r="M291" s="162">
        <v>2012</v>
      </c>
      <c r="N291" s="162" t="s">
        <v>1406</v>
      </c>
      <c r="O291" s="162">
        <v>8</v>
      </c>
      <c r="P291" s="162" t="s">
        <v>204</v>
      </c>
      <c r="Q291" s="162" t="s">
        <v>204</v>
      </c>
      <c r="R291" s="162" t="s">
        <v>204</v>
      </c>
      <c r="S291" s="162" t="s">
        <v>204</v>
      </c>
      <c r="T291" s="162" t="s">
        <v>204</v>
      </c>
      <c r="U291" s="162" t="s">
        <v>204</v>
      </c>
      <c r="V291" s="162" t="s">
        <v>204</v>
      </c>
      <c r="W291" s="162" t="s">
        <v>204</v>
      </c>
      <c r="X291" s="162" t="s">
        <v>204</v>
      </c>
      <c r="Y291" s="162" t="s">
        <v>204</v>
      </c>
      <c r="Z291" s="162" t="s">
        <v>204</v>
      </c>
      <c r="AA291" s="162" t="s">
        <v>204</v>
      </c>
      <c r="AB291" s="162" t="s">
        <v>204</v>
      </c>
      <c r="AC291" s="162" t="s">
        <v>204</v>
      </c>
      <c r="AD291" s="162" t="s">
        <v>204</v>
      </c>
      <c r="AE291" s="162" t="s">
        <v>204</v>
      </c>
      <c r="AF291" s="162" t="s">
        <v>204</v>
      </c>
      <c r="AG291" s="162" t="s">
        <v>197</v>
      </c>
    </row>
    <row r="292" spans="1:33" x14ac:dyDescent="0.25">
      <c r="A292" s="162" t="s">
        <v>1357</v>
      </c>
      <c r="B292" s="162" t="s">
        <v>197</v>
      </c>
      <c r="C292" s="162" t="s">
        <v>197</v>
      </c>
      <c r="D292" s="162" t="s">
        <v>1358</v>
      </c>
      <c r="E292" s="162" t="s">
        <v>197</v>
      </c>
      <c r="F292" s="162" t="s">
        <v>1359</v>
      </c>
      <c r="G292" s="162" t="s">
        <v>1409</v>
      </c>
      <c r="H292" s="162" t="s">
        <v>1410</v>
      </c>
      <c r="I292" s="162" t="s">
        <v>1411</v>
      </c>
      <c r="J292" s="162" t="s">
        <v>1412</v>
      </c>
      <c r="K292" s="162" t="s">
        <v>10</v>
      </c>
      <c r="L292" s="162">
        <v>8</v>
      </c>
      <c r="M292" s="162">
        <v>2012</v>
      </c>
      <c r="N292" s="162" t="s">
        <v>1414</v>
      </c>
      <c r="O292" s="162">
        <v>3962</v>
      </c>
      <c r="P292" s="162" t="s">
        <v>204</v>
      </c>
      <c r="Q292" s="162" t="s">
        <v>204</v>
      </c>
      <c r="R292" s="162" t="s">
        <v>205</v>
      </c>
      <c r="S292" s="162" t="s">
        <v>204</v>
      </c>
      <c r="T292" s="162" t="s">
        <v>204</v>
      </c>
      <c r="U292" s="162" t="s">
        <v>204</v>
      </c>
      <c r="V292" s="162" t="s">
        <v>204</v>
      </c>
      <c r="W292" s="162" t="s">
        <v>204</v>
      </c>
      <c r="X292" s="162" t="s">
        <v>204</v>
      </c>
      <c r="Y292" s="162" t="s">
        <v>204</v>
      </c>
      <c r="Z292" s="162" t="s">
        <v>204</v>
      </c>
      <c r="AA292" s="162" t="s">
        <v>204</v>
      </c>
      <c r="AB292" s="162" t="s">
        <v>205</v>
      </c>
      <c r="AC292" s="162" t="s">
        <v>204</v>
      </c>
      <c r="AD292" s="162" t="s">
        <v>204</v>
      </c>
      <c r="AE292" s="162" t="s">
        <v>204</v>
      </c>
      <c r="AF292" s="162" t="s">
        <v>204</v>
      </c>
      <c r="AG292" s="162" t="s">
        <v>197</v>
      </c>
    </row>
    <row r="293" spans="1:33" x14ac:dyDescent="0.25">
      <c r="A293" s="162" t="s">
        <v>1357</v>
      </c>
      <c r="B293" s="162" t="s">
        <v>197</v>
      </c>
      <c r="C293" s="162" t="s">
        <v>197</v>
      </c>
      <c r="D293" s="162" t="s">
        <v>1358</v>
      </c>
      <c r="E293" s="162" t="s">
        <v>197</v>
      </c>
      <c r="F293" s="162" t="s">
        <v>1359</v>
      </c>
      <c r="G293" s="162" t="s">
        <v>1409</v>
      </c>
      <c r="H293" s="162" t="s">
        <v>1410</v>
      </c>
      <c r="I293" s="162" t="s">
        <v>1411</v>
      </c>
      <c r="J293" s="162" t="s">
        <v>1412</v>
      </c>
      <c r="K293" s="162" t="s">
        <v>10</v>
      </c>
      <c r="L293" s="162">
        <v>7</v>
      </c>
      <c r="M293" s="162">
        <v>2012</v>
      </c>
      <c r="N293" s="162" t="s">
        <v>1413</v>
      </c>
      <c r="O293" s="162">
        <v>3961</v>
      </c>
      <c r="P293" s="162" t="s">
        <v>204</v>
      </c>
      <c r="Q293" s="162" t="s">
        <v>204</v>
      </c>
      <c r="R293" s="162" t="s">
        <v>205</v>
      </c>
      <c r="S293" s="162" t="s">
        <v>204</v>
      </c>
      <c r="T293" s="162" t="s">
        <v>204</v>
      </c>
      <c r="U293" s="162" t="s">
        <v>204</v>
      </c>
      <c r="V293" s="162" t="s">
        <v>204</v>
      </c>
      <c r="W293" s="162" t="s">
        <v>204</v>
      </c>
      <c r="X293" s="162" t="s">
        <v>204</v>
      </c>
      <c r="Y293" s="162" t="s">
        <v>204</v>
      </c>
      <c r="Z293" s="162" t="s">
        <v>204</v>
      </c>
      <c r="AA293" s="162" t="s">
        <v>204</v>
      </c>
      <c r="AB293" s="162" t="s">
        <v>205</v>
      </c>
      <c r="AC293" s="162" t="s">
        <v>204</v>
      </c>
      <c r="AD293" s="162" t="s">
        <v>204</v>
      </c>
      <c r="AE293" s="162" t="s">
        <v>204</v>
      </c>
      <c r="AF293" s="162" t="s">
        <v>204</v>
      </c>
      <c r="AG293" s="162" t="s">
        <v>197</v>
      </c>
    </row>
    <row r="294" spans="1:33" x14ac:dyDescent="0.25">
      <c r="A294" s="162" t="s">
        <v>1357</v>
      </c>
      <c r="B294" s="162" t="s">
        <v>197</v>
      </c>
      <c r="C294" s="162" t="s">
        <v>197</v>
      </c>
      <c r="D294" s="162" t="s">
        <v>1358</v>
      </c>
      <c r="E294" s="162" t="s">
        <v>197</v>
      </c>
      <c r="F294" s="162" t="s">
        <v>1359</v>
      </c>
      <c r="G294" s="162" t="s">
        <v>1002</v>
      </c>
      <c r="H294" s="162" t="s">
        <v>1003</v>
      </c>
      <c r="I294" s="162" t="s">
        <v>1004</v>
      </c>
      <c r="J294" s="162" t="s">
        <v>180</v>
      </c>
      <c r="K294" s="162" t="s">
        <v>47</v>
      </c>
      <c r="L294" s="162">
        <v>3</v>
      </c>
      <c r="M294" s="162">
        <v>2013</v>
      </c>
      <c r="N294" s="162" t="s">
        <v>1415</v>
      </c>
      <c r="O294" s="162">
        <v>21</v>
      </c>
      <c r="P294" s="162" t="s">
        <v>204</v>
      </c>
      <c r="Q294" s="162" t="s">
        <v>204</v>
      </c>
      <c r="R294" s="162" t="s">
        <v>204</v>
      </c>
      <c r="S294" s="162" t="s">
        <v>204</v>
      </c>
      <c r="T294" s="162" t="s">
        <v>204</v>
      </c>
      <c r="U294" s="162" t="s">
        <v>204</v>
      </c>
      <c r="V294" s="162" t="s">
        <v>204</v>
      </c>
      <c r="W294" s="162" t="s">
        <v>204</v>
      </c>
      <c r="X294" s="162" t="s">
        <v>204</v>
      </c>
      <c r="Y294" s="162" t="s">
        <v>204</v>
      </c>
      <c r="Z294" s="162" t="s">
        <v>204</v>
      </c>
      <c r="AA294" s="162" t="s">
        <v>204</v>
      </c>
      <c r="AB294" s="162" t="s">
        <v>204</v>
      </c>
      <c r="AC294" s="162" t="s">
        <v>204</v>
      </c>
      <c r="AD294" s="162" t="s">
        <v>204</v>
      </c>
      <c r="AE294" s="162" t="s">
        <v>204</v>
      </c>
      <c r="AF294" s="162" t="s">
        <v>204</v>
      </c>
      <c r="AG294" s="162" t="s">
        <v>197</v>
      </c>
    </row>
    <row r="295" spans="1:33" x14ac:dyDescent="0.25">
      <c r="A295" s="162" t="s">
        <v>1357</v>
      </c>
      <c r="B295" s="162" t="s">
        <v>197</v>
      </c>
      <c r="C295" s="162" t="s">
        <v>197</v>
      </c>
      <c r="D295" s="162" t="s">
        <v>1358</v>
      </c>
      <c r="E295" s="162" t="s">
        <v>197</v>
      </c>
      <c r="F295" s="162" t="s">
        <v>1359</v>
      </c>
      <c r="G295" s="162" t="s">
        <v>1002</v>
      </c>
      <c r="H295" s="162" t="s">
        <v>1003</v>
      </c>
      <c r="I295" s="162" t="s">
        <v>1004</v>
      </c>
      <c r="J295" s="162" t="s">
        <v>180</v>
      </c>
      <c r="K295" s="162" t="s">
        <v>47</v>
      </c>
      <c r="L295" s="162">
        <v>6</v>
      </c>
      <c r="M295" s="162">
        <v>2013</v>
      </c>
      <c r="N295" s="162" t="s">
        <v>1418</v>
      </c>
      <c r="O295" s="162">
        <v>21</v>
      </c>
      <c r="P295" s="162" t="s">
        <v>204</v>
      </c>
      <c r="Q295" s="162" t="s">
        <v>204</v>
      </c>
      <c r="R295" s="162" t="s">
        <v>204</v>
      </c>
      <c r="S295" s="162" t="s">
        <v>204</v>
      </c>
      <c r="T295" s="162" t="s">
        <v>204</v>
      </c>
      <c r="U295" s="162" t="s">
        <v>204</v>
      </c>
      <c r="V295" s="162" t="s">
        <v>204</v>
      </c>
      <c r="W295" s="162" t="s">
        <v>204</v>
      </c>
      <c r="X295" s="162" t="s">
        <v>204</v>
      </c>
      <c r="Y295" s="162" t="s">
        <v>204</v>
      </c>
      <c r="Z295" s="162" t="s">
        <v>204</v>
      </c>
      <c r="AA295" s="162" t="s">
        <v>204</v>
      </c>
      <c r="AB295" s="162" t="s">
        <v>204</v>
      </c>
      <c r="AC295" s="162" t="s">
        <v>204</v>
      </c>
      <c r="AD295" s="162" t="s">
        <v>204</v>
      </c>
      <c r="AE295" s="162" t="s">
        <v>204</v>
      </c>
      <c r="AF295" s="162" t="s">
        <v>204</v>
      </c>
      <c r="AG295" s="162" t="s">
        <v>197</v>
      </c>
    </row>
    <row r="296" spans="1:33" x14ac:dyDescent="0.25">
      <c r="A296" s="162" t="s">
        <v>1357</v>
      </c>
      <c r="B296" s="162" t="s">
        <v>197</v>
      </c>
      <c r="C296" s="162" t="s">
        <v>197</v>
      </c>
      <c r="D296" s="162" t="s">
        <v>1358</v>
      </c>
      <c r="E296" s="162" t="s">
        <v>197</v>
      </c>
      <c r="F296" s="162" t="s">
        <v>1359</v>
      </c>
      <c r="G296" s="162" t="s">
        <v>1002</v>
      </c>
      <c r="H296" s="162" t="s">
        <v>1003</v>
      </c>
      <c r="I296" s="162" t="s">
        <v>1004</v>
      </c>
      <c r="J296" s="162" t="s">
        <v>180</v>
      </c>
      <c r="K296" s="162" t="s">
        <v>47</v>
      </c>
      <c r="L296" s="162">
        <v>5</v>
      </c>
      <c r="M296" s="162">
        <v>2013</v>
      </c>
      <c r="N296" s="162" t="s">
        <v>1417</v>
      </c>
      <c r="O296" s="162">
        <v>28</v>
      </c>
      <c r="P296" s="162" t="s">
        <v>204</v>
      </c>
      <c r="Q296" s="162" t="s">
        <v>204</v>
      </c>
      <c r="R296" s="162" t="s">
        <v>204</v>
      </c>
      <c r="S296" s="162" t="s">
        <v>204</v>
      </c>
      <c r="T296" s="162" t="s">
        <v>204</v>
      </c>
      <c r="U296" s="162" t="s">
        <v>204</v>
      </c>
      <c r="V296" s="162" t="s">
        <v>204</v>
      </c>
      <c r="W296" s="162" t="s">
        <v>204</v>
      </c>
      <c r="X296" s="162" t="s">
        <v>204</v>
      </c>
      <c r="Y296" s="162" t="s">
        <v>204</v>
      </c>
      <c r="Z296" s="162" t="s">
        <v>204</v>
      </c>
      <c r="AA296" s="162" t="s">
        <v>204</v>
      </c>
      <c r="AB296" s="162" t="s">
        <v>204</v>
      </c>
      <c r="AC296" s="162" t="s">
        <v>204</v>
      </c>
      <c r="AD296" s="162" t="s">
        <v>204</v>
      </c>
      <c r="AE296" s="162" t="s">
        <v>204</v>
      </c>
      <c r="AF296" s="162" t="s">
        <v>204</v>
      </c>
      <c r="AG296" s="162" t="s">
        <v>197</v>
      </c>
    </row>
    <row r="297" spans="1:33" x14ac:dyDescent="0.25">
      <c r="A297" s="162" t="s">
        <v>1357</v>
      </c>
      <c r="B297" s="162" t="s">
        <v>197</v>
      </c>
      <c r="C297" s="162" t="s">
        <v>197</v>
      </c>
      <c r="D297" s="162" t="s">
        <v>1358</v>
      </c>
      <c r="E297" s="162" t="s">
        <v>197</v>
      </c>
      <c r="F297" s="162" t="s">
        <v>1359</v>
      </c>
      <c r="G297" s="162" t="s">
        <v>1002</v>
      </c>
      <c r="H297" s="162" t="s">
        <v>1003</v>
      </c>
      <c r="I297" s="162" t="s">
        <v>1004</v>
      </c>
      <c r="J297" s="162" t="s">
        <v>180</v>
      </c>
      <c r="K297" s="162" t="s">
        <v>47</v>
      </c>
      <c r="L297" s="162">
        <v>4</v>
      </c>
      <c r="M297" s="162">
        <v>2013</v>
      </c>
      <c r="N297" s="162" t="s">
        <v>1416</v>
      </c>
      <c r="O297" s="162">
        <v>26</v>
      </c>
      <c r="P297" s="162" t="s">
        <v>204</v>
      </c>
      <c r="Q297" s="162" t="s">
        <v>204</v>
      </c>
      <c r="R297" s="162" t="s">
        <v>204</v>
      </c>
      <c r="S297" s="162" t="s">
        <v>204</v>
      </c>
      <c r="T297" s="162" t="s">
        <v>204</v>
      </c>
      <c r="U297" s="162" t="s">
        <v>204</v>
      </c>
      <c r="V297" s="162" t="s">
        <v>204</v>
      </c>
      <c r="W297" s="162" t="s">
        <v>204</v>
      </c>
      <c r="X297" s="162" t="s">
        <v>204</v>
      </c>
      <c r="Y297" s="162" t="s">
        <v>204</v>
      </c>
      <c r="Z297" s="162" t="s">
        <v>204</v>
      </c>
      <c r="AA297" s="162" t="s">
        <v>204</v>
      </c>
      <c r="AB297" s="162" t="s">
        <v>204</v>
      </c>
      <c r="AC297" s="162" t="s">
        <v>204</v>
      </c>
      <c r="AD297" s="162" t="s">
        <v>204</v>
      </c>
      <c r="AE297" s="162" t="s">
        <v>204</v>
      </c>
      <c r="AF297" s="162" t="s">
        <v>204</v>
      </c>
      <c r="AG297" s="162" t="s">
        <v>197</v>
      </c>
    </row>
    <row r="298" spans="1:33" x14ac:dyDescent="0.25">
      <c r="A298" s="162" t="s">
        <v>1357</v>
      </c>
      <c r="B298" s="162" t="s">
        <v>197</v>
      </c>
      <c r="C298" s="162" t="s">
        <v>197</v>
      </c>
      <c r="D298" s="162" t="s">
        <v>1358</v>
      </c>
      <c r="E298" s="162" t="s">
        <v>197</v>
      </c>
      <c r="F298" s="162" t="s">
        <v>1359</v>
      </c>
      <c r="G298" s="162" t="s">
        <v>31</v>
      </c>
      <c r="H298" s="162" t="s">
        <v>30</v>
      </c>
      <c r="I298" s="162" t="s">
        <v>1419</v>
      </c>
      <c r="J298" s="162" t="s">
        <v>1412</v>
      </c>
      <c r="K298" s="162" t="s">
        <v>10</v>
      </c>
      <c r="L298" s="162">
        <v>8</v>
      </c>
      <c r="M298" s="162">
        <v>2012</v>
      </c>
      <c r="N298" s="162" t="s">
        <v>1421</v>
      </c>
      <c r="O298" s="162">
        <v>4099</v>
      </c>
      <c r="P298" s="162" t="s">
        <v>204</v>
      </c>
      <c r="Q298" s="162" t="s">
        <v>204</v>
      </c>
      <c r="R298" s="162" t="s">
        <v>205</v>
      </c>
      <c r="S298" s="162" t="s">
        <v>204</v>
      </c>
      <c r="T298" s="162" t="s">
        <v>204</v>
      </c>
      <c r="U298" s="162" t="s">
        <v>204</v>
      </c>
      <c r="V298" s="162" t="s">
        <v>204</v>
      </c>
      <c r="W298" s="162" t="s">
        <v>204</v>
      </c>
      <c r="X298" s="162" t="s">
        <v>204</v>
      </c>
      <c r="Y298" s="162" t="s">
        <v>204</v>
      </c>
      <c r="Z298" s="162" t="s">
        <v>204</v>
      </c>
      <c r="AA298" s="162" t="s">
        <v>204</v>
      </c>
      <c r="AB298" s="162" t="s">
        <v>205</v>
      </c>
      <c r="AC298" s="162" t="s">
        <v>204</v>
      </c>
      <c r="AD298" s="162" t="s">
        <v>204</v>
      </c>
      <c r="AE298" s="162" t="s">
        <v>204</v>
      </c>
      <c r="AF298" s="162" t="s">
        <v>204</v>
      </c>
      <c r="AG298" s="162" t="s">
        <v>197</v>
      </c>
    </row>
    <row r="299" spans="1:33" x14ac:dyDescent="0.25">
      <c r="A299" s="162" t="s">
        <v>1357</v>
      </c>
      <c r="B299" s="162" t="s">
        <v>197</v>
      </c>
      <c r="C299" s="162" t="s">
        <v>197</v>
      </c>
      <c r="D299" s="162" t="s">
        <v>1358</v>
      </c>
      <c r="E299" s="162" t="s">
        <v>197</v>
      </c>
      <c r="F299" s="162" t="s">
        <v>1359</v>
      </c>
      <c r="G299" s="162" t="s">
        <v>31</v>
      </c>
      <c r="H299" s="162" t="s">
        <v>30</v>
      </c>
      <c r="I299" s="162" t="s">
        <v>1419</v>
      </c>
      <c r="J299" s="162" t="s">
        <v>1412</v>
      </c>
      <c r="K299" s="162" t="s">
        <v>10</v>
      </c>
      <c r="L299" s="162">
        <v>7</v>
      </c>
      <c r="M299" s="162">
        <v>2012</v>
      </c>
      <c r="N299" s="162" t="s">
        <v>1420</v>
      </c>
      <c r="O299" s="162">
        <v>5230</v>
      </c>
      <c r="P299" s="162" t="s">
        <v>204</v>
      </c>
      <c r="Q299" s="162" t="s">
        <v>204</v>
      </c>
      <c r="R299" s="162" t="s">
        <v>205</v>
      </c>
      <c r="S299" s="162" t="s">
        <v>204</v>
      </c>
      <c r="T299" s="162" t="s">
        <v>204</v>
      </c>
      <c r="U299" s="162" t="s">
        <v>204</v>
      </c>
      <c r="V299" s="162" t="s">
        <v>204</v>
      </c>
      <c r="W299" s="162" t="s">
        <v>204</v>
      </c>
      <c r="X299" s="162" t="s">
        <v>204</v>
      </c>
      <c r="Y299" s="162" t="s">
        <v>204</v>
      </c>
      <c r="Z299" s="162" t="s">
        <v>204</v>
      </c>
      <c r="AA299" s="162" t="s">
        <v>204</v>
      </c>
      <c r="AB299" s="162" t="s">
        <v>205</v>
      </c>
      <c r="AC299" s="162" t="s">
        <v>204</v>
      </c>
      <c r="AD299" s="162" t="s">
        <v>204</v>
      </c>
      <c r="AE299" s="162" t="s">
        <v>204</v>
      </c>
      <c r="AF299" s="162" t="s">
        <v>204</v>
      </c>
      <c r="AG299" s="162" t="s">
        <v>197</v>
      </c>
    </row>
    <row r="300" spans="1:33" x14ac:dyDescent="0.25">
      <c r="A300" s="162" t="s">
        <v>1357</v>
      </c>
      <c r="B300" s="162" t="s">
        <v>197</v>
      </c>
      <c r="C300" s="162" t="s">
        <v>197</v>
      </c>
      <c r="D300" s="162" t="s">
        <v>1358</v>
      </c>
      <c r="E300" s="162" t="s">
        <v>197</v>
      </c>
      <c r="F300" s="162" t="s">
        <v>1359</v>
      </c>
      <c r="G300" s="162" t="s">
        <v>1422</v>
      </c>
      <c r="H300" s="162" t="s">
        <v>1423</v>
      </c>
      <c r="I300" s="162" t="s">
        <v>1424</v>
      </c>
      <c r="J300" s="162" t="s">
        <v>1412</v>
      </c>
      <c r="K300" s="162" t="s">
        <v>10</v>
      </c>
      <c r="L300" s="162">
        <v>2</v>
      </c>
      <c r="M300" s="162">
        <v>2013</v>
      </c>
      <c r="N300" s="162" t="s">
        <v>1425</v>
      </c>
      <c r="O300" s="162">
        <v>660</v>
      </c>
      <c r="P300" s="162" t="s">
        <v>204</v>
      </c>
      <c r="Q300" s="162" t="s">
        <v>204</v>
      </c>
      <c r="R300" s="162" t="s">
        <v>205</v>
      </c>
      <c r="S300" s="162" t="s">
        <v>204</v>
      </c>
      <c r="T300" s="162" t="s">
        <v>204</v>
      </c>
      <c r="U300" s="162" t="s">
        <v>204</v>
      </c>
      <c r="V300" s="162" t="s">
        <v>204</v>
      </c>
      <c r="W300" s="162" t="s">
        <v>204</v>
      </c>
      <c r="X300" s="162" t="s">
        <v>204</v>
      </c>
      <c r="Y300" s="162" t="s">
        <v>204</v>
      </c>
      <c r="Z300" s="162" t="s">
        <v>204</v>
      </c>
      <c r="AA300" s="162" t="s">
        <v>204</v>
      </c>
      <c r="AB300" s="162" t="s">
        <v>205</v>
      </c>
      <c r="AC300" s="162" t="s">
        <v>204</v>
      </c>
      <c r="AD300" s="162" t="s">
        <v>204</v>
      </c>
      <c r="AE300" s="162" t="s">
        <v>204</v>
      </c>
      <c r="AF300" s="162" t="s">
        <v>204</v>
      </c>
      <c r="AG300" s="162" t="s">
        <v>197</v>
      </c>
    </row>
    <row r="301" spans="1:33" x14ac:dyDescent="0.25">
      <c r="A301" s="162" t="s">
        <v>1357</v>
      </c>
      <c r="B301" s="162" t="s">
        <v>197</v>
      </c>
      <c r="C301" s="162" t="s">
        <v>197</v>
      </c>
      <c r="D301" s="162" t="s">
        <v>1358</v>
      </c>
      <c r="E301" s="162" t="s">
        <v>197</v>
      </c>
      <c r="F301" s="162" t="s">
        <v>1359</v>
      </c>
      <c r="G301" s="162" t="s">
        <v>1010</v>
      </c>
      <c r="H301" s="162" t="s">
        <v>1011</v>
      </c>
      <c r="I301" s="162" t="s">
        <v>1012</v>
      </c>
      <c r="J301" s="162" t="s">
        <v>180</v>
      </c>
      <c r="K301" s="162" t="s">
        <v>47</v>
      </c>
      <c r="L301" s="162">
        <v>3</v>
      </c>
      <c r="M301" s="162">
        <v>2013</v>
      </c>
      <c r="N301" s="162" t="s">
        <v>1430</v>
      </c>
      <c r="O301" s="162">
        <v>14</v>
      </c>
      <c r="P301" s="162" t="s">
        <v>204</v>
      </c>
      <c r="Q301" s="162" t="s">
        <v>204</v>
      </c>
      <c r="R301" s="162" t="s">
        <v>204</v>
      </c>
      <c r="S301" s="162" t="s">
        <v>204</v>
      </c>
      <c r="T301" s="162" t="s">
        <v>204</v>
      </c>
      <c r="U301" s="162" t="s">
        <v>204</v>
      </c>
      <c r="V301" s="162" t="s">
        <v>204</v>
      </c>
      <c r="W301" s="162" t="s">
        <v>204</v>
      </c>
      <c r="X301" s="162" t="s">
        <v>204</v>
      </c>
      <c r="Y301" s="162" t="s">
        <v>204</v>
      </c>
      <c r="Z301" s="162" t="s">
        <v>204</v>
      </c>
      <c r="AA301" s="162" t="s">
        <v>204</v>
      </c>
      <c r="AB301" s="162" t="s">
        <v>204</v>
      </c>
      <c r="AC301" s="162" t="s">
        <v>204</v>
      </c>
      <c r="AD301" s="162" t="s">
        <v>204</v>
      </c>
      <c r="AE301" s="162" t="s">
        <v>204</v>
      </c>
      <c r="AF301" s="162" t="s">
        <v>204</v>
      </c>
      <c r="AG301" s="162" t="s">
        <v>197</v>
      </c>
    </row>
    <row r="302" spans="1:33" x14ac:dyDescent="0.25">
      <c r="A302" s="162" t="s">
        <v>1357</v>
      </c>
      <c r="B302" s="162" t="s">
        <v>197</v>
      </c>
      <c r="C302" s="162" t="s">
        <v>197</v>
      </c>
      <c r="D302" s="162" t="s">
        <v>1358</v>
      </c>
      <c r="E302" s="162" t="s">
        <v>197</v>
      </c>
      <c r="F302" s="162" t="s">
        <v>1359</v>
      </c>
      <c r="G302" s="162" t="s">
        <v>1010</v>
      </c>
      <c r="H302" s="162" t="s">
        <v>1011</v>
      </c>
      <c r="I302" s="162" t="s">
        <v>1012</v>
      </c>
      <c r="J302" s="162" t="s">
        <v>180</v>
      </c>
      <c r="K302" s="162" t="s">
        <v>47</v>
      </c>
      <c r="L302" s="162">
        <v>2</v>
      </c>
      <c r="M302" s="162">
        <v>2013</v>
      </c>
      <c r="N302" s="162" t="s">
        <v>1426</v>
      </c>
      <c r="O302" s="162">
        <v>10</v>
      </c>
      <c r="P302" s="162" t="s">
        <v>204</v>
      </c>
      <c r="Q302" s="162" t="s">
        <v>204</v>
      </c>
      <c r="R302" s="162" t="s">
        <v>204</v>
      </c>
      <c r="S302" s="162" t="s">
        <v>204</v>
      </c>
      <c r="T302" s="162" t="s">
        <v>204</v>
      </c>
      <c r="U302" s="162" t="s">
        <v>204</v>
      </c>
      <c r="V302" s="162" t="s">
        <v>204</v>
      </c>
      <c r="W302" s="162" t="s">
        <v>204</v>
      </c>
      <c r="X302" s="162" t="s">
        <v>204</v>
      </c>
      <c r="Y302" s="162" t="s">
        <v>204</v>
      </c>
      <c r="Z302" s="162" t="s">
        <v>204</v>
      </c>
      <c r="AA302" s="162" t="s">
        <v>204</v>
      </c>
      <c r="AB302" s="162" t="s">
        <v>204</v>
      </c>
      <c r="AC302" s="162" t="s">
        <v>204</v>
      </c>
      <c r="AD302" s="162" t="s">
        <v>204</v>
      </c>
      <c r="AE302" s="162" t="s">
        <v>204</v>
      </c>
      <c r="AF302" s="162" t="s">
        <v>204</v>
      </c>
      <c r="AG302" s="162" t="s">
        <v>197</v>
      </c>
    </row>
    <row r="303" spans="1:33" x14ac:dyDescent="0.25">
      <c r="A303" s="162" t="s">
        <v>1357</v>
      </c>
      <c r="B303" s="162" t="s">
        <v>197</v>
      </c>
      <c r="C303" s="162" t="s">
        <v>197</v>
      </c>
      <c r="D303" s="162" t="s">
        <v>1358</v>
      </c>
      <c r="E303" s="162" t="s">
        <v>197</v>
      </c>
      <c r="F303" s="162" t="s">
        <v>1359</v>
      </c>
      <c r="G303" s="162" t="s">
        <v>1010</v>
      </c>
      <c r="H303" s="162" t="s">
        <v>1011</v>
      </c>
      <c r="I303" s="162" t="s">
        <v>1012</v>
      </c>
      <c r="J303" s="162" t="s">
        <v>180</v>
      </c>
      <c r="K303" s="162" t="s">
        <v>47</v>
      </c>
      <c r="L303" s="162">
        <v>6</v>
      </c>
      <c r="M303" s="162">
        <v>2013</v>
      </c>
      <c r="N303" s="162" t="s">
        <v>1427</v>
      </c>
      <c r="O303" s="162">
        <v>22</v>
      </c>
      <c r="P303" s="162" t="s">
        <v>204</v>
      </c>
      <c r="Q303" s="162" t="s">
        <v>204</v>
      </c>
      <c r="R303" s="162" t="s">
        <v>204</v>
      </c>
      <c r="S303" s="162" t="s">
        <v>204</v>
      </c>
      <c r="T303" s="162" t="s">
        <v>204</v>
      </c>
      <c r="U303" s="162" t="s">
        <v>204</v>
      </c>
      <c r="V303" s="162" t="s">
        <v>204</v>
      </c>
      <c r="W303" s="162" t="s">
        <v>204</v>
      </c>
      <c r="X303" s="162" t="s">
        <v>204</v>
      </c>
      <c r="Y303" s="162" t="s">
        <v>204</v>
      </c>
      <c r="Z303" s="162" t="s">
        <v>204</v>
      </c>
      <c r="AA303" s="162" t="s">
        <v>204</v>
      </c>
      <c r="AB303" s="162" t="s">
        <v>204</v>
      </c>
      <c r="AC303" s="162" t="s">
        <v>204</v>
      </c>
      <c r="AD303" s="162" t="s">
        <v>204</v>
      </c>
      <c r="AE303" s="162" t="s">
        <v>204</v>
      </c>
      <c r="AF303" s="162" t="s">
        <v>204</v>
      </c>
      <c r="AG303" s="162" t="s">
        <v>197</v>
      </c>
    </row>
    <row r="304" spans="1:33" x14ac:dyDescent="0.25">
      <c r="A304" s="162" t="s">
        <v>1357</v>
      </c>
      <c r="B304" s="162" t="s">
        <v>197</v>
      </c>
      <c r="C304" s="162" t="s">
        <v>197</v>
      </c>
      <c r="D304" s="162" t="s">
        <v>1358</v>
      </c>
      <c r="E304" s="162" t="s">
        <v>197</v>
      </c>
      <c r="F304" s="162" t="s">
        <v>1359</v>
      </c>
      <c r="G304" s="162" t="s">
        <v>1010</v>
      </c>
      <c r="H304" s="162" t="s">
        <v>1011</v>
      </c>
      <c r="I304" s="162" t="s">
        <v>1012</v>
      </c>
      <c r="J304" s="162" t="s">
        <v>180</v>
      </c>
      <c r="K304" s="162" t="s">
        <v>47</v>
      </c>
      <c r="L304" s="162">
        <v>5</v>
      </c>
      <c r="M304" s="162">
        <v>2013</v>
      </c>
      <c r="N304" s="162" t="s">
        <v>1428</v>
      </c>
      <c r="O304" s="162">
        <v>21</v>
      </c>
      <c r="P304" s="162" t="s">
        <v>204</v>
      </c>
      <c r="Q304" s="162" t="s">
        <v>204</v>
      </c>
      <c r="R304" s="162" t="s">
        <v>204</v>
      </c>
      <c r="S304" s="162" t="s">
        <v>204</v>
      </c>
      <c r="T304" s="162" t="s">
        <v>204</v>
      </c>
      <c r="U304" s="162" t="s">
        <v>204</v>
      </c>
      <c r="V304" s="162" t="s">
        <v>204</v>
      </c>
      <c r="W304" s="162" t="s">
        <v>204</v>
      </c>
      <c r="X304" s="162" t="s">
        <v>204</v>
      </c>
      <c r="Y304" s="162" t="s">
        <v>204</v>
      </c>
      <c r="Z304" s="162" t="s">
        <v>204</v>
      </c>
      <c r="AA304" s="162" t="s">
        <v>204</v>
      </c>
      <c r="AB304" s="162" t="s">
        <v>204</v>
      </c>
      <c r="AC304" s="162" t="s">
        <v>204</v>
      </c>
      <c r="AD304" s="162" t="s">
        <v>204</v>
      </c>
      <c r="AE304" s="162" t="s">
        <v>204</v>
      </c>
      <c r="AF304" s="162" t="s">
        <v>204</v>
      </c>
      <c r="AG304" s="162" t="s">
        <v>197</v>
      </c>
    </row>
    <row r="305" spans="1:33" x14ac:dyDescent="0.25">
      <c r="A305" s="162" t="s">
        <v>1357</v>
      </c>
      <c r="B305" s="162" t="s">
        <v>197</v>
      </c>
      <c r="C305" s="162" t="s">
        <v>197</v>
      </c>
      <c r="D305" s="162" t="s">
        <v>1358</v>
      </c>
      <c r="E305" s="162" t="s">
        <v>197</v>
      </c>
      <c r="F305" s="162" t="s">
        <v>1359</v>
      </c>
      <c r="G305" s="162" t="s">
        <v>1010</v>
      </c>
      <c r="H305" s="162" t="s">
        <v>1011</v>
      </c>
      <c r="I305" s="162" t="s">
        <v>1012</v>
      </c>
      <c r="J305" s="162" t="s">
        <v>180</v>
      </c>
      <c r="K305" s="162" t="s">
        <v>47</v>
      </c>
      <c r="L305" s="162">
        <v>4</v>
      </c>
      <c r="M305" s="162">
        <v>2013</v>
      </c>
      <c r="N305" s="162" t="s">
        <v>1429</v>
      </c>
      <c r="O305" s="162">
        <v>19</v>
      </c>
      <c r="P305" s="162" t="s">
        <v>204</v>
      </c>
      <c r="Q305" s="162" t="s">
        <v>204</v>
      </c>
      <c r="R305" s="162" t="s">
        <v>204</v>
      </c>
      <c r="S305" s="162" t="s">
        <v>204</v>
      </c>
      <c r="T305" s="162" t="s">
        <v>204</v>
      </c>
      <c r="U305" s="162" t="s">
        <v>204</v>
      </c>
      <c r="V305" s="162" t="s">
        <v>204</v>
      </c>
      <c r="W305" s="162" t="s">
        <v>204</v>
      </c>
      <c r="X305" s="162" t="s">
        <v>204</v>
      </c>
      <c r="Y305" s="162" t="s">
        <v>204</v>
      </c>
      <c r="Z305" s="162" t="s">
        <v>204</v>
      </c>
      <c r="AA305" s="162" t="s">
        <v>204</v>
      </c>
      <c r="AB305" s="162" t="s">
        <v>204</v>
      </c>
      <c r="AC305" s="162" t="s">
        <v>204</v>
      </c>
      <c r="AD305" s="162" t="s">
        <v>204</v>
      </c>
      <c r="AE305" s="162" t="s">
        <v>204</v>
      </c>
      <c r="AF305" s="162" t="s">
        <v>204</v>
      </c>
      <c r="AG305" s="162" t="s">
        <v>197</v>
      </c>
    </row>
    <row r="306" spans="1:33" x14ac:dyDescent="0.25">
      <c r="A306" s="162" t="s">
        <v>1357</v>
      </c>
      <c r="B306" s="162" t="s">
        <v>197</v>
      </c>
      <c r="C306" s="162" t="s">
        <v>197</v>
      </c>
      <c r="D306" s="162" t="s">
        <v>1358</v>
      </c>
      <c r="E306" s="162" t="s">
        <v>197</v>
      </c>
      <c r="F306" s="162" t="s">
        <v>1359</v>
      </c>
      <c r="G306" s="162" t="s">
        <v>1016</v>
      </c>
      <c r="H306" s="162" t="s">
        <v>1017</v>
      </c>
      <c r="I306" s="162" t="s">
        <v>1012</v>
      </c>
      <c r="J306" s="162" t="s">
        <v>180</v>
      </c>
      <c r="K306" s="162" t="s">
        <v>47</v>
      </c>
      <c r="L306" s="162">
        <v>2</v>
      </c>
      <c r="M306" s="162">
        <v>2013</v>
      </c>
      <c r="N306" s="162" t="s">
        <v>1431</v>
      </c>
      <c r="O306" s="162">
        <v>47</v>
      </c>
      <c r="P306" s="162" t="s">
        <v>204</v>
      </c>
      <c r="Q306" s="162" t="s">
        <v>204</v>
      </c>
      <c r="R306" s="162" t="s">
        <v>204</v>
      </c>
      <c r="S306" s="162" t="s">
        <v>204</v>
      </c>
      <c r="T306" s="162" t="s">
        <v>204</v>
      </c>
      <c r="U306" s="162" t="s">
        <v>204</v>
      </c>
      <c r="V306" s="162" t="s">
        <v>204</v>
      </c>
      <c r="W306" s="162" t="s">
        <v>204</v>
      </c>
      <c r="X306" s="162" t="s">
        <v>204</v>
      </c>
      <c r="Y306" s="162" t="s">
        <v>204</v>
      </c>
      <c r="Z306" s="162" t="s">
        <v>204</v>
      </c>
      <c r="AA306" s="162" t="s">
        <v>204</v>
      </c>
      <c r="AB306" s="162" t="s">
        <v>204</v>
      </c>
      <c r="AC306" s="162" t="s">
        <v>204</v>
      </c>
      <c r="AD306" s="162" t="s">
        <v>204</v>
      </c>
      <c r="AE306" s="162" t="s">
        <v>204</v>
      </c>
      <c r="AF306" s="162" t="s">
        <v>204</v>
      </c>
      <c r="AG306" s="162" t="s">
        <v>197</v>
      </c>
    </row>
    <row r="307" spans="1:33" x14ac:dyDescent="0.25">
      <c r="A307" s="162" t="s">
        <v>1357</v>
      </c>
      <c r="B307" s="162" t="s">
        <v>197</v>
      </c>
      <c r="C307" s="162" t="s">
        <v>197</v>
      </c>
      <c r="D307" s="162" t="s">
        <v>1358</v>
      </c>
      <c r="E307" s="162" t="s">
        <v>197</v>
      </c>
      <c r="F307" s="162" t="s">
        <v>1359</v>
      </c>
      <c r="G307" s="162" t="s">
        <v>1016</v>
      </c>
      <c r="H307" s="162" t="s">
        <v>1017</v>
      </c>
      <c r="I307" s="162" t="s">
        <v>1012</v>
      </c>
      <c r="J307" s="162" t="s">
        <v>180</v>
      </c>
      <c r="K307" s="162" t="s">
        <v>47</v>
      </c>
      <c r="L307" s="162">
        <v>3</v>
      </c>
      <c r="M307" s="162">
        <v>2013</v>
      </c>
      <c r="N307" s="162" t="s">
        <v>1432</v>
      </c>
      <c r="O307" s="162">
        <v>63</v>
      </c>
      <c r="P307" s="162" t="s">
        <v>204</v>
      </c>
      <c r="Q307" s="162" t="s">
        <v>204</v>
      </c>
      <c r="R307" s="162" t="s">
        <v>204</v>
      </c>
      <c r="S307" s="162" t="s">
        <v>204</v>
      </c>
      <c r="T307" s="162" t="s">
        <v>204</v>
      </c>
      <c r="U307" s="162" t="s">
        <v>204</v>
      </c>
      <c r="V307" s="162" t="s">
        <v>204</v>
      </c>
      <c r="W307" s="162" t="s">
        <v>204</v>
      </c>
      <c r="X307" s="162" t="s">
        <v>204</v>
      </c>
      <c r="Y307" s="162" t="s">
        <v>204</v>
      </c>
      <c r="Z307" s="162" t="s">
        <v>204</v>
      </c>
      <c r="AA307" s="162" t="s">
        <v>204</v>
      </c>
      <c r="AB307" s="162" t="s">
        <v>204</v>
      </c>
      <c r="AC307" s="162" t="s">
        <v>204</v>
      </c>
      <c r="AD307" s="162" t="s">
        <v>204</v>
      </c>
      <c r="AE307" s="162" t="s">
        <v>204</v>
      </c>
      <c r="AF307" s="162" t="s">
        <v>204</v>
      </c>
      <c r="AG307" s="162" t="s">
        <v>197</v>
      </c>
    </row>
    <row r="308" spans="1:33" x14ac:dyDescent="0.25">
      <c r="A308" s="162" t="s">
        <v>1357</v>
      </c>
      <c r="B308" s="162" t="s">
        <v>197</v>
      </c>
      <c r="C308" s="162" t="s">
        <v>197</v>
      </c>
      <c r="D308" s="162" t="s">
        <v>1358</v>
      </c>
      <c r="E308" s="162" t="s">
        <v>197</v>
      </c>
      <c r="F308" s="162" t="s">
        <v>1359</v>
      </c>
      <c r="G308" s="162" t="s">
        <v>1023</v>
      </c>
      <c r="H308" s="162" t="s">
        <v>1024</v>
      </c>
      <c r="I308" s="162" t="s">
        <v>1012</v>
      </c>
      <c r="J308" s="162" t="s">
        <v>180</v>
      </c>
      <c r="K308" s="162" t="s">
        <v>47</v>
      </c>
      <c r="L308" s="162">
        <v>3</v>
      </c>
      <c r="M308" s="162">
        <v>2013</v>
      </c>
      <c r="N308" s="162" t="s">
        <v>1434</v>
      </c>
      <c r="O308" s="162">
        <v>70</v>
      </c>
      <c r="P308" s="162" t="s">
        <v>204</v>
      </c>
      <c r="Q308" s="162" t="s">
        <v>204</v>
      </c>
      <c r="R308" s="162" t="s">
        <v>204</v>
      </c>
      <c r="S308" s="162" t="s">
        <v>204</v>
      </c>
      <c r="T308" s="162" t="s">
        <v>204</v>
      </c>
      <c r="U308" s="162" t="s">
        <v>204</v>
      </c>
      <c r="V308" s="162" t="s">
        <v>204</v>
      </c>
      <c r="W308" s="162" t="s">
        <v>204</v>
      </c>
      <c r="X308" s="162" t="s">
        <v>204</v>
      </c>
      <c r="Y308" s="162" t="s">
        <v>204</v>
      </c>
      <c r="Z308" s="162" t="s">
        <v>204</v>
      </c>
      <c r="AA308" s="162" t="s">
        <v>204</v>
      </c>
      <c r="AB308" s="162" t="s">
        <v>204</v>
      </c>
      <c r="AC308" s="162" t="s">
        <v>204</v>
      </c>
      <c r="AD308" s="162" t="s">
        <v>204</v>
      </c>
      <c r="AE308" s="162" t="s">
        <v>204</v>
      </c>
      <c r="AF308" s="162" t="s">
        <v>204</v>
      </c>
      <c r="AG308" s="162" t="s">
        <v>197</v>
      </c>
    </row>
    <row r="309" spans="1:33" x14ac:dyDescent="0.25">
      <c r="A309" s="162" t="s">
        <v>1357</v>
      </c>
      <c r="B309" s="162" t="s">
        <v>197</v>
      </c>
      <c r="C309" s="162" t="s">
        <v>197</v>
      </c>
      <c r="D309" s="162" t="s">
        <v>1358</v>
      </c>
      <c r="E309" s="162" t="s">
        <v>197</v>
      </c>
      <c r="F309" s="162" t="s">
        <v>1359</v>
      </c>
      <c r="G309" s="162" t="s">
        <v>1023</v>
      </c>
      <c r="H309" s="162" t="s">
        <v>1024</v>
      </c>
      <c r="I309" s="162" t="s">
        <v>1012</v>
      </c>
      <c r="J309" s="162" t="s">
        <v>180</v>
      </c>
      <c r="K309" s="162" t="s">
        <v>47</v>
      </c>
      <c r="L309" s="162">
        <v>2</v>
      </c>
      <c r="M309" s="162">
        <v>2013</v>
      </c>
      <c r="N309" s="162" t="s">
        <v>1433</v>
      </c>
      <c r="O309" s="162">
        <v>51</v>
      </c>
      <c r="P309" s="162" t="s">
        <v>204</v>
      </c>
      <c r="Q309" s="162" t="s">
        <v>204</v>
      </c>
      <c r="R309" s="162" t="s">
        <v>204</v>
      </c>
      <c r="S309" s="162" t="s">
        <v>204</v>
      </c>
      <c r="T309" s="162" t="s">
        <v>204</v>
      </c>
      <c r="U309" s="162" t="s">
        <v>204</v>
      </c>
      <c r="V309" s="162" t="s">
        <v>204</v>
      </c>
      <c r="W309" s="162" t="s">
        <v>204</v>
      </c>
      <c r="X309" s="162" t="s">
        <v>204</v>
      </c>
      <c r="Y309" s="162" t="s">
        <v>204</v>
      </c>
      <c r="Z309" s="162" t="s">
        <v>204</v>
      </c>
      <c r="AA309" s="162" t="s">
        <v>204</v>
      </c>
      <c r="AB309" s="162" t="s">
        <v>204</v>
      </c>
      <c r="AC309" s="162" t="s">
        <v>204</v>
      </c>
      <c r="AD309" s="162" t="s">
        <v>204</v>
      </c>
      <c r="AE309" s="162" t="s">
        <v>204</v>
      </c>
      <c r="AF309" s="162" t="s">
        <v>204</v>
      </c>
      <c r="AG309" s="162" t="s">
        <v>197</v>
      </c>
    </row>
    <row r="310" spans="1:33" x14ac:dyDescent="0.25">
      <c r="A310" s="162" t="s">
        <v>1357</v>
      </c>
      <c r="B310" s="162" t="s">
        <v>197</v>
      </c>
      <c r="C310" s="162" t="s">
        <v>197</v>
      </c>
      <c r="D310" s="162" t="s">
        <v>1358</v>
      </c>
      <c r="E310" s="162" t="s">
        <v>197</v>
      </c>
      <c r="F310" s="162" t="s">
        <v>1359</v>
      </c>
      <c r="G310" s="162" t="s">
        <v>1030</v>
      </c>
      <c r="H310" s="162" t="s">
        <v>1031</v>
      </c>
      <c r="I310" s="162" t="s">
        <v>1012</v>
      </c>
      <c r="J310" s="162" t="s">
        <v>180</v>
      </c>
      <c r="K310" s="162" t="s">
        <v>47</v>
      </c>
      <c r="L310" s="162">
        <v>2</v>
      </c>
      <c r="M310" s="162">
        <v>2013</v>
      </c>
      <c r="N310" s="162" t="s">
        <v>1439</v>
      </c>
      <c r="O310" s="162">
        <v>40</v>
      </c>
      <c r="P310" s="162" t="s">
        <v>204</v>
      </c>
      <c r="Q310" s="162" t="s">
        <v>204</v>
      </c>
      <c r="R310" s="162" t="s">
        <v>204</v>
      </c>
      <c r="S310" s="162" t="s">
        <v>204</v>
      </c>
      <c r="T310" s="162" t="s">
        <v>204</v>
      </c>
      <c r="U310" s="162" t="s">
        <v>204</v>
      </c>
      <c r="V310" s="162" t="s">
        <v>204</v>
      </c>
      <c r="W310" s="162" t="s">
        <v>204</v>
      </c>
      <c r="X310" s="162" t="s">
        <v>204</v>
      </c>
      <c r="Y310" s="162" t="s">
        <v>204</v>
      </c>
      <c r="Z310" s="162" t="s">
        <v>204</v>
      </c>
      <c r="AA310" s="162" t="s">
        <v>204</v>
      </c>
      <c r="AB310" s="162" t="s">
        <v>204</v>
      </c>
      <c r="AC310" s="162" t="s">
        <v>204</v>
      </c>
      <c r="AD310" s="162" t="s">
        <v>204</v>
      </c>
      <c r="AE310" s="162" t="s">
        <v>204</v>
      </c>
      <c r="AF310" s="162" t="s">
        <v>204</v>
      </c>
      <c r="AG310" s="162" t="s">
        <v>197</v>
      </c>
    </row>
    <row r="311" spans="1:33" x14ac:dyDescent="0.25">
      <c r="A311" s="162" t="s">
        <v>1357</v>
      </c>
      <c r="B311" s="162" t="s">
        <v>197</v>
      </c>
      <c r="C311" s="162" t="s">
        <v>197</v>
      </c>
      <c r="D311" s="162" t="s">
        <v>1358</v>
      </c>
      <c r="E311" s="162" t="s">
        <v>197</v>
      </c>
      <c r="F311" s="162" t="s">
        <v>1359</v>
      </c>
      <c r="G311" s="162" t="s">
        <v>1030</v>
      </c>
      <c r="H311" s="162" t="s">
        <v>1031</v>
      </c>
      <c r="I311" s="162" t="s">
        <v>1012</v>
      </c>
      <c r="J311" s="162" t="s">
        <v>180</v>
      </c>
      <c r="K311" s="162" t="s">
        <v>47</v>
      </c>
      <c r="L311" s="162">
        <v>6</v>
      </c>
      <c r="M311" s="162">
        <v>2013</v>
      </c>
      <c r="N311" s="162" t="s">
        <v>1438</v>
      </c>
      <c r="O311" s="162">
        <v>39</v>
      </c>
      <c r="P311" s="162" t="s">
        <v>204</v>
      </c>
      <c r="Q311" s="162" t="s">
        <v>204</v>
      </c>
      <c r="R311" s="162" t="s">
        <v>204</v>
      </c>
      <c r="S311" s="162" t="s">
        <v>204</v>
      </c>
      <c r="T311" s="162" t="s">
        <v>204</v>
      </c>
      <c r="U311" s="162" t="s">
        <v>204</v>
      </c>
      <c r="V311" s="162" t="s">
        <v>204</v>
      </c>
      <c r="W311" s="162" t="s">
        <v>204</v>
      </c>
      <c r="X311" s="162" t="s">
        <v>204</v>
      </c>
      <c r="Y311" s="162" t="s">
        <v>204</v>
      </c>
      <c r="Z311" s="162" t="s">
        <v>204</v>
      </c>
      <c r="AA311" s="162" t="s">
        <v>204</v>
      </c>
      <c r="AB311" s="162" t="s">
        <v>204</v>
      </c>
      <c r="AC311" s="162" t="s">
        <v>204</v>
      </c>
      <c r="AD311" s="162" t="s">
        <v>204</v>
      </c>
      <c r="AE311" s="162" t="s">
        <v>204</v>
      </c>
      <c r="AF311" s="162" t="s">
        <v>204</v>
      </c>
      <c r="AG311" s="162" t="s">
        <v>197</v>
      </c>
    </row>
    <row r="312" spans="1:33" x14ac:dyDescent="0.25">
      <c r="A312" s="162" t="s">
        <v>1357</v>
      </c>
      <c r="B312" s="162" t="s">
        <v>197</v>
      </c>
      <c r="C312" s="162" t="s">
        <v>197</v>
      </c>
      <c r="D312" s="162" t="s">
        <v>1358</v>
      </c>
      <c r="E312" s="162" t="s">
        <v>197</v>
      </c>
      <c r="F312" s="162" t="s">
        <v>1359</v>
      </c>
      <c r="G312" s="162" t="s">
        <v>1030</v>
      </c>
      <c r="H312" s="162" t="s">
        <v>1031</v>
      </c>
      <c r="I312" s="162" t="s">
        <v>1012</v>
      </c>
      <c r="J312" s="162" t="s">
        <v>180</v>
      </c>
      <c r="K312" s="162" t="s">
        <v>47</v>
      </c>
      <c r="L312" s="162">
        <v>5</v>
      </c>
      <c r="M312" s="162">
        <v>2013</v>
      </c>
      <c r="N312" s="162" t="s">
        <v>1437</v>
      </c>
      <c r="O312" s="162">
        <v>56</v>
      </c>
      <c r="P312" s="162" t="s">
        <v>204</v>
      </c>
      <c r="Q312" s="162" t="s">
        <v>204</v>
      </c>
      <c r="R312" s="162" t="s">
        <v>204</v>
      </c>
      <c r="S312" s="162" t="s">
        <v>204</v>
      </c>
      <c r="T312" s="162" t="s">
        <v>204</v>
      </c>
      <c r="U312" s="162" t="s">
        <v>204</v>
      </c>
      <c r="V312" s="162" t="s">
        <v>204</v>
      </c>
      <c r="W312" s="162" t="s">
        <v>204</v>
      </c>
      <c r="X312" s="162" t="s">
        <v>204</v>
      </c>
      <c r="Y312" s="162" t="s">
        <v>204</v>
      </c>
      <c r="Z312" s="162" t="s">
        <v>204</v>
      </c>
      <c r="AA312" s="162" t="s">
        <v>204</v>
      </c>
      <c r="AB312" s="162" t="s">
        <v>204</v>
      </c>
      <c r="AC312" s="162" t="s">
        <v>204</v>
      </c>
      <c r="AD312" s="162" t="s">
        <v>204</v>
      </c>
      <c r="AE312" s="162" t="s">
        <v>204</v>
      </c>
      <c r="AF312" s="162" t="s">
        <v>204</v>
      </c>
      <c r="AG312" s="162" t="s">
        <v>197</v>
      </c>
    </row>
    <row r="313" spans="1:33" x14ac:dyDescent="0.25">
      <c r="A313" s="162" t="s">
        <v>1357</v>
      </c>
      <c r="B313" s="162" t="s">
        <v>197</v>
      </c>
      <c r="C313" s="162" t="s">
        <v>197</v>
      </c>
      <c r="D313" s="162" t="s">
        <v>1358</v>
      </c>
      <c r="E313" s="162" t="s">
        <v>197</v>
      </c>
      <c r="F313" s="162" t="s">
        <v>1359</v>
      </c>
      <c r="G313" s="162" t="s">
        <v>1030</v>
      </c>
      <c r="H313" s="162" t="s">
        <v>1031</v>
      </c>
      <c r="I313" s="162" t="s">
        <v>1012</v>
      </c>
      <c r="J313" s="162" t="s">
        <v>180</v>
      </c>
      <c r="K313" s="162" t="s">
        <v>47</v>
      </c>
      <c r="L313" s="162">
        <v>3</v>
      </c>
      <c r="M313" s="162">
        <v>2013</v>
      </c>
      <c r="N313" s="162" t="s">
        <v>1436</v>
      </c>
      <c r="O313" s="162">
        <v>46</v>
      </c>
      <c r="P313" s="162" t="s">
        <v>204</v>
      </c>
      <c r="Q313" s="162" t="s">
        <v>204</v>
      </c>
      <c r="R313" s="162" t="s">
        <v>204</v>
      </c>
      <c r="S313" s="162" t="s">
        <v>204</v>
      </c>
      <c r="T313" s="162" t="s">
        <v>204</v>
      </c>
      <c r="U313" s="162" t="s">
        <v>204</v>
      </c>
      <c r="V313" s="162" t="s">
        <v>204</v>
      </c>
      <c r="W313" s="162" t="s">
        <v>204</v>
      </c>
      <c r="X313" s="162" t="s">
        <v>204</v>
      </c>
      <c r="Y313" s="162" t="s">
        <v>204</v>
      </c>
      <c r="Z313" s="162" t="s">
        <v>204</v>
      </c>
      <c r="AA313" s="162" t="s">
        <v>204</v>
      </c>
      <c r="AB313" s="162" t="s">
        <v>204</v>
      </c>
      <c r="AC313" s="162" t="s">
        <v>204</v>
      </c>
      <c r="AD313" s="162" t="s">
        <v>204</v>
      </c>
      <c r="AE313" s="162" t="s">
        <v>204</v>
      </c>
      <c r="AF313" s="162" t="s">
        <v>204</v>
      </c>
      <c r="AG313" s="162" t="s">
        <v>197</v>
      </c>
    </row>
    <row r="314" spans="1:33" x14ac:dyDescent="0.25">
      <c r="A314" s="162" t="s">
        <v>1357</v>
      </c>
      <c r="B314" s="162" t="s">
        <v>197</v>
      </c>
      <c r="C314" s="162" t="s">
        <v>197</v>
      </c>
      <c r="D314" s="162" t="s">
        <v>1358</v>
      </c>
      <c r="E314" s="162" t="s">
        <v>197</v>
      </c>
      <c r="F314" s="162" t="s">
        <v>1359</v>
      </c>
      <c r="G314" s="162" t="s">
        <v>1030</v>
      </c>
      <c r="H314" s="162" t="s">
        <v>1031</v>
      </c>
      <c r="I314" s="162" t="s">
        <v>1012</v>
      </c>
      <c r="J314" s="162" t="s">
        <v>180</v>
      </c>
      <c r="K314" s="162" t="s">
        <v>47</v>
      </c>
      <c r="L314" s="162">
        <v>4</v>
      </c>
      <c r="M314" s="162">
        <v>2013</v>
      </c>
      <c r="N314" s="162" t="s">
        <v>1435</v>
      </c>
      <c r="O314" s="162">
        <v>56</v>
      </c>
      <c r="P314" s="162" t="s">
        <v>204</v>
      </c>
      <c r="Q314" s="162" t="s">
        <v>204</v>
      </c>
      <c r="R314" s="162" t="s">
        <v>204</v>
      </c>
      <c r="S314" s="162" t="s">
        <v>204</v>
      </c>
      <c r="T314" s="162" t="s">
        <v>204</v>
      </c>
      <c r="U314" s="162" t="s">
        <v>204</v>
      </c>
      <c r="V314" s="162" t="s">
        <v>204</v>
      </c>
      <c r="W314" s="162" t="s">
        <v>204</v>
      </c>
      <c r="X314" s="162" t="s">
        <v>204</v>
      </c>
      <c r="Y314" s="162" t="s">
        <v>204</v>
      </c>
      <c r="Z314" s="162" t="s">
        <v>204</v>
      </c>
      <c r="AA314" s="162" t="s">
        <v>204</v>
      </c>
      <c r="AB314" s="162" t="s">
        <v>204</v>
      </c>
      <c r="AC314" s="162" t="s">
        <v>204</v>
      </c>
      <c r="AD314" s="162" t="s">
        <v>204</v>
      </c>
      <c r="AE314" s="162" t="s">
        <v>204</v>
      </c>
      <c r="AF314" s="162" t="s">
        <v>204</v>
      </c>
      <c r="AG314" s="162" t="s">
        <v>197</v>
      </c>
    </row>
    <row r="315" spans="1:33" x14ac:dyDescent="0.25">
      <c r="A315" s="162" t="s">
        <v>1357</v>
      </c>
      <c r="B315" s="162" t="s">
        <v>197</v>
      </c>
      <c r="C315" s="162" t="s">
        <v>197</v>
      </c>
      <c r="D315" s="162" t="s">
        <v>1358</v>
      </c>
      <c r="E315" s="162" t="s">
        <v>197</v>
      </c>
      <c r="F315" s="162" t="s">
        <v>1359</v>
      </c>
      <c r="G315" s="162" t="s">
        <v>1037</v>
      </c>
      <c r="H315" s="162" t="s">
        <v>1038</v>
      </c>
      <c r="I315" s="162" t="s">
        <v>1012</v>
      </c>
      <c r="J315" s="162" t="s">
        <v>180</v>
      </c>
      <c r="K315" s="162" t="s">
        <v>47</v>
      </c>
      <c r="L315" s="162">
        <v>4</v>
      </c>
      <c r="M315" s="162">
        <v>2013</v>
      </c>
      <c r="N315" s="162" t="s">
        <v>1441</v>
      </c>
      <c r="O315" s="162">
        <v>14</v>
      </c>
      <c r="P315" s="162" t="s">
        <v>204</v>
      </c>
      <c r="Q315" s="162" t="s">
        <v>204</v>
      </c>
      <c r="R315" s="162" t="s">
        <v>204</v>
      </c>
      <c r="S315" s="162" t="s">
        <v>204</v>
      </c>
      <c r="T315" s="162" t="s">
        <v>204</v>
      </c>
      <c r="U315" s="162" t="s">
        <v>204</v>
      </c>
      <c r="V315" s="162" t="s">
        <v>204</v>
      </c>
      <c r="W315" s="162" t="s">
        <v>204</v>
      </c>
      <c r="X315" s="162" t="s">
        <v>204</v>
      </c>
      <c r="Y315" s="162" t="s">
        <v>204</v>
      </c>
      <c r="Z315" s="162" t="s">
        <v>204</v>
      </c>
      <c r="AA315" s="162" t="s">
        <v>204</v>
      </c>
      <c r="AB315" s="162" t="s">
        <v>204</v>
      </c>
      <c r="AC315" s="162" t="s">
        <v>204</v>
      </c>
      <c r="AD315" s="162" t="s">
        <v>204</v>
      </c>
      <c r="AE315" s="162" t="s">
        <v>204</v>
      </c>
      <c r="AF315" s="162" t="s">
        <v>204</v>
      </c>
      <c r="AG315" s="162" t="s">
        <v>197</v>
      </c>
    </row>
    <row r="316" spans="1:33" x14ac:dyDescent="0.25">
      <c r="A316" s="162" t="s">
        <v>1357</v>
      </c>
      <c r="B316" s="162" t="s">
        <v>197</v>
      </c>
      <c r="C316" s="162" t="s">
        <v>197</v>
      </c>
      <c r="D316" s="162" t="s">
        <v>1358</v>
      </c>
      <c r="E316" s="162" t="s">
        <v>197</v>
      </c>
      <c r="F316" s="162" t="s">
        <v>1359</v>
      </c>
      <c r="G316" s="162" t="s">
        <v>1037</v>
      </c>
      <c r="H316" s="162" t="s">
        <v>1038</v>
      </c>
      <c r="I316" s="162" t="s">
        <v>1012</v>
      </c>
      <c r="J316" s="162" t="s">
        <v>180</v>
      </c>
      <c r="K316" s="162" t="s">
        <v>47</v>
      </c>
      <c r="L316" s="162">
        <v>5</v>
      </c>
      <c r="M316" s="162">
        <v>2013</v>
      </c>
      <c r="N316" s="162" t="s">
        <v>1442</v>
      </c>
      <c r="O316" s="162">
        <v>15</v>
      </c>
      <c r="P316" s="162" t="s">
        <v>204</v>
      </c>
      <c r="Q316" s="162" t="s">
        <v>204</v>
      </c>
      <c r="R316" s="162" t="s">
        <v>204</v>
      </c>
      <c r="S316" s="162" t="s">
        <v>204</v>
      </c>
      <c r="T316" s="162" t="s">
        <v>204</v>
      </c>
      <c r="U316" s="162" t="s">
        <v>204</v>
      </c>
      <c r="V316" s="162" t="s">
        <v>204</v>
      </c>
      <c r="W316" s="162" t="s">
        <v>204</v>
      </c>
      <c r="X316" s="162" t="s">
        <v>204</v>
      </c>
      <c r="Y316" s="162" t="s">
        <v>204</v>
      </c>
      <c r="Z316" s="162" t="s">
        <v>204</v>
      </c>
      <c r="AA316" s="162" t="s">
        <v>204</v>
      </c>
      <c r="AB316" s="162" t="s">
        <v>204</v>
      </c>
      <c r="AC316" s="162" t="s">
        <v>204</v>
      </c>
      <c r="AD316" s="162" t="s">
        <v>204</v>
      </c>
      <c r="AE316" s="162" t="s">
        <v>204</v>
      </c>
      <c r="AF316" s="162" t="s">
        <v>204</v>
      </c>
      <c r="AG316" s="162" t="s">
        <v>197</v>
      </c>
    </row>
    <row r="317" spans="1:33" x14ac:dyDescent="0.25">
      <c r="A317" s="162" t="s">
        <v>1357</v>
      </c>
      <c r="B317" s="162" t="s">
        <v>197</v>
      </c>
      <c r="C317" s="162" t="s">
        <v>197</v>
      </c>
      <c r="D317" s="162" t="s">
        <v>1358</v>
      </c>
      <c r="E317" s="162" t="s">
        <v>197</v>
      </c>
      <c r="F317" s="162" t="s">
        <v>1359</v>
      </c>
      <c r="G317" s="162" t="s">
        <v>1037</v>
      </c>
      <c r="H317" s="162" t="s">
        <v>1038</v>
      </c>
      <c r="I317" s="162" t="s">
        <v>1012</v>
      </c>
      <c r="J317" s="162" t="s">
        <v>180</v>
      </c>
      <c r="K317" s="162" t="s">
        <v>47</v>
      </c>
      <c r="L317" s="162">
        <v>6</v>
      </c>
      <c r="M317" s="162">
        <v>2013</v>
      </c>
      <c r="N317" s="162" t="s">
        <v>1440</v>
      </c>
      <c r="O317" s="162">
        <v>14</v>
      </c>
      <c r="P317" s="162" t="s">
        <v>204</v>
      </c>
      <c r="Q317" s="162" t="s">
        <v>204</v>
      </c>
      <c r="R317" s="162" t="s">
        <v>204</v>
      </c>
      <c r="S317" s="162" t="s">
        <v>204</v>
      </c>
      <c r="T317" s="162" t="s">
        <v>204</v>
      </c>
      <c r="U317" s="162" t="s">
        <v>204</v>
      </c>
      <c r="V317" s="162" t="s">
        <v>204</v>
      </c>
      <c r="W317" s="162" t="s">
        <v>204</v>
      </c>
      <c r="X317" s="162" t="s">
        <v>204</v>
      </c>
      <c r="Y317" s="162" t="s">
        <v>204</v>
      </c>
      <c r="Z317" s="162" t="s">
        <v>204</v>
      </c>
      <c r="AA317" s="162" t="s">
        <v>204</v>
      </c>
      <c r="AB317" s="162" t="s">
        <v>204</v>
      </c>
      <c r="AC317" s="162" t="s">
        <v>204</v>
      </c>
      <c r="AD317" s="162" t="s">
        <v>204</v>
      </c>
      <c r="AE317" s="162" t="s">
        <v>204</v>
      </c>
      <c r="AF317" s="162" t="s">
        <v>204</v>
      </c>
      <c r="AG317" s="162" t="s">
        <v>197</v>
      </c>
    </row>
    <row r="318" spans="1:33" x14ac:dyDescent="0.25">
      <c r="A318" s="162" t="s">
        <v>1357</v>
      </c>
      <c r="B318" s="162" t="s">
        <v>197</v>
      </c>
      <c r="C318" s="162" t="s">
        <v>197</v>
      </c>
      <c r="D318" s="162" t="s">
        <v>1358</v>
      </c>
      <c r="E318" s="162" t="s">
        <v>197</v>
      </c>
      <c r="F318" s="162" t="s">
        <v>1359</v>
      </c>
      <c r="G318" s="162" t="s">
        <v>1037</v>
      </c>
      <c r="H318" s="162" t="s">
        <v>1038</v>
      </c>
      <c r="I318" s="162" t="s">
        <v>1012</v>
      </c>
      <c r="J318" s="162" t="s">
        <v>180</v>
      </c>
      <c r="K318" s="162" t="s">
        <v>47</v>
      </c>
      <c r="L318" s="162">
        <v>2</v>
      </c>
      <c r="M318" s="162">
        <v>2013</v>
      </c>
      <c r="N318" s="162" t="s">
        <v>1443</v>
      </c>
      <c r="O318" s="162">
        <v>10</v>
      </c>
      <c r="P318" s="162" t="s">
        <v>204</v>
      </c>
      <c r="Q318" s="162" t="s">
        <v>204</v>
      </c>
      <c r="R318" s="162" t="s">
        <v>204</v>
      </c>
      <c r="S318" s="162" t="s">
        <v>204</v>
      </c>
      <c r="T318" s="162" t="s">
        <v>204</v>
      </c>
      <c r="U318" s="162" t="s">
        <v>204</v>
      </c>
      <c r="V318" s="162" t="s">
        <v>204</v>
      </c>
      <c r="W318" s="162" t="s">
        <v>204</v>
      </c>
      <c r="X318" s="162" t="s">
        <v>204</v>
      </c>
      <c r="Y318" s="162" t="s">
        <v>204</v>
      </c>
      <c r="Z318" s="162" t="s">
        <v>204</v>
      </c>
      <c r="AA318" s="162" t="s">
        <v>204</v>
      </c>
      <c r="AB318" s="162" t="s">
        <v>204</v>
      </c>
      <c r="AC318" s="162" t="s">
        <v>204</v>
      </c>
      <c r="AD318" s="162" t="s">
        <v>204</v>
      </c>
      <c r="AE318" s="162" t="s">
        <v>204</v>
      </c>
      <c r="AF318" s="162" t="s">
        <v>204</v>
      </c>
      <c r="AG318" s="162" t="s">
        <v>197</v>
      </c>
    </row>
    <row r="319" spans="1:33" x14ac:dyDescent="0.25">
      <c r="A319" s="162" t="s">
        <v>1357</v>
      </c>
      <c r="B319" s="162" t="s">
        <v>197</v>
      </c>
      <c r="C319" s="162" t="s">
        <v>197</v>
      </c>
      <c r="D319" s="162" t="s">
        <v>1358</v>
      </c>
      <c r="E319" s="162" t="s">
        <v>197</v>
      </c>
      <c r="F319" s="162" t="s">
        <v>1359</v>
      </c>
      <c r="G319" s="162" t="s">
        <v>1037</v>
      </c>
      <c r="H319" s="162" t="s">
        <v>1038</v>
      </c>
      <c r="I319" s="162" t="s">
        <v>1012</v>
      </c>
      <c r="J319" s="162" t="s">
        <v>180</v>
      </c>
      <c r="K319" s="162" t="s">
        <v>47</v>
      </c>
      <c r="L319" s="162">
        <v>3</v>
      </c>
      <c r="M319" s="162">
        <v>2013</v>
      </c>
      <c r="N319" s="162" t="s">
        <v>1444</v>
      </c>
      <c r="O319" s="162">
        <v>13</v>
      </c>
      <c r="P319" s="162" t="s">
        <v>204</v>
      </c>
      <c r="Q319" s="162" t="s">
        <v>204</v>
      </c>
      <c r="R319" s="162" t="s">
        <v>204</v>
      </c>
      <c r="S319" s="162" t="s">
        <v>204</v>
      </c>
      <c r="T319" s="162" t="s">
        <v>204</v>
      </c>
      <c r="U319" s="162" t="s">
        <v>204</v>
      </c>
      <c r="V319" s="162" t="s">
        <v>204</v>
      </c>
      <c r="W319" s="162" t="s">
        <v>204</v>
      </c>
      <c r="X319" s="162" t="s">
        <v>204</v>
      </c>
      <c r="Y319" s="162" t="s">
        <v>204</v>
      </c>
      <c r="Z319" s="162" t="s">
        <v>204</v>
      </c>
      <c r="AA319" s="162" t="s">
        <v>204</v>
      </c>
      <c r="AB319" s="162" t="s">
        <v>204</v>
      </c>
      <c r="AC319" s="162" t="s">
        <v>204</v>
      </c>
      <c r="AD319" s="162" t="s">
        <v>204</v>
      </c>
      <c r="AE319" s="162" t="s">
        <v>204</v>
      </c>
      <c r="AF319" s="162" t="s">
        <v>204</v>
      </c>
      <c r="AG319" s="162" t="s">
        <v>197</v>
      </c>
    </row>
    <row r="320" spans="1:33" x14ac:dyDescent="0.25">
      <c r="A320" s="162" t="s">
        <v>1357</v>
      </c>
      <c r="B320" s="162" t="s">
        <v>197</v>
      </c>
      <c r="C320" s="162" t="s">
        <v>197</v>
      </c>
      <c r="D320" s="162" t="s">
        <v>1358</v>
      </c>
      <c r="E320" s="162" t="s">
        <v>197</v>
      </c>
      <c r="F320" s="162" t="s">
        <v>1359</v>
      </c>
      <c r="G320" s="162" t="s">
        <v>1053</v>
      </c>
      <c r="H320" s="162" t="s">
        <v>1054</v>
      </c>
      <c r="I320" s="162" t="s">
        <v>1055</v>
      </c>
      <c r="J320" s="162" t="s">
        <v>180</v>
      </c>
      <c r="K320" s="162" t="s">
        <v>47</v>
      </c>
      <c r="L320" s="162">
        <v>2</v>
      </c>
      <c r="M320" s="162">
        <v>2013</v>
      </c>
      <c r="N320" s="162" t="s">
        <v>1445</v>
      </c>
      <c r="O320" s="162">
        <v>18</v>
      </c>
      <c r="P320" s="162" t="s">
        <v>204</v>
      </c>
      <c r="Q320" s="162" t="s">
        <v>204</v>
      </c>
      <c r="R320" s="162" t="s">
        <v>204</v>
      </c>
      <c r="S320" s="162" t="s">
        <v>204</v>
      </c>
      <c r="T320" s="162" t="s">
        <v>204</v>
      </c>
      <c r="U320" s="162" t="s">
        <v>204</v>
      </c>
      <c r="V320" s="162" t="s">
        <v>204</v>
      </c>
      <c r="W320" s="162" t="s">
        <v>204</v>
      </c>
      <c r="X320" s="162" t="s">
        <v>204</v>
      </c>
      <c r="Y320" s="162" t="s">
        <v>204</v>
      </c>
      <c r="Z320" s="162" t="s">
        <v>204</v>
      </c>
      <c r="AA320" s="162" t="s">
        <v>204</v>
      </c>
      <c r="AB320" s="162" t="s">
        <v>204</v>
      </c>
      <c r="AC320" s="162" t="s">
        <v>204</v>
      </c>
      <c r="AD320" s="162" t="s">
        <v>204</v>
      </c>
      <c r="AE320" s="162" t="s">
        <v>204</v>
      </c>
      <c r="AF320" s="162" t="s">
        <v>204</v>
      </c>
      <c r="AG320" s="162" t="s">
        <v>197</v>
      </c>
    </row>
    <row r="321" spans="1:33" x14ac:dyDescent="0.25">
      <c r="A321" s="162" t="s">
        <v>1357</v>
      </c>
      <c r="B321" s="162" t="s">
        <v>197</v>
      </c>
      <c r="C321" s="162" t="s">
        <v>197</v>
      </c>
      <c r="D321" s="162" t="s">
        <v>1358</v>
      </c>
      <c r="E321" s="162" t="s">
        <v>197</v>
      </c>
      <c r="F321" s="162" t="s">
        <v>1359</v>
      </c>
      <c r="G321" s="162" t="s">
        <v>1075</v>
      </c>
      <c r="H321" s="162" t="s">
        <v>1076</v>
      </c>
      <c r="I321" s="162" t="s">
        <v>1055</v>
      </c>
      <c r="J321" s="162" t="s">
        <v>180</v>
      </c>
      <c r="K321" s="162" t="s">
        <v>47</v>
      </c>
      <c r="L321" s="162">
        <v>2</v>
      </c>
      <c r="M321" s="162">
        <v>2013</v>
      </c>
      <c r="N321" s="162" t="s">
        <v>1446</v>
      </c>
      <c r="O321" s="162">
        <v>20</v>
      </c>
      <c r="P321" s="162" t="s">
        <v>204</v>
      </c>
      <c r="Q321" s="162" t="s">
        <v>204</v>
      </c>
      <c r="R321" s="162" t="s">
        <v>204</v>
      </c>
      <c r="S321" s="162" t="s">
        <v>204</v>
      </c>
      <c r="T321" s="162" t="s">
        <v>204</v>
      </c>
      <c r="U321" s="162" t="s">
        <v>204</v>
      </c>
      <c r="V321" s="162" t="s">
        <v>204</v>
      </c>
      <c r="W321" s="162" t="s">
        <v>204</v>
      </c>
      <c r="X321" s="162" t="s">
        <v>204</v>
      </c>
      <c r="Y321" s="162" t="s">
        <v>204</v>
      </c>
      <c r="Z321" s="162" t="s">
        <v>204</v>
      </c>
      <c r="AA321" s="162" t="s">
        <v>204</v>
      </c>
      <c r="AB321" s="162" t="s">
        <v>204</v>
      </c>
      <c r="AC321" s="162" t="s">
        <v>204</v>
      </c>
      <c r="AD321" s="162" t="s">
        <v>204</v>
      </c>
      <c r="AE321" s="162" t="s">
        <v>204</v>
      </c>
      <c r="AF321" s="162" t="s">
        <v>204</v>
      </c>
      <c r="AG321" s="162" t="s">
        <v>197</v>
      </c>
    </row>
    <row r="322" spans="1:33" x14ac:dyDescent="0.25">
      <c r="A322" s="162" t="s">
        <v>1357</v>
      </c>
      <c r="B322" s="162" t="s">
        <v>197</v>
      </c>
      <c r="C322" s="162" t="s">
        <v>197</v>
      </c>
      <c r="D322" s="162" t="s">
        <v>1358</v>
      </c>
      <c r="E322" s="162" t="s">
        <v>197</v>
      </c>
      <c r="F322" s="162" t="s">
        <v>1359</v>
      </c>
      <c r="G322" s="162" t="s">
        <v>1082</v>
      </c>
      <c r="H322" s="162" t="s">
        <v>1083</v>
      </c>
      <c r="I322" s="162" t="s">
        <v>1084</v>
      </c>
      <c r="J322" s="162" t="s">
        <v>180</v>
      </c>
      <c r="K322" s="162" t="s">
        <v>47</v>
      </c>
      <c r="L322" s="162">
        <v>3</v>
      </c>
      <c r="M322" s="162">
        <v>2013</v>
      </c>
      <c r="N322" s="162" t="s">
        <v>1449</v>
      </c>
      <c r="O322" s="162">
        <v>12</v>
      </c>
      <c r="P322" s="162" t="s">
        <v>204</v>
      </c>
      <c r="Q322" s="162" t="s">
        <v>204</v>
      </c>
      <c r="R322" s="162" t="s">
        <v>204</v>
      </c>
      <c r="S322" s="162" t="s">
        <v>204</v>
      </c>
      <c r="T322" s="162" t="s">
        <v>204</v>
      </c>
      <c r="U322" s="162" t="s">
        <v>204</v>
      </c>
      <c r="V322" s="162" t="s">
        <v>204</v>
      </c>
      <c r="W322" s="162" t="s">
        <v>204</v>
      </c>
      <c r="X322" s="162" t="s">
        <v>204</v>
      </c>
      <c r="Y322" s="162" t="s">
        <v>204</v>
      </c>
      <c r="Z322" s="162" t="s">
        <v>204</v>
      </c>
      <c r="AA322" s="162" t="s">
        <v>204</v>
      </c>
      <c r="AB322" s="162" t="s">
        <v>204</v>
      </c>
      <c r="AC322" s="162" t="s">
        <v>204</v>
      </c>
      <c r="AD322" s="162" t="s">
        <v>204</v>
      </c>
      <c r="AE322" s="162" t="s">
        <v>204</v>
      </c>
      <c r="AF322" s="162" t="s">
        <v>204</v>
      </c>
      <c r="AG322" s="162" t="s">
        <v>197</v>
      </c>
    </row>
    <row r="323" spans="1:33" x14ac:dyDescent="0.25">
      <c r="A323" s="162" t="s">
        <v>1357</v>
      </c>
      <c r="B323" s="162" t="s">
        <v>197</v>
      </c>
      <c r="C323" s="162" t="s">
        <v>197</v>
      </c>
      <c r="D323" s="162" t="s">
        <v>1358</v>
      </c>
      <c r="E323" s="162" t="s">
        <v>197</v>
      </c>
      <c r="F323" s="162" t="s">
        <v>1359</v>
      </c>
      <c r="G323" s="162" t="s">
        <v>1082</v>
      </c>
      <c r="H323" s="162" t="s">
        <v>1083</v>
      </c>
      <c r="I323" s="162" t="s">
        <v>1084</v>
      </c>
      <c r="J323" s="162" t="s">
        <v>180</v>
      </c>
      <c r="K323" s="162" t="s">
        <v>47</v>
      </c>
      <c r="L323" s="162">
        <v>2</v>
      </c>
      <c r="M323" s="162">
        <v>2013</v>
      </c>
      <c r="N323" s="162" t="s">
        <v>1448</v>
      </c>
      <c r="O323" s="162">
        <v>8</v>
      </c>
      <c r="P323" s="162" t="s">
        <v>204</v>
      </c>
      <c r="Q323" s="162" t="s">
        <v>204</v>
      </c>
      <c r="R323" s="162" t="s">
        <v>204</v>
      </c>
      <c r="S323" s="162" t="s">
        <v>204</v>
      </c>
      <c r="T323" s="162" t="s">
        <v>204</v>
      </c>
      <c r="U323" s="162" t="s">
        <v>204</v>
      </c>
      <c r="V323" s="162" t="s">
        <v>204</v>
      </c>
      <c r="W323" s="162" t="s">
        <v>204</v>
      </c>
      <c r="X323" s="162" t="s">
        <v>204</v>
      </c>
      <c r="Y323" s="162" t="s">
        <v>204</v>
      </c>
      <c r="Z323" s="162" t="s">
        <v>204</v>
      </c>
      <c r="AA323" s="162" t="s">
        <v>204</v>
      </c>
      <c r="AB323" s="162" t="s">
        <v>204</v>
      </c>
      <c r="AC323" s="162" t="s">
        <v>204</v>
      </c>
      <c r="AD323" s="162" t="s">
        <v>204</v>
      </c>
      <c r="AE323" s="162" t="s">
        <v>204</v>
      </c>
      <c r="AF323" s="162" t="s">
        <v>204</v>
      </c>
      <c r="AG323" s="162" t="s">
        <v>197</v>
      </c>
    </row>
    <row r="324" spans="1:33" x14ac:dyDescent="0.25">
      <c r="A324" s="162" t="s">
        <v>1357</v>
      </c>
      <c r="B324" s="162" t="s">
        <v>197</v>
      </c>
      <c r="C324" s="162" t="s">
        <v>197</v>
      </c>
      <c r="D324" s="162" t="s">
        <v>1358</v>
      </c>
      <c r="E324" s="162" t="s">
        <v>197</v>
      </c>
      <c r="F324" s="162" t="s">
        <v>1359</v>
      </c>
      <c r="G324" s="162" t="s">
        <v>1082</v>
      </c>
      <c r="H324" s="162" t="s">
        <v>1083</v>
      </c>
      <c r="I324" s="162" t="s">
        <v>1084</v>
      </c>
      <c r="J324" s="162" t="s">
        <v>180</v>
      </c>
      <c r="K324" s="162" t="s">
        <v>47</v>
      </c>
      <c r="L324" s="162">
        <v>6</v>
      </c>
      <c r="M324" s="162">
        <v>2013</v>
      </c>
      <c r="N324" s="162" t="s">
        <v>1450</v>
      </c>
      <c r="O324" s="162">
        <v>15</v>
      </c>
      <c r="P324" s="162" t="s">
        <v>204</v>
      </c>
      <c r="Q324" s="162" t="s">
        <v>204</v>
      </c>
      <c r="R324" s="162" t="s">
        <v>204</v>
      </c>
      <c r="S324" s="162" t="s">
        <v>204</v>
      </c>
      <c r="T324" s="162" t="s">
        <v>204</v>
      </c>
      <c r="U324" s="162" t="s">
        <v>204</v>
      </c>
      <c r="V324" s="162" t="s">
        <v>204</v>
      </c>
      <c r="W324" s="162" t="s">
        <v>204</v>
      </c>
      <c r="X324" s="162" t="s">
        <v>204</v>
      </c>
      <c r="Y324" s="162" t="s">
        <v>204</v>
      </c>
      <c r="Z324" s="162" t="s">
        <v>204</v>
      </c>
      <c r="AA324" s="162" t="s">
        <v>204</v>
      </c>
      <c r="AB324" s="162" t="s">
        <v>204</v>
      </c>
      <c r="AC324" s="162" t="s">
        <v>204</v>
      </c>
      <c r="AD324" s="162" t="s">
        <v>204</v>
      </c>
      <c r="AE324" s="162" t="s">
        <v>204</v>
      </c>
      <c r="AF324" s="162" t="s">
        <v>204</v>
      </c>
      <c r="AG324" s="162" t="s">
        <v>197</v>
      </c>
    </row>
    <row r="325" spans="1:33" x14ac:dyDescent="0.25">
      <c r="A325" s="162" t="s">
        <v>1357</v>
      </c>
      <c r="B325" s="162" t="s">
        <v>197</v>
      </c>
      <c r="C325" s="162" t="s">
        <v>197</v>
      </c>
      <c r="D325" s="162" t="s">
        <v>1358</v>
      </c>
      <c r="E325" s="162" t="s">
        <v>197</v>
      </c>
      <c r="F325" s="162" t="s">
        <v>1359</v>
      </c>
      <c r="G325" s="162" t="s">
        <v>1082</v>
      </c>
      <c r="H325" s="162" t="s">
        <v>1083</v>
      </c>
      <c r="I325" s="162" t="s">
        <v>1084</v>
      </c>
      <c r="J325" s="162" t="s">
        <v>180</v>
      </c>
      <c r="K325" s="162" t="s">
        <v>47</v>
      </c>
      <c r="L325" s="162">
        <v>5</v>
      </c>
      <c r="M325" s="162">
        <v>2013</v>
      </c>
      <c r="N325" s="162" t="s">
        <v>1451</v>
      </c>
      <c r="O325" s="162">
        <v>16</v>
      </c>
      <c r="P325" s="162" t="s">
        <v>204</v>
      </c>
      <c r="Q325" s="162" t="s">
        <v>204</v>
      </c>
      <c r="R325" s="162" t="s">
        <v>204</v>
      </c>
      <c r="S325" s="162" t="s">
        <v>204</v>
      </c>
      <c r="T325" s="162" t="s">
        <v>204</v>
      </c>
      <c r="U325" s="162" t="s">
        <v>204</v>
      </c>
      <c r="V325" s="162" t="s">
        <v>204</v>
      </c>
      <c r="W325" s="162" t="s">
        <v>204</v>
      </c>
      <c r="X325" s="162" t="s">
        <v>204</v>
      </c>
      <c r="Y325" s="162" t="s">
        <v>204</v>
      </c>
      <c r="Z325" s="162" t="s">
        <v>204</v>
      </c>
      <c r="AA325" s="162" t="s">
        <v>204</v>
      </c>
      <c r="AB325" s="162" t="s">
        <v>204</v>
      </c>
      <c r="AC325" s="162" t="s">
        <v>204</v>
      </c>
      <c r="AD325" s="162" t="s">
        <v>204</v>
      </c>
      <c r="AE325" s="162" t="s">
        <v>204</v>
      </c>
      <c r="AF325" s="162" t="s">
        <v>204</v>
      </c>
      <c r="AG325" s="162" t="s">
        <v>197</v>
      </c>
    </row>
    <row r="326" spans="1:33" x14ac:dyDescent="0.25">
      <c r="A326" s="162" t="s">
        <v>1357</v>
      </c>
      <c r="B326" s="162" t="s">
        <v>197</v>
      </c>
      <c r="C326" s="162" t="s">
        <v>197</v>
      </c>
      <c r="D326" s="162" t="s">
        <v>1358</v>
      </c>
      <c r="E326" s="162" t="s">
        <v>197</v>
      </c>
      <c r="F326" s="162" t="s">
        <v>1359</v>
      </c>
      <c r="G326" s="162" t="s">
        <v>1082</v>
      </c>
      <c r="H326" s="162" t="s">
        <v>1083</v>
      </c>
      <c r="I326" s="162" t="s">
        <v>1084</v>
      </c>
      <c r="J326" s="162" t="s">
        <v>180</v>
      </c>
      <c r="K326" s="162" t="s">
        <v>47</v>
      </c>
      <c r="L326" s="162">
        <v>4</v>
      </c>
      <c r="M326" s="162">
        <v>2013</v>
      </c>
      <c r="N326" s="162" t="s">
        <v>1447</v>
      </c>
      <c r="O326" s="162">
        <v>15</v>
      </c>
      <c r="P326" s="162" t="s">
        <v>204</v>
      </c>
      <c r="Q326" s="162" t="s">
        <v>204</v>
      </c>
      <c r="R326" s="162" t="s">
        <v>204</v>
      </c>
      <c r="S326" s="162" t="s">
        <v>204</v>
      </c>
      <c r="T326" s="162" t="s">
        <v>204</v>
      </c>
      <c r="U326" s="162" t="s">
        <v>204</v>
      </c>
      <c r="V326" s="162" t="s">
        <v>204</v>
      </c>
      <c r="W326" s="162" t="s">
        <v>204</v>
      </c>
      <c r="X326" s="162" t="s">
        <v>204</v>
      </c>
      <c r="Y326" s="162" t="s">
        <v>204</v>
      </c>
      <c r="Z326" s="162" t="s">
        <v>204</v>
      </c>
      <c r="AA326" s="162" t="s">
        <v>204</v>
      </c>
      <c r="AB326" s="162" t="s">
        <v>204</v>
      </c>
      <c r="AC326" s="162" t="s">
        <v>204</v>
      </c>
      <c r="AD326" s="162" t="s">
        <v>204</v>
      </c>
      <c r="AE326" s="162" t="s">
        <v>204</v>
      </c>
      <c r="AF326" s="162" t="s">
        <v>204</v>
      </c>
      <c r="AG326" s="162" t="s">
        <v>197</v>
      </c>
    </row>
    <row r="327" spans="1:33" x14ac:dyDescent="0.25">
      <c r="A327" s="162" t="s">
        <v>1357</v>
      </c>
      <c r="B327" s="162" t="s">
        <v>197</v>
      </c>
      <c r="C327" s="162" t="s">
        <v>197</v>
      </c>
      <c r="D327" s="162" t="s">
        <v>1358</v>
      </c>
      <c r="E327" s="162" t="s">
        <v>197</v>
      </c>
      <c r="F327" s="162" t="s">
        <v>1359</v>
      </c>
      <c r="G327" s="162" t="s">
        <v>1090</v>
      </c>
      <c r="H327" s="162" t="s">
        <v>1091</v>
      </c>
      <c r="I327" s="162" t="s">
        <v>1084</v>
      </c>
      <c r="J327" s="162" t="s">
        <v>180</v>
      </c>
      <c r="K327" s="162" t="s">
        <v>47</v>
      </c>
      <c r="L327" s="162">
        <v>4</v>
      </c>
      <c r="M327" s="162">
        <v>2013</v>
      </c>
      <c r="N327" s="162" t="s">
        <v>1456</v>
      </c>
      <c r="O327" s="162">
        <v>16</v>
      </c>
      <c r="P327" s="162" t="s">
        <v>204</v>
      </c>
      <c r="Q327" s="162" t="s">
        <v>204</v>
      </c>
      <c r="R327" s="162" t="s">
        <v>204</v>
      </c>
      <c r="S327" s="162" t="s">
        <v>204</v>
      </c>
      <c r="T327" s="162" t="s">
        <v>204</v>
      </c>
      <c r="U327" s="162" t="s">
        <v>204</v>
      </c>
      <c r="V327" s="162" t="s">
        <v>204</v>
      </c>
      <c r="W327" s="162" t="s">
        <v>204</v>
      </c>
      <c r="X327" s="162" t="s">
        <v>204</v>
      </c>
      <c r="Y327" s="162" t="s">
        <v>204</v>
      </c>
      <c r="Z327" s="162" t="s">
        <v>204</v>
      </c>
      <c r="AA327" s="162" t="s">
        <v>204</v>
      </c>
      <c r="AB327" s="162" t="s">
        <v>204</v>
      </c>
      <c r="AC327" s="162" t="s">
        <v>204</v>
      </c>
      <c r="AD327" s="162" t="s">
        <v>204</v>
      </c>
      <c r="AE327" s="162" t="s">
        <v>204</v>
      </c>
      <c r="AF327" s="162" t="s">
        <v>204</v>
      </c>
      <c r="AG327" s="162" t="s">
        <v>197</v>
      </c>
    </row>
    <row r="328" spans="1:33" x14ac:dyDescent="0.25">
      <c r="A328" s="162" t="s">
        <v>1357</v>
      </c>
      <c r="B328" s="162" t="s">
        <v>197</v>
      </c>
      <c r="C328" s="162" t="s">
        <v>197</v>
      </c>
      <c r="D328" s="162" t="s">
        <v>1358</v>
      </c>
      <c r="E328" s="162" t="s">
        <v>197</v>
      </c>
      <c r="F328" s="162" t="s">
        <v>1359</v>
      </c>
      <c r="G328" s="162" t="s">
        <v>1090</v>
      </c>
      <c r="H328" s="162" t="s">
        <v>1091</v>
      </c>
      <c r="I328" s="162" t="s">
        <v>1084</v>
      </c>
      <c r="J328" s="162" t="s">
        <v>180</v>
      </c>
      <c r="K328" s="162" t="s">
        <v>47</v>
      </c>
      <c r="L328" s="162">
        <v>5</v>
      </c>
      <c r="M328" s="162">
        <v>2013</v>
      </c>
      <c r="N328" s="162" t="s">
        <v>1452</v>
      </c>
      <c r="O328" s="162">
        <v>16</v>
      </c>
      <c r="P328" s="162" t="s">
        <v>204</v>
      </c>
      <c r="Q328" s="162" t="s">
        <v>204</v>
      </c>
      <c r="R328" s="162" t="s">
        <v>204</v>
      </c>
      <c r="S328" s="162" t="s">
        <v>204</v>
      </c>
      <c r="T328" s="162" t="s">
        <v>204</v>
      </c>
      <c r="U328" s="162" t="s">
        <v>204</v>
      </c>
      <c r="V328" s="162" t="s">
        <v>204</v>
      </c>
      <c r="W328" s="162" t="s">
        <v>204</v>
      </c>
      <c r="X328" s="162" t="s">
        <v>204</v>
      </c>
      <c r="Y328" s="162" t="s">
        <v>204</v>
      </c>
      <c r="Z328" s="162" t="s">
        <v>204</v>
      </c>
      <c r="AA328" s="162" t="s">
        <v>204</v>
      </c>
      <c r="AB328" s="162" t="s">
        <v>204</v>
      </c>
      <c r="AC328" s="162" t="s">
        <v>204</v>
      </c>
      <c r="AD328" s="162" t="s">
        <v>204</v>
      </c>
      <c r="AE328" s="162" t="s">
        <v>204</v>
      </c>
      <c r="AF328" s="162" t="s">
        <v>204</v>
      </c>
      <c r="AG328" s="162" t="s">
        <v>197</v>
      </c>
    </row>
    <row r="329" spans="1:33" x14ac:dyDescent="0.25">
      <c r="A329" s="162" t="s">
        <v>1357</v>
      </c>
      <c r="B329" s="162" t="s">
        <v>197</v>
      </c>
      <c r="C329" s="162" t="s">
        <v>197</v>
      </c>
      <c r="D329" s="162" t="s">
        <v>1358</v>
      </c>
      <c r="E329" s="162" t="s">
        <v>197</v>
      </c>
      <c r="F329" s="162" t="s">
        <v>1359</v>
      </c>
      <c r="G329" s="162" t="s">
        <v>1090</v>
      </c>
      <c r="H329" s="162" t="s">
        <v>1091</v>
      </c>
      <c r="I329" s="162" t="s">
        <v>1084</v>
      </c>
      <c r="J329" s="162" t="s">
        <v>180</v>
      </c>
      <c r="K329" s="162" t="s">
        <v>47</v>
      </c>
      <c r="L329" s="162">
        <v>6</v>
      </c>
      <c r="M329" s="162">
        <v>2013</v>
      </c>
      <c r="N329" s="162" t="s">
        <v>1453</v>
      </c>
      <c r="O329" s="162">
        <v>16</v>
      </c>
      <c r="P329" s="162" t="s">
        <v>204</v>
      </c>
      <c r="Q329" s="162" t="s">
        <v>204</v>
      </c>
      <c r="R329" s="162" t="s">
        <v>204</v>
      </c>
      <c r="S329" s="162" t="s">
        <v>204</v>
      </c>
      <c r="T329" s="162" t="s">
        <v>204</v>
      </c>
      <c r="U329" s="162" t="s">
        <v>204</v>
      </c>
      <c r="V329" s="162" t="s">
        <v>204</v>
      </c>
      <c r="W329" s="162" t="s">
        <v>204</v>
      </c>
      <c r="X329" s="162" t="s">
        <v>204</v>
      </c>
      <c r="Y329" s="162" t="s">
        <v>204</v>
      </c>
      <c r="Z329" s="162" t="s">
        <v>204</v>
      </c>
      <c r="AA329" s="162" t="s">
        <v>204</v>
      </c>
      <c r="AB329" s="162" t="s">
        <v>204</v>
      </c>
      <c r="AC329" s="162" t="s">
        <v>204</v>
      </c>
      <c r="AD329" s="162" t="s">
        <v>204</v>
      </c>
      <c r="AE329" s="162" t="s">
        <v>204</v>
      </c>
      <c r="AF329" s="162" t="s">
        <v>204</v>
      </c>
      <c r="AG329" s="162" t="s">
        <v>197</v>
      </c>
    </row>
    <row r="330" spans="1:33" x14ac:dyDescent="0.25">
      <c r="A330" s="162" t="s">
        <v>1357</v>
      </c>
      <c r="B330" s="162" t="s">
        <v>197</v>
      </c>
      <c r="C330" s="162" t="s">
        <v>197</v>
      </c>
      <c r="D330" s="162" t="s">
        <v>1358</v>
      </c>
      <c r="E330" s="162" t="s">
        <v>197</v>
      </c>
      <c r="F330" s="162" t="s">
        <v>1359</v>
      </c>
      <c r="G330" s="162" t="s">
        <v>1090</v>
      </c>
      <c r="H330" s="162" t="s">
        <v>1091</v>
      </c>
      <c r="I330" s="162" t="s">
        <v>1084</v>
      </c>
      <c r="J330" s="162" t="s">
        <v>180</v>
      </c>
      <c r="K330" s="162" t="s">
        <v>47</v>
      </c>
      <c r="L330" s="162">
        <v>2</v>
      </c>
      <c r="M330" s="162">
        <v>2013</v>
      </c>
      <c r="N330" s="162" t="s">
        <v>1455</v>
      </c>
      <c r="O330" s="162">
        <v>8</v>
      </c>
      <c r="P330" s="162" t="s">
        <v>204</v>
      </c>
      <c r="Q330" s="162" t="s">
        <v>204</v>
      </c>
      <c r="R330" s="162" t="s">
        <v>204</v>
      </c>
      <c r="S330" s="162" t="s">
        <v>204</v>
      </c>
      <c r="T330" s="162" t="s">
        <v>204</v>
      </c>
      <c r="U330" s="162" t="s">
        <v>204</v>
      </c>
      <c r="V330" s="162" t="s">
        <v>204</v>
      </c>
      <c r="W330" s="162" t="s">
        <v>204</v>
      </c>
      <c r="X330" s="162" t="s">
        <v>204</v>
      </c>
      <c r="Y330" s="162" t="s">
        <v>204</v>
      </c>
      <c r="Z330" s="162" t="s">
        <v>204</v>
      </c>
      <c r="AA330" s="162" t="s">
        <v>204</v>
      </c>
      <c r="AB330" s="162" t="s">
        <v>204</v>
      </c>
      <c r="AC330" s="162" t="s">
        <v>204</v>
      </c>
      <c r="AD330" s="162" t="s">
        <v>204</v>
      </c>
      <c r="AE330" s="162" t="s">
        <v>204</v>
      </c>
      <c r="AF330" s="162" t="s">
        <v>204</v>
      </c>
      <c r="AG330" s="162" t="s">
        <v>197</v>
      </c>
    </row>
    <row r="331" spans="1:33" x14ac:dyDescent="0.25">
      <c r="A331" s="162" t="s">
        <v>1357</v>
      </c>
      <c r="B331" s="162" t="s">
        <v>197</v>
      </c>
      <c r="C331" s="162" t="s">
        <v>197</v>
      </c>
      <c r="D331" s="162" t="s">
        <v>1358</v>
      </c>
      <c r="E331" s="162" t="s">
        <v>197</v>
      </c>
      <c r="F331" s="162" t="s">
        <v>1359</v>
      </c>
      <c r="G331" s="162" t="s">
        <v>1090</v>
      </c>
      <c r="H331" s="162" t="s">
        <v>1091</v>
      </c>
      <c r="I331" s="162" t="s">
        <v>1084</v>
      </c>
      <c r="J331" s="162" t="s">
        <v>180</v>
      </c>
      <c r="K331" s="162" t="s">
        <v>47</v>
      </c>
      <c r="L331" s="162">
        <v>3</v>
      </c>
      <c r="M331" s="162">
        <v>2013</v>
      </c>
      <c r="N331" s="162" t="s">
        <v>1454</v>
      </c>
      <c r="O331" s="162">
        <v>12</v>
      </c>
      <c r="P331" s="162" t="s">
        <v>204</v>
      </c>
      <c r="Q331" s="162" t="s">
        <v>204</v>
      </c>
      <c r="R331" s="162" t="s">
        <v>204</v>
      </c>
      <c r="S331" s="162" t="s">
        <v>204</v>
      </c>
      <c r="T331" s="162" t="s">
        <v>204</v>
      </c>
      <c r="U331" s="162" t="s">
        <v>204</v>
      </c>
      <c r="V331" s="162" t="s">
        <v>204</v>
      </c>
      <c r="W331" s="162" t="s">
        <v>204</v>
      </c>
      <c r="X331" s="162" t="s">
        <v>204</v>
      </c>
      <c r="Y331" s="162" t="s">
        <v>204</v>
      </c>
      <c r="Z331" s="162" t="s">
        <v>204</v>
      </c>
      <c r="AA331" s="162" t="s">
        <v>204</v>
      </c>
      <c r="AB331" s="162" t="s">
        <v>204</v>
      </c>
      <c r="AC331" s="162" t="s">
        <v>204</v>
      </c>
      <c r="AD331" s="162" t="s">
        <v>204</v>
      </c>
      <c r="AE331" s="162" t="s">
        <v>204</v>
      </c>
      <c r="AF331" s="162" t="s">
        <v>204</v>
      </c>
      <c r="AG331" s="162" t="s">
        <v>197</v>
      </c>
    </row>
    <row r="332" spans="1:33" x14ac:dyDescent="0.25">
      <c r="A332" s="162" t="s">
        <v>1357</v>
      </c>
      <c r="B332" s="162" t="s">
        <v>197</v>
      </c>
      <c r="C332" s="162" t="s">
        <v>197</v>
      </c>
      <c r="D332" s="162" t="s">
        <v>1358</v>
      </c>
      <c r="E332" s="162" t="s">
        <v>197</v>
      </c>
      <c r="F332" s="162" t="s">
        <v>1359</v>
      </c>
      <c r="G332" s="162" t="s">
        <v>1457</v>
      </c>
      <c r="H332" s="162" t="s">
        <v>1458</v>
      </c>
      <c r="I332" s="162" t="s">
        <v>1362</v>
      </c>
      <c r="J332" s="162" t="s">
        <v>180</v>
      </c>
      <c r="K332" s="162" t="s">
        <v>47</v>
      </c>
      <c r="L332" s="162">
        <v>10</v>
      </c>
      <c r="M332" s="162">
        <v>2012</v>
      </c>
      <c r="N332" s="162" t="s">
        <v>1461</v>
      </c>
      <c r="O332" s="162">
        <v>114</v>
      </c>
      <c r="P332" s="162" t="s">
        <v>204</v>
      </c>
      <c r="Q332" s="162" t="s">
        <v>204</v>
      </c>
      <c r="R332" s="162" t="s">
        <v>204</v>
      </c>
      <c r="S332" s="162" t="s">
        <v>204</v>
      </c>
      <c r="T332" s="162" t="s">
        <v>204</v>
      </c>
      <c r="U332" s="162" t="s">
        <v>204</v>
      </c>
      <c r="V332" s="162" t="s">
        <v>204</v>
      </c>
      <c r="W332" s="162" t="s">
        <v>204</v>
      </c>
      <c r="X332" s="162" t="s">
        <v>204</v>
      </c>
      <c r="Y332" s="162" t="s">
        <v>204</v>
      </c>
      <c r="Z332" s="162" t="s">
        <v>204</v>
      </c>
      <c r="AA332" s="162" t="s">
        <v>204</v>
      </c>
      <c r="AB332" s="162" t="s">
        <v>204</v>
      </c>
      <c r="AC332" s="162" t="s">
        <v>204</v>
      </c>
      <c r="AD332" s="162" t="s">
        <v>204</v>
      </c>
      <c r="AE332" s="162" t="s">
        <v>204</v>
      </c>
      <c r="AF332" s="162" t="s">
        <v>204</v>
      </c>
      <c r="AG332" s="162" t="s">
        <v>197</v>
      </c>
    </row>
    <row r="333" spans="1:33" x14ac:dyDescent="0.25">
      <c r="A333" s="162" t="s">
        <v>1357</v>
      </c>
      <c r="B333" s="162" t="s">
        <v>197</v>
      </c>
      <c r="C333" s="162" t="s">
        <v>197</v>
      </c>
      <c r="D333" s="162" t="s">
        <v>1358</v>
      </c>
      <c r="E333" s="162" t="s">
        <v>197</v>
      </c>
      <c r="F333" s="162" t="s">
        <v>1359</v>
      </c>
      <c r="G333" s="162" t="s">
        <v>1457</v>
      </c>
      <c r="H333" s="162" t="s">
        <v>1458</v>
      </c>
      <c r="I333" s="162" t="s">
        <v>1362</v>
      </c>
      <c r="J333" s="162" t="s">
        <v>180</v>
      </c>
      <c r="K333" s="162" t="s">
        <v>47</v>
      </c>
      <c r="L333" s="162">
        <v>12</v>
      </c>
      <c r="M333" s="162">
        <v>2012</v>
      </c>
      <c r="N333" s="162" t="s">
        <v>1464</v>
      </c>
      <c r="O333" s="162">
        <v>72</v>
      </c>
      <c r="P333" s="162" t="s">
        <v>204</v>
      </c>
      <c r="Q333" s="162" t="s">
        <v>204</v>
      </c>
      <c r="R333" s="162" t="s">
        <v>204</v>
      </c>
      <c r="S333" s="162" t="s">
        <v>204</v>
      </c>
      <c r="T333" s="162" t="s">
        <v>204</v>
      </c>
      <c r="U333" s="162" t="s">
        <v>204</v>
      </c>
      <c r="V333" s="162" t="s">
        <v>204</v>
      </c>
      <c r="W333" s="162" t="s">
        <v>204</v>
      </c>
      <c r="X333" s="162" t="s">
        <v>204</v>
      </c>
      <c r="Y333" s="162" t="s">
        <v>204</v>
      </c>
      <c r="Z333" s="162" t="s">
        <v>204</v>
      </c>
      <c r="AA333" s="162" t="s">
        <v>204</v>
      </c>
      <c r="AB333" s="162" t="s">
        <v>204</v>
      </c>
      <c r="AC333" s="162" t="s">
        <v>204</v>
      </c>
      <c r="AD333" s="162" t="s">
        <v>204</v>
      </c>
      <c r="AE333" s="162" t="s">
        <v>204</v>
      </c>
      <c r="AF333" s="162" t="s">
        <v>204</v>
      </c>
      <c r="AG333" s="162" t="s">
        <v>197</v>
      </c>
    </row>
    <row r="334" spans="1:33" x14ac:dyDescent="0.25">
      <c r="A334" s="162" t="s">
        <v>1357</v>
      </c>
      <c r="B334" s="162" t="s">
        <v>197</v>
      </c>
      <c r="C334" s="162" t="s">
        <v>197</v>
      </c>
      <c r="D334" s="162" t="s">
        <v>1358</v>
      </c>
      <c r="E334" s="162" t="s">
        <v>197</v>
      </c>
      <c r="F334" s="162" t="s">
        <v>1359</v>
      </c>
      <c r="G334" s="162" t="s">
        <v>1457</v>
      </c>
      <c r="H334" s="162" t="s">
        <v>1458</v>
      </c>
      <c r="I334" s="162" t="s">
        <v>1362</v>
      </c>
      <c r="J334" s="162" t="s">
        <v>180</v>
      </c>
      <c r="K334" s="162" t="s">
        <v>47</v>
      </c>
      <c r="L334" s="162">
        <v>8</v>
      </c>
      <c r="M334" s="162">
        <v>2012</v>
      </c>
      <c r="N334" s="162" t="s">
        <v>1460</v>
      </c>
      <c r="O334" s="162">
        <v>140</v>
      </c>
      <c r="P334" s="162" t="s">
        <v>204</v>
      </c>
      <c r="Q334" s="162" t="s">
        <v>204</v>
      </c>
      <c r="R334" s="162" t="s">
        <v>204</v>
      </c>
      <c r="S334" s="162" t="s">
        <v>204</v>
      </c>
      <c r="T334" s="162" t="s">
        <v>204</v>
      </c>
      <c r="U334" s="162" t="s">
        <v>204</v>
      </c>
      <c r="V334" s="162" t="s">
        <v>204</v>
      </c>
      <c r="W334" s="162" t="s">
        <v>204</v>
      </c>
      <c r="X334" s="162" t="s">
        <v>204</v>
      </c>
      <c r="Y334" s="162" t="s">
        <v>204</v>
      </c>
      <c r="Z334" s="162" t="s">
        <v>204</v>
      </c>
      <c r="AA334" s="162" t="s">
        <v>204</v>
      </c>
      <c r="AB334" s="162" t="s">
        <v>204</v>
      </c>
      <c r="AC334" s="162" t="s">
        <v>204</v>
      </c>
      <c r="AD334" s="162" t="s">
        <v>204</v>
      </c>
      <c r="AE334" s="162" t="s">
        <v>204</v>
      </c>
      <c r="AF334" s="162" t="s">
        <v>204</v>
      </c>
      <c r="AG334" s="162" t="s">
        <v>197</v>
      </c>
    </row>
    <row r="335" spans="1:33" x14ac:dyDescent="0.25">
      <c r="A335" s="162" t="s">
        <v>1357</v>
      </c>
      <c r="B335" s="162" t="s">
        <v>197</v>
      </c>
      <c r="C335" s="162" t="s">
        <v>197</v>
      </c>
      <c r="D335" s="162" t="s">
        <v>1358</v>
      </c>
      <c r="E335" s="162" t="s">
        <v>197</v>
      </c>
      <c r="F335" s="162" t="s">
        <v>1359</v>
      </c>
      <c r="G335" s="162" t="s">
        <v>1457</v>
      </c>
      <c r="H335" s="162" t="s">
        <v>1458</v>
      </c>
      <c r="I335" s="162" t="s">
        <v>1362</v>
      </c>
      <c r="J335" s="162" t="s">
        <v>180</v>
      </c>
      <c r="K335" s="162" t="s">
        <v>47</v>
      </c>
      <c r="L335" s="162">
        <v>11</v>
      </c>
      <c r="M335" s="162">
        <v>2012</v>
      </c>
      <c r="N335" s="162" t="s">
        <v>1463</v>
      </c>
      <c r="O335" s="162">
        <v>93</v>
      </c>
      <c r="P335" s="162" t="s">
        <v>204</v>
      </c>
      <c r="Q335" s="162" t="s">
        <v>204</v>
      </c>
      <c r="R335" s="162" t="s">
        <v>204</v>
      </c>
      <c r="S335" s="162" t="s">
        <v>204</v>
      </c>
      <c r="T335" s="162" t="s">
        <v>204</v>
      </c>
      <c r="U335" s="162" t="s">
        <v>204</v>
      </c>
      <c r="V335" s="162" t="s">
        <v>204</v>
      </c>
      <c r="W335" s="162" t="s">
        <v>204</v>
      </c>
      <c r="X335" s="162" t="s">
        <v>204</v>
      </c>
      <c r="Y335" s="162" t="s">
        <v>204</v>
      </c>
      <c r="Z335" s="162" t="s">
        <v>204</v>
      </c>
      <c r="AA335" s="162" t="s">
        <v>204</v>
      </c>
      <c r="AB335" s="162" t="s">
        <v>204</v>
      </c>
      <c r="AC335" s="162" t="s">
        <v>204</v>
      </c>
      <c r="AD335" s="162" t="s">
        <v>204</v>
      </c>
      <c r="AE335" s="162" t="s">
        <v>204</v>
      </c>
      <c r="AF335" s="162" t="s">
        <v>204</v>
      </c>
      <c r="AG335" s="162" t="s">
        <v>197</v>
      </c>
    </row>
    <row r="336" spans="1:33" x14ac:dyDescent="0.25">
      <c r="A336" s="162" t="s">
        <v>1357</v>
      </c>
      <c r="B336" s="162" t="s">
        <v>197</v>
      </c>
      <c r="C336" s="162" t="s">
        <v>197</v>
      </c>
      <c r="D336" s="162" t="s">
        <v>1358</v>
      </c>
      <c r="E336" s="162" t="s">
        <v>197</v>
      </c>
      <c r="F336" s="162" t="s">
        <v>1359</v>
      </c>
      <c r="G336" s="162" t="s">
        <v>1457</v>
      </c>
      <c r="H336" s="162" t="s">
        <v>1458</v>
      </c>
      <c r="I336" s="162" t="s">
        <v>1362</v>
      </c>
      <c r="J336" s="162" t="s">
        <v>180</v>
      </c>
      <c r="K336" s="162" t="s">
        <v>47</v>
      </c>
      <c r="L336" s="162">
        <v>9</v>
      </c>
      <c r="M336" s="162">
        <v>2012</v>
      </c>
      <c r="N336" s="162" t="s">
        <v>1462</v>
      </c>
      <c r="O336" s="162">
        <v>129</v>
      </c>
      <c r="P336" s="162" t="s">
        <v>204</v>
      </c>
      <c r="Q336" s="162" t="s">
        <v>204</v>
      </c>
      <c r="R336" s="162" t="s">
        <v>204</v>
      </c>
      <c r="S336" s="162" t="s">
        <v>204</v>
      </c>
      <c r="T336" s="162" t="s">
        <v>204</v>
      </c>
      <c r="U336" s="162" t="s">
        <v>204</v>
      </c>
      <c r="V336" s="162" t="s">
        <v>204</v>
      </c>
      <c r="W336" s="162" t="s">
        <v>204</v>
      </c>
      <c r="X336" s="162" t="s">
        <v>204</v>
      </c>
      <c r="Y336" s="162" t="s">
        <v>204</v>
      </c>
      <c r="Z336" s="162" t="s">
        <v>204</v>
      </c>
      <c r="AA336" s="162" t="s">
        <v>204</v>
      </c>
      <c r="AB336" s="162" t="s">
        <v>204</v>
      </c>
      <c r="AC336" s="162" t="s">
        <v>204</v>
      </c>
      <c r="AD336" s="162" t="s">
        <v>204</v>
      </c>
      <c r="AE336" s="162" t="s">
        <v>204</v>
      </c>
      <c r="AF336" s="162" t="s">
        <v>204</v>
      </c>
      <c r="AG336" s="162" t="s">
        <v>197</v>
      </c>
    </row>
    <row r="337" spans="1:33" x14ac:dyDescent="0.25">
      <c r="A337" s="162" t="s">
        <v>1357</v>
      </c>
      <c r="B337" s="162" t="s">
        <v>197</v>
      </c>
      <c r="C337" s="162" t="s">
        <v>197</v>
      </c>
      <c r="D337" s="162" t="s">
        <v>1358</v>
      </c>
      <c r="E337" s="162" t="s">
        <v>197</v>
      </c>
      <c r="F337" s="162" t="s">
        <v>1359</v>
      </c>
      <c r="G337" s="162" t="s">
        <v>1457</v>
      </c>
      <c r="H337" s="162" t="s">
        <v>1458</v>
      </c>
      <c r="I337" s="162" t="s">
        <v>1362</v>
      </c>
      <c r="J337" s="162" t="s">
        <v>180</v>
      </c>
      <c r="K337" s="162" t="s">
        <v>47</v>
      </c>
      <c r="L337" s="162">
        <v>7</v>
      </c>
      <c r="M337" s="162">
        <v>2012</v>
      </c>
      <c r="N337" s="162" t="s">
        <v>1459</v>
      </c>
      <c r="O337" s="162">
        <v>135</v>
      </c>
      <c r="P337" s="162" t="s">
        <v>204</v>
      </c>
      <c r="Q337" s="162" t="s">
        <v>204</v>
      </c>
      <c r="R337" s="162" t="s">
        <v>204</v>
      </c>
      <c r="S337" s="162" t="s">
        <v>204</v>
      </c>
      <c r="T337" s="162" t="s">
        <v>204</v>
      </c>
      <c r="U337" s="162" t="s">
        <v>204</v>
      </c>
      <c r="V337" s="162" t="s">
        <v>204</v>
      </c>
      <c r="W337" s="162" t="s">
        <v>204</v>
      </c>
      <c r="X337" s="162" t="s">
        <v>204</v>
      </c>
      <c r="Y337" s="162" t="s">
        <v>204</v>
      </c>
      <c r="Z337" s="162" t="s">
        <v>204</v>
      </c>
      <c r="AA337" s="162" t="s">
        <v>204</v>
      </c>
      <c r="AB337" s="162" t="s">
        <v>204</v>
      </c>
      <c r="AC337" s="162" t="s">
        <v>204</v>
      </c>
      <c r="AD337" s="162" t="s">
        <v>204</v>
      </c>
      <c r="AE337" s="162" t="s">
        <v>204</v>
      </c>
      <c r="AF337" s="162" t="s">
        <v>204</v>
      </c>
      <c r="AG337" s="162" t="s">
        <v>197</v>
      </c>
    </row>
    <row r="338" spans="1:33" x14ac:dyDescent="0.25">
      <c r="A338" s="162" t="s">
        <v>1357</v>
      </c>
      <c r="B338" s="162" t="s">
        <v>197</v>
      </c>
      <c r="C338" s="162" t="s">
        <v>197</v>
      </c>
      <c r="D338" s="162" t="s">
        <v>1358</v>
      </c>
      <c r="E338" s="162" t="s">
        <v>197</v>
      </c>
      <c r="F338" s="162" t="s">
        <v>1359</v>
      </c>
      <c r="G338" s="162" t="s">
        <v>1465</v>
      </c>
      <c r="H338" s="162" t="s">
        <v>1466</v>
      </c>
      <c r="I338" s="162" t="s">
        <v>1467</v>
      </c>
      <c r="J338" s="162" t="s">
        <v>180</v>
      </c>
      <c r="K338" s="162" t="s">
        <v>47</v>
      </c>
      <c r="L338" s="162">
        <v>7</v>
      </c>
      <c r="M338" s="162">
        <v>2012</v>
      </c>
      <c r="N338" s="162" t="s">
        <v>1473</v>
      </c>
      <c r="O338" s="162">
        <v>19</v>
      </c>
      <c r="P338" s="162" t="s">
        <v>204</v>
      </c>
      <c r="Q338" s="162" t="s">
        <v>204</v>
      </c>
      <c r="R338" s="162" t="s">
        <v>204</v>
      </c>
      <c r="S338" s="162" t="s">
        <v>204</v>
      </c>
      <c r="T338" s="162" t="s">
        <v>204</v>
      </c>
      <c r="U338" s="162" t="s">
        <v>204</v>
      </c>
      <c r="V338" s="162" t="s">
        <v>204</v>
      </c>
      <c r="W338" s="162" t="s">
        <v>204</v>
      </c>
      <c r="X338" s="162" t="s">
        <v>204</v>
      </c>
      <c r="Y338" s="162" t="s">
        <v>204</v>
      </c>
      <c r="Z338" s="162" t="s">
        <v>204</v>
      </c>
      <c r="AA338" s="162" t="s">
        <v>204</v>
      </c>
      <c r="AB338" s="162" t="s">
        <v>204</v>
      </c>
      <c r="AC338" s="162" t="s">
        <v>204</v>
      </c>
      <c r="AD338" s="162" t="s">
        <v>204</v>
      </c>
      <c r="AE338" s="162" t="s">
        <v>204</v>
      </c>
      <c r="AF338" s="162" t="s">
        <v>204</v>
      </c>
      <c r="AG338" s="162" t="s">
        <v>197</v>
      </c>
    </row>
    <row r="339" spans="1:33" x14ac:dyDescent="0.25">
      <c r="A339" s="162" t="s">
        <v>1357</v>
      </c>
      <c r="B339" s="162" t="s">
        <v>197</v>
      </c>
      <c r="C339" s="162" t="s">
        <v>197</v>
      </c>
      <c r="D339" s="162" t="s">
        <v>1358</v>
      </c>
      <c r="E339" s="162" t="s">
        <v>197</v>
      </c>
      <c r="F339" s="162" t="s">
        <v>1359</v>
      </c>
      <c r="G339" s="162" t="s">
        <v>1465</v>
      </c>
      <c r="H339" s="162" t="s">
        <v>1466</v>
      </c>
      <c r="I339" s="162" t="s">
        <v>1467</v>
      </c>
      <c r="J339" s="162" t="s">
        <v>180</v>
      </c>
      <c r="K339" s="162" t="s">
        <v>47</v>
      </c>
      <c r="L339" s="162">
        <v>9</v>
      </c>
      <c r="M339" s="162">
        <v>2012</v>
      </c>
      <c r="N339" s="162" t="s">
        <v>1470</v>
      </c>
      <c r="O339" s="162">
        <v>15</v>
      </c>
      <c r="P339" s="162" t="s">
        <v>204</v>
      </c>
      <c r="Q339" s="162" t="s">
        <v>204</v>
      </c>
      <c r="R339" s="162" t="s">
        <v>204</v>
      </c>
      <c r="S339" s="162" t="s">
        <v>204</v>
      </c>
      <c r="T339" s="162" t="s">
        <v>204</v>
      </c>
      <c r="U339" s="162" t="s">
        <v>204</v>
      </c>
      <c r="V339" s="162" t="s">
        <v>204</v>
      </c>
      <c r="W339" s="162" t="s">
        <v>204</v>
      </c>
      <c r="X339" s="162" t="s">
        <v>204</v>
      </c>
      <c r="Y339" s="162" t="s">
        <v>204</v>
      </c>
      <c r="Z339" s="162" t="s">
        <v>204</v>
      </c>
      <c r="AA339" s="162" t="s">
        <v>204</v>
      </c>
      <c r="AB339" s="162" t="s">
        <v>204</v>
      </c>
      <c r="AC339" s="162" t="s">
        <v>204</v>
      </c>
      <c r="AD339" s="162" t="s">
        <v>204</v>
      </c>
      <c r="AE339" s="162" t="s">
        <v>204</v>
      </c>
      <c r="AF339" s="162" t="s">
        <v>204</v>
      </c>
      <c r="AG339" s="162" t="s">
        <v>197</v>
      </c>
    </row>
    <row r="340" spans="1:33" x14ac:dyDescent="0.25">
      <c r="A340" s="162" t="s">
        <v>1357</v>
      </c>
      <c r="B340" s="162" t="s">
        <v>197</v>
      </c>
      <c r="C340" s="162" t="s">
        <v>197</v>
      </c>
      <c r="D340" s="162" t="s">
        <v>1358</v>
      </c>
      <c r="E340" s="162" t="s">
        <v>197</v>
      </c>
      <c r="F340" s="162" t="s">
        <v>1359</v>
      </c>
      <c r="G340" s="162" t="s">
        <v>1465</v>
      </c>
      <c r="H340" s="162" t="s">
        <v>1466</v>
      </c>
      <c r="I340" s="162" t="s">
        <v>1467</v>
      </c>
      <c r="J340" s="162" t="s">
        <v>180</v>
      </c>
      <c r="K340" s="162" t="s">
        <v>47</v>
      </c>
      <c r="L340" s="162">
        <v>11</v>
      </c>
      <c r="M340" s="162">
        <v>2012</v>
      </c>
      <c r="N340" s="162" t="s">
        <v>1469</v>
      </c>
      <c r="O340" s="162">
        <v>10</v>
      </c>
      <c r="P340" s="162" t="s">
        <v>204</v>
      </c>
      <c r="Q340" s="162" t="s">
        <v>204</v>
      </c>
      <c r="R340" s="162" t="s">
        <v>204</v>
      </c>
      <c r="S340" s="162" t="s">
        <v>204</v>
      </c>
      <c r="T340" s="162" t="s">
        <v>204</v>
      </c>
      <c r="U340" s="162" t="s">
        <v>204</v>
      </c>
      <c r="V340" s="162" t="s">
        <v>204</v>
      </c>
      <c r="W340" s="162" t="s">
        <v>204</v>
      </c>
      <c r="X340" s="162" t="s">
        <v>204</v>
      </c>
      <c r="Y340" s="162" t="s">
        <v>204</v>
      </c>
      <c r="Z340" s="162" t="s">
        <v>204</v>
      </c>
      <c r="AA340" s="162" t="s">
        <v>204</v>
      </c>
      <c r="AB340" s="162" t="s">
        <v>204</v>
      </c>
      <c r="AC340" s="162" t="s">
        <v>204</v>
      </c>
      <c r="AD340" s="162" t="s">
        <v>204</v>
      </c>
      <c r="AE340" s="162" t="s">
        <v>204</v>
      </c>
      <c r="AF340" s="162" t="s">
        <v>204</v>
      </c>
      <c r="AG340" s="162" t="s">
        <v>197</v>
      </c>
    </row>
    <row r="341" spans="1:33" x14ac:dyDescent="0.25">
      <c r="A341" s="162" t="s">
        <v>1357</v>
      </c>
      <c r="B341" s="162" t="s">
        <v>197</v>
      </c>
      <c r="C341" s="162" t="s">
        <v>197</v>
      </c>
      <c r="D341" s="162" t="s">
        <v>1358</v>
      </c>
      <c r="E341" s="162" t="s">
        <v>197</v>
      </c>
      <c r="F341" s="162" t="s">
        <v>1359</v>
      </c>
      <c r="G341" s="162" t="s">
        <v>1465</v>
      </c>
      <c r="H341" s="162" t="s">
        <v>1466</v>
      </c>
      <c r="I341" s="162" t="s">
        <v>1467</v>
      </c>
      <c r="J341" s="162" t="s">
        <v>180</v>
      </c>
      <c r="K341" s="162" t="s">
        <v>47</v>
      </c>
      <c r="L341" s="162">
        <v>8</v>
      </c>
      <c r="M341" s="162">
        <v>2012</v>
      </c>
      <c r="N341" s="162" t="s">
        <v>1472</v>
      </c>
      <c r="O341" s="162">
        <v>18</v>
      </c>
      <c r="P341" s="162" t="s">
        <v>204</v>
      </c>
      <c r="Q341" s="162" t="s">
        <v>204</v>
      </c>
      <c r="R341" s="162" t="s">
        <v>204</v>
      </c>
      <c r="S341" s="162" t="s">
        <v>204</v>
      </c>
      <c r="T341" s="162" t="s">
        <v>204</v>
      </c>
      <c r="U341" s="162" t="s">
        <v>204</v>
      </c>
      <c r="V341" s="162" t="s">
        <v>204</v>
      </c>
      <c r="W341" s="162" t="s">
        <v>204</v>
      </c>
      <c r="X341" s="162" t="s">
        <v>204</v>
      </c>
      <c r="Y341" s="162" t="s">
        <v>204</v>
      </c>
      <c r="Z341" s="162" t="s">
        <v>204</v>
      </c>
      <c r="AA341" s="162" t="s">
        <v>204</v>
      </c>
      <c r="AB341" s="162" t="s">
        <v>204</v>
      </c>
      <c r="AC341" s="162" t="s">
        <v>204</v>
      </c>
      <c r="AD341" s="162" t="s">
        <v>204</v>
      </c>
      <c r="AE341" s="162" t="s">
        <v>204</v>
      </c>
      <c r="AF341" s="162" t="s">
        <v>204</v>
      </c>
      <c r="AG341" s="162" t="s">
        <v>197</v>
      </c>
    </row>
    <row r="342" spans="1:33" x14ac:dyDescent="0.25">
      <c r="A342" s="162" t="s">
        <v>1357</v>
      </c>
      <c r="B342" s="162" t="s">
        <v>197</v>
      </c>
      <c r="C342" s="162" t="s">
        <v>197</v>
      </c>
      <c r="D342" s="162" t="s">
        <v>1358</v>
      </c>
      <c r="E342" s="162" t="s">
        <v>197</v>
      </c>
      <c r="F342" s="162" t="s">
        <v>1359</v>
      </c>
      <c r="G342" s="162" t="s">
        <v>1465</v>
      </c>
      <c r="H342" s="162" t="s">
        <v>1466</v>
      </c>
      <c r="I342" s="162" t="s">
        <v>1467</v>
      </c>
      <c r="J342" s="162" t="s">
        <v>180</v>
      </c>
      <c r="K342" s="162" t="s">
        <v>47</v>
      </c>
      <c r="L342" s="162">
        <v>12</v>
      </c>
      <c r="M342" s="162">
        <v>2012</v>
      </c>
      <c r="N342" s="162" t="s">
        <v>1468</v>
      </c>
      <c r="O342" s="162">
        <v>7</v>
      </c>
      <c r="P342" s="162" t="s">
        <v>204</v>
      </c>
      <c r="Q342" s="162" t="s">
        <v>204</v>
      </c>
      <c r="R342" s="162" t="s">
        <v>204</v>
      </c>
      <c r="S342" s="162" t="s">
        <v>204</v>
      </c>
      <c r="T342" s="162" t="s">
        <v>204</v>
      </c>
      <c r="U342" s="162" t="s">
        <v>204</v>
      </c>
      <c r="V342" s="162" t="s">
        <v>204</v>
      </c>
      <c r="W342" s="162" t="s">
        <v>204</v>
      </c>
      <c r="X342" s="162" t="s">
        <v>204</v>
      </c>
      <c r="Y342" s="162" t="s">
        <v>204</v>
      </c>
      <c r="Z342" s="162" t="s">
        <v>204</v>
      </c>
      <c r="AA342" s="162" t="s">
        <v>204</v>
      </c>
      <c r="AB342" s="162" t="s">
        <v>204</v>
      </c>
      <c r="AC342" s="162" t="s">
        <v>204</v>
      </c>
      <c r="AD342" s="162" t="s">
        <v>204</v>
      </c>
      <c r="AE342" s="162" t="s">
        <v>204</v>
      </c>
      <c r="AF342" s="162" t="s">
        <v>204</v>
      </c>
      <c r="AG342" s="162" t="s">
        <v>197</v>
      </c>
    </row>
    <row r="343" spans="1:33" x14ac:dyDescent="0.25">
      <c r="A343" s="162" t="s">
        <v>1357</v>
      </c>
      <c r="B343" s="162" t="s">
        <v>197</v>
      </c>
      <c r="C343" s="162" t="s">
        <v>197</v>
      </c>
      <c r="D343" s="162" t="s">
        <v>1358</v>
      </c>
      <c r="E343" s="162" t="s">
        <v>197</v>
      </c>
      <c r="F343" s="162" t="s">
        <v>1359</v>
      </c>
      <c r="G343" s="162" t="s">
        <v>1465</v>
      </c>
      <c r="H343" s="162" t="s">
        <v>1466</v>
      </c>
      <c r="I343" s="162" t="s">
        <v>1467</v>
      </c>
      <c r="J343" s="162" t="s">
        <v>180</v>
      </c>
      <c r="K343" s="162" t="s">
        <v>47</v>
      </c>
      <c r="L343" s="162">
        <v>10</v>
      </c>
      <c r="M343" s="162">
        <v>2012</v>
      </c>
      <c r="N343" s="162" t="s">
        <v>1471</v>
      </c>
      <c r="O343" s="162">
        <v>11</v>
      </c>
      <c r="P343" s="162" t="s">
        <v>204</v>
      </c>
      <c r="Q343" s="162" t="s">
        <v>204</v>
      </c>
      <c r="R343" s="162" t="s">
        <v>204</v>
      </c>
      <c r="S343" s="162" t="s">
        <v>204</v>
      </c>
      <c r="T343" s="162" t="s">
        <v>204</v>
      </c>
      <c r="U343" s="162" t="s">
        <v>204</v>
      </c>
      <c r="V343" s="162" t="s">
        <v>204</v>
      </c>
      <c r="W343" s="162" t="s">
        <v>204</v>
      </c>
      <c r="X343" s="162" t="s">
        <v>204</v>
      </c>
      <c r="Y343" s="162" t="s">
        <v>204</v>
      </c>
      <c r="Z343" s="162" t="s">
        <v>204</v>
      </c>
      <c r="AA343" s="162" t="s">
        <v>204</v>
      </c>
      <c r="AB343" s="162" t="s">
        <v>204</v>
      </c>
      <c r="AC343" s="162" t="s">
        <v>204</v>
      </c>
      <c r="AD343" s="162" t="s">
        <v>204</v>
      </c>
      <c r="AE343" s="162" t="s">
        <v>204</v>
      </c>
      <c r="AF343" s="162" t="s">
        <v>204</v>
      </c>
      <c r="AG343" s="162" t="s">
        <v>197</v>
      </c>
    </row>
    <row r="344" spans="1:33" x14ac:dyDescent="0.25">
      <c r="A344" s="162" t="s">
        <v>1357</v>
      </c>
      <c r="B344" s="162" t="s">
        <v>197</v>
      </c>
      <c r="C344" s="162" t="s">
        <v>197</v>
      </c>
      <c r="D344" s="162" t="s">
        <v>1358</v>
      </c>
      <c r="E344" s="162" t="s">
        <v>197</v>
      </c>
      <c r="F344" s="162" t="s">
        <v>1359</v>
      </c>
      <c r="G344" s="162" t="s">
        <v>36</v>
      </c>
      <c r="H344" s="162" t="s">
        <v>1474</v>
      </c>
      <c r="I344" s="162" t="s">
        <v>1475</v>
      </c>
      <c r="J344" s="162" t="s">
        <v>187</v>
      </c>
      <c r="K344" s="162" t="s">
        <v>10</v>
      </c>
      <c r="L344" s="162">
        <v>10</v>
      </c>
      <c r="M344" s="162">
        <v>2012</v>
      </c>
      <c r="N344" s="162" t="s">
        <v>1481</v>
      </c>
      <c r="O344" s="162">
        <v>47</v>
      </c>
      <c r="P344" s="162" t="s">
        <v>204</v>
      </c>
      <c r="Q344" s="162" t="s">
        <v>204</v>
      </c>
      <c r="R344" s="162" t="s">
        <v>204</v>
      </c>
      <c r="S344" s="162" t="s">
        <v>204</v>
      </c>
      <c r="T344" s="162" t="s">
        <v>204</v>
      </c>
      <c r="U344" s="162" t="s">
        <v>204</v>
      </c>
      <c r="V344" s="162" t="s">
        <v>204</v>
      </c>
      <c r="W344" s="162" t="s">
        <v>204</v>
      </c>
      <c r="X344" s="162" t="s">
        <v>204</v>
      </c>
      <c r="Y344" s="162" t="s">
        <v>205</v>
      </c>
      <c r="Z344" s="162" t="s">
        <v>204</v>
      </c>
      <c r="AA344" s="162" t="s">
        <v>204</v>
      </c>
      <c r="AB344" s="162" t="s">
        <v>205</v>
      </c>
      <c r="AC344" s="162" t="s">
        <v>204</v>
      </c>
      <c r="AD344" s="162" t="s">
        <v>204</v>
      </c>
      <c r="AE344" s="162" t="s">
        <v>204</v>
      </c>
      <c r="AF344" s="162" t="s">
        <v>204</v>
      </c>
      <c r="AG344" s="162" t="s">
        <v>197</v>
      </c>
    </row>
    <row r="345" spans="1:33" x14ac:dyDescent="0.25">
      <c r="A345" s="162" t="s">
        <v>1357</v>
      </c>
      <c r="B345" s="162" t="s">
        <v>197</v>
      </c>
      <c r="C345" s="162" t="s">
        <v>197</v>
      </c>
      <c r="D345" s="162" t="s">
        <v>1358</v>
      </c>
      <c r="E345" s="162" t="s">
        <v>197</v>
      </c>
      <c r="F345" s="162" t="s">
        <v>1359</v>
      </c>
      <c r="G345" s="162" t="s">
        <v>36</v>
      </c>
      <c r="H345" s="162" t="s">
        <v>1474</v>
      </c>
      <c r="I345" s="162" t="s">
        <v>1475</v>
      </c>
      <c r="J345" s="162" t="s">
        <v>187</v>
      </c>
      <c r="K345" s="162" t="s">
        <v>10</v>
      </c>
      <c r="L345" s="162">
        <v>11</v>
      </c>
      <c r="M345" s="162">
        <v>2012</v>
      </c>
      <c r="N345" s="162" t="s">
        <v>1477</v>
      </c>
      <c r="O345" s="162">
        <v>42</v>
      </c>
      <c r="P345" s="162" t="s">
        <v>204</v>
      </c>
      <c r="Q345" s="162" t="s">
        <v>204</v>
      </c>
      <c r="R345" s="162" t="s">
        <v>204</v>
      </c>
      <c r="S345" s="162" t="s">
        <v>204</v>
      </c>
      <c r="T345" s="162" t="s">
        <v>204</v>
      </c>
      <c r="U345" s="162" t="s">
        <v>204</v>
      </c>
      <c r="V345" s="162" t="s">
        <v>204</v>
      </c>
      <c r="W345" s="162" t="s">
        <v>204</v>
      </c>
      <c r="X345" s="162" t="s">
        <v>204</v>
      </c>
      <c r="Y345" s="162" t="s">
        <v>205</v>
      </c>
      <c r="Z345" s="162" t="s">
        <v>204</v>
      </c>
      <c r="AA345" s="162" t="s">
        <v>204</v>
      </c>
      <c r="AB345" s="162" t="s">
        <v>205</v>
      </c>
      <c r="AC345" s="162" t="s">
        <v>204</v>
      </c>
      <c r="AD345" s="162" t="s">
        <v>204</v>
      </c>
      <c r="AE345" s="162" t="s">
        <v>204</v>
      </c>
      <c r="AF345" s="162" t="s">
        <v>204</v>
      </c>
      <c r="AG345" s="162" t="s">
        <v>197</v>
      </c>
    </row>
    <row r="346" spans="1:33" x14ac:dyDescent="0.25">
      <c r="A346" s="162" t="s">
        <v>1357</v>
      </c>
      <c r="B346" s="162" t="s">
        <v>197</v>
      </c>
      <c r="C346" s="162" t="s">
        <v>197</v>
      </c>
      <c r="D346" s="162" t="s">
        <v>1358</v>
      </c>
      <c r="E346" s="162" t="s">
        <v>197</v>
      </c>
      <c r="F346" s="162" t="s">
        <v>1359</v>
      </c>
      <c r="G346" s="162" t="s">
        <v>36</v>
      </c>
      <c r="H346" s="162" t="s">
        <v>1474</v>
      </c>
      <c r="I346" s="162" t="s">
        <v>1475</v>
      </c>
      <c r="J346" s="162" t="s">
        <v>187</v>
      </c>
      <c r="K346" s="162" t="s">
        <v>10</v>
      </c>
      <c r="L346" s="162">
        <v>9</v>
      </c>
      <c r="M346" s="162">
        <v>2012</v>
      </c>
      <c r="N346" s="162" t="s">
        <v>1480</v>
      </c>
      <c r="O346" s="162">
        <v>22</v>
      </c>
      <c r="P346" s="162" t="s">
        <v>204</v>
      </c>
      <c r="Q346" s="162" t="s">
        <v>204</v>
      </c>
      <c r="R346" s="162" t="s">
        <v>204</v>
      </c>
      <c r="S346" s="162" t="s">
        <v>204</v>
      </c>
      <c r="T346" s="162" t="s">
        <v>204</v>
      </c>
      <c r="U346" s="162" t="s">
        <v>204</v>
      </c>
      <c r="V346" s="162" t="s">
        <v>204</v>
      </c>
      <c r="W346" s="162" t="s">
        <v>204</v>
      </c>
      <c r="X346" s="162" t="s">
        <v>204</v>
      </c>
      <c r="Y346" s="162" t="s">
        <v>205</v>
      </c>
      <c r="Z346" s="162" t="s">
        <v>204</v>
      </c>
      <c r="AA346" s="162" t="s">
        <v>204</v>
      </c>
      <c r="AB346" s="162" t="s">
        <v>205</v>
      </c>
      <c r="AC346" s="162" t="s">
        <v>204</v>
      </c>
      <c r="AD346" s="162" t="s">
        <v>204</v>
      </c>
      <c r="AE346" s="162" t="s">
        <v>204</v>
      </c>
      <c r="AF346" s="162" t="s">
        <v>204</v>
      </c>
      <c r="AG346" s="162" t="s">
        <v>197</v>
      </c>
    </row>
    <row r="347" spans="1:33" x14ac:dyDescent="0.25">
      <c r="A347" s="162" t="s">
        <v>1357</v>
      </c>
      <c r="B347" s="162" t="s">
        <v>197</v>
      </c>
      <c r="C347" s="162" t="s">
        <v>197</v>
      </c>
      <c r="D347" s="162" t="s">
        <v>1358</v>
      </c>
      <c r="E347" s="162" t="s">
        <v>197</v>
      </c>
      <c r="F347" s="162" t="s">
        <v>1359</v>
      </c>
      <c r="G347" s="162" t="s">
        <v>36</v>
      </c>
      <c r="H347" s="162" t="s">
        <v>1474</v>
      </c>
      <c r="I347" s="162" t="s">
        <v>1475</v>
      </c>
      <c r="J347" s="162" t="s">
        <v>187</v>
      </c>
      <c r="K347" s="162" t="s">
        <v>10</v>
      </c>
      <c r="L347" s="162">
        <v>12</v>
      </c>
      <c r="M347" s="162">
        <v>2012</v>
      </c>
      <c r="N347" s="162" t="s">
        <v>1476</v>
      </c>
      <c r="O347" s="162">
        <v>67</v>
      </c>
      <c r="P347" s="162" t="s">
        <v>204</v>
      </c>
      <c r="Q347" s="162" t="s">
        <v>204</v>
      </c>
      <c r="R347" s="162" t="s">
        <v>204</v>
      </c>
      <c r="S347" s="162" t="s">
        <v>204</v>
      </c>
      <c r="T347" s="162" t="s">
        <v>204</v>
      </c>
      <c r="U347" s="162" t="s">
        <v>204</v>
      </c>
      <c r="V347" s="162" t="s">
        <v>204</v>
      </c>
      <c r="W347" s="162" t="s">
        <v>204</v>
      </c>
      <c r="X347" s="162" t="s">
        <v>204</v>
      </c>
      <c r="Y347" s="162" t="s">
        <v>205</v>
      </c>
      <c r="Z347" s="162" t="s">
        <v>204</v>
      </c>
      <c r="AA347" s="162" t="s">
        <v>204</v>
      </c>
      <c r="AB347" s="162" t="s">
        <v>205</v>
      </c>
      <c r="AC347" s="162" t="s">
        <v>204</v>
      </c>
      <c r="AD347" s="162" t="s">
        <v>204</v>
      </c>
      <c r="AE347" s="162" t="s">
        <v>204</v>
      </c>
      <c r="AF347" s="162" t="s">
        <v>204</v>
      </c>
      <c r="AG347" s="162" t="s">
        <v>197</v>
      </c>
    </row>
    <row r="348" spans="1:33" x14ac:dyDescent="0.25">
      <c r="A348" s="162" t="s">
        <v>1357</v>
      </c>
      <c r="B348" s="162" t="s">
        <v>197</v>
      </c>
      <c r="C348" s="162" t="s">
        <v>197</v>
      </c>
      <c r="D348" s="162" t="s">
        <v>1358</v>
      </c>
      <c r="E348" s="162" t="s">
        <v>197</v>
      </c>
      <c r="F348" s="162" t="s">
        <v>1359</v>
      </c>
      <c r="G348" s="162" t="s">
        <v>36</v>
      </c>
      <c r="H348" s="162" t="s">
        <v>1474</v>
      </c>
      <c r="I348" s="162" t="s">
        <v>1475</v>
      </c>
      <c r="J348" s="162" t="s">
        <v>187</v>
      </c>
      <c r="K348" s="162" t="s">
        <v>10</v>
      </c>
      <c r="L348" s="162">
        <v>8</v>
      </c>
      <c r="M348" s="162">
        <v>2012</v>
      </c>
      <c r="N348" s="162" t="s">
        <v>1479</v>
      </c>
      <c r="O348" s="162">
        <v>26</v>
      </c>
      <c r="P348" s="162" t="s">
        <v>204</v>
      </c>
      <c r="Q348" s="162" t="s">
        <v>204</v>
      </c>
      <c r="R348" s="162" t="s">
        <v>204</v>
      </c>
      <c r="S348" s="162" t="s">
        <v>204</v>
      </c>
      <c r="T348" s="162" t="s">
        <v>204</v>
      </c>
      <c r="U348" s="162" t="s">
        <v>204</v>
      </c>
      <c r="V348" s="162" t="s">
        <v>204</v>
      </c>
      <c r="W348" s="162" t="s">
        <v>204</v>
      </c>
      <c r="X348" s="162" t="s">
        <v>204</v>
      </c>
      <c r="Y348" s="162" t="s">
        <v>205</v>
      </c>
      <c r="Z348" s="162" t="s">
        <v>204</v>
      </c>
      <c r="AA348" s="162" t="s">
        <v>204</v>
      </c>
      <c r="AB348" s="162" t="s">
        <v>205</v>
      </c>
      <c r="AC348" s="162" t="s">
        <v>204</v>
      </c>
      <c r="AD348" s="162" t="s">
        <v>204</v>
      </c>
      <c r="AE348" s="162" t="s">
        <v>204</v>
      </c>
      <c r="AF348" s="162" t="s">
        <v>204</v>
      </c>
      <c r="AG348" s="162" t="s">
        <v>197</v>
      </c>
    </row>
    <row r="349" spans="1:33" x14ac:dyDescent="0.25">
      <c r="A349" s="162" t="s">
        <v>1357</v>
      </c>
      <c r="B349" s="162" t="s">
        <v>197</v>
      </c>
      <c r="C349" s="162" t="s">
        <v>197</v>
      </c>
      <c r="D349" s="162" t="s">
        <v>1358</v>
      </c>
      <c r="E349" s="162" t="s">
        <v>197</v>
      </c>
      <c r="F349" s="162" t="s">
        <v>1359</v>
      </c>
      <c r="G349" s="162" t="s">
        <v>36</v>
      </c>
      <c r="H349" s="162" t="s">
        <v>1474</v>
      </c>
      <c r="I349" s="162" t="s">
        <v>1475</v>
      </c>
      <c r="J349" s="162" t="s">
        <v>187</v>
      </c>
      <c r="K349" s="162" t="s">
        <v>10</v>
      </c>
      <c r="L349" s="162">
        <v>7</v>
      </c>
      <c r="M349" s="162">
        <v>2012</v>
      </c>
      <c r="N349" s="162" t="s">
        <v>1478</v>
      </c>
      <c r="O349" s="162">
        <v>24</v>
      </c>
      <c r="P349" s="162" t="s">
        <v>204</v>
      </c>
      <c r="Q349" s="162" t="s">
        <v>204</v>
      </c>
      <c r="R349" s="162" t="s">
        <v>204</v>
      </c>
      <c r="S349" s="162" t="s">
        <v>204</v>
      </c>
      <c r="T349" s="162" t="s">
        <v>204</v>
      </c>
      <c r="U349" s="162" t="s">
        <v>204</v>
      </c>
      <c r="V349" s="162" t="s">
        <v>204</v>
      </c>
      <c r="W349" s="162" t="s">
        <v>204</v>
      </c>
      <c r="X349" s="162" t="s">
        <v>204</v>
      </c>
      <c r="Y349" s="162" t="s">
        <v>205</v>
      </c>
      <c r="Z349" s="162" t="s">
        <v>204</v>
      </c>
      <c r="AA349" s="162" t="s">
        <v>204</v>
      </c>
      <c r="AB349" s="162" t="s">
        <v>205</v>
      </c>
      <c r="AC349" s="162" t="s">
        <v>204</v>
      </c>
      <c r="AD349" s="162" t="s">
        <v>204</v>
      </c>
      <c r="AE349" s="162" t="s">
        <v>204</v>
      </c>
      <c r="AF349" s="162" t="s">
        <v>204</v>
      </c>
      <c r="AG349" s="162" t="s">
        <v>197</v>
      </c>
    </row>
    <row r="350" spans="1:33" x14ac:dyDescent="0.25">
      <c r="A350" s="162" t="s">
        <v>1357</v>
      </c>
      <c r="B350" s="162" t="s">
        <v>197</v>
      </c>
      <c r="C350" s="162" t="s">
        <v>197</v>
      </c>
      <c r="D350" s="162" t="s">
        <v>1358</v>
      </c>
      <c r="E350" s="162" t="s">
        <v>197</v>
      </c>
      <c r="F350" s="162" t="s">
        <v>1359</v>
      </c>
      <c r="G350" s="162" t="s">
        <v>34</v>
      </c>
      <c r="H350" s="162" t="s">
        <v>1482</v>
      </c>
      <c r="I350" s="162" t="s">
        <v>1475</v>
      </c>
      <c r="J350" s="162" t="s">
        <v>187</v>
      </c>
      <c r="K350" s="162" t="s">
        <v>10</v>
      </c>
      <c r="L350" s="162">
        <v>7</v>
      </c>
      <c r="M350" s="162">
        <v>2012</v>
      </c>
      <c r="N350" s="162" t="s">
        <v>1491</v>
      </c>
      <c r="O350" s="162">
        <v>23</v>
      </c>
      <c r="P350" s="162" t="s">
        <v>204</v>
      </c>
      <c r="Q350" s="162" t="s">
        <v>204</v>
      </c>
      <c r="R350" s="162" t="s">
        <v>204</v>
      </c>
      <c r="S350" s="162" t="s">
        <v>204</v>
      </c>
      <c r="T350" s="162" t="s">
        <v>204</v>
      </c>
      <c r="U350" s="162" t="s">
        <v>204</v>
      </c>
      <c r="V350" s="162" t="s">
        <v>204</v>
      </c>
      <c r="W350" s="162" t="s">
        <v>204</v>
      </c>
      <c r="X350" s="162" t="s">
        <v>204</v>
      </c>
      <c r="Y350" s="162" t="s">
        <v>205</v>
      </c>
      <c r="Z350" s="162" t="s">
        <v>204</v>
      </c>
      <c r="AA350" s="162" t="s">
        <v>204</v>
      </c>
      <c r="AB350" s="162" t="s">
        <v>205</v>
      </c>
      <c r="AC350" s="162" t="s">
        <v>204</v>
      </c>
      <c r="AD350" s="162" t="s">
        <v>204</v>
      </c>
      <c r="AE350" s="162" t="s">
        <v>204</v>
      </c>
      <c r="AF350" s="162" t="s">
        <v>204</v>
      </c>
      <c r="AG350" s="162" t="s">
        <v>197</v>
      </c>
    </row>
    <row r="351" spans="1:33" x14ac:dyDescent="0.25">
      <c r="A351" s="162" t="s">
        <v>1357</v>
      </c>
      <c r="B351" s="162" t="s">
        <v>197</v>
      </c>
      <c r="C351" s="162" t="s">
        <v>197</v>
      </c>
      <c r="D351" s="162" t="s">
        <v>1358</v>
      </c>
      <c r="E351" s="162" t="s">
        <v>197</v>
      </c>
      <c r="F351" s="162" t="s">
        <v>1359</v>
      </c>
      <c r="G351" s="162" t="s">
        <v>34</v>
      </c>
      <c r="H351" s="162" t="s">
        <v>1482</v>
      </c>
      <c r="I351" s="162" t="s">
        <v>1475</v>
      </c>
      <c r="J351" s="162" t="s">
        <v>187</v>
      </c>
      <c r="K351" s="162" t="s">
        <v>10</v>
      </c>
      <c r="L351" s="162">
        <v>7</v>
      </c>
      <c r="M351" s="162">
        <v>2012</v>
      </c>
      <c r="N351" s="162" t="s">
        <v>1492</v>
      </c>
      <c r="O351" s="162">
        <v>119</v>
      </c>
      <c r="P351" s="162" t="s">
        <v>204</v>
      </c>
      <c r="Q351" s="162" t="s">
        <v>204</v>
      </c>
      <c r="R351" s="162" t="s">
        <v>204</v>
      </c>
      <c r="S351" s="162" t="s">
        <v>204</v>
      </c>
      <c r="T351" s="162" t="s">
        <v>204</v>
      </c>
      <c r="U351" s="162" t="s">
        <v>204</v>
      </c>
      <c r="V351" s="162" t="s">
        <v>204</v>
      </c>
      <c r="W351" s="162" t="s">
        <v>204</v>
      </c>
      <c r="X351" s="162" t="s">
        <v>204</v>
      </c>
      <c r="Y351" s="162" t="s">
        <v>205</v>
      </c>
      <c r="Z351" s="162" t="s">
        <v>204</v>
      </c>
      <c r="AA351" s="162" t="s">
        <v>204</v>
      </c>
      <c r="AB351" s="162" t="s">
        <v>205</v>
      </c>
      <c r="AC351" s="162" t="s">
        <v>204</v>
      </c>
      <c r="AD351" s="162" t="s">
        <v>204</v>
      </c>
      <c r="AE351" s="162" t="s">
        <v>204</v>
      </c>
      <c r="AF351" s="162" t="s">
        <v>204</v>
      </c>
      <c r="AG351" s="162" t="s">
        <v>197</v>
      </c>
    </row>
    <row r="352" spans="1:33" x14ac:dyDescent="0.25">
      <c r="A352" s="162" t="s">
        <v>1357</v>
      </c>
      <c r="B352" s="162" t="s">
        <v>197</v>
      </c>
      <c r="C352" s="162" t="s">
        <v>197</v>
      </c>
      <c r="D352" s="162" t="s">
        <v>1358</v>
      </c>
      <c r="E352" s="162" t="s">
        <v>197</v>
      </c>
      <c r="F352" s="162" t="s">
        <v>1359</v>
      </c>
      <c r="G352" s="162" t="s">
        <v>34</v>
      </c>
      <c r="H352" s="162" t="s">
        <v>1482</v>
      </c>
      <c r="I352" s="162" t="s">
        <v>1475</v>
      </c>
      <c r="J352" s="162" t="s">
        <v>187</v>
      </c>
      <c r="K352" s="162" t="s">
        <v>10</v>
      </c>
      <c r="L352" s="162">
        <v>8</v>
      </c>
      <c r="M352" s="162">
        <v>2012</v>
      </c>
      <c r="N352" s="162" t="s">
        <v>1489</v>
      </c>
      <c r="O352" s="162">
        <v>25</v>
      </c>
      <c r="P352" s="162" t="s">
        <v>204</v>
      </c>
      <c r="Q352" s="162" t="s">
        <v>204</v>
      </c>
      <c r="R352" s="162" t="s">
        <v>204</v>
      </c>
      <c r="S352" s="162" t="s">
        <v>204</v>
      </c>
      <c r="T352" s="162" t="s">
        <v>204</v>
      </c>
      <c r="U352" s="162" t="s">
        <v>204</v>
      </c>
      <c r="V352" s="162" t="s">
        <v>204</v>
      </c>
      <c r="W352" s="162" t="s">
        <v>204</v>
      </c>
      <c r="X352" s="162" t="s">
        <v>204</v>
      </c>
      <c r="Y352" s="162" t="s">
        <v>205</v>
      </c>
      <c r="Z352" s="162" t="s">
        <v>204</v>
      </c>
      <c r="AA352" s="162" t="s">
        <v>204</v>
      </c>
      <c r="AB352" s="162" t="s">
        <v>205</v>
      </c>
      <c r="AC352" s="162" t="s">
        <v>204</v>
      </c>
      <c r="AD352" s="162" t="s">
        <v>204</v>
      </c>
      <c r="AE352" s="162" t="s">
        <v>204</v>
      </c>
      <c r="AF352" s="162" t="s">
        <v>204</v>
      </c>
      <c r="AG352" s="162" t="s">
        <v>197</v>
      </c>
    </row>
    <row r="353" spans="1:33" x14ac:dyDescent="0.25">
      <c r="A353" s="162" t="s">
        <v>1357</v>
      </c>
      <c r="B353" s="162" t="s">
        <v>197</v>
      </c>
      <c r="C353" s="162" t="s">
        <v>197</v>
      </c>
      <c r="D353" s="162" t="s">
        <v>1358</v>
      </c>
      <c r="E353" s="162" t="s">
        <v>197</v>
      </c>
      <c r="F353" s="162" t="s">
        <v>1359</v>
      </c>
      <c r="G353" s="162" t="s">
        <v>34</v>
      </c>
      <c r="H353" s="162" t="s">
        <v>1482</v>
      </c>
      <c r="I353" s="162" t="s">
        <v>1475</v>
      </c>
      <c r="J353" s="162" t="s">
        <v>187</v>
      </c>
      <c r="K353" s="162" t="s">
        <v>10</v>
      </c>
      <c r="L353" s="162">
        <v>8</v>
      </c>
      <c r="M353" s="162">
        <v>2012</v>
      </c>
      <c r="N353" s="162" t="s">
        <v>1490</v>
      </c>
      <c r="O353" s="162">
        <v>122</v>
      </c>
      <c r="P353" s="162" t="s">
        <v>204</v>
      </c>
      <c r="Q353" s="162" t="s">
        <v>204</v>
      </c>
      <c r="R353" s="162" t="s">
        <v>204</v>
      </c>
      <c r="S353" s="162" t="s">
        <v>204</v>
      </c>
      <c r="T353" s="162" t="s">
        <v>204</v>
      </c>
      <c r="U353" s="162" t="s">
        <v>204</v>
      </c>
      <c r="V353" s="162" t="s">
        <v>204</v>
      </c>
      <c r="W353" s="162" t="s">
        <v>204</v>
      </c>
      <c r="X353" s="162" t="s">
        <v>204</v>
      </c>
      <c r="Y353" s="162" t="s">
        <v>205</v>
      </c>
      <c r="Z353" s="162" t="s">
        <v>204</v>
      </c>
      <c r="AA353" s="162" t="s">
        <v>204</v>
      </c>
      <c r="AB353" s="162" t="s">
        <v>205</v>
      </c>
      <c r="AC353" s="162" t="s">
        <v>204</v>
      </c>
      <c r="AD353" s="162" t="s">
        <v>204</v>
      </c>
      <c r="AE353" s="162" t="s">
        <v>204</v>
      </c>
      <c r="AF353" s="162" t="s">
        <v>204</v>
      </c>
      <c r="AG353" s="162" t="s">
        <v>197</v>
      </c>
    </row>
    <row r="354" spans="1:33" x14ac:dyDescent="0.25">
      <c r="A354" s="162" t="s">
        <v>1357</v>
      </c>
      <c r="B354" s="162" t="s">
        <v>197</v>
      </c>
      <c r="C354" s="162" t="s">
        <v>197</v>
      </c>
      <c r="D354" s="162" t="s">
        <v>1358</v>
      </c>
      <c r="E354" s="162" t="s">
        <v>197</v>
      </c>
      <c r="F354" s="162" t="s">
        <v>1359</v>
      </c>
      <c r="G354" s="162" t="s">
        <v>34</v>
      </c>
      <c r="H354" s="162" t="s">
        <v>1482</v>
      </c>
      <c r="I354" s="162" t="s">
        <v>1475</v>
      </c>
      <c r="J354" s="162" t="s">
        <v>187</v>
      </c>
      <c r="K354" s="162" t="s">
        <v>10</v>
      </c>
      <c r="L354" s="162">
        <v>12</v>
      </c>
      <c r="M354" s="162">
        <v>2012</v>
      </c>
      <c r="N354" s="162" t="s">
        <v>1493</v>
      </c>
      <c r="O354" s="162">
        <v>65</v>
      </c>
      <c r="P354" s="162" t="s">
        <v>204</v>
      </c>
      <c r="Q354" s="162" t="s">
        <v>204</v>
      </c>
      <c r="R354" s="162" t="s">
        <v>204</v>
      </c>
      <c r="S354" s="162" t="s">
        <v>204</v>
      </c>
      <c r="T354" s="162" t="s">
        <v>204</v>
      </c>
      <c r="U354" s="162" t="s">
        <v>204</v>
      </c>
      <c r="V354" s="162" t="s">
        <v>204</v>
      </c>
      <c r="W354" s="162" t="s">
        <v>204</v>
      </c>
      <c r="X354" s="162" t="s">
        <v>204</v>
      </c>
      <c r="Y354" s="162" t="s">
        <v>205</v>
      </c>
      <c r="Z354" s="162" t="s">
        <v>204</v>
      </c>
      <c r="AA354" s="162" t="s">
        <v>204</v>
      </c>
      <c r="AB354" s="162" t="s">
        <v>205</v>
      </c>
      <c r="AC354" s="162" t="s">
        <v>204</v>
      </c>
      <c r="AD354" s="162" t="s">
        <v>204</v>
      </c>
      <c r="AE354" s="162" t="s">
        <v>204</v>
      </c>
      <c r="AF354" s="162" t="s">
        <v>204</v>
      </c>
      <c r="AG354" s="162" t="s">
        <v>197</v>
      </c>
    </row>
    <row r="355" spans="1:33" x14ac:dyDescent="0.25">
      <c r="A355" s="162" t="s">
        <v>1357</v>
      </c>
      <c r="B355" s="162" t="s">
        <v>197</v>
      </c>
      <c r="C355" s="162" t="s">
        <v>197</v>
      </c>
      <c r="D355" s="162" t="s">
        <v>1358</v>
      </c>
      <c r="E355" s="162" t="s">
        <v>197</v>
      </c>
      <c r="F355" s="162" t="s">
        <v>1359</v>
      </c>
      <c r="G355" s="162" t="s">
        <v>34</v>
      </c>
      <c r="H355" s="162" t="s">
        <v>1482</v>
      </c>
      <c r="I355" s="162" t="s">
        <v>1475</v>
      </c>
      <c r="J355" s="162" t="s">
        <v>187</v>
      </c>
      <c r="K355" s="162" t="s">
        <v>10</v>
      </c>
      <c r="L355" s="162">
        <v>12</v>
      </c>
      <c r="M355" s="162">
        <v>2012</v>
      </c>
      <c r="N355" s="162" t="s">
        <v>1494</v>
      </c>
      <c r="O355" s="162">
        <v>341</v>
      </c>
      <c r="P355" s="162" t="s">
        <v>204</v>
      </c>
      <c r="Q355" s="162" t="s">
        <v>204</v>
      </c>
      <c r="R355" s="162" t="s">
        <v>204</v>
      </c>
      <c r="S355" s="162" t="s">
        <v>204</v>
      </c>
      <c r="T355" s="162" t="s">
        <v>204</v>
      </c>
      <c r="U355" s="162" t="s">
        <v>204</v>
      </c>
      <c r="V355" s="162" t="s">
        <v>204</v>
      </c>
      <c r="W355" s="162" t="s">
        <v>204</v>
      </c>
      <c r="X355" s="162" t="s">
        <v>204</v>
      </c>
      <c r="Y355" s="162" t="s">
        <v>205</v>
      </c>
      <c r="Z355" s="162" t="s">
        <v>204</v>
      </c>
      <c r="AA355" s="162" t="s">
        <v>204</v>
      </c>
      <c r="AB355" s="162" t="s">
        <v>205</v>
      </c>
      <c r="AC355" s="162" t="s">
        <v>204</v>
      </c>
      <c r="AD355" s="162" t="s">
        <v>204</v>
      </c>
      <c r="AE355" s="162" t="s">
        <v>204</v>
      </c>
      <c r="AF355" s="162" t="s">
        <v>204</v>
      </c>
      <c r="AG355" s="162" t="s">
        <v>197</v>
      </c>
    </row>
    <row r="356" spans="1:33" x14ac:dyDescent="0.25">
      <c r="A356" s="162" t="s">
        <v>1357</v>
      </c>
      <c r="B356" s="162" t="s">
        <v>197</v>
      </c>
      <c r="C356" s="162" t="s">
        <v>197</v>
      </c>
      <c r="D356" s="162" t="s">
        <v>1358</v>
      </c>
      <c r="E356" s="162" t="s">
        <v>197</v>
      </c>
      <c r="F356" s="162" t="s">
        <v>1359</v>
      </c>
      <c r="G356" s="162" t="s">
        <v>34</v>
      </c>
      <c r="H356" s="162" t="s">
        <v>1482</v>
      </c>
      <c r="I356" s="162" t="s">
        <v>1475</v>
      </c>
      <c r="J356" s="162" t="s">
        <v>187</v>
      </c>
      <c r="K356" s="162" t="s">
        <v>10</v>
      </c>
      <c r="L356" s="162">
        <v>9</v>
      </c>
      <c r="M356" s="162">
        <v>2012</v>
      </c>
      <c r="N356" s="162" t="s">
        <v>1487</v>
      </c>
      <c r="O356" s="162">
        <v>22</v>
      </c>
      <c r="P356" s="162" t="s">
        <v>204</v>
      </c>
      <c r="Q356" s="162" t="s">
        <v>204</v>
      </c>
      <c r="R356" s="162" t="s">
        <v>204</v>
      </c>
      <c r="S356" s="162" t="s">
        <v>204</v>
      </c>
      <c r="T356" s="162" t="s">
        <v>204</v>
      </c>
      <c r="U356" s="162" t="s">
        <v>204</v>
      </c>
      <c r="V356" s="162" t="s">
        <v>204</v>
      </c>
      <c r="W356" s="162" t="s">
        <v>204</v>
      </c>
      <c r="X356" s="162" t="s">
        <v>204</v>
      </c>
      <c r="Y356" s="162" t="s">
        <v>205</v>
      </c>
      <c r="Z356" s="162" t="s">
        <v>204</v>
      </c>
      <c r="AA356" s="162" t="s">
        <v>204</v>
      </c>
      <c r="AB356" s="162" t="s">
        <v>205</v>
      </c>
      <c r="AC356" s="162" t="s">
        <v>204</v>
      </c>
      <c r="AD356" s="162" t="s">
        <v>204</v>
      </c>
      <c r="AE356" s="162" t="s">
        <v>204</v>
      </c>
      <c r="AF356" s="162" t="s">
        <v>204</v>
      </c>
      <c r="AG356" s="162" t="s">
        <v>197</v>
      </c>
    </row>
    <row r="357" spans="1:33" x14ac:dyDescent="0.25">
      <c r="A357" s="162" t="s">
        <v>1357</v>
      </c>
      <c r="B357" s="162" t="s">
        <v>197</v>
      </c>
      <c r="C357" s="162" t="s">
        <v>197</v>
      </c>
      <c r="D357" s="162" t="s">
        <v>1358</v>
      </c>
      <c r="E357" s="162" t="s">
        <v>197</v>
      </c>
      <c r="F357" s="162" t="s">
        <v>1359</v>
      </c>
      <c r="G357" s="162" t="s">
        <v>34</v>
      </c>
      <c r="H357" s="162" t="s">
        <v>1482</v>
      </c>
      <c r="I357" s="162" t="s">
        <v>1475</v>
      </c>
      <c r="J357" s="162" t="s">
        <v>187</v>
      </c>
      <c r="K357" s="162" t="s">
        <v>10</v>
      </c>
      <c r="L357" s="162">
        <v>9</v>
      </c>
      <c r="M357" s="162">
        <v>2012</v>
      </c>
      <c r="N357" s="162" t="s">
        <v>1488</v>
      </c>
      <c r="O357" s="162">
        <v>109</v>
      </c>
      <c r="P357" s="162" t="s">
        <v>204</v>
      </c>
      <c r="Q357" s="162" t="s">
        <v>204</v>
      </c>
      <c r="R357" s="162" t="s">
        <v>204</v>
      </c>
      <c r="S357" s="162" t="s">
        <v>204</v>
      </c>
      <c r="T357" s="162" t="s">
        <v>204</v>
      </c>
      <c r="U357" s="162" t="s">
        <v>204</v>
      </c>
      <c r="V357" s="162" t="s">
        <v>204</v>
      </c>
      <c r="W357" s="162" t="s">
        <v>204</v>
      </c>
      <c r="X357" s="162" t="s">
        <v>204</v>
      </c>
      <c r="Y357" s="162" t="s">
        <v>205</v>
      </c>
      <c r="Z357" s="162" t="s">
        <v>204</v>
      </c>
      <c r="AA357" s="162" t="s">
        <v>204</v>
      </c>
      <c r="AB357" s="162" t="s">
        <v>205</v>
      </c>
      <c r="AC357" s="162" t="s">
        <v>204</v>
      </c>
      <c r="AD357" s="162" t="s">
        <v>204</v>
      </c>
      <c r="AE357" s="162" t="s">
        <v>204</v>
      </c>
      <c r="AF357" s="162" t="s">
        <v>204</v>
      </c>
      <c r="AG357" s="162" t="s">
        <v>197</v>
      </c>
    </row>
    <row r="358" spans="1:33" x14ac:dyDescent="0.25">
      <c r="A358" s="162" t="s">
        <v>1357</v>
      </c>
      <c r="B358" s="162" t="s">
        <v>197</v>
      </c>
      <c r="C358" s="162" t="s">
        <v>197</v>
      </c>
      <c r="D358" s="162" t="s">
        <v>1358</v>
      </c>
      <c r="E358" s="162" t="s">
        <v>197</v>
      </c>
      <c r="F358" s="162" t="s">
        <v>1359</v>
      </c>
      <c r="G358" s="162" t="s">
        <v>34</v>
      </c>
      <c r="H358" s="162" t="s">
        <v>1482</v>
      </c>
      <c r="I358" s="162" t="s">
        <v>1475</v>
      </c>
      <c r="J358" s="162" t="s">
        <v>187</v>
      </c>
      <c r="K358" s="162" t="s">
        <v>10</v>
      </c>
      <c r="L358" s="162">
        <v>11</v>
      </c>
      <c r="M358" s="162">
        <v>2012</v>
      </c>
      <c r="N358" s="162" t="s">
        <v>1483</v>
      </c>
      <c r="O358" s="162">
        <v>41</v>
      </c>
      <c r="P358" s="162" t="s">
        <v>204</v>
      </c>
      <c r="Q358" s="162" t="s">
        <v>204</v>
      </c>
      <c r="R358" s="162" t="s">
        <v>204</v>
      </c>
      <c r="S358" s="162" t="s">
        <v>204</v>
      </c>
      <c r="T358" s="162" t="s">
        <v>204</v>
      </c>
      <c r="U358" s="162" t="s">
        <v>204</v>
      </c>
      <c r="V358" s="162" t="s">
        <v>204</v>
      </c>
      <c r="W358" s="162" t="s">
        <v>204</v>
      </c>
      <c r="X358" s="162" t="s">
        <v>204</v>
      </c>
      <c r="Y358" s="162" t="s">
        <v>205</v>
      </c>
      <c r="Z358" s="162" t="s">
        <v>204</v>
      </c>
      <c r="AA358" s="162" t="s">
        <v>204</v>
      </c>
      <c r="AB358" s="162" t="s">
        <v>205</v>
      </c>
      <c r="AC358" s="162" t="s">
        <v>204</v>
      </c>
      <c r="AD358" s="162" t="s">
        <v>204</v>
      </c>
      <c r="AE358" s="162" t="s">
        <v>204</v>
      </c>
      <c r="AF358" s="162" t="s">
        <v>204</v>
      </c>
      <c r="AG358" s="162" t="s">
        <v>197</v>
      </c>
    </row>
    <row r="359" spans="1:33" x14ac:dyDescent="0.25">
      <c r="A359" s="162" t="s">
        <v>1357</v>
      </c>
      <c r="B359" s="162" t="s">
        <v>197</v>
      </c>
      <c r="C359" s="162" t="s">
        <v>197</v>
      </c>
      <c r="D359" s="162" t="s">
        <v>1358</v>
      </c>
      <c r="E359" s="162" t="s">
        <v>197</v>
      </c>
      <c r="F359" s="162" t="s">
        <v>1359</v>
      </c>
      <c r="G359" s="162" t="s">
        <v>34</v>
      </c>
      <c r="H359" s="162" t="s">
        <v>1482</v>
      </c>
      <c r="I359" s="162" t="s">
        <v>1475</v>
      </c>
      <c r="J359" s="162" t="s">
        <v>187</v>
      </c>
      <c r="K359" s="162" t="s">
        <v>10</v>
      </c>
      <c r="L359" s="162">
        <v>11</v>
      </c>
      <c r="M359" s="162">
        <v>2012</v>
      </c>
      <c r="N359" s="162" t="s">
        <v>1484</v>
      </c>
      <c r="O359" s="162">
        <v>196</v>
      </c>
      <c r="P359" s="162" t="s">
        <v>204</v>
      </c>
      <c r="Q359" s="162" t="s">
        <v>204</v>
      </c>
      <c r="R359" s="162" t="s">
        <v>204</v>
      </c>
      <c r="S359" s="162" t="s">
        <v>204</v>
      </c>
      <c r="T359" s="162" t="s">
        <v>204</v>
      </c>
      <c r="U359" s="162" t="s">
        <v>204</v>
      </c>
      <c r="V359" s="162" t="s">
        <v>204</v>
      </c>
      <c r="W359" s="162" t="s">
        <v>204</v>
      </c>
      <c r="X359" s="162" t="s">
        <v>204</v>
      </c>
      <c r="Y359" s="162" t="s">
        <v>205</v>
      </c>
      <c r="Z359" s="162" t="s">
        <v>204</v>
      </c>
      <c r="AA359" s="162" t="s">
        <v>204</v>
      </c>
      <c r="AB359" s="162" t="s">
        <v>205</v>
      </c>
      <c r="AC359" s="162" t="s">
        <v>204</v>
      </c>
      <c r="AD359" s="162" t="s">
        <v>204</v>
      </c>
      <c r="AE359" s="162" t="s">
        <v>204</v>
      </c>
      <c r="AF359" s="162" t="s">
        <v>204</v>
      </c>
      <c r="AG359" s="162" t="s">
        <v>197</v>
      </c>
    </row>
    <row r="360" spans="1:33" x14ac:dyDescent="0.25">
      <c r="A360" s="162" t="s">
        <v>1357</v>
      </c>
      <c r="B360" s="162" t="s">
        <v>197</v>
      </c>
      <c r="C360" s="162" t="s">
        <v>197</v>
      </c>
      <c r="D360" s="162" t="s">
        <v>1358</v>
      </c>
      <c r="E360" s="162" t="s">
        <v>197</v>
      </c>
      <c r="F360" s="162" t="s">
        <v>1359</v>
      </c>
      <c r="G360" s="162" t="s">
        <v>34</v>
      </c>
      <c r="H360" s="162" t="s">
        <v>1482</v>
      </c>
      <c r="I360" s="162" t="s">
        <v>1475</v>
      </c>
      <c r="J360" s="162" t="s">
        <v>187</v>
      </c>
      <c r="K360" s="162" t="s">
        <v>10</v>
      </c>
      <c r="L360" s="162">
        <v>10</v>
      </c>
      <c r="M360" s="162">
        <v>2012</v>
      </c>
      <c r="N360" s="162" t="s">
        <v>1485</v>
      </c>
      <c r="O360" s="162">
        <v>45</v>
      </c>
      <c r="P360" s="162" t="s">
        <v>204</v>
      </c>
      <c r="Q360" s="162" t="s">
        <v>204</v>
      </c>
      <c r="R360" s="162" t="s">
        <v>204</v>
      </c>
      <c r="S360" s="162" t="s">
        <v>204</v>
      </c>
      <c r="T360" s="162" t="s">
        <v>204</v>
      </c>
      <c r="U360" s="162" t="s">
        <v>204</v>
      </c>
      <c r="V360" s="162" t="s">
        <v>204</v>
      </c>
      <c r="W360" s="162" t="s">
        <v>204</v>
      </c>
      <c r="X360" s="162" t="s">
        <v>204</v>
      </c>
      <c r="Y360" s="162" t="s">
        <v>205</v>
      </c>
      <c r="Z360" s="162" t="s">
        <v>204</v>
      </c>
      <c r="AA360" s="162" t="s">
        <v>204</v>
      </c>
      <c r="AB360" s="162" t="s">
        <v>205</v>
      </c>
      <c r="AC360" s="162" t="s">
        <v>204</v>
      </c>
      <c r="AD360" s="162" t="s">
        <v>204</v>
      </c>
      <c r="AE360" s="162" t="s">
        <v>204</v>
      </c>
      <c r="AF360" s="162" t="s">
        <v>204</v>
      </c>
      <c r="AG360" s="162" t="s">
        <v>197</v>
      </c>
    </row>
    <row r="361" spans="1:33" x14ac:dyDescent="0.25">
      <c r="A361" s="162" t="s">
        <v>1357</v>
      </c>
      <c r="B361" s="162" t="s">
        <v>197</v>
      </c>
      <c r="C361" s="162" t="s">
        <v>197</v>
      </c>
      <c r="D361" s="162" t="s">
        <v>1358</v>
      </c>
      <c r="E361" s="162" t="s">
        <v>197</v>
      </c>
      <c r="F361" s="162" t="s">
        <v>1359</v>
      </c>
      <c r="G361" s="162" t="s">
        <v>34</v>
      </c>
      <c r="H361" s="162" t="s">
        <v>1482</v>
      </c>
      <c r="I361" s="162" t="s">
        <v>1475</v>
      </c>
      <c r="J361" s="162" t="s">
        <v>187</v>
      </c>
      <c r="K361" s="162" t="s">
        <v>10</v>
      </c>
      <c r="L361" s="162">
        <v>10</v>
      </c>
      <c r="M361" s="162">
        <v>2012</v>
      </c>
      <c r="N361" s="162" t="s">
        <v>1486</v>
      </c>
      <c r="O361" s="162">
        <v>235</v>
      </c>
      <c r="P361" s="162" t="s">
        <v>204</v>
      </c>
      <c r="Q361" s="162" t="s">
        <v>204</v>
      </c>
      <c r="R361" s="162" t="s">
        <v>204</v>
      </c>
      <c r="S361" s="162" t="s">
        <v>204</v>
      </c>
      <c r="T361" s="162" t="s">
        <v>204</v>
      </c>
      <c r="U361" s="162" t="s">
        <v>204</v>
      </c>
      <c r="V361" s="162" t="s">
        <v>204</v>
      </c>
      <c r="W361" s="162" t="s">
        <v>204</v>
      </c>
      <c r="X361" s="162" t="s">
        <v>204</v>
      </c>
      <c r="Y361" s="162" t="s">
        <v>205</v>
      </c>
      <c r="Z361" s="162" t="s">
        <v>204</v>
      </c>
      <c r="AA361" s="162" t="s">
        <v>204</v>
      </c>
      <c r="AB361" s="162" t="s">
        <v>205</v>
      </c>
      <c r="AC361" s="162" t="s">
        <v>204</v>
      </c>
      <c r="AD361" s="162" t="s">
        <v>204</v>
      </c>
      <c r="AE361" s="162" t="s">
        <v>204</v>
      </c>
      <c r="AF361" s="162" t="s">
        <v>204</v>
      </c>
      <c r="AG361" s="162" t="s">
        <v>197</v>
      </c>
    </row>
    <row r="362" spans="1:33" x14ac:dyDescent="0.25">
      <c r="A362" s="162" t="s">
        <v>1357</v>
      </c>
      <c r="B362" s="162" t="s">
        <v>197</v>
      </c>
      <c r="C362" s="162" t="s">
        <v>197</v>
      </c>
      <c r="D362" s="162" t="s">
        <v>1358</v>
      </c>
      <c r="E362" s="162" t="s">
        <v>197</v>
      </c>
      <c r="F362" s="162" t="s">
        <v>1359</v>
      </c>
      <c r="G362" s="162" t="s">
        <v>1495</v>
      </c>
      <c r="H362" s="162" t="s">
        <v>1496</v>
      </c>
      <c r="I362" s="162" t="s">
        <v>1497</v>
      </c>
      <c r="J362" s="162" t="s">
        <v>180</v>
      </c>
      <c r="K362" s="162" t="s">
        <v>47</v>
      </c>
      <c r="L362" s="162">
        <v>6</v>
      </c>
      <c r="M362" s="162">
        <v>2013</v>
      </c>
      <c r="N362" s="162" t="s">
        <v>1499</v>
      </c>
      <c r="O362" s="162">
        <v>195</v>
      </c>
      <c r="P362" s="162" t="s">
        <v>204</v>
      </c>
      <c r="Q362" s="162" t="s">
        <v>204</v>
      </c>
      <c r="R362" s="162" t="s">
        <v>204</v>
      </c>
      <c r="S362" s="162" t="s">
        <v>204</v>
      </c>
      <c r="T362" s="162" t="s">
        <v>204</v>
      </c>
      <c r="U362" s="162" t="s">
        <v>204</v>
      </c>
      <c r="V362" s="162" t="s">
        <v>204</v>
      </c>
      <c r="W362" s="162" t="s">
        <v>204</v>
      </c>
      <c r="X362" s="162" t="s">
        <v>204</v>
      </c>
      <c r="Y362" s="162" t="s">
        <v>204</v>
      </c>
      <c r="Z362" s="162" t="s">
        <v>204</v>
      </c>
      <c r="AA362" s="162" t="s">
        <v>204</v>
      </c>
      <c r="AB362" s="162" t="s">
        <v>205</v>
      </c>
      <c r="AC362" s="162" t="s">
        <v>204</v>
      </c>
      <c r="AD362" s="162" t="s">
        <v>204</v>
      </c>
      <c r="AE362" s="162" t="s">
        <v>204</v>
      </c>
      <c r="AF362" s="162" t="s">
        <v>204</v>
      </c>
      <c r="AG362" s="162" t="s">
        <v>197</v>
      </c>
    </row>
    <row r="363" spans="1:33" x14ac:dyDescent="0.25">
      <c r="A363" s="162" t="s">
        <v>1357</v>
      </c>
      <c r="B363" s="162" t="s">
        <v>197</v>
      </c>
      <c r="C363" s="162" t="s">
        <v>197</v>
      </c>
      <c r="D363" s="162" t="s">
        <v>1358</v>
      </c>
      <c r="E363" s="162" t="s">
        <v>197</v>
      </c>
      <c r="F363" s="162" t="s">
        <v>1359</v>
      </c>
      <c r="G363" s="162" t="s">
        <v>1495</v>
      </c>
      <c r="H363" s="162" t="s">
        <v>1496</v>
      </c>
      <c r="I363" s="162" t="s">
        <v>1497</v>
      </c>
      <c r="J363" s="162" t="s">
        <v>180</v>
      </c>
      <c r="K363" s="162" t="s">
        <v>47</v>
      </c>
      <c r="L363" s="162">
        <v>11</v>
      </c>
      <c r="M363" s="162">
        <v>2012</v>
      </c>
      <c r="N363" s="162" t="s">
        <v>1503</v>
      </c>
      <c r="O363" s="162">
        <v>130</v>
      </c>
      <c r="P363" s="162" t="s">
        <v>204</v>
      </c>
      <c r="Q363" s="162" t="s">
        <v>204</v>
      </c>
      <c r="R363" s="162" t="s">
        <v>204</v>
      </c>
      <c r="S363" s="162" t="s">
        <v>204</v>
      </c>
      <c r="T363" s="162" t="s">
        <v>204</v>
      </c>
      <c r="U363" s="162" t="s">
        <v>204</v>
      </c>
      <c r="V363" s="162" t="s">
        <v>204</v>
      </c>
      <c r="W363" s="162" t="s">
        <v>204</v>
      </c>
      <c r="X363" s="162" t="s">
        <v>204</v>
      </c>
      <c r="Y363" s="162" t="s">
        <v>204</v>
      </c>
      <c r="Z363" s="162" t="s">
        <v>204</v>
      </c>
      <c r="AA363" s="162" t="s">
        <v>204</v>
      </c>
      <c r="AB363" s="162" t="s">
        <v>205</v>
      </c>
      <c r="AC363" s="162" t="s">
        <v>204</v>
      </c>
      <c r="AD363" s="162" t="s">
        <v>204</v>
      </c>
      <c r="AE363" s="162" t="s">
        <v>204</v>
      </c>
      <c r="AF363" s="162" t="s">
        <v>204</v>
      </c>
      <c r="AG363" s="162" t="s">
        <v>197</v>
      </c>
    </row>
    <row r="364" spans="1:33" x14ac:dyDescent="0.25">
      <c r="A364" s="162" t="s">
        <v>1357</v>
      </c>
      <c r="B364" s="162" t="s">
        <v>197</v>
      </c>
      <c r="C364" s="162" t="s">
        <v>197</v>
      </c>
      <c r="D364" s="162" t="s">
        <v>1358</v>
      </c>
      <c r="E364" s="162" t="s">
        <v>197</v>
      </c>
      <c r="F364" s="162" t="s">
        <v>1359</v>
      </c>
      <c r="G364" s="162" t="s">
        <v>1495</v>
      </c>
      <c r="H364" s="162" t="s">
        <v>1496</v>
      </c>
      <c r="I364" s="162" t="s">
        <v>1497</v>
      </c>
      <c r="J364" s="162" t="s">
        <v>180</v>
      </c>
      <c r="K364" s="162" t="s">
        <v>47</v>
      </c>
      <c r="L364" s="162">
        <v>12</v>
      </c>
      <c r="M364" s="162">
        <v>2012</v>
      </c>
      <c r="N364" s="162" t="s">
        <v>1504</v>
      </c>
      <c r="O364" s="162">
        <v>126</v>
      </c>
      <c r="P364" s="162" t="s">
        <v>204</v>
      </c>
      <c r="Q364" s="162" t="s">
        <v>204</v>
      </c>
      <c r="R364" s="162" t="s">
        <v>204</v>
      </c>
      <c r="S364" s="162" t="s">
        <v>204</v>
      </c>
      <c r="T364" s="162" t="s">
        <v>204</v>
      </c>
      <c r="U364" s="162" t="s">
        <v>204</v>
      </c>
      <c r="V364" s="162" t="s">
        <v>204</v>
      </c>
      <c r="W364" s="162" t="s">
        <v>204</v>
      </c>
      <c r="X364" s="162" t="s">
        <v>204</v>
      </c>
      <c r="Y364" s="162" t="s">
        <v>204</v>
      </c>
      <c r="Z364" s="162" t="s">
        <v>204</v>
      </c>
      <c r="AA364" s="162" t="s">
        <v>204</v>
      </c>
      <c r="AB364" s="162" t="s">
        <v>205</v>
      </c>
      <c r="AC364" s="162" t="s">
        <v>204</v>
      </c>
      <c r="AD364" s="162" t="s">
        <v>204</v>
      </c>
      <c r="AE364" s="162" t="s">
        <v>204</v>
      </c>
      <c r="AF364" s="162" t="s">
        <v>204</v>
      </c>
      <c r="AG364" s="162" t="s">
        <v>197</v>
      </c>
    </row>
    <row r="365" spans="1:33" x14ac:dyDescent="0.25">
      <c r="A365" s="162" t="s">
        <v>1357</v>
      </c>
      <c r="B365" s="162" t="s">
        <v>197</v>
      </c>
      <c r="C365" s="162" t="s">
        <v>197</v>
      </c>
      <c r="D365" s="162" t="s">
        <v>1358</v>
      </c>
      <c r="E365" s="162" t="s">
        <v>197</v>
      </c>
      <c r="F365" s="162" t="s">
        <v>1359</v>
      </c>
      <c r="G365" s="162" t="s">
        <v>1495</v>
      </c>
      <c r="H365" s="162" t="s">
        <v>1496</v>
      </c>
      <c r="I365" s="162" t="s">
        <v>1497</v>
      </c>
      <c r="J365" s="162" t="s">
        <v>180</v>
      </c>
      <c r="K365" s="162" t="s">
        <v>47</v>
      </c>
      <c r="L365" s="162">
        <v>7</v>
      </c>
      <c r="M365" s="162">
        <v>2012</v>
      </c>
      <c r="N365" s="162" t="s">
        <v>1500</v>
      </c>
      <c r="O365" s="162">
        <v>164</v>
      </c>
      <c r="P365" s="162" t="s">
        <v>204</v>
      </c>
      <c r="Q365" s="162" t="s">
        <v>204</v>
      </c>
      <c r="R365" s="162" t="s">
        <v>204</v>
      </c>
      <c r="S365" s="162" t="s">
        <v>204</v>
      </c>
      <c r="T365" s="162" t="s">
        <v>204</v>
      </c>
      <c r="U365" s="162" t="s">
        <v>204</v>
      </c>
      <c r="V365" s="162" t="s">
        <v>204</v>
      </c>
      <c r="W365" s="162" t="s">
        <v>204</v>
      </c>
      <c r="X365" s="162" t="s">
        <v>204</v>
      </c>
      <c r="Y365" s="162" t="s">
        <v>204</v>
      </c>
      <c r="Z365" s="162" t="s">
        <v>204</v>
      </c>
      <c r="AA365" s="162" t="s">
        <v>204</v>
      </c>
      <c r="AB365" s="162" t="s">
        <v>205</v>
      </c>
      <c r="AC365" s="162" t="s">
        <v>204</v>
      </c>
      <c r="AD365" s="162" t="s">
        <v>204</v>
      </c>
      <c r="AE365" s="162" t="s">
        <v>204</v>
      </c>
      <c r="AF365" s="162" t="s">
        <v>204</v>
      </c>
      <c r="AG365" s="162" t="s">
        <v>197</v>
      </c>
    </row>
    <row r="366" spans="1:33" x14ac:dyDescent="0.25">
      <c r="A366" s="162" t="s">
        <v>1357</v>
      </c>
      <c r="B366" s="162" t="s">
        <v>197</v>
      </c>
      <c r="C366" s="162" t="s">
        <v>197</v>
      </c>
      <c r="D366" s="162" t="s">
        <v>1358</v>
      </c>
      <c r="E366" s="162" t="s">
        <v>197</v>
      </c>
      <c r="F366" s="162" t="s">
        <v>1359</v>
      </c>
      <c r="G366" s="162" t="s">
        <v>1495</v>
      </c>
      <c r="H366" s="162" t="s">
        <v>1496</v>
      </c>
      <c r="I366" s="162" t="s">
        <v>1497</v>
      </c>
      <c r="J366" s="162" t="s">
        <v>180</v>
      </c>
      <c r="K366" s="162" t="s">
        <v>47</v>
      </c>
      <c r="L366" s="162">
        <v>8</v>
      </c>
      <c r="M366" s="162">
        <v>2012</v>
      </c>
      <c r="N366" s="162" t="s">
        <v>1501</v>
      </c>
      <c r="O366" s="162">
        <v>164</v>
      </c>
      <c r="P366" s="162" t="s">
        <v>204</v>
      </c>
      <c r="Q366" s="162" t="s">
        <v>204</v>
      </c>
      <c r="R366" s="162" t="s">
        <v>204</v>
      </c>
      <c r="S366" s="162" t="s">
        <v>204</v>
      </c>
      <c r="T366" s="162" t="s">
        <v>204</v>
      </c>
      <c r="U366" s="162" t="s">
        <v>204</v>
      </c>
      <c r="V366" s="162" t="s">
        <v>204</v>
      </c>
      <c r="W366" s="162" t="s">
        <v>204</v>
      </c>
      <c r="X366" s="162" t="s">
        <v>204</v>
      </c>
      <c r="Y366" s="162" t="s">
        <v>204</v>
      </c>
      <c r="Z366" s="162" t="s">
        <v>204</v>
      </c>
      <c r="AA366" s="162" t="s">
        <v>204</v>
      </c>
      <c r="AB366" s="162" t="s">
        <v>205</v>
      </c>
      <c r="AC366" s="162" t="s">
        <v>204</v>
      </c>
      <c r="AD366" s="162" t="s">
        <v>204</v>
      </c>
      <c r="AE366" s="162" t="s">
        <v>204</v>
      </c>
      <c r="AF366" s="162" t="s">
        <v>204</v>
      </c>
      <c r="AG366" s="162" t="s">
        <v>197</v>
      </c>
    </row>
    <row r="367" spans="1:33" x14ac:dyDescent="0.25">
      <c r="A367" s="162" t="s">
        <v>1357</v>
      </c>
      <c r="B367" s="162" t="s">
        <v>197</v>
      </c>
      <c r="C367" s="162" t="s">
        <v>197</v>
      </c>
      <c r="D367" s="162" t="s">
        <v>1358</v>
      </c>
      <c r="E367" s="162" t="s">
        <v>197</v>
      </c>
      <c r="F367" s="162" t="s">
        <v>1359</v>
      </c>
      <c r="G367" s="162" t="s">
        <v>1495</v>
      </c>
      <c r="H367" s="162" t="s">
        <v>1496</v>
      </c>
      <c r="I367" s="162" t="s">
        <v>1497</v>
      </c>
      <c r="J367" s="162" t="s">
        <v>180</v>
      </c>
      <c r="K367" s="162" t="s">
        <v>47</v>
      </c>
      <c r="L367" s="162">
        <v>5</v>
      </c>
      <c r="M367" s="162">
        <v>2013</v>
      </c>
      <c r="N367" s="162" t="s">
        <v>1498</v>
      </c>
      <c r="O367" s="162">
        <v>105</v>
      </c>
      <c r="P367" s="162" t="s">
        <v>204</v>
      </c>
      <c r="Q367" s="162" t="s">
        <v>204</v>
      </c>
      <c r="R367" s="162" t="s">
        <v>204</v>
      </c>
      <c r="S367" s="162" t="s">
        <v>204</v>
      </c>
      <c r="T367" s="162" t="s">
        <v>204</v>
      </c>
      <c r="U367" s="162" t="s">
        <v>204</v>
      </c>
      <c r="V367" s="162" t="s">
        <v>204</v>
      </c>
      <c r="W367" s="162" t="s">
        <v>204</v>
      </c>
      <c r="X367" s="162" t="s">
        <v>204</v>
      </c>
      <c r="Y367" s="162" t="s">
        <v>204</v>
      </c>
      <c r="Z367" s="162" t="s">
        <v>204</v>
      </c>
      <c r="AA367" s="162" t="s">
        <v>204</v>
      </c>
      <c r="AB367" s="162" t="s">
        <v>205</v>
      </c>
      <c r="AC367" s="162" t="s">
        <v>204</v>
      </c>
      <c r="AD367" s="162" t="s">
        <v>204</v>
      </c>
      <c r="AE367" s="162" t="s">
        <v>204</v>
      </c>
      <c r="AF367" s="162" t="s">
        <v>204</v>
      </c>
      <c r="AG367" s="162" t="s">
        <v>197</v>
      </c>
    </row>
    <row r="368" spans="1:33" x14ac:dyDescent="0.25">
      <c r="A368" s="162" t="s">
        <v>1357</v>
      </c>
      <c r="B368" s="162" t="s">
        <v>197</v>
      </c>
      <c r="C368" s="162" t="s">
        <v>197</v>
      </c>
      <c r="D368" s="162" t="s">
        <v>1358</v>
      </c>
      <c r="E368" s="162" t="s">
        <v>197</v>
      </c>
      <c r="F368" s="162" t="s">
        <v>1359</v>
      </c>
      <c r="G368" s="162" t="s">
        <v>1495</v>
      </c>
      <c r="H368" s="162" t="s">
        <v>1496</v>
      </c>
      <c r="I368" s="162" t="s">
        <v>1497</v>
      </c>
      <c r="J368" s="162" t="s">
        <v>180</v>
      </c>
      <c r="K368" s="162" t="s">
        <v>47</v>
      </c>
      <c r="L368" s="162">
        <v>9</v>
      </c>
      <c r="M368" s="162">
        <v>2012</v>
      </c>
      <c r="N368" s="162" t="s">
        <v>1502</v>
      </c>
      <c r="O368" s="162">
        <v>164</v>
      </c>
      <c r="P368" s="162" t="s">
        <v>204</v>
      </c>
      <c r="Q368" s="162" t="s">
        <v>204</v>
      </c>
      <c r="R368" s="162" t="s">
        <v>204</v>
      </c>
      <c r="S368" s="162" t="s">
        <v>204</v>
      </c>
      <c r="T368" s="162" t="s">
        <v>204</v>
      </c>
      <c r="U368" s="162" t="s">
        <v>204</v>
      </c>
      <c r="V368" s="162" t="s">
        <v>204</v>
      </c>
      <c r="W368" s="162" t="s">
        <v>204</v>
      </c>
      <c r="X368" s="162" t="s">
        <v>204</v>
      </c>
      <c r="Y368" s="162" t="s">
        <v>204</v>
      </c>
      <c r="Z368" s="162" t="s">
        <v>204</v>
      </c>
      <c r="AA368" s="162" t="s">
        <v>204</v>
      </c>
      <c r="AB368" s="162" t="s">
        <v>205</v>
      </c>
      <c r="AC368" s="162" t="s">
        <v>204</v>
      </c>
      <c r="AD368" s="162" t="s">
        <v>204</v>
      </c>
      <c r="AE368" s="162" t="s">
        <v>204</v>
      </c>
      <c r="AF368" s="162" t="s">
        <v>204</v>
      </c>
      <c r="AG368" s="162" t="s">
        <v>197</v>
      </c>
    </row>
    <row r="369" spans="1:33" x14ac:dyDescent="0.25">
      <c r="A369" s="162" t="s">
        <v>1357</v>
      </c>
      <c r="B369" s="162" t="s">
        <v>197</v>
      </c>
      <c r="C369" s="162" t="s">
        <v>197</v>
      </c>
      <c r="D369" s="162" t="s">
        <v>1358</v>
      </c>
      <c r="E369" s="162" t="s">
        <v>197</v>
      </c>
      <c r="F369" s="162" t="s">
        <v>1359</v>
      </c>
      <c r="G369" s="162" t="s">
        <v>1505</v>
      </c>
      <c r="H369" s="162" t="s">
        <v>1506</v>
      </c>
      <c r="I369" s="162" t="s">
        <v>1467</v>
      </c>
      <c r="J369" s="162" t="s">
        <v>180</v>
      </c>
      <c r="K369" s="162" t="s">
        <v>47</v>
      </c>
      <c r="L369" s="162">
        <v>9</v>
      </c>
      <c r="M369" s="162">
        <v>2012</v>
      </c>
      <c r="N369" s="162" t="s">
        <v>1510</v>
      </c>
      <c r="O369" s="162">
        <v>6</v>
      </c>
      <c r="P369" s="162" t="s">
        <v>204</v>
      </c>
      <c r="Q369" s="162" t="s">
        <v>204</v>
      </c>
      <c r="R369" s="162" t="s">
        <v>204</v>
      </c>
      <c r="S369" s="162" t="s">
        <v>204</v>
      </c>
      <c r="T369" s="162" t="s">
        <v>204</v>
      </c>
      <c r="U369" s="162" t="s">
        <v>204</v>
      </c>
      <c r="V369" s="162" t="s">
        <v>204</v>
      </c>
      <c r="W369" s="162" t="s">
        <v>204</v>
      </c>
      <c r="X369" s="162" t="s">
        <v>204</v>
      </c>
      <c r="Y369" s="162" t="s">
        <v>204</v>
      </c>
      <c r="Z369" s="162" t="s">
        <v>204</v>
      </c>
      <c r="AA369" s="162" t="s">
        <v>204</v>
      </c>
      <c r="AB369" s="162" t="s">
        <v>204</v>
      </c>
      <c r="AC369" s="162" t="s">
        <v>204</v>
      </c>
      <c r="AD369" s="162" t="s">
        <v>204</v>
      </c>
      <c r="AE369" s="162" t="s">
        <v>204</v>
      </c>
      <c r="AF369" s="162" t="s">
        <v>204</v>
      </c>
      <c r="AG369" s="162" t="s">
        <v>197</v>
      </c>
    </row>
    <row r="370" spans="1:33" x14ac:dyDescent="0.25">
      <c r="A370" s="162" t="s">
        <v>1357</v>
      </c>
      <c r="B370" s="162" t="s">
        <v>197</v>
      </c>
      <c r="C370" s="162" t="s">
        <v>197</v>
      </c>
      <c r="D370" s="162" t="s">
        <v>1358</v>
      </c>
      <c r="E370" s="162" t="s">
        <v>197</v>
      </c>
      <c r="F370" s="162" t="s">
        <v>1359</v>
      </c>
      <c r="G370" s="162" t="s">
        <v>1505</v>
      </c>
      <c r="H370" s="162" t="s">
        <v>1506</v>
      </c>
      <c r="I370" s="162" t="s">
        <v>1467</v>
      </c>
      <c r="J370" s="162" t="s">
        <v>180</v>
      </c>
      <c r="K370" s="162" t="s">
        <v>47</v>
      </c>
      <c r="L370" s="162">
        <v>7</v>
      </c>
      <c r="M370" s="162">
        <v>2012</v>
      </c>
      <c r="N370" s="162" t="s">
        <v>1507</v>
      </c>
      <c r="O370" s="162">
        <v>7</v>
      </c>
      <c r="P370" s="162" t="s">
        <v>204</v>
      </c>
      <c r="Q370" s="162" t="s">
        <v>204</v>
      </c>
      <c r="R370" s="162" t="s">
        <v>204</v>
      </c>
      <c r="S370" s="162" t="s">
        <v>204</v>
      </c>
      <c r="T370" s="162" t="s">
        <v>204</v>
      </c>
      <c r="U370" s="162" t="s">
        <v>204</v>
      </c>
      <c r="V370" s="162" t="s">
        <v>204</v>
      </c>
      <c r="W370" s="162" t="s">
        <v>204</v>
      </c>
      <c r="X370" s="162" t="s">
        <v>204</v>
      </c>
      <c r="Y370" s="162" t="s">
        <v>204</v>
      </c>
      <c r="Z370" s="162" t="s">
        <v>204</v>
      </c>
      <c r="AA370" s="162" t="s">
        <v>204</v>
      </c>
      <c r="AB370" s="162" t="s">
        <v>204</v>
      </c>
      <c r="AC370" s="162" t="s">
        <v>204</v>
      </c>
      <c r="AD370" s="162" t="s">
        <v>204</v>
      </c>
      <c r="AE370" s="162" t="s">
        <v>204</v>
      </c>
      <c r="AF370" s="162" t="s">
        <v>204</v>
      </c>
      <c r="AG370" s="162" t="s">
        <v>197</v>
      </c>
    </row>
    <row r="371" spans="1:33" x14ac:dyDescent="0.25">
      <c r="A371" s="162" t="s">
        <v>1357</v>
      </c>
      <c r="B371" s="162" t="s">
        <v>197</v>
      </c>
      <c r="C371" s="162" t="s">
        <v>197</v>
      </c>
      <c r="D371" s="162" t="s">
        <v>1358</v>
      </c>
      <c r="E371" s="162" t="s">
        <v>197</v>
      </c>
      <c r="F371" s="162" t="s">
        <v>1359</v>
      </c>
      <c r="G371" s="162" t="s">
        <v>1505</v>
      </c>
      <c r="H371" s="162" t="s">
        <v>1506</v>
      </c>
      <c r="I371" s="162" t="s">
        <v>1467</v>
      </c>
      <c r="J371" s="162" t="s">
        <v>180</v>
      </c>
      <c r="K371" s="162" t="s">
        <v>47</v>
      </c>
      <c r="L371" s="162">
        <v>11</v>
      </c>
      <c r="M371" s="162">
        <v>2012</v>
      </c>
      <c r="N371" s="162" t="s">
        <v>1511</v>
      </c>
      <c r="O371" s="162">
        <v>4</v>
      </c>
      <c r="P371" s="162" t="s">
        <v>204</v>
      </c>
      <c r="Q371" s="162" t="s">
        <v>204</v>
      </c>
      <c r="R371" s="162" t="s">
        <v>204</v>
      </c>
      <c r="S371" s="162" t="s">
        <v>204</v>
      </c>
      <c r="T371" s="162" t="s">
        <v>204</v>
      </c>
      <c r="U371" s="162" t="s">
        <v>204</v>
      </c>
      <c r="V371" s="162" t="s">
        <v>204</v>
      </c>
      <c r="W371" s="162" t="s">
        <v>204</v>
      </c>
      <c r="X371" s="162" t="s">
        <v>204</v>
      </c>
      <c r="Y371" s="162" t="s">
        <v>204</v>
      </c>
      <c r="Z371" s="162" t="s">
        <v>204</v>
      </c>
      <c r="AA371" s="162" t="s">
        <v>204</v>
      </c>
      <c r="AB371" s="162" t="s">
        <v>204</v>
      </c>
      <c r="AC371" s="162" t="s">
        <v>204</v>
      </c>
      <c r="AD371" s="162" t="s">
        <v>204</v>
      </c>
      <c r="AE371" s="162" t="s">
        <v>204</v>
      </c>
      <c r="AF371" s="162" t="s">
        <v>204</v>
      </c>
      <c r="AG371" s="162" t="s">
        <v>197</v>
      </c>
    </row>
    <row r="372" spans="1:33" x14ac:dyDescent="0.25">
      <c r="A372" s="162" t="s">
        <v>1357</v>
      </c>
      <c r="B372" s="162" t="s">
        <v>197</v>
      </c>
      <c r="C372" s="162" t="s">
        <v>197</v>
      </c>
      <c r="D372" s="162" t="s">
        <v>1358</v>
      </c>
      <c r="E372" s="162" t="s">
        <v>197</v>
      </c>
      <c r="F372" s="162" t="s">
        <v>1359</v>
      </c>
      <c r="G372" s="162" t="s">
        <v>1505</v>
      </c>
      <c r="H372" s="162" t="s">
        <v>1506</v>
      </c>
      <c r="I372" s="162" t="s">
        <v>1467</v>
      </c>
      <c r="J372" s="162" t="s">
        <v>180</v>
      </c>
      <c r="K372" s="162" t="s">
        <v>47</v>
      </c>
      <c r="L372" s="162">
        <v>8</v>
      </c>
      <c r="M372" s="162">
        <v>2012</v>
      </c>
      <c r="N372" s="162" t="s">
        <v>1508</v>
      </c>
      <c r="O372" s="162">
        <v>8</v>
      </c>
      <c r="P372" s="162" t="s">
        <v>204</v>
      </c>
      <c r="Q372" s="162" t="s">
        <v>204</v>
      </c>
      <c r="R372" s="162" t="s">
        <v>204</v>
      </c>
      <c r="S372" s="162" t="s">
        <v>204</v>
      </c>
      <c r="T372" s="162" t="s">
        <v>204</v>
      </c>
      <c r="U372" s="162" t="s">
        <v>204</v>
      </c>
      <c r="V372" s="162" t="s">
        <v>204</v>
      </c>
      <c r="W372" s="162" t="s">
        <v>204</v>
      </c>
      <c r="X372" s="162" t="s">
        <v>204</v>
      </c>
      <c r="Y372" s="162" t="s">
        <v>204</v>
      </c>
      <c r="Z372" s="162" t="s">
        <v>204</v>
      </c>
      <c r="AA372" s="162" t="s">
        <v>204</v>
      </c>
      <c r="AB372" s="162" t="s">
        <v>204</v>
      </c>
      <c r="AC372" s="162" t="s">
        <v>204</v>
      </c>
      <c r="AD372" s="162" t="s">
        <v>204</v>
      </c>
      <c r="AE372" s="162" t="s">
        <v>204</v>
      </c>
      <c r="AF372" s="162" t="s">
        <v>204</v>
      </c>
      <c r="AG372" s="162" t="s">
        <v>197</v>
      </c>
    </row>
    <row r="373" spans="1:33" x14ac:dyDescent="0.25">
      <c r="A373" s="162" t="s">
        <v>1357</v>
      </c>
      <c r="B373" s="162" t="s">
        <v>197</v>
      </c>
      <c r="C373" s="162" t="s">
        <v>197</v>
      </c>
      <c r="D373" s="162" t="s">
        <v>1358</v>
      </c>
      <c r="E373" s="162" t="s">
        <v>197</v>
      </c>
      <c r="F373" s="162" t="s">
        <v>1359</v>
      </c>
      <c r="G373" s="162" t="s">
        <v>1505</v>
      </c>
      <c r="H373" s="162" t="s">
        <v>1506</v>
      </c>
      <c r="I373" s="162" t="s">
        <v>1467</v>
      </c>
      <c r="J373" s="162" t="s">
        <v>180</v>
      </c>
      <c r="K373" s="162" t="s">
        <v>47</v>
      </c>
      <c r="L373" s="162">
        <v>12</v>
      </c>
      <c r="M373" s="162">
        <v>2012</v>
      </c>
      <c r="N373" s="162" t="s">
        <v>1512</v>
      </c>
      <c r="O373" s="162">
        <v>3</v>
      </c>
      <c r="P373" s="162" t="s">
        <v>204</v>
      </c>
      <c r="Q373" s="162" t="s">
        <v>204</v>
      </c>
      <c r="R373" s="162" t="s">
        <v>204</v>
      </c>
      <c r="S373" s="162" t="s">
        <v>204</v>
      </c>
      <c r="T373" s="162" t="s">
        <v>204</v>
      </c>
      <c r="U373" s="162" t="s">
        <v>204</v>
      </c>
      <c r="V373" s="162" t="s">
        <v>204</v>
      </c>
      <c r="W373" s="162" t="s">
        <v>204</v>
      </c>
      <c r="X373" s="162" t="s">
        <v>204</v>
      </c>
      <c r="Y373" s="162" t="s">
        <v>204</v>
      </c>
      <c r="Z373" s="162" t="s">
        <v>204</v>
      </c>
      <c r="AA373" s="162" t="s">
        <v>204</v>
      </c>
      <c r="AB373" s="162" t="s">
        <v>204</v>
      </c>
      <c r="AC373" s="162" t="s">
        <v>204</v>
      </c>
      <c r="AD373" s="162" t="s">
        <v>204</v>
      </c>
      <c r="AE373" s="162" t="s">
        <v>204</v>
      </c>
      <c r="AF373" s="162" t="s">
        <v>204</v>
      </c>
      <c r="AG373" s="162" t="s">
        <v>197</v>
      </c>
    </row>
    <row r="374" spans="1:33" x14ac:dyDescent="0.25">
      <c r="A374" s="162" t="s">
        <v>1357</v>
      </c>
      <c r="B374" s="162" t="s">
        <v>197</v>
      </c>
      <c r="C374" s="162" t="s">
        <v>197</v>
      </c>
      <c r="D374" s="162" t="s">
        <v>1358</v>
      </c>
      <c r="E374" s="162" t="s">
        <v>197</v>
      </c>
      <c r="F374" s="162" t="s">
        <v>1359</v>
      </c>
      <c r="G374" s="162" t="s">
        <v>1505</v>
      </c>
      <c r="H374" s="162" t="s">
        <v>1506</v>
      </c>
      <c r="I374" s="162" t="s">
        <v>1467</v>
      </c>
      <c r="J374" s="162" t="s">
        <v>180</v>
      </c>
      <c r="K374" s="162" t="s">
        <v>47</v>
      </c>
      <c r="L374" s="162">
        <v>10</v>
      </c>
      <c r="M374" s="162">
        <v>2012</v>
      </c>
      <c r="N374" s="162" t="s">
        <v>1509</v>
      </c>
      <c r="O374" s="162">
        <v>6</v>
      </c>
      <c r="P374" s="162" t="s">
        <v>204</v>
      </c>
      <c r="Q374" s="162" t="s">
        <v>204</v>
      </c>
      <c r="R374" s="162" t="s">
        <v>204</v>
      </c>
      <c r="S374" s="162" t="s">
        <v>204</v>
      </c>
      <c r="T374" s="162" t="s">
        <v>204</v>
      </c>
      <c r="U374" s="162" t="s">
        <v>204</v>
      </c>
      <c r="V374" s="162" t="s">
        <v>204</v>
      </c>
      <c r="W374" s="162" t="s">
        <v>204</v>
      </c>
      <c r="X374" s="162" t="s">
        <v>204</v>
      </c>
      <c r="Y374" s="162" t="s">
        <v>204</v>
      </c>
      <c r="Z374" s="162" t="s">
        <v>204</v>
      </c>
      <c r="AA374" s="162" t="s">
        <v>204</v>
      </c>
      <c r="AB374" s="162" t="s">
        <v>204</v>
      </c>
      <c r="AC374" s="162" t="s">
        <v>204</v>
      </c>
      <c r="AD374" s="162" t="s">
        <v>204</v>
      </c>
      <c r="AE374" s="162" t="s">
        <v>204</v>
      </c>
      <c r="AF374" s="162" t="s">
        <v>204</v>
      </c>
      <c r="AG374" s="162" t="s">
        <v>197</v>
      </c>
    </row>
    <row r="375" spans="1:33" x14ac:dyDescent="0.25">
      <c r="A375" s="162" t="s">
        <v>1357</v>
      </c>
      <c r="B375" s="162" t="s">
        <v>197</v>
      </c>
      <c r="C375" s="162" t="s">
        <v>197</v>
      </c>
      <c r="D375" s="162" t="s">
        <v>1358</v>
      </c>
      <c r="E375" s="162" t="s">
        <v>197</v>
      </c>
      <c r="F375" s="162" t="s">
        <v>1359</v>
      </c>
      <c r="G375" s="162" t="s">
        <v>1097</v>
      </c>
      <c r="H375" s="162" t="s">
        <v>1098</v>
      </c>
      <c r="I375" s="162" t="s">
        <v>1099</v>
      </c>
      <c r="J375" s="162" t="s">
        <v>180</v>
      </c>
      <c r="K375" s="162" t="s">
        <v>47</v>
      </c>
      <c r="L375" s="162">
        <v>2</v>
      </c>
      <c r="M375" s="162">
        <v>2013</v>
      </c>
      <c r="N375" s="162" t="s">
        <v>1514</v>
      </c>
      <c r="O375" s="162">
        <v>59</v>
      </c>
      <c r="P375" s="162" t="s">
        <v>204</v>
      </c>
      <c r="Q375" s="162" t="s">
        <v>204</v>
      </c>
      <c r="R375" s="162" t="s">
        <v>204</v>
      </c>
      <c r="S375" s="162" t="s">
        <v>204</v>
      </c>
      <c r="T375" s="162" t="s">
        <v>204</v>
      </c>
      <c r="U375" s="162" t="s">
        <v>204</v>
      </c>
      <c r="V375" s="162" t="s">
        <v>204</v>
      </c>
      <c r="W375" s="162" t="s">
        <v>204</v>
      </c>
      <c r="X375" s="162" t="s">
        <v>204</v>
      </c>
      <c r="Y375" s="162" t="s">
        <v>204</v>
      </c>
      <c r="Z375" s="162" t="s">
        <v>204</v>
      </c>
      <c r="AA375" s="162" t="s">
        <v>204</v>
      </c>
      <c r="AB375" s="162" t="s">
        <v>204</v>
      </c>
      <c r="AC375" s="162" t="s">
        <v>204</v>
      </c>
      <c r="AD375" s="162" t="s">
        <v>204</v>
      </c>
      <c r="AE375" s="162" t="s">
        <v>204</v>
      </c>
      <c r="AF375" s="162" t="s">
        <v>204</v>
      </c>
      <c r="AG375" s="162" t="s">
        <v>197</v>
      </c>
    </row>
    <row r="376" spans="1:33" x14ac:dyDescent="0.25">
      <c r="A376" s="162" t="s">
        <v>1357</v>
      </c>
      <c r="B376" s="162" t="s">
        <v>197</v>
      </c>
      <c r="C376" s="162" t="s">
        <v>197</v>
      </c>
      <c r="D376" s="162" t="s">
        <v>1358</v>
      </c>
      <c r="E376" s="162" t="s">
        <v>197</v>
      </c>
      <c r="F376" s="162" t="s">
        <v>1359</v>
      </c>
      <c r="G376" s="162" t="s">
        <v>1097</v>
      </c>
      <c r="H376" s="162" t="s">
        <v>1098</v>
      </c>
      <c r="I376" s="162" t="s">
        <v>1099</v>
      </c>
      <c r="J376" s="162" t="s">
        <v>180</v>
      </c>
      <c r="K376" s="162" t="s">
        <v>47</v>
      </c>
      <c r="L376" s="162">
        <v>3</v>
      </c>
      <c r="M376" s="162">
        <v>2013</v>
      </c>
      <c r="N376" s="162" t="s">
        <v>1513</v>
      </c>
      <c r="O376" s="162">
        <v>77</v>
      </c>
      <c r="P376" s="162" t="s">
        <v>204</v>
      </c>
      <c r="Q376" s="162" t="s">
        <v>204</v>
      </c>
      <c r="R376" s="162" t="s">
        <v>204</v>
      </c>
      <c r="S376" s="162" t="s">
        <v>204</v>
      </c>
      <c r="T376" s="162" t="s">
        <v>204</v>
      </c>
      <c r="U376" s="162" t="s">
        <v>204</v>
      </c>
      <c r="V376" s="162" t="s">
        <v>204</v>
      </c>
      <c r="W376" s="162" t="s">
        <v>204</v>
      </c>
      <c r="X376" s="162" t="s">
        <v>204</v>
      </c>
      <c r="Y376" s="162" t="s">
        <v>204</v>
      </c>
      <c r="Z376" s="162" t="s">
        <v>204</v>
      </c>
      <c r="AA376" s="162" t="s">
        <v>204</v>
      </c>
      <c r="AB376" s="162" t="s">
        <v>204</v>
      </c>
      <c r="AC376" s="162" t="s">
        <v>204</v>
      </c>
      <c r="AD376" s="162" t="s">
        <v>204</v>
      </c>
      <c r="AE376" s="162" t="s">
        <v>204</v>
      </c>
      <c r="AF376" s="162" t="s">
        <v>204</v>
      </c>
      <c r="AG376" s="162" t="s">
        <v>197</v>
      </c>
    </row>
    <row r="377" spans="1:33" x14ac:dyDescent="0.25">
      <c r="A377" s="162" t="s">
        <v>1357</v>
      </c>
      <c r="B377" s="162" t="s">
        <v>197</v>
      </c>
      <c r="C377" s="162" t="s">
        <v>197</v>
      </c>
      <c r="D377" s="162" t="s">
        <v>1358</v>
      </c>
      <c r="E377" s="162" t="s">
        <v>197</v>
      </c>
      <c r="F377" s="162" t="s">
        <v>1359</v>
      </c>
      <c r="G377" s="162" t="s">
        <v>1113</v>
      </c>
      <c r="H377" s="162" t="s">
        <v>1114</v>
      </c>
      <c r="I377" s="162" t="s">
        <v>1055</v>
      </c>
      <c r="J377" s="162" t="s">
        <v>180</v>
      </c>
      <c r="K377" s="162" t="s">
        <v>47</v>
      </c>
      <c r="L377" s="162">
        <v>2</v>
      </c>
      <c r="M377" s="162">
        <v>2013</v>
      </c>
      <c r="N377" s="162" t="s">
        <v>1515</v>
      </c>
      <c r="O377" s="162">
        <v>23</v>
      </c>
      <c r="P377" s="162" t="s">
        <v>204</v>
      </c>
      <c r="Q377" s="162" t="s">
        <v>204</v>
      </c>
      <c r="R377" s="162" t="s">
        <v>204</v>
      </c>
      <c r="S377" s="162" t="s">
        <v>204</v>
      </c>
      <c r="T377" s="162" t="s">
        <v>204</v>
      </c>
      <c r="U377" s="162" t="s">
        <v>204</v>
      </c>
      <c r="V377" s="162" t="s">
        <v>204</v>
      </c>
      <c r="W377" s="162" t="s">
        <v>204</v>
      </c>
      <c r="X377" s="162" t="s">
        <v>204</v>
      </c>
      <c r="Y377" s="162" t="s">
        <v>204</v>
      </c>
      <c r="Z377" s="162" t="s">
        <v>204</v>
      </c>
      <c r="AA377" s="162" t="s">
        <v>204</v>
      </c>
      <c r="AB377" s="162" t="s">
        <v>204</v>
      </c>
      <c r="AC377" s="162" t="s">
        <v>204</v>
      </c>
      <c r="AD377" s="162" t="s">
        <v>204</v>
      </c>
      <c r="AE377" s="162" t="s">
        <v>204</v>
      </c>
      <c r="AF377" s="162" t="s">
        <v>204</v>
      </c>
      <c r="AG377" s="162" t="s">
        <v>197</v>
      </c>
    </row>
    <row r="378" spans="1:33" x14ac:dyDescent="0.25">
      <c r="A378" s="162" t="s">
        <v>1357</v>
      </c>
      <c r="B378" s="162" t="s">
        <v>197</v>
      </c>
      <c r="C378" s="162" t="s">
        <v>197</v>
      </c>
      <c r="D378" s="162" t="s">
        <v>1358</v>
      </c>
      <c r="E378" s="162" t="s">
        <v>197</v>
      </c>
      <c r="F378" s="162" t="s">
        <v>1359</v>
      </c>
      <c r="G378" s="162" t="s">
        <v>1516</v>
      </c>
      <c r="H378" s="162" t="s">
        <v>1517</v>
      </c>
      <c r="I378" s="162" t="s">
        <v>1518</v>
      </c>
      <c r="J378" s="162" t="s">
        <v>187</v>
      </c>
      <c r="K378" s="162" t="s">
        <v>10</v>
      </c>
      <c r="L378" s="162">
        <v>7</v>
      </c>
      <c r="M378" s="162">
        <v>2012</v>
      </c>
      <c r="N378" s="162" t="s">
        <v>1519</v>
      </c>
      <c r="O378" s="162">
        <v>4902</v>
      </c>
      <c r="P378" s="162" t="s">
        <v>204</v>
      </c>
      <c r="Q378" s="162" t="s">
        <v>204</v>
      </c>
      <c r="R378" s="162" t="s">
        <v>205</v>
      </c>
      <c r="S378" s="162" t="s">
        <v>204</v>
      </c>
      <c r="T378" s="162" t="s">
        <v>204</v>
      </c>
      <c r="U378" s="162" t="s">
        <v>204</v>
      </c>
      <c r="V378" s="162" t="s">
        <v>204</v>
      </c>
      <c r="W378" s="162" t="s">
        <v>204</v>
      </c>
      <c r="X378" s="162" t="s">
        <v>204</v>
      </c>
      <c r="Y378" s="162" t="s">
        <v>205</v>
      </c>
      <c r="Z378" s="162" t="s">
        <v>204</v>
      </c>
      <c r="AA378" s="162" t="s">
        <v>204</v>
      </c>
      <c r="AB378" s="162" t="s">
        <v>205</v>
      </c>
      <c r="AC378" s="162" t="s">
        <v>204</v>
      </c>
      <c r="AD378" s="162" t="s">
        <v>204</v>
      </c>
      <c r="AE378" s="162" t="s">
        <v>204</v>
      </c>
      <c r="AF378" s="162" t="s">
        <v>204</v>
      </c>
      <c r="AG378" s="162" t="s">
        <v>197</v>
      </c>
    </row>
    <row r="379" spans="1:33" x14ac:dyDescent="0.25">
      <c r="A379" s="162" t="s">
        <v>1357</v>
      </c>
      <c r="B379" s="162" t="s">
        <v>197</v>
      </c>
      <c r="C379" s="162" t="s">
        <v>197</v>
      </c>
      <c r="D379" s="162" t="s">
        <v>1358</v>
      </c>
      <c r="E379" s="162" t="s">
        <v>197</v>
      </c>
      <c r="F379" s="162" t="s">
        <v>1359</v>
      </c>
      <c r="G379" s="162" t="s">
        <v>1520</v>
      </c>
      <c r="H379" s="162" t="s">
        <v>1521</v>
      </c>
      <c r="I379" s="162" t="s">
        <v>1522</v>
      </c>
      <c r="J379" s="162" t="s">
        <v>1523</v>
      </c>
      <c r="K379" s="162" t="s">
        <v>10</v>
      </c>
      <c r="L379" s="162">
        <v>7</v>
      </c>
      <c r="M379" s="162">
        <v>2012</v>
      </c>
      <c r="N379" s="162" t="s">
        <v>1524</v>
      </c>
      <c r="O379" s="162">
        <v>33</v>
      </c>
      <c r="P379" s="162" t="s">
        <v>204</v>
      </c>
      <c r="Q379" s="162" t="s">
        <v>204</v>
      </c>
      <c r="R379" s="162" t="s">
        <v>205</v>
      </c>
      <c r="S379" s="162" t="s">
        <v>204</v>
      </c>
      <c r="T379" s="162" t="s">
        <v>204</v>
      </c>
      <c r="U379" s="162" t="s">
        <v>205</v>
      </c>
      <c r="V379" s="162" t="s">
        <v>204</v>
      </c>
      <c r="W379" s="162" t="s">
        <v>204</v>
      </c>
      <c r="X379" s="162" t="s">
        <v>204</v>
      </c>
      <c r="Y379" s="162" t="s">
        <v>205</v>
      </c>
      <c r="Z379" s="162" t="s">
        <v>204</v>
      </c>
      <c r="AA379" s="162" t="s">
        <v>204</v>
      </c>
      <c r="AB379" s="162" t="s">
        <v>205</v>
      </c>
      <c r="AC379" s="162" t="s">
        <v>204</v>
      </c>
      <c r="AD379" s="162" t="s">
        <v>204</v>
      </c>
      <c r="AE379" s="162" t="s">
        <v>204</v>
      </c>
      <c r="AF379" s="162" t="s">
        <v>204</v>
      </c>
      <c r="AG379" s="162" t="s">
        <v>197</v>
      </c>
    </row>
    <row r="380" spans="1:33" x14ac:dyDescent="0.25">
      <c r="A380" s="162" t="s">
        <v>1357</v>
      </c>
      <c r="B380" s="162" t="s">
        <v>197</v>
      </c>
      <c r="C380" s="162" t="s">
        <v>197</v>
      </c>
      <c r="D380" s="162" t="s">
        <v>1358</v>
      </c>
      <c r="E380" s="162" t="s">
        <v>197</v>
      </c>
      <c r="F380" s="162" t="s">
        <v>1359</v>
      </c>
      <c r="G380" s="162" t="s">
        <v>1520</v>
      </c>
      <c r="H380" s="162" t="s">
        <v>1521</v>
      </c>
      <c r="I380" s="162" t="s">
        <v>1522</v>
      </c>
      <c r="J380" s="162" t="s">
        <v>1523</v>
      </c>
      <c r="K380" s="162" t="s">
        <v>10</v>
      </c>
      <c r="L380" s="162">
        <v>1</v>
      </c>
      <c r="M380" s="162">
        <v>2013</v>
      </c>
      <c r="N380" s="162" t="s">
        <v>1534</v>
      </c>
      <c r="O380" s="162">
        <v>636</v>
      </c>
      <c r="P380" s="162" t="s">
        <v>204</v>
      </c>
      <c r="Q380" s="162" t="s">
        <v>204</v>
      </c>
      <c r="R380" s="162" t="s">
        <v>205</v>
      </c>
      <c r="S380" s="162" t="s">
        <v>204</v>
      </c>
      <c r="T380" s="162" t="s">
        <v>204</v>
      </c>
      <c r="U380" s="162" t="s">
        <v>205</v>
      </c>
      <c r="V380" s="162" t="s">
        <v>204</v>
      </c>
      <c r="W380" s="162" t="s">
        <v>204</v>
      </c>
      <c r="X380" s="162" t="s">
        <v>204</v>
      </c>
      <c r="Y380" s="162" t="s">
        <v>205</v>
      </c>
      <c r="Z380" s="162" t="s">
        <v>204</v>
      </c>
      <c r="AA380" s="162" t="s">
        <v>204</v>
      </c>
      <c r="AB380" s="162" t="s">
        <v>205</v>
      </c>
      <c r="AC380" s="162" t="s">
        <v>204</v>
      </c>
      <c r="AD380" s="162" t="s">
        <v>204</v>
      </c>
      <c r="AE380" s="162" t="s">
        <v>204</v>
      </c>
      <c r="AF380" s="162" t="s">
        <v>204</v>
      </c>
      <c r="AG380" s="162" t="s">
        <v>197</v>
      </c>
    </row>
    <row r="381" spans="1:33" x14ac:dyDescent="0.25">
      <c r="A381" s="162" t="s">
        <v>1357</v>
      </c>
      <c r="B381" s="162" t="s">
        <v>197</v>
      </c>
      <c r="C381" s="162" t="s">
        <v>197</v>
      </c>
      <c r="D381" s="162" t="s">
        <v>1358</v>
      </c>
      <c r="E381" s="162" t="s">
        <v>197</v>
      </c>
      <c r="F381" s="162" t="s">
        <v>1359</v>
      </c>
      <c r="G381" s="162" t="s">
        <v>1520</v>
      </c>
      <c r="H381" s="162" t="s">
        <v>1521</v>
      </c>
      <c r="I381" s="162" t="s">
        <v>1522</v>
      </c>
      <c r="J381" s="162" t="s">
        <v>1523</v>
      </c>
      <c r="K381" s="162" t="s">
        <v>10</v>
      </c>
      <c r="L381" s="162">
        <v>1</v>
      </c>
      <c r="M381" s="162">
        <v>2013</v>
      </c>
      <c r="N381" s="162" t="s">
        <v>1533</v>
      </c>
      <c r="O381" s="162">
        <v>28</v>
      </c>
      <c r="P381" s="162" t="s">
        <v>204</v>
      </c>
      <c r="Q381" s="162" t="s">
        <v>204</v>
      </c>
      <c r="R381" s="162" t="s">
        <v>205</v>
      </c>
      <c r="S381" s="162" t="s">
        <v>204</v>
      </c>
      <c r="T381" s="162" t="s">
        <v>204</v>
      </c>
      <c r="U381" s="162" t="s">
        <v>205</v>
      </c>
      <c r="V381" s="162" t="s">
        <v>204</v>
      </c>
      <c r="W381" s="162" t="s">
        <v>204</v>
      </c>
      <c r="X381" s="162" t="s">
        <v>204</v>
      </c>
      <c r="Y381" s="162" t="s">
        <v>205</v>
      </c>
      <c r="Z381" s="162" t="s">
        <v>204</v>
      </c>
      <c r="AA381" s="162" t="s">
        <v>204</v>
      </c>
      <c r="AB381" s="162" t="s">
        <v>205</v>
      </c>
      <c r="AC381" s="162" t="s">
        <v>204</v>
      </c>
      <c r="AD381" s="162" t="s">
        <v>204</v>
      </c>
      <c r="AE381" s="162" t="s">
        <v>204</v>
      </c>
      <c r="AF381" s="162" t="s">
        <v>204</v>
      </c>
      <c r="AG381" s="162" t="s">
        <v>197</v>
      </c>
    </row>
    <row r="382" spans="1:33" x14ac:dyDescent="0.25">
      <c r="A382" s="162" t="s">
        <v>1357</v>
      </c>
      <c r="B382" s="162" t="s">
        <v>197</v>
      </c>
      <c r="C382" s="162" t="s">
        <v>197</v>
      </c>
      <c r="D382" s="162" t="s">
        <v>1358</v>
      </c>
      <c r="E382" s="162" t="s">
        <v>197</v>
      </c>
      <c r="F382" s="162" t="s">
        <v>1359</v>
      </c>
      <c r="G382" s="162" t="s">
        <v>1520</v>
      </c>
      <c r="H382" s="162" t="s">
        <v>1521</v>
      </c>
      <c r="I382" s="162" t="s">
        <v>1522</v>
      </c>
      <c r="J382" s="162" t="s">
        <v>1523</v>
      </c>
      <c r="K382" s="162" t="s">
        <v>10</v>
      </c>
      <c r="L382" s="162">
        <v>9</v>
      </c>
      <c r="M382" s="162">
        <v>2012</v>
      </c>
      <c r="N382" s="162" t="s">
        <v>1527</v>
      </c>
      <c r="O382" s="162">
        <v>54</v>
      </c>
      <c r="P382" s="162" t="s">
        <v>204</v>
      </c>
      <c r="Q382" s="162" t="s">
        <v>204</v>
      </c>
      <c r="R382" s="162" t="s">
        <v>205</v>
      </c>
      <c r="S382" s="162" t="s">
        <v>204</v>
      </c>
      <c r="T382" s="162" t="s">
        <v>204</v>
      </c>
      <c r="U382" s="162" t="s">
        <v>205</v>
      </c>
      <c r="V382" s="162" t="s">
        <v>204</v>
      </c>
      <c r="W382" s="162" t="s">
        <v>204</v>
      </c>
      <c r="X382" s="162" t="s">
        <v>204</v>
      </c>
      <c r="Y382" s="162" t="s">
        <v>205</v>
      </c>
      <c r="Z382" s="162" t="s">
        <v>204</v>
      </c>
      <c r="AA382" s="162" t="s">
        <v>204</v>
      </c>
      <c r="AB382" s="162" t="s">
        <v>205</v>
      </c>
      <c r="AC382" s="162" t="s">
        <v>204</v>
      </c>
      <c r="AD382" s="162" t="s">
        <v>204</v>
      </c>
      <c r="AE382" s="162" t="s">
        <v>204</v>
      </c>
      <c r="AF382" s="162" t="s">
        <v>204</v>
      </c>
      <c r="AG382" s="162" t="s">
        <v>197</v>
      </c>
    </row>
    <row r="383" spans="1:33" x14ac:dyDescent="0.25">
      <c r="A383" s="162" t="s">
        <v>1357</v>
      </c>
      <c r="B383" s="162" t="s">
        <v>197</v>
      </c>
      <c r="C383" s="162" t="s">
        <v>197</v>
      </c>
      <c r="D383" s="162" t="s">
        <v>1358</v>
      </c>
      <c r="E383" s="162" t="s">
        <v>197</v>
      </c>
      <c r="F383" s="162" t="s">
        <v>1359</v>
      </c>
      <c r="G383" s="162" t="s">
        <v>1520</v>
      </c>
      <c r="H383" s="162" t="s">
        <v>1521</v>
      </c>
      <c r="I383" s="162" t="s">
        <v>1522</v>
      </c>
      <c r="J383" s="162" t="s">
        <v>1523</v>
      </c>
      <c r="K383" s="162" t="s">
        <v>10</v>
      </c>
      <c r="L383" s="162">
        <v>3</v>
      </c>
      <c r="M383" s="162">
        <v>2013</v>
      </c>
      <c r="N383" s="162" t="s">
        <v>1536</v>
      </c>
      <c r="O383" s="162">
        <v>36</v>
      </c>
      <c r="P383" s="162" t="s">
        <v>204</v>
      </c>
      <c r="Q383" s="162" t="s">
        <v>204</v>
      </c>
      <c r="R383" s="162" t="s">
        <v>205</v>
      </c>
      <c r="S383" s="162" t="s">
        <v>204</v>
      </c>
      <c r="T383" s="162" t="s">
        <v>204</v>
      </c>
      <c r="U383" s="162" t="s">
        <v>205</v>
      </c>
      <c r="V383" s="162" t="s">
        <v>204</v>
      </c>
      <c r="W383" s="162" t="s">
        <v>204</v>
      </c>
      <c r="X383" s="162" t="s">
        <v>204</v>
      </c>
      <c r="Y383" s="162" t="s">
        <v>205</v>
      </c>
      <c r="Z383" s="162" t="s">
        <v>204</v>
      </c>
      <c r="AA383" s="162" t="s">
        <v>204</v>
      </c>
      <c r="AB383" s="162" t="s">
        <v>205</v>
      </c>
      <c r="AC383" s="162" t="s">
        <v>204</v>
      </c>
      <c r="AD383" s="162" t="s">
        <v>204</v>
      </c>
      <c r="AE383" s="162" t="s">
        <v>204</v>
      </c>
      <c r="AF383" s="162" t="s">
        <v>204</v>
      </c>
      <c r="AG383" s="162" t="s">
        <v>197</v>
      </c>
    </row>
    <row r="384" spans="1:33" x14ac:dyDescent="0.25">
      <c r="A384" s="162" t="s">
        <v>1357</v>
      </c>
      <c r="B384" s="162" t="s">
        <v>197</v>
      </c>
      <c r="C384" s="162" t="s">
        <v>197</v>
      </c>
      <c r="D384" s="162" t="s">
        <v>1358</v>
      </c>
      <c r="E384" s="162" t="s">
        <v>197</v>
      </c>
      <c r="F384" s="162" t="s">
        <v>1359</v>
      </c>
      <c r="G384" s="162" t="s">
        <v>1520</v>
      </c>
      <c r="H384" s="162" t="s">
        <v>1521</v>
      </c>
      <c r="I384" s="162" t="s">
        <v>1522</v>
      </c>
      <c r="J384" s="162" t="s">
        <v>1523</v>
      </c>
      <c r="K384" s="162" t="s">
        <v>10</v>
      </c>
      <c r="L384" s="162">
        <v>3</v>
      </c>
      <c r="M384" s="162">
        <v>2013</v>
      </c>
      <c r="N384" s="162" t="s">
        <v>1537</v>
      </c>
      <c r="O384" s="162">
        <v>607</v>
      </c>
      <c r="P384" s="162" t="s">
        <v>204</v>
      </c>
      <c r="Q384" s="162" t="s">
        <v>204</v>
      </c>
      <c r="R384" s="162" t="s">
        <v>205</v>
      </c>
      <c r="S384" s="162" t="s">
        <v>204</v>
      </c>
      <c r="T384" s="162" t="s">
        <v>204</v>
      </c>
      <c r="U384" s="162" t="s">
        <v>205</v>
      </c>
      <c r="V384" s="162" t="s">
        <v>204</v>
      </c>
      <c r="W384" s="162" t="s">
        <v>204</v>
      </c>
      <c r="X384" s="162" t="s">
        <v>204</v>
      </c>
      <c r="Y384" s="162" t="s">
        <v>205</v>
      </c>
      <c r="Z384" s="162" t="s">
        <v>204</v>
      </c>
      <c r="AA384" s="162" t="s">
        <v>204</v>
      </c>
      <c r="AB384" s="162" t="s">
        <v>205</v>
      </c>
      <c r="AC384" s="162" t="s">
        <v>204</v>
      </c>
      <c r="AD384" s="162" t="s">
        <v>204</v>
      </c>
      <c r="AE384" s="162" t="s">
        <v>204</v>
      </c>
      <c r="AF384" s="162" t="s">
        <v>204</v>
      </c>
      <c r="AG384" s="162" t="s">
        <v>197</v>
      </c>
    </row>
    <row r="385" spans="1:33" x14ac:dyDescent="0.25">
      <c r="A385" s="162" t="s">
        <v>1357</v>
      </c>
      <c r="B385" s="162" t="s">
        <v>197</v>
      </c>
      <c r="C385" s="162" t="s">
        <v>197</v>
      </c>
      <c r="D385" s="162" t="s">
        <v>1358</v>
      </c>
      <c r="E385" s="162" t="s">
        <v>197</v>
      </c>
      <c r="F385" s="162" t="s">
        <v>1359</v>
      </c>
      <c r="G385" s="162" t="s">
        <v>1520</v>
      </c>
      <c r="H385" s="162" t="s">
        <v>1521</v>
      </c>
      <c r="I385" s="162" t="s">
        <v>1522</v>
      </c>
      <c r="J385" s="162" t="s">
        <v>1523</v>
      </c>
      <c r="K385" s="162" t="s">
        <v>10</v>
      </c>
      <c r="L385" s="162">
        <v>4</v>
      </c>
      <c r="M385" s="162">
        <v>2013</v>
      </c>
      <c r="N385" s="162" t="s">
        <v>1538</v>
      </c>
      <c r="O385" s="162">
        <v>47</v>
      </c>
      <c r="P385" s="162" t="s">
        <v>204</v>
      </c>
      <c r="Q385" s="162" t="s">
        <v>204</v>
      </c>
      <c r="R385" s="162" t="s">
        <v>205</v>
      </c>
      <c r="S385" s="162" t="s">
        <v>204</v>
      </c>
      <c r="T385" s="162" t="s">
        <v>204</v>
      </c>
      <c r="U385" s="162" t="s">
        <v>205</v>
      </c>
      <c r="V385" s="162" t="s">
        <v>204</v>
      </c>
      <c r="W385" s="162" t="s">
        <v>204</v>
      </c>
      <c r="X385" s="162" t="s">
        <v>204</v>
      </c>
      <c r="Y385" s="162" t="s">
        <v>205</v>
      </c>
      <c r="Z385" s="162" t="s">
        <v>204</v>
      </c>
      <c r="AA385" s="162" t="s">
        <v>204</v>
      </c>
      <c r="AB385" s="162" t="s">
        <v>205</v>
      </c>
      <c r="AC385" s="162" t="s">
        <v>204</v>
      </c>
      <c r="AD385" s="162" t="s">
        <v>204</v>
      </c>
      <c r="AE385" s="162" t="s">
        <v>204</v>
      </c>
      <c r="AF385" s="162" t="s">
        <v>204</v>
      </c>
      <c r="AG385" s="162" t="s">
        <v>197</v>
      </c>
    </row>
    <row r="386" spans="1:33" x14ac:dyDescent="0.25">
      <c r="A386" s="162" t="s">
        <v>1357</v>
      </c>
      <c r="B386" s="162" t="s">
        <v>197</v>
      </c>
      <c r="C386" s="162" t="s">
        <v>197</v>
      </c>
      <c r="D386" s="162" t="s">
        <v>1358</v>
      </c>
      <c r="E386" s="162" t="s">
        <v>197</v>
      </c>
      <c r="F386" s="162" t="s">
        <v>1359</v>
      </c>
      <c r="G386" s="162" t="s">
        <v>1520</v>
      </c>
      <c r="H386" s="162" t="s">
        <v>1521</v>
      </c>
      <c r="I386" s="162" t="s">
        <v>1522</v>
      </c>
      <c r="J386" s="162" t="s">
        <v>1523</v>
      </c>
      <c r="K386" s="162" t="s">
        <v>10</v>
      </c>
      <c r="L386" s="162">
        <v>4</v>
      </c>
      <c r="M386" s="162">
        <v>2013</v>
      </c>
      <c r="N386" s="162" t="s">
        <v>1539</v>
      </c>
      <c r="O386" s="162">
        <v>525</v>
      </c>
      <c r="P386" s="162" t="s">
        <v>204</v>
      </c>
      <c r="Q386" s="162" t="s">
        <v>204</v>
      </c>
      <c r="R386" s="162" t="s">
        <v>205</v>
      </c>
      <c r="S386" s="162" t="s">
        <v>204</v>
      </c>
      <c r="T386" s="162" t="s">
        <v>204</v>
      </c>
      <c r="U386" s="162" t="s">
        <v>205</v>
      </c>
      <c r="V386" s="162" t="s">
        <v>204</v>
      </c>
      <c r="W386" s="162" t="s">
        <v>204</v>
      </c>
      <c r="X386" s="162" t="s">
        <v>204</v>
      </c>
      <c r="Y386" s="162" t="s">
        <v>205</v>
      </c>
      <c r="Z386" s="162" t="s">
        <v>204</v>
      </c>
      <c r="AA386" s="162" t="s">
        <v>204</v>
      </c>
      <c r="AB386" s="162" t="s">
        <v>205</v>
      </c>
      <c r="AC386" s="162" t="s">
        <v>204</v>
      </c>
      <c r="AD386" s="162" t="s">
        <v>204</v>
      </c>
      <c r="AE386" s="162" t="s">
        <v>204</v>
      </c>
      <c r="AF386" s="162" t="s">
        <v>204</v>
      </c>
      <c r="AG386" s="162" t="s">
        <v>197</v>
      </c>
    </row>
    <row r="387" spans="1:33" x14ac:dyDescent="0.25">
      <c r="A387" s="162" t="s">
        <v>1357</v>
      </c>
      <c r="B387" s="162" t="s">
        <v>197</v>
      </c>
      <c r="C387" s="162" t="s">
        <v>197</v>
      </c>
      <c r="D387" s="162" t="s">
        <v>1358</v>
      </c>
      <c r="E387" s="162" t="s">
        <v>197</v>
      </c>
      <c r="F387" s="162" t="s">
        <v>1359</v>
      </c>
      <c r="G387" s="162" t="s">
        <v>1520</v>
      </c>
      <c r="H387" s="162" t="s">
        <v>1521</v>
      </c>
      <c r="I387" s="162" t="s">
        <v>1522</v>
      </c>
      <c r="J387" s="162" t="s">
        <v>1523</v>
      </c>
      <c r="K387" s="162" t="s">
        <v>10</v>
      </c>
      <c r="L387" s="162">
        <v>2</v>
      </c>
      <c r="M387" s="162">
        <v>2013</v>
      </c>
      <c r="N387" s="162" t="s">
        <v>1535</v>
      </c>
      <c r="O387" s="162">
        <v>506</v>
      </c>
      <c r="P387" s="162" t="s">
        <v>204</v>
      </c>
      <c r="Q387" s="162" t="s">
        <v>204</v>
      </c>
      <c r="R387" s="162" t="s">
        <v>205</v>
      </c>
      <c r="S387" s="162" t="s">
        <v>204</v>
      </c>
      <c r="T387" s="162" t="s">
        <v>204</v>
      </c>
      <c r="U387" s="162" t="s">
        <v>205</v>
      </c>
      <c r="V387" s="162" t="s">
        <v>204</v>
      </c>
      <c r="W387" s="162" t="s">
        <v>204</v>
      </c>
      <c r="X387" s="162" t="s">
        <v>204</v>
      </c>
      <c r="Y387" s="162" t="s">
        <v>205</v>
      </c>
      <c r="Z387" s="162" t="s">
        <v>204</v>
      </c>
      <c r="AA387" s="162" t="s">
        <v>204</v>
      </c>
      <c r="AB387" s="162" t="s">
        <v>205</v>
      </c>
      <c r="AC387" s="162" t="s">
        <v>204</v>
      </c>
      <c r="AD387" s="162" t="s">
        <v>204</v>
      </c>
      <c r="AE387" s="162" t="s">
        <v>204</v>
      </c>
      <c r="AF387" s="162" t="s">
        <v>204</v>
      </c>
      <c r="AG387" s="162" t="s">
        <v>197</v>
      </c>
    </row>
    <row r="388" spans="1:33" x14ac:dyDescent="0.25">
      <c r="A388" s="162" t="s">
        <v>1357</v>
      </c>
      <c r="B388" s="162" t="s">
        <v>197</v>
      </c>
      <c r="C388" s="162" t="s">
        <v>197</v>
      </c>
      <c r="D388" s="162" t="s">
        <v>1358</v>
      </c>
      <c r="E388" s="162" t="s">
        <v>197</v>
      </c>
      <c r="F388" s="162" t="s">
        <v>1359</v>
      </c>
      <c r="G388" s="162" t="s">
        <v>1520</v>
      </c>
      <c r="H388" s="162" t="s">
        <v>1521</v>
      </c>
      <c r="I388" s="162" t="s">
        <v>1522</v>
      </c>
      <c r="J388" s="162" t="s">
        <v>1523</v>
      </c>
      <c r="K388" s="162" t="s">
        <v>10</v>
      </c>
      <c r="L388" s="162">
        <v>10</v>
      </c>
      <c r="M388" s="162">
        <v>2012</v>
      </c>
      <c r="N388" s="162" t="s">
        <v>1528</v>
      </c>
      <c r="O388" s="162">
        <v>128</v>
      </c>
      <c r="P388" s="162" t="s">
        <v>204</v>
      </c>
      <c r="Q388" s="162" t="s">
        <v>204</v>
      </c>
      <c r="R388" s="162" t="s">
        <v>205</v>
      </c>
      <c r="S388" s="162" t="s">
        <v>204</v>
      </c>
      <c r="T388" s="162" t="s">
        <v>204</v>
      </c>
      <c r="U388" s="162" t="s">
        <v>205</v>
      </c>
      <c r="V388" s="162" t="s">
        <v>204</v>
      </c>
      <c r="W388" s="162" t="s">
        <v>204</v>
      </c>
      <c r="X388" s="162" t="s">
        <v>204</v>
      </c>
      <c r="Y388" s="162" t="s">
        <v>205</v>
      </c>
      <c r="Z388" s="162" t="s">
        <v>204</v>
      </c>
      <c r="AA388" s="162" t="s">
        <v>204</v>
      </c>
      <c r="AB388" s="162" t="s">
        <v>205</v>
      </c>
      <c r="AC388" s="162" t="s">
        <v>204</v>
      </c>
      <c r="AD388" s="162" t="s">
        <v>204</v>
      </c>
      <c r="AE388" s="162" t="s">
        <v>204</v>
      </c>
      <c r="AF388" s="162" t="s">
        <v>204</v>
      </c>
      <c r="AG388" s="162" t="s">
        <v>197</v>
      </c>
    </row>
    <row r="389" spans="1:33" x14ac:dyDescent="0.25">
      <c r="A389" s="162" t="s">
        <v>1357</v>
      </c>
      <c r="B389" s="162" t="s">
        <v>197</v>
      </c>
      <c r="C389" s="162" t="s">
        <v>197</v>
      </c>
      <c r="D389" s="162" t="s">
        <v>1358</v>
      </c>
      <c r="E389" s="162" t="s">
        <v>197</v>
      </c>
      <c r="F389" s="162" t="s">
        <v>1359</v>
      </c>
      <c r="G389" s="162" t="s">
        <v>1520</v>
      </c>
      <c r="H389" s="162" t="s">
        <v>1521</v>
      </c>
      <c r="I389" s="162" t="s">
        <v>1522</v>
      </c>
      <c r="J389" s="162" t="s">
        <v>1523</v>
      </c>
      <c r="K389" s="162" t="s">
        <v>10</v>
      </c>
      <c r="L389" s="162">
        <v>10</v>
      </c>
      <c r="M389" s="162">
        <v>2012</v>
      </c>
      <c r="N389" s="162" t="s">
        <v>1529</v>
      </c>
      <c r="O389" s="162">
        <v>3865</v>
      </c>
      <c r="P389" s="162" t="s">
        <v>204</v>
      </c>
      <c r="Q389" s="162" t="s">
        <v>204</v>
      </c>
      <c r="R389" s="162" t="s">
        <v>205</v>
      </c>
      <c r="S389" s="162" t="s">
        <v>204</v>
      </c>
      <c r="T389" s="162" t="s">
        <v>204</v>
      </c>
      <c r="U389" s="162" t="s">
        <v>205</v>
      </c>
      <c r="V389" s="162" t="s">
        <v>204</v>
      </c>
      <c r="W389" s="162" t="s">
        <v>204</v>
      </c>
      <c r="X389" s="162" t="s">
        <v>204</v>
      </c>
      <c r="Y389" s="162" t="s">
        <v>205</v>
      </c>
      <c r="Z389" s="162" t="s">
        <v>204</v>
      </c>
      <c r="AA389" s="162" t="s">
        <v>204</v>
      </c>
      <c r="AB389" s="162" t="s">
        <v>205</v>
      </c>
      <c r="AC389" s="162" t="s">
        <v>204</v>
      </c>
      <c r="AD389" s="162" t="s">
        <v>204</v>
      </c>
      <c r="AE389" s="162" t="s">
        <v>204</v>
      </c>
      <c r="AF389" s="162" t="s">
        <v>204</v>
      </c>
      <c r="AG389" s="162" t="s">
        <v>197</v>
      </c>
    </row>
    <row r="390" spans="1:33" x14ac:dyDescent="0.25">
      <c r="A390" s="162" t="s">
        <v>1357</v>
      </c>
      <c r="B390" s="162" t="s">
        <v>197</v>
      </c>
      <c r="C390" s="162" t="s">
        <v>197</v>
      </c>
      <c r="D390" s="162" t="s">
        <v>1358</v>
      </c>
      <c r="E390" s="162" t="s">
        <v>197</v>
      </c>
      <c r="F390" s="162" t="s">
        <v>1359</v>
      </c>
      <c r="G390" s="162" t="s">
        <v>1520</v>
      </c>
      <c r="H390" s="162" t="s">
        <v>1521</v>
      </c>
      <c r="I390" s="162" t="s">
        <v>1522</v>
      </c>
      <c r="J390" s="162" t="s">
        <v>1523</v>
      </c>
      <c r="K390" s="162" t="s">
        <v>10</v>
      </c>
      <c r="L390" s="162">
        <v>5</v>
      </c>
      <c r="M390" s="162">
        <v>2013</v>
      </c>
      <c r="N390" s="162" t="s">
        <v>1540</v>
      </c>
      <c r="O390" s="162">
        <v>294</v>
      </c>
      <c r="P390" s="162" t="s">
        <v>204</v>
      </c>
      <c r="Q390" s="162" t="s">
        <v>204</v>
      </c>
      <c r="R390" s="162" t="s">
        <v>205</v>
      </c>
      <c r="S390" s="162" t="s">
        <v>204</v>
      </c>
      <c r="T390" s="162" t="s">
        <v>204</v>
      </c>
      <c r="U390" s="162" t="s">
        <v>205</v>
      </c>
      <c r="V390" s="162" t="s">
        <v>204</v>
      </c>
      <c r="W390" s="162" t="s">
        <v>204</v>
      </c>
      <c r="X390" s="162" t="s">
        <v>204</v>
      </c>
      <c r="Y390" s="162" t="s">
        <v>205</v>
      </c>
      <c r="Z390" s="162" t="s">
        <v>204</v>
      </c>
      <c r="AA390" s="162" t="s">
        <v>204</v>
      </c>
      <c r="AB390" s="162" t="s">
        <v>205</v>
      </c>
      <c r="AC390" s="162" t="s">
        <v>204</v>
      </c>
      <c r="AD390" s="162" t="s">
        <v>204</v>
      </c>
      <c r="AE390" s="162" t="s">
        <v>204</v>
      </c>
      <c r="AF390" s="162" t="s">
        <v>204</v>
      </c>
      <c r="AG390" s="162" t="s">
        <v>197</v>
      </c>
    </row>
    <row r="391" spans="1:33" x14ac:dyDescent="0.25">
      <c r="A391" s="162" t="s">
        <v>1357</v>
      </c>
      <c r="B391" s="162" t="s">
        <v>197</v>
      </c>
      <c r="C391" s="162" t="s">
        <v>197</v>
      </c>
      <c r="D391" s="162" t="s">
        <v>1358</v>
      </c>
      <c r="E391" s="162" t="s">
        <v>197</v>
      </c>
      <c r="F391" s="162" t="s">
        <v>1359</v>
      </c>
      <c r="G391" s="162" t="s">
        <v>1520</v>
      </c>
      <c r="H391" s="162" t="s">
        <v>1521</v>
      </c>
      <c r="I391" s="162" t="s">
        <v>1522</v>
      </c>
      <c r="J391" s="162" t="s">
        <v>1523</v>
      </c>
      <c r="K391" s="162" t="s">
        <v>10</v>
      </c>
      <c r="L391" s="162">
        <v>12</v>
      </c>
      <c r="M391" s="162">
        <v>2012</v>
      </c>
      <c r="N391" s="162" t="s">
        <v>1532</v>
      </c>
      <c r="O391" s="162">
        <v>126</v>
      </c>
      <c r="P391" s="162" t="s">
        <v>204</v>
      </c>
      <c r="Q391" s="162" t="s">
        <v>204</v>
      </c>
      <c r="R391" s="162" t="s">
        <v>205</v>
      </c>
      <c r="S391" s="162" t="s">
        <v>204</v>
      </c>
      <c r="T391" s="162" t="s">
        <v>204</v>
      </c>
      <c r="U391" s="162" t="s">
        <v>205</v>
      </c>
      <c r="V391" s="162" t="s">
        <v>204</v>
      </c>
      <c r="W391" s="162" t="s">
        <v>204</v>
      </c>
      <c r="X391" s="162" t="s">
        <v>204</v>
      </c>
      <c r="Y391" s="162" t="s">
        <v>205</v>
      </c>
      <c r="Z391" s="162" t="s">
        <v>204</v>
      </c>
      <c r="AA391" s="162" t="s">
        <v>204</v>
      </c>
      <c r="AB391" s="162" t="s">
        <v>205</v>
      </c>
      <c r="AC391" s="162" t="s">
        <v>204</v>
      </c>
      <c r="AD391" s="162" t="s">
        <v>204</v>
      </c>
      <c r="AE391" s="162" t="s">
        <v>204</v>
      </c>
      <c r="AF391" s="162" t="s">
        <v>204</v>
      </c>
      <c r="AG391" s="162" t="s">
        <v>197</v>
      </c>
    </row>
    <row r="392" spans="1:33" x14ac:dyDescent="0.25">
      <c r="A392" s="162" t="s">
        <v>1357</v>
      </c>
      <c r="B392" s="162" t="s">
        <v>197</v>
      </c>
      <c r="C392" s="162" t="s">
        <v>197</v>
      </c>
      <c r="D392" s="162" t="s">
        <v>1358</v>
      </c>
      <c r="E392" s="162" t="s">
        <v>197</v>
      </c>
      <c r="F392" s="162" t="s">
        <v>1359</v>
      </c>
      <c r="G392" s="162" t="s">
        <v>1520</v>
      </c>
      <c r="H392" s="162" t="s">
        <v>1521</v>
      </c>
      <c r="I392" s="162" t="s">
        <v>1522</v>
      </c>
      <c r="J392" s="162" t="s">
        <v>1523</v>
      </c>
      <c r="K392" s="162" t="s">
        <v>10</v>
      </c>
      <c r="L392" s="162">
        <v>11</v>
      </c>
      <c r="M392" s="162">
        <v>2012</v>
      </c>
      <c r="N392" s="162" t="s">
        <v>1530</v>
      </c>
      <c r="O392" s="162">
        <v>140</v>
      </c>
      <c r="P392" s="162" t="s">
        <v>204</v>
      </c>
      <c r="Q392" s="162" t="s">
        <v>204</v>
      </c>
      <c r="R392" s="162" t="s">
        <v>205</v>
      </c>
      <c r="S392" s="162" t="s">
        <v>204</v>
      </c>
      <c r="T392" s="162" t="s">
        <v>204</v>
      </c>
      <c r="U392" s="162" t="s">
        <v>205</v>
      </c>
      <c r="V392" s="162" t="s">
        <v>204</v>
      </c>
      <c r="W392" s="162" t="s">
        <v>204</v>
      </c>
      <c r="X392" s="162" t="s">
        <v>204</v>
      </c>
      <c r="Y392" s="162" t="s">
        <v>205</v>
      </c>
      <c r="Z392" s="162" t="s">
        <v>204</v>
      </c>
      <c r="AA392" s="162" t="s">
        <v>204</v>
      </c>
      <c r="AB392" s="162" t="s">
        <v>205</v>
      </c>
      <c r="AC392" s="162" t="s">
        <v>204</v>
      </c>
      <c r="AD392" s="162" t="s">
        <v>204</v>
      </c>
      <c r="AE392" s="162" t="s">
        <v>204</v>
      </c>
      <c r="AF392" s="162" t="s">
        <v>204</v>
      </c>
      <c r="AG392" s="162" t="s">
        <v>197</v>
      </c>
    </row>
    <row r="393" spans="1:33" x14ac:dyDescent="0.25">
      <c r="A393" s="162" t="s">
        <v>1357</v>
      </c>
      <c r="B393" s="162" t="s">
        <v>197</v>
      </c>
      <c r="C393" s="162" t="s">
        <v>197</v>
      </c>
      <c r="D393" s="162" t="s">
        <v>1358</v>
      </c>
      <c r="E393" s="162" t="s">
        <v>197</v>
      </c>
      <c r="F393" s="162" t="s">
        <v>1359</v>
      </c>
      <c r="G393" s="162" t="s">
        <v>1520</v>
      </c>
      <c r="H393" s="162" t="s">
        <v>1521</v>
      </c>
      <c r="I393" s="162" t="s">
        <v>1522</v>
      </c>
      <c r="J393" s="162" t="s">
        <v>1523</v>
      </c>
      <c r="K393" s="162" t="s">
        <v>10</v>
      </c>
      <c r="L393" s="162">
        <v>11</v>
      </c>
      <c r="M393" s="162">
        <v>2012</v>
      </c>
      <c r="N393" s="162" t="s">
        <v>1531</v>
      </c>
      <c r="O393" s="162">
        <v>73</v>
      </c>
      <c r="P393" s="162" t="s">
        <v>204</v>
      </c>
      <c r="Q393" s="162" t="s">
        <v>204</v>
      </c>
      <c r="R393" s="162" t="s">
        <v>205</v>
      </c>
      <c r="S393" s="162" t="s">
        <v>204</v>
      </c>
      <c r="T393" s="162" t="s">
        <v>204</v>
      </c>
      <c r="U393" s="162" t="s">
        <v>205</v>
      </c>
      <c r="V393" s="162" t="s">
        <v>204</v>
      </c>
      <c r="W393" s="162" t="s">
        <v>204</v>
      </c>
      <c r="X393" s="162" t="s">
        <v>204</v>
      </c>
      <c r="Y393" s="162" t="s">
        <v>205</v>
      </c>
      <c r="Z393" s="162" t="s">
        <v>204</v>
      </c>
      <c r="AA393" s="162" t="s">
        <v>204</v>
      </c>
      <c r="AB393" s="162" t="s">
        <v>205</v>
      </c>
      <c r="AC393" s="162" t="s">
        <v>204</v>
      </c>
      <c r="AD393" s="162" t="s">
        <v>204</v>
      </c>
      <c r="AE393" s="162" t="s">
        <v>204</v>
      </c>
      <c r="AF393" s="162" t="s">
        <v>204</v>
      </c>
      <c r="AG393" s="162" t="s">
        <v>197</v>
      </c>
    </row>
    <row r="394" spans="1:33" x14ac:dyDescent="0.25">
      <c r="A394" s="162" t="s">
        <v>1357</v>
      </c>
      <c r="B394" s="162" t="s">
        <v>197</v>
      </c>
      <c r="C394" s="162" t="s">
        <v>197</v>
      </c>
      <c r="D394" s="162" t="s">
        <v>1358</v>
      </c>
      <c r="E394" s="162" t="s">
        <v>197</v>
      </c>
      <c r="F394" s="162" t="s">
        <v>1359</v>
      </c>
      <c r="G394" s="162" t="s">
        <v>1520</v>
      </c>
      <c r="H394" s="162" t="s">
        <v>1521</v>
      </c>
      <c r="I394" s="162" t="s">
        <v>1522</v>
      </c>
      <c r="J394" s="162" t="s">
        <v>1523</v>
      </c>
      <c r="K394" s="162" t="s">
        <v>10</v>
      </c>
      <c r="L394" s="162">
        <v>8</v>
      </c>
      <c r="M394" s="162">
        <v>2012</v>
      </c>
      <c r="N394" s="162" t="s">
        <v>1526</v>
      </c>
      <c r="O394" s="162">
        <v>1452</v>
      </c>
      <c r="P394" s="162" t="s">
        <v>204</v>
      </c>
      <c r="Q394" s="162" t="s">
        <v>204</v>
      </c>
      <c r="R394" s="162" t="s">
        <v>205</v>
      </c>
      <c r="S394" s="162" t="s">
        <v>204</v>
      </c>
      <c r="T394" s="162" t="s">
        <v>204</v>
      </c>
      <c r="U394" s="162" t="s">
        <v>205</v>
      </c>
      <c r="V394" s="162" t="s">
        <v>204</v>
      </c>
      <c r="W394" s="162" t="s">
        <v>204</v>
      </c>
      <c r="X394" s="162" t="s">
        <v>204</v>
      </c>
      <c r="Y394" s="162" t="s">
        <v>205</v>
      </c>
      <c r="Z394" s="162" t="s">
        <v>204</v>
      </c>
      <c r="AA394" s="162" t="s">
        <v>204</v>
      </c>
      <c r="AB394" s="162" t="s">
        <v>205</v>
      </c>
      <c r="AC394" s="162" t="s">
        <v>204</v>
      </c>
      <c r="AD394" s="162" t="s">
        <v>204</v>
      </c>
      <c r="AE394" s="162" t="s">
        <v>204</v>
      </c>
      <c r="AF394" s="162" t="s">
        <v>204</v>
      </c>
      <c r="AG394" s="162" t="s">
        <v>197</v>
      </c>
    </row>
    <row r="395" spans="1:33" x14ac:dyDescent="0.25">
      <c r="A395" s="162" t="s">
        <v>1357</v>
      </c>
      <c r="B395" s="162" t="s">
        <v>197</v>
      </c>
      <c r="C395" s="162" t="s">
        <v>197</v>
      </c>
      <c r="D395" s="162" t="s">
        <v>1358</v>
      </c>
      <c r="E395" s="162" t="s">
        <v>197</v>
      </c>
      <c r="F395" s="162" t="s">
        <v>1359</v>
      </c>
      <c r="G395" s="162" t="s">
        <v>1520</v>
      </c>
      <c r="H395" s="162" t="s">
        <v>1521</v>
      </c>
      <c r="I395" s="162" t="s">
        <v>1522</v>
      </c>
      <c r="J395" s="162" t="s">
        <v>1523</v>
      </c>
      <c r="K395" s="162" t="s">
        <v>10</v>
      </c>
      <c r="L395" s="162">
        <v>8</v>
      </c>
      <c r="M395" s="162">
        <v>2012</v>
      </c>
      <c r="N395" s="162" t="s">
        <v>1525</v>
      </c>
      <c r="O395" s="162">
        <v>51</v>
      </c>
      <c r="P395" s="162" t="s">
        <v>204</v>
      </c>
      <c r="Q395" s="162" t="s">
        <v>204</v>
      </c>
      <c r="R395" s="162" t="s">
        <v>205</v>
      </c>
      <c r="S395" s="162" t="s">
        <v>204</v>
      </c>
      <c r="T395" s="162" t="s">
        <v>204</v>
      </c>
      <c r="U395" s="162" t="s">
        <v>205</v>
      </c>
      <c r="V395" s="162" t="s">
        <v>204</v>
      </c>
      <c r="W395" s="162" t="s">
        <v>204</v>
      </c>
      <c r="X395" s="162" t="s">
        <v>204</v>
      </c>
      <c r="Y395" s="162" t="s">
        <v>205</v>
      </c>
      <c r="Z395" s="162" t="s">
        <v>204</v>
      </c>
      <c r="AA395" s="162" t="s">
        <v>204</v>
      </c>
      <c r="AB395" s="162" t="s">
        <v>205</v>
      </c>
      <c r="AC395" s="162" t="s">
        <v>204</v>
      </c>
      <c r="AD395" s="162" t="s">
        <v>204</v>
      </c>
      <c r="AE395" s="162" t="s">
        <v>204</v>
      </c>
      <c r="AF395" s="162" t="s">
        <v>204</v>
      </c>
      <c r="AG395" s="162" t="s">
        <v>197</v>
      </c>
    </row>
    <row r="396" spans="1:33" x14ac:dyDescent="0.25">
      <c r="A396" s="162" t="s">
        <v>1357</v>
      </c>
      <c r="B396" s="162" t="s">
        <v>197</v>
      </c>
      <c r="C396" s="162" t="s">
        <v>197</v>
      </c>
      <c r="D396" s="162" t="s">
        <v>1358</v>
      </c>
      <c r="E396" s="162" t="s">
        <v>197</v>
      </c>
      <c r="F396" s="162" t="s">
        <v>1359</v>
      </c>
      <c r="G396" s="162" t="s">
        <v>1541</v>
      </c>
      <c r="H396" s="162" t="s">
        <v>1542</v>
      </c>
      <c r="I396" s="162" t="s">
        <v>1522</v>
      </c>
      <c r="J396" s="162" t="s">
        <v>1523</v>
      </c>
      <c r="K396" s="162" t="s">
        <v>10</v>
      </c>
      <c r="L396" s="162">
        <v>12</v>
      </c>
      <c r="M396" s="162">
        <v>2012</v>
      </c>
      <c r="N396" s="162" t="s">
        <v>1547</v>
      </c>
      <c r="O396" s="162">
        <v>18</v>
      </c>
      <c r="P396" s="162" t="s">
        <v>204</v>
      </c>
      <c r="Q396" s="162" t="s">
        <v>204</v>
      </c>
      <c r="R396" s="162" t="s">
        <v>204</v>
      </c>
      <c r="S396" s="162" t="s">
        <v>204</v>
      </c>
      <c r="T396" s="162" t="s">
        <v>204</v>
      </c>
      <c r="U396" s="162" t="s">
        <v>204</v>
      </c>
      <c r="V396" s="162" t="s">
        <v>204</v>
      </c>
      <c r="W396" s="162" t="s">
        <v>204</v>
      </c>
      <c r="X396" s="162" t="s">
        <v>204</v>
      </c>
      <c r="Y396" s="162" t="s">
        <v>205</v>
      </c>
      <c r="Z396" s="162" t="s">
        <v>204</v>
      </c>
      <c r="AA396" s="162" t="s">
        <v>204</v>
      </c>
      <c r="AB396" s="162" t="s">
        <v>205</v>
      </c>
      <c r="AC396" s="162" t="s">
        <v>204</v>
      </c>
      <c r="AD396" s="162" t="s">
        <v>204</v>
      </c>
      <c r="AE396" s="162" t="s">
        <v>204</v>
      </c>
      <c r="AF396" s="162" t="s">
        <v>204</v>
      </c>
      <c r="AG396" s="162" t="s">
        <v>197</v>
      </c>
    </row>
    <row r="397" spans="1:33" x14ac:dyDescent="0.25">
      <c r="A397" s="162" t="s">
        <v>1357</v>
      </c>
      <c r="B397" s="162" t="s">
        <v>197</v>
      </c>
      <c r="C397" s="162" t="s">
        <v>197</v>
      </c>
      <c r="D397" s="162" t="s">
        <v>1358</v>
      </c>
      <c r="E397" s="162" t="s">
        <v>197</v>
      </c>
      <c r="F397" s="162" t="s">
        <v>1359</v>
      </c>
      <c r="G397" s="162" t="s">
        <v>1541</v>
      </c>
      <c r="H397" s="162" t="s">
        <v>1542</v>
      </c>
      <c r="I397" s="162" t="s">
        <v>1522</v>
      </c>
      <c r="J397" s="162" t="s">
        <v>1523</v>
      </c>
      <c r="K397" s="162" t="s">
        <v>10</v>
      </c>
      <c r="L397" s="162">
        <v>10</v>
      </c>
      <c r="M397" s="162">
        <v>2012</v>
      </c>
      <c r="N397" s="162" t="s">
        <v>1545</v>
      </c>
      <c r="O397" s="162">
        <v>21</v>
      </c>
      <c r="P397" s="162" t="s">
        <v>204</v>
      </c>
      <c r="Q397" s="162" t="s">
        <v>204</v>
      </c>
      <c r="R397" s="162" t="s">
        <v>204</v>
      </c>
      <c r="S397" s="162" t="s">
        <v>204</v>
      </c>
      <c r="T397" s="162" t="s">
        <v>204</v>
      </c>
      <c r="U397" s="162" t="s">
        <v>204</v>
      </c>
      <c r="V397" s="162" t="s">
        <v>204</v>
      </c>
      <c r="W397" s="162" t="s">
        <v>204</v>
      </c>
      <c r="X397" s="162" t="s">
        <v>204</v>
      </c>
      <c r="Y397" s="162" t="s">
        <v>205</v>
      </c>
      <c r="Z397" s="162" t="s">
        <v>204</v>
      </c>
      <c r="AA397" s="162" t="s">
        <v>204</v>
      </c>
      <c r="AB397" s="162" t="s">
        <v>205</v>
      </c>
      <c r="AC397" s="162" t="s">
        <v>204</v>
      </c>
      <c r="AD397" s="162" t="s">
        <v>204</v>
      </c>
      <c r="AE397" s="162" t="s">
        <v>204</v>
      </c>
      <c r="AF397" s="162" t="s">
        <v>204</v>
      </c>
      <c r="AG397" s="162" t="s">
        <v>197</v>
      </c>
    </row>
    <row r="398" spans="1:33" x14ac:dyDescent="0.25">
      <c r="A398" s="162" t="s">
        <v>1357</v>
      </c>
      <c r="B398" s="162" t="s">
        <v>197</v>
      </c>
      <c r="C398" s="162" t="s">
        <v>197</v>
      </c>
      <c r="D398" s="162" t="s">
        <v>1358</v>
      </c>
      <c r="E398" s="162" t="s">
        <v>197</v>
      </c>
      <c r="F398" s="162" t="s">
        <v>1359</v>
      </c>
      <c r="G398" s="162" t="s">
        <v>1541</v>
      </c>
      <c r="H398" s="162" t="s">
        <v>1542</v>
      </c>
      <c r="I398" s="162" t="s">
        <v>1522</v>
      </c>
      <c r="J398" s="162" t="s">
        <v>1523</v>
      </c>
      <c r="K398" s="162" t="s">
        <v>10</v>
      </c>
      <c r="L398" s="162">
        <v>11</v>
      </c>
      <c r="M398" s="162">
        <v>2012</v>
      </c>
      <c r="N398" s="162" t="s">
        <v>1546</v>
      </c>
      <c r="O398" s="162">
        <v>18</v>
      </c>
      <c r="P398" s="162" t="s">
        <v>204</v>
      </c>
      <c r="Q398" s="162" t="s">
        <v>204</v>
      </c>
      <c r="R398" s="162" t="s">
        <v>204</v>
      </c>
      <c r="S398" s="162" t="s">
        <v>204</v>
      </c>
      <c r="T398" s="162" t="s">
        <v>204</v>
      </c>
      <c r="U398" s="162" t="s">
        <v>204</v>
      </c>
      <c r="V398" s="162" t="s">
        <v>204</v>
      </c>
      <c r="W398" s="162" t="s">
        <v>204</v>
      </c>
      <c r="X398" s="162" t="s">
        <v>204</v>
      </c>
      <c r="Y398" s="162" t="s">
        <v>205</v>
      </c>
      <c r="Z398" s="162" t="s">
        <v>204</v>
      </c>
      <c r="AA398" s="162" t="s">
        <v>204</v>
      </c>
      <c r="AB398" s="162" t="s">
        <v>205</v>
      </c>
      <c r="AC398" s="162" t="s">
        <v>204</v>
      </c>
      <c r="AD398" s="162" t="s">
        <v>204</v>
      </c>
      <c r="AE398" s="162" t="s">
        <v>204</v>
      </c>
      <c r="AF398" s="162" t="s">
        <v>204</v>
      </c>
      <c r="AG398" s="162" t="s">
        <v>197</v>
      </c>
    </row>
    <row r="399" spans="1:33" x14ac:dyDescent="0.25">
      <c r="A399" s="162" t="s">
        <v>1357</v>
      </c>
      <c r="B399" s="162" t="s">
        <v>197</v>
      </c>
      <c r="C399" s="162" t="s">
        <v>197</v>
      </c>
      <c r="D399" s="162" t="s">
        <v>1358</v>
      </c>
      <c r="E399" s="162" t="s">
        <v>197</v>
      </c>
      <c r="F399" s="162" t="s">
        <v>1359</v>
      </c>
      <c r="G399" s="162" t="s">
        <v>1541</v>
      </c>
      <c r="H399" s="162" t="s">
        <v>1542</v>
      </c>
      <c r="I399" s="162" t="s">
        <v>1522</v>
      </c>
      <c r="J399" s="162" t="s">
        <v>1523</v>
      </c>
      <c r="K399" s="162" t="s">
        <v>10</v>
      </c>
      <c r="L399" s="162">
        <v>8</v>
      </c>
      <c r="M399" s="162">
        <v>2012</v>
      </c>
      <c r="N399" s="162" t="s">
        <v>1543</v>
      </c>
      <c r="O399" s="162">
        <v>7</v>
      </c>
      <c r="P399" s="162" t="s">
        <v>204</v>
      </c>
      <c r="Q399" s="162" t="s">
        <v>204</v>
      </c>
      <c r="R399" s="162" t="s">
        <v>204</v>
      </c>
      <c r="S399" s="162" t="s">
        <v>204</v>
      </c>
      <c r="T399" s="162" t="s">
        <v>204</v>
      </c>
      <c r="U399" s="162" t="s">
        <v>204</v>
      </c>
      <c r="V399" s="162" t="s">
        <v>204</v>
      </c>
      <c r="W399" s="162" t="s">
        <v>204</v>
      </c>
      <c r="X399" s="162" t="s">
        <v>204</v>
      </c>
      <c r="Y399" s="162" t="s">
        <v>205</v>
      </c>
      <c r="Z399" s="162" t="s">
        <v>204</v>
      </c>
      <c r="AA399" s="162" t="s">
        <v>204</v>
      </c>
      <c r="AB399" s="162" t="s">
        <v>205</v>
      </c>
      <c r="AC399" s="162" t="s">
        <v>204</v>
      </c>
      <c r="AD399" s="162" t="s">
        <v>204</v>
      </c>
      <c r="AE399" s="162" t="s">
        <v>204</v>
      </c>
      <c r="AF399" s="162" t="s">
        <v>204</v>
      </c>
      <c r="AG399" s="162" t="s">
        <v>197</v>
      </c>
    </row>
    <row r="400" spans="1:33" x14ac:dyDescent="0.25">
      <c r="A400" s="162" t="s">
        <v>1357</v>
      </c>
      <c r="B400" s="162" t="s">
        <v>197</v>
      </c>
      <c r="C400" s="162" t="s">
        <v>197</v>
      </c>
      <c r="D400" s="162" t="s">
        <v>1358</v>
      </c>
      <c r="E400" s="162" t="s">
        <v>197</v>
      </c>
      <c r="F400" s="162" t="s">
        <v>1359</v>
      </c>
      <c r="G400" s="162" t="s">
        <v>1541</v>
      </c>
      <c r="H400" s="162" t="s">
        <v>1542</v>
      </c>
      <c r="I400" s="162" t="s">
        <v>1522</v>
      </c>
      <c r="J400" s="162" t="s">
        <v>1523</v>
      </c>
      <c r="K400" s="162" t="s">
        <v>10</v>
      </c>
      <c r="L400" s="162">
        <v>9</v>
      </c>
      <c r="M400" s="162">
        <v>2012</v>
      </c>
      <c r="N400" s="162" t="s">
        <v>1544</v>
      </c>
      <c r="O400" s="162">
        <v>8</v>
      </c>
      <c r="P400" s="162" t="s">
        <v>204</v>
      </c>
      <c r="Q400" s="162" t="s">
        <v>204</v>
      </c>
      <c r="R400" s="162" t="s">
        <v>204</v>
      </c>
      <c r="S400" s="162" t="s">
        <v>204</v>
      </c>
      <c r="T400" s="162" t="s">
        <v>204</v>
      </c>
      <c r="U400" s="162" t="s">
        <v>204</v>
      </c>
      <c r="V400" s="162" t="s">
        <v>204</v>
      </c>
      <c r="W400" s="162" t="s">
        <v>204</v>
      </c>
      <c r="X400" s="162" t="s">
        <v>204</v>
      </c>
      <c r="Y400" s="162" t="s">
        <v>205</v>
      </c>
      <c r="Z400" s="162" t="s">
        <v>204</v>
      </c>
      <c r="AA400" s="162" t="s">
        <v>204</v>
      </c>
      <c r="AB400" s="162" t="s">
        <v>205</v>
      </c>
      <c r="AC400" s="162" t="s">
        <v>204</v>
      </c>
      <c r="AD400" s="162" t="s">
        <v>204</v>
      </c>
      <c r="AE400" s="162" t="s">
        <v>204</v>
      </c>
      <c r="AF400" s="162" t="s">
        <v>204</v>
      </c>
      <c r="AG400" s="162" t="s">
        <v>197</v>
      </c>
    </row>
    <row r="401" spans="1:33" x14ac:dyDescent="0.25">
      <c r="A401" s="162" t="s">
        <v>1357</v>
      </c>
      <c r="B401" s="162" t="s">
        <v>197</v>
      </c>
      <c r="C401" s="162" t="s">
        <v>197</v>
      </c>
      <c r="D401" s="162" t="s">
        <v>1358</v>
      </c>
      <c r="E401" s="162" t="s">
        <v>197</v>
      </c>
      <c r="F401" s="162" t="s">
        <v>1359</v>
      </c>
      <c r="G401" s="162" t="s">
        <v>1548</v>
      </c>
      <c r="H401" s="162" t="s">
        <v>1549</v>
      </c>
      <c r="I401" s="162" t="s">
        <v>1424</v>
      </c>
      <c r="J401" s="162" t="s">
        <v>1412</v>
      </c>
      <c r="K401" s="162" t="s">
        <v>10</v>
      </c>
      <c r="L401" s="162">
        <v>7</v>
      </c>
      <c r="M401" s="162">
        <v>2012</v>
      </c>
      <c r="N401" s="162" t="s">
        <v>1550</v>
      </c>
      <c r="O401" s="162">
        <v>724</v>
      </c>
      <c r="P401" s="162" t="s">
        <v>204</v>
      </c>
      <c r="Q401" s="162" t="s">
        <v>204</v>
      </c>
      <c r="R401" s="162" t="s">
        <v>204</v>
      </c>
      <c r="S401" s="162" t="s">
        <v>204</v>
      </c>
      <c r="T401" s="162" t="s">
        <v>204</v>
      </c>
      <c r="U401" s="162" t="s">
        <v>204</v>
      </c>
      <c r="V401" s="162" t="s">
        <v>204</v>
      </c>
      <c r="W401" s="162" t="s">
        <v>204</v>
      </c>
      <c r="X401" s="162" t="s">
        <v>204</v>
      </c>
      <c r="Y401" s="162" t="s">
        <v>204</v>
      </c>
      <c r="Z401" s="162" t="s">
        <v>204</v>
      </c>
      <c r="AA401" s="162" t="s">
        <v>204</v>
      </c>
      <c r="AB401" s="162" t="s">
        <v>205</v>
      </c>
      <c r="AC401" s="162" t="s">
        <v>204</v>
      </c>
      <c r="AD401" s="162" t="s">
        <v>204</v>
      </c>
      <c r="AE401" s="162" t="s">
        <v>204</v>
      </c>
      <c r="AF401" s="162" t="s">
        <v>204</v>
      </c>
      <c r="AG401" s="162" t="s">
        <v>197</v>
      </c>
    </row>
    <row r="402" spans="1:33" x14ac:dyDescent="0.25">
      <c r="A402" s="162" t="s">
        <v>1357</v>
      </c>
      <c r="B402" s="162" t="s">
        <v>197</v>
      </c>
      <c r="C402" s="162" t="s">
        <v>197</v>
      </c>
      <c r="D402" s="162" t="s">
        <v>1358</v>
      </c>
      <c r="E402" s="162" t="s">
        <v>197</v>
      </c>
      <c r="F402" s="162" t="s">
        <v>1359</v>
      </c>
      <c r="G402" s="162" t="s">
        <v>88</v>
      </c>
      <c r="H402" s="162" t="s">
        <v>87</v>
      </c>
      <c r="I402" s="162" t="s">
        <v>1551</v>
      </c>
      <c r="J402" s="162" t="s">
        <v>186</v>
      </c>
      <c r="K402" s="162" t="s">
        <v>10</v>
      </c>
      <c r="L402" s="162">
        <v>7</v>
      </c>
      <c r="M402" s="162">
        <v>2012</v>
      </c>
      <c r="N402" s="162" t="s">
        <v>1552</v>
      </c>
      <c r="O402" s="162">
        <v>156</v>
      </c>
      <c r="P402" s="162" t="s">
        <v>204</v>
      </c>
      <c r="Q402" s="162" t="s">
        <v>204</v>
      </c>
      <c r="R402" s="162" t="s">
        <v>204</v>
      </c>
      <c r="S402" s="162" t="s">
        <v>204</v>
      </c>
      <c r="T402" s="162" t="s">
        <v>204</v>
      </c>
      <c r="U402" s="162" t="s">
        <v>204</v>
      </c>
      <c r="V402" s="162" t="s">
        <v>204</v>
      </c>
      <c r="W402" s="162" t="s">
        <v>204</v>
      </c>
      <c r="X402" s="162" t="s">
        <v>204</v>
      </c>
      <c r="Y402" s="162" t="s">
        <v>205</v>
      </c>
      <c r="Z402" s="162" t="s">
        <v>204</v>
      </c>
      <c r="AA402" s="162" t="s">
        <v>204</v>
      </c>
      <c r="AB402" s="162" t="s">
        <v>205</v>
      </c>
      <c r="AC402" s="162" t="s">
        <v>204</v>
      </c>
      <c r="AD402" s="162" t="s">
        <v>204</v>
      </c>
      <c r="AE402" s="162" t="s">
        <v>204</v>
      </c>
      <c r="AF402" s="162" t="s">
        <v>204</v>
      </c>
      <c r="AG402" s="162" t="s">
        <v>197</v>
      </c>
    </row>
    <row r="403" spans="1:33" x14ac:dyDescent="0.25">
      <c r="A403" s="162" t="s">
        <v>1357</v>
      </c>
      <c r="B403" s="162" t="s">
        <v>197</v>
      </c>
      <c r="C403" s="162" t="s">
        <v>197</v>
      </c>
      <c r="D403" s="162" t="s">
        <v>1358</v>
      </c>
      <c r="E403" s="162" t="s">
        <v>197</v>
      </c>
      <c r="F403" s="162" t="s">
        <v>1359</v>
      </c>
      <c r="G403" s="162" t="s">
        <v>88</v>
      </c>
      <c r="H403" s="162" t="s">
        <v>87</v>
      </c>
      <c r="I403" s="162" t="s">
        <v>1551</v>
      </c>
      <c r="J403" s="162" t="s">
        <v>186</v>
      </c>
      <c r="K403" s="162" t="s">
        <v>10</v>
      </c>
      <c r="L403" s="162">
        <v>7</v>
      </c>
      <c r="M403" s="162">
        <v>2012</v>
      </c>
      <c r="N403" s="162" t="s">
        <v>1553</v>
      </c>
      <c r="O403" s="162">
        <v>388</v>
      </c>
      <c r="P403" s="162" t="s">
        <v>204</v>
      </c>
      <c r="Q403" s="162" t="s">
        <v>204</v>
      </c>
      <c r="R403" s="162" t="s">
        <v>204</v>
      </c>
      <c r="S403" s="162" t="s">
        <v>204</v>
      </c>
      <c r="T403" s="162" t="s">
        <v>204</v>
      </c>
      <c r="U403" s="162" t="s">
        <v>204</v>
      </c>
      <c r="V403" s="162" t="s">
        <v>204</v>
      </c>
      <c r="W403" s="162" t="s">
        <v>204</v>
      </c>
      <c r="X403" s="162" t="s">
        <v>204</v>
      </c>
      <c r="Y403" s="162" t="s">
        <v>205</v>
      </c>
      <c r="Z403" s="162" t="s">
        <v>204</v>
      </c>
      <c r="AA403" s="162" t="s">
        <v>204</v>
      </c>
      <c r="AB403" s="162" t="s">
        <v>205</v>
      </c>
      <c r="AC403" s="162" t="s">
        <v>204</v>
      </c>
      <c r="AD403" s="162" t="s">
        <v>204</v>
      </c>
      <c r="AE403" s="162" t="s">
        <v>204</v>
      </c>
      <c r="AF403" s="162" t="s">
        <v>204</v>
      </c>
      <c r="AG403" s="162" t="s">
        <v>197</v>
      </c>
    </row>
    <row r="404" spans="1:33" x14ac:dyDescent="0.25">
      <c r="A404" s="162" t="s">
        <v>1357</v>
      </c>
      <c r="B404" s="162" t="s">
        <v>197</v>
      </c>
      <c r="C404" s="162" t="s">
        <v>197</v>
      </c>
      <c r="D404" s="162" t="s">
        <v>1358</v>
      </c>
      <c r="E404" s="162" t="s">
        <v>197</v>
      </c>
      <c r="F404" s="162" t="s">
        <v>1359</v>
      </c>
      <c r="G404" s="162" t="s">
        <v>88</v>
      </c>
      <c r="H404" s="162" t="s">
        <v>87</v>
      </c>
      <c r="I404" s="162" t="s">
        <v>1551</v>
      </c>
      <c r="J404" s="162" t="s">
        <v>186</v>
      </c>
      <c r="K404" s="162" t="s">
        <v>10</v>
      </c>
      <c r="L404" s="162">
        <v>9</v>
      </c>
      <c r="M404" s="162">
        <v>2012</v>
      </c>
      <c r="N404" s="162" t="s">
        <v>1556</v>
      </c>
      <c r="O404" s="162">
        <v>94</v>
      </c>
      <c r="P404" s="162" t="s">
        <v>204</v>
      </c>
      <c r="Q404" s="162" t="s">
        <v>204</v>
      </c>
      <c r="R404" s="162" t="s">
        <v>204</v>
      </c>
      <c r="S404" s="162" t="s">
        <v>204</v>
      </c>
      <c r="T404" s="162" t="s">
        <v>204</v>
      </c>
      <c r="U404" s="162" t="s">
        <v>204</v>
      </c>
      <c r="V404" s="162" t="s">
        <v>204</v>
      </c>
      <c r="W404" s="162" t="s">
        <v>204</v>
      </c>
      <c r="X404" s="162" t="s">
        <v>204</v>
      </c>
      <c r="Y404" s="162" t="s">
        <v>205</v>
      </c>
      <c r="Z404" s="162" t="s">
        <v>204</v>
      </c>
      <c r="AA404" s="162" t="s">
        <v>204</v>
      </c>
      <c r="AB404" s="162" t="s">
        <v>205</v>
      </c>
      <c r="AC404" s="162" t="s">
        <v>204</v>
      </c>
      <c r="AD404" s="162" t="s">
        <v>204</v>
      </c>
      <c r="AE404" s="162" t="s">
        <v>204</v>
      </c>
      <c r="AF404" s="162" t="s">
        <v>204</v>
      </c>
      <c r="AG404" s="162" t="s">
        <v>197</v>
      </c>
    </row>
    <row r="405" spans="1:33" x14ac:dyDescent="0.25">
      <c r="A405" s="162" t="s">
        <v>1357</v>
      </c>
      <c r="B405" s="162" t="s">
        <v>197</v>
      </c>
      <c r="C405" s="162" t="s">
        <v>197</v>
      </c>
      <c r="D405" s="162" t="s">
        <v>1358</v>
      </c>
      <c r="E405" s="162" t="s">
        <v>197</v>
      </c>
      <c r="F405" s="162" t="s">
        <v>1359</v>
      </c>
      <c r="G405" s="162" t="s">
        <v>88</v>
      </c>
      <c r="H405" s="162" t="s">
        <v>87</v>
      </c>
      <c r="I405" s="162" t="s">
        <v>1551</v>
      </c>
      <c r="J405" s="162" t="s">
        <v>186</v>
      </c>
      <c r="K405" s="162" t="s">
        <v>10</v>
      </c>
      <c r="L405" s="162">
        <v>9</v>
      </c>
      <c r="M405" s="162">
        <v>2012</v>
      </c>
      <c r="N405" s="162" t="s">
        <v>1557</v>
      </c>
      <c r="O405" s="162">
        <v>236</v>
      </c>
      <c r="P405" s="162" t="s">
        <v>204</v>
      </c>
      <c r="Q405" s="162" t="s">
        <v>204</v>
      </c>
      <c r="R405" s="162" t="s">
        <v>204</v>
      </c>
      <c r="S405" s="162" t="s">
        <v>204</v>
      </c>
      <c r="T405" s="162" t="s">
        <v>204</v>
      </c>
      <c r="U405" s="162" t="s">
        <v>204</v>
      </c>
      <c r="V405" s="162" t="s">
        <v>204</v>
      </c>
      <c r="W405" s="162" t="s">
        <v>204</v>
      </c>
      <c r="X405" s="162" t="s">
        <v>204</v>
      </c>
      <c r="Y405" s="162" t="s">
        <v>205</v>
      </c>
      <c r="Z405" s="162" t="s">
        <v>204</v>
      </c>
      <c r="AA405" s="162" t="s">
        <v>204</v>
      </c>
      <c r="AB405" s="162" t="s">
        <v>205</v>
      </c>
      <c r="AC405" s="162" t="s">
        <v>204</v>
      </c>
      <c r="AD405" s="162" t="s">
        <v>204</v>
      </c>
      <c r="AE405" s="162" t="s">
        <v>204</v>
      </c>
      <c r="AF405" s="162" t="s">
        <v>204</v>
      </c>
      <c r="AG405" s="162" t="s">
        <v>197</v>
      </c>
    </row>
    <row r="406" spans="1:33" x14ac:dyDescent="0.25">
      <c r="A406" s="162" t="s">
        <v>1357</v>
      </c>
      <c r="B406" s="162" t="s">
        <v>197</v>
      </c>
      <c r="C406" s="162" t="s">
        <v>197</v>
      </c>
      <c r="D406" s="162" t="s">
        <v>1358</v>
      </c>
      <c r="E406" s="162" t="s">
        <v>197</v>
      </c>
      <c r="F406" s="162" t="s">
        <v>1359</v>
      </c>
      <c r="G406" s="162" t="s">
        <v>88</v>
      </c>
      <c r="H406" s="162" t="s">
        <v>87</v>
      </c>
      <c r="I406" s="162" t="s">
        <v>1551</v>
      </c>
      <c r="J406" s="162" t="s">
        <v>186</v>
      </c>
      <c r="K406" s="162" t="s">
        <v>10</v>
      </c>
      <c r="L406" s="162">
        <v>10</v>
      </c>
      <c r="M406" s="162">
        <v>2012</v>
      </c>
      <c r="N406" s="162" t="s">
        <v>1558</v>
      </c>
      <c r="O406" s="162">
        <v>178</v>
      </c>
      <c r="P406" s="162" t="s">
        <v>204</v>
      </c>
      <c r="Q406" s="162" t="s">
        <v>204</v>
      </c>
      <c r="R406" s="162" t="s">
        <v>204</v>
      </c>
      <c r="S406" s="162" t="s">
        <v>204</v>
      </c>
      <c r="T406" s="162" t="s">
        <v>204</v>
      </c>
      <c r="U406" s="162" t="s">
        <v>204</v>
      </c>
      <c r="V406" s="162" t="s">
        <v>204</v>
      </c>
      <c r="W406" s="162" t="s">
        <v>204</v>
      </c>
      <c r="X406" s="162" t="s">
        <v>204</v>
      </c>
      <c r="Y406" s="162" t="s">
        <v>205</v>
      </c>
      <c r="Z406" s="162" t="s">
        <v>204</v>
      </c>
      <c r="AA406" s="162" t="s">
        <v>204</v>
      </c>
      <c r="AB406" s="162" t="s">
        <v>205</v>
      </c>
      <c r="AC406" s="162" t="s">
        <v>204</v>
      </c>
      <c r="AD406" s="162" t="s">
        <v>204</v>
      </c>
      <c r="AE406" s="162" t="s">
        <v>204</v>
      </c>
      <c r="AF406" s="162" t="s">
        <v>204</v>
      </c>
      <c r="AG406" s="162" t="s">
        <v>197</v>
      </c>
    </row>
    <row r="407" spans="1:33" x14ac:dyDescent="0.25">
      <c r="A407" s="162" t="s">
        <v>1357</v>
      </c>
      <c r="B407" s="162" t="s">
        <v>197</v>
      </c>
      <c r="C407" s="162" t="s">
        <v>197</v>
      </c>
      <c r="D407" s="162" t="s">
        <v>1358</v>
      </c>
      <c r="E407" s="162" t="s">
        <v>197</v>
      </c>
      <c r="F407" s="162" t="s">
        <v>1359</v>
      </c>
      <c r="G407" s="162" t="s">
        <v>88</v>
      </c>
      <c r="H407" s="162" t="s">
        <v>87</v>
      </c>
      <c r="I407" s="162" t="s">
        <v>1551</v>
      </c>
      <c r="J407" s="162" t="s">
        <v>186</v>
      </c>
      <c r="K407" s="162" t="s">
        <v>10</v>
      </c>
      <c r="L407" s="162">
        <v>10</v>
      </c>
      <c r="M407" s="162">
        <v>2012</v>
      </c>
      <c r="N407" s="162" t="s">
        <v>1559</v>
      </c>
      <c r="O407" s="162">
        <v>451</v>
      </c>
      <c r="P407" s="162" t="s">
        <v>204</v>
      </c>
      <c r="Q407" s="162" t="s">
        <v>204</v>
      </c>
      <c r="R407" s="162" t="s">
        <v>204</v>
      </c>
      <c r="S407" s="162" t="s">
        <v>204</v>
      </c>
      <c r="T407" s="162" t="s">
        <v>204</v>
      </c>
      <c r="U407" s="162" t="s">
        <v>204</v>
      </c>
      <c r="V407" s="162" t="s">
        <v>204</v>
      </c>
      <c r="W407" s="162" t="s">
        <v>204</v>
      </c>
      <c r="X407" s="162" t="s">
        <v>204</v>
      </c>
      <c r="Y407" s="162" t="s">
        <v>205</v>
      </c>
      <c r="Z407" s="162" t="s">
        <v>204</v>
      </c>
      <c r="AA407" s="162" t="s">
        <v>204</v>
      </c>
      <c r="AB407" s="162" t="s">
        <v>205</v>
      </c>
      <c r="AC407" s="162" t="s">
        <v>204</v>
      </c>
      <c r="AD407" s="162" t="s">
        <v>204</v>
      </c>
      <c r="AE407" s="162" t="s">
        <v>204</v>
      </c>
      <c r="AF407" s="162" t="s">
        <v>204</v>
      </c>
      <c r="AG407" s="162" t="s">
        <v>197</v>
      </c>
    </row>
    <row r="408" spans="1:33" x14ac:dyDescent="0.25">
      <c r="A408" s="162" t="s">
        <v>1357</v>
      </c>
      <c r="B408" s="162" t="s">
        <v>197</v>
      </c>
      <c r="C408" s="162" t="s">
        <v>197</v>
      </c>
      <c r="D408" s="162" t="s">
        <v>1358</v>
      </c>
      <c r="E408" s="162" t="s">
        <v>197</v>
      </c>
      <c r="F408" s="162" t="s">
        <v>1359</v>
      </c>
      <c r="G408" s="162" t="s">
        <v>88</v>
      </c>
      <c r="H408" s="162" t="s">
        <v>87</v>
      </c>
      <c r="I408" s="162" t="s">
        <v>1551</v>
      </c>
      <c r="J408" s="162" t="s">
        <v>186</v>
      </c>
      <c r="K408" s="162" t="s">
        <v>10</v>
      </c>
      <c r="L408" s="162">
        <v>8</v>
      </c>
      <c r="M408" s="162">
        <v>2012</v>
      </c>
      <c r="N408" s="162" t="s">
        <v>1554</v>
      </c>
      <c r="O408" s="162">
        <v>87</v>
      </c>
      <c r="P408" s="162" t="s">
        <v>204</v>
      </c>
      <c r="Q408" s="162" t="s">
        <v>204</v>
      </c>
      <c r="R408" s="162" t="s">
        <v>204</v>
      </c>
      <c r="S408" s="162" t="s">
        <v>204</v>
      </c>
      <c r="T408" s="162" t="s">
        <v>204</v>
      </c>
      <c r="U408" s="162" t="s">
        <v>204</v>
      </c>
      <c r="V408" s="162" t="s">
        <v>204</v>
      </c>
      <c r="W408" s="162" t="s">
        <v>204</v>
      </c>
      <c r="X408" s="162" t="s">
        <v>204</v>
      </c>
      <c r="Y408" s="162" t="s">
        <v>205</v>
      </c>
      <c r="Z408" s="162" t="s">
        <v>204</v>
      </c>
      <c r="AA408" s="162" t="s">
        <v>204</v>
      </c>
      <c r="AB408" s="162" t="s">
        <v>205</v>
      </c>
      <c r="AC408" s="162" t="s">
        <v>204</v>
      </c>
      <c r="AD408" s="162" t="s">
        <v>204</v>
      </c>
      <c r="AE408" s="162" t="s">
        <v>204</v>
      </c>
      <c r="AF408" s="162" t="s">
        <v>204</v>
      </c>
      <c r="AG408" s="162" t="s">
        <v>197</v>
      </c>
    </row>
    <row r="409" spans="1:33" x14ac:dyDescent="0.25">
      <c r="A409" s="162" t="s">
        <v>1357</v>
      </c>
      <c r="B409" s="162" t="s">
        <v>197</v>
      </c>
      <c r="C409" s="162" t="s">
        <v>197</v>
      </c>
      <c r="D409" s="162" t="s">
        <v>1358</v>
      </c>
      <c r="E409" s="162" t="s">
        <v>197</v>
      </c>
      <c r="F409" s="162" t="s">
        <v>1359</v>
      </c>
      <c r="G409" s="162" t="s">
        <v>88</v>
      </c>
      <c r="H409" s="162" t="s">
        <v>87</v>
      </c>
      <c r="I409" s="162" t="s">
        <v>1551</v>
      </c>
      <c r="J409" s="162" t="s">
        <v>186</v>
      </c>
      <c r="K409" s="162" t="s">
        <v>10</v>
      </c>
      <c r="L409" s="162">
        <v>8</v>
      </c>
      <c r="M409" s="162">
        <v>2012</v>
      </c>
      <c r="N409" s="162" t="s">
        <v>1555</v>
      </c>
      <c r="O409" s="162">
        <v>217</v>
      </c>
      <c r="P409" s="162" t="s">
        <v>204</v>
      </c>
      <c r="Q409" s="162" t="s">
        <v>204</v>
      </c>
      <c r="R409" s="162" t="s">
        <v>204</v>
      </c>
      <c r="S409" s="162" t="s">
        <v>204</v>
      </c>
      <c r="T409" s="162" t="s">
        <v>204</v>
      </c>
      <c r="U409" s="162" t="s">
        <v>204</v>
      </c>
      <c r="V409" s="162" t="s">
        <v>204</v>
      </c>
      <c r="W409" s="162" t="s">
        <v>204</v>
      </c>
      <c r="X409" s="162" t="s">
        <v>204</v>
      </c>
      <c r="Y409" s="162" t="s">
        <v>205</v>
      </c>
      <c r="Z409" s="162" t="s">
        <v>204</v>
      </c>
      <c r="AA409" s="162" t="s">
        <v>204</v>
      </c>
      <c r="AB409" s="162" t="s">
        <v>205</v>
      </c>
      <c r="AC409" s="162" t="s">
        <v>204</v>
      </c>
      <c r="AD409" s="162" t="s">
        <v>204</v>
      </c>
      <c r="AE409" s="162" t="s">
        <v>204</v>
      </c>
      <c r="AF409" s="162" t="s">
        <v>204</v>
      </c>
      <c r="AG409" s="162" t="s">
        <v>197</v>
      </c>
    </row>
    <row r="410" spans="1:33" x14ac:dyDescent="0.25">
      <c r="A410" s="162" t="s">
        <v>1357</v>
      </c>
      <c r="B410" s="162" t="s">
        <v>197</v>
      </c>
      <c r="C410" s="162" t="s">
        <v>197</v>
      </c>
      <c r="D410" s="162" t="s">
        <v>1358</v>
      </c>
      <c r="E410" s="162" t="s">
        <v>197</v>
      </c>
      <c r="F410" s="162" t="s">
        <v>1359</v>
      </c>
      <c r="G410" s="162" t="s">
        <v>88</v>
      </c>
      <c r="H410" s="162" t="s">
        <v>87</v>
      </c>
      <c r="I410" s="162" t="s">
        <v>1551</v>
      </c>
      <c r="J410" s="162" t="s">
        <v>186</v>
      </c>
      <c r="K410" s="162" t="s">
        <v>10</v>
      </c>
      <c r="L410" s="162">
        <v>11</v>
      </c>
      <c r="M410" s="162">
        <v>2012</v>
      </c>
      <c r="N410" s="162" t="s">
        <v>1560</v>
      </c>
      <c r="O410" s="162">
        <v>142</v>
      </c>
      <c r="P410" s="162" t="s">
        <v>204</v>
      </c>
      <c r="Q410" s="162" t="s">
        <v>204</v>
      </c>
      <c r="R410" s="162" t="s">
        <v>204</v>
      </c>
      <c r="S410" s="162" t="s">
        <v>204</v>
      </c>
      <c r="T410" s="162" t="s">
        <v>204</v>
      </c>
      <c r="U410" s="162" t="s">
        <v>204</v>
      </c>
      <c r="V410" s="162" t="s">
        <v>204</v>
      </c>
      <c r="W410" s="162" t="s">
        <v>204</v>
      </c>
      <c r="X410" s="162" t="s">
        <v>204</v>
      </c>
      <c r="Y410" s="162" t="s">
        <v>205</v>
      </c>
      <c r="Z410" s="162" t="s">
        <v>204</v>
      </c>
      <c r="AA410" s="162" t="s">
        <v>204</v>
      </c>
      <c r="AB410" s="162" t="s">
        <v>205</v>
      </c>
      <c r="AC410" s="162" t="s">
        <v>204</v>
      </c>
      <c r="AD410" s="162" t="s">
        <v>204</v>
      </c>
      <c r="AE410" s="162" t="s">
        <v>204</v>
      </c>
      <c r="AF410" s="162" t="s">
        <v>204</v>
      </c>
      <c r="AG410" s="162" t="s">
        <v>197</v>
      </c>
    </row>
    <row r="411" spans="1:33" x14ac:dyDescent="0.25">
      <c r="A411" s="162" t="s">
        <v>1357</v>
      </c>
      <c r="B411" s="162" t="s">
        <v>197</v>
      </c>
      <c r="C411" s="162" t="s">
        <v>197</v>
      </c>
      <c r="D411" s="162" t="s">
        <v>1358</v>
      </c>
      <c r="E411" s="162" t="s">
        <v>197</v>
      </c>
      <c r="F411" s="162" t="s">
        <v>1359</v>
      </c>
      <c r="G411" s="162" t="s">
        <v>88</v>
      </c>
      <c r="H411" s="162" t="s">
        <v>87</v>
      </c>
      <c r="I411" s="162" t="s">
        <v>1551</v>
      </c>
      <c r="J411" s="162" t="s">
        <v>186</v>
      </c>
      <c r="K411" s="162" t="s">
        <v>10</v>
      </c>
      <c r="L411" s="162">
        <v>11</v>
      </c>
      <c r="M411" s="162">
        <v>2012</v>
      </c>
      <c r="N411" s="162" t="s">
        <v>1561</v>
      </c>
      <c r="O411" s="162">
        <v>362</v>
      </c>
      <c r="P411" s="162" t="s">
        <v>204</v>
      </c>
      <c r="Q411" s="162" t="s">
        <v>204</v>
      </c>
      <c r="R411" s="162" t="s">
        <v>204</v>
      </c>
      <c r="S411" s="162" t="s">
        <v>204</v>
      </c>
      <c r="T411" s="162" t="s">
        <v>204</v>
      </c>
      <c r="U411" s="162" t="s">
        <v>204</v>
      </c>
      <c r="V411" s="162" t="s">
        <v>204</v>
      </c>
      <c r="W411" s="162" t="s">
        <v>204</v>
      </c>
      <c r="X411" s="162" t="s">
        <v>204</v>
      </c>
      <c r="Y411" s="162" t="s">
        <v>205</v>
      </c>
      <c r="Z411" s="162" t="s">
        <v>204</v>
      </c>
      <c r="AA411" s="162" t="s">
        <v>204</v>
      </c>
      <c r="AB411" s="162" t="s">
        <v>205</v>
      </c>
      <c r="AC411" s="162" t="s">
        <v>204</v>
      </c>
      <c r="AD411" s="162" t="s">
        <v>204</v>
      </c>
      <c r="AE411" s="162" t="s">
        <v>204</v>
      </c>
      <c r="AF411" s="162" t="s">
        <v>204</v>
      </c>
      <c r="AG411" s="162" t="s">
        <v>197</v>
      </c>
    </row>
    <row r="412" spans="1:33" x14ac:dyDescent="0.25">
      <c r="A412" s="162" t="s">
        <v>1357</v>
      </c>
      <c r="B412" s="162" t="s">
        <v>197</v>
      </c>
      <c r="C412" s="162" t="s">
        <v>197</v>
      </c>
      <c r="D412" s="162" t="s">
        <v>1358</v>
      </c>
      <c r="E412" s="162" t="s">
        <v>197</v>
      </c>
      <c r="F412" s="162" t="s">
        <v>1359</v>
      </c>
      <c r="G412" s="162" t="s">
        <v>88</v>
      </c>
      <c r="H412" s="162" t="s">
        <v>87</v>
      </c>
      <c r="I412" s="162" t="s">
        <v>1551</v>
      </c>
      <c r="J412" s="162" t="s">
        <v>186</v>
      </c>
      <c r="K412" s="162" t="s">
        <v>10</v>
      </c>
      <c r="L412" s="162">
        <v>12</v>
      </c>
      <c r="M412" s="162">
        <v>2012</v>
      </c>
      <c r="N412" s="162" t="s">
        <v>1563</v>
      </c>
      <c r="O412" s="162">
        <v>269</v>
      </c>
      <c r="P412" s="162" t="s">
        <v>204</v>
      </c>
      <c r="Q412" s="162" t="s">
        <v>204</v>
      </c>
      <c r="R412" s="162" t="s">
        <v>204</v>
      </c>
      <c r="S412" s="162" t="s">
        <v>204</v>
      </c>
      <c r="T412" s="162" t="s">
        <v>204</v>
      </c>
      <c r="U412" s="162" t="s">
        <v>204</v>
      </c>
      <c r="V412" s="162" t="s">
        <v>204</v>
      </c>
      <c r="W412" s="162" t="s">
        <v>204</v>
      </c>
      <c r="X412" s="162" t="s">
        <v>204</v>
      </c>
      <c r="Y412" s="162" t="s">
        <v>205</v>
      </c>
      <c r="Z412" s="162" t="s">
        <v>204</v>
      </c>
      <c r="AA412" s="162" t="s">
        <v>204</v>
      </c>
      <c r="AB412" s="162" t="s">
        <v>205</v>
      </c>
      <c r="AC412" s="162" t="s">
        <v>204</v>
      </c>
      <c r="AD412" s="162" t="s">
        <v>204</v>
      </c>
      <c r="AE412" s="162" t="s">
        <v>204</v>
      </c>
      <c r="AF412" s="162" t="s">
        <v>204</v>
      </c>
      <c r="AG412" s="162" t="s">
        <v>197</v>
      </c>
    </row>
    <row r="413" spans="1:33" x14ac:dyDescent="0.25">
      <c r="A413" s="162" t="s">
        <v>1357</v>
      </c>
      <c r="B413" s="162" t="s">
        <v>197</v>
      </c>
      <c r="C413" s="162" t="s">
        <v>197</v>
      </c>
      <c r="D413" s="162" t="s">
        <v>1358</v>
      </c>
      <c r="E413" s="162" t="s">
        <v>197</v>
      </c>
      <c r="F413" s="162" t="s">
        <v>1359</v>
      </c>
      <c r="G413" s="162" t="s">
        <v>88</v>
      </c>
      <c r="H413" s="162" t="s">
        <v>87</v>
      </c>
      <c r="I413" s="162" t="s">
        <v>1551</v>
      </c>
      <c r="J413" s="162" t="s">
        <v>186</v>
      </c>
      <c r="K413" s="162" t="s">
        <v>10</v>
      </c>
      <c r="L413" s="162">
        <v>12</v>
      </c>
      <c r="M413" s="162">
        <v>2012</v>
      </c>
      <c r="N413" s="162" t="s">
        <v>1562</v>
      </c>
      <c r="O413" s="162">
        <v>682</v>
      </c>
      <c r="P413" s="162" t="s">
        <v>204</v>
      </c>
      <c r="Q413" s="162" t="s">
        <v>204</v>
      </c>
      <c r="R413" s="162" t="s">
        <v>204</v>
      </c>
      <c r="S413" s="162" t="s">
        <v>204</v>
      </c>
      <c r="T413" s="162" t="s">
        <v>204</v>
      </c>
      <c r="U413" s="162" t="s">
        <v>204</v>
      </c>
      <c r="V413" s="162" t="s">
        <v>204</v>
      </c>
      <c r="W413" s="162" t="s">
        <v>204</v>
      </c>
      <c r="X413" s="162" t="s">
        <v>204</v>
      </c>
      <c r="Y413" s="162" t="s">
        <v>205</v>
      </c>
      <c r="Z413" s="162" t="s">
        <v>204</v>
      </c>
      <c r="AA413" s="162" t="s">
        <v>204</v>
      </c>
      <c r="AB413" s="162" t="s">
        <v>205</v>
      </c>
      <c r="AC413" s="162" t="s">
        <v>204</v>
      </c>
      <c r="AD413" s="162" t="s">
        <v>204</v>
      </c>
      <c r="AE413" s="162" t="s">
        <v>204</v>
      </c>
      <c r="AF413" s="162" t="s">
        <v>204</v>
      </c>
      <c r="AG413" s="162" t="s">
        <v>197</v>
      </c>
    </row>
    <row r="414" spans="1:33" x14ac:dyDescent="0.25">
      <c r="A414" s="162" t="s">
        <v>1357</v>
      </c>
      <c r="B414" s="162" t="s">
        <v>197</v>
      </c>
      <c r="C414" s="162" t="s">
        <v>197</v>
      </c>
      <c r="D414" s="162" t="s">
        <v>1358</v>
      </c>
      <c r="E414" s="162" t="s">
        <v>197</v>
      </c>
      <c r="F414" s="162" t="s">
        <v>1359</v>
      </c>
      <c r="G414" s="162" t="s">
        <v>44</v>
      </c>
      <c r="H414" s="162" t="s">
        <v>43</v>
      </c>
      <c r="I414" s="162" t="s">
        <v>1564</v>
      </c>
      <c r="J414" s="162" t="s">
        <v>186</v>
      </c>
      <c r="K414" s="162" t="s">
        <v>10</v>
      </c>
      <c r="L414" s="162">
        <v>2</v>
      </c>
      <c r="M414" s="162">
        <v>2013</v>
      </c>
      <c r="N414" s="162" t="s">
        <v>1565</v>
      </c>
      <c r="O414" s="162">
        <v>959</v>
      </c>
      <c r="P414" s="162" t="s">
        <v>204</v>
      </c>
      <c r="Q414" s="162" t="s">
        <v>204</v>
      </c>
      <c r="R414" s="162" t="s">
        <v>205</v>
      </c>
      <c r="S414" s="162" t="s">
        <v>204</v>
      </c>
      <c r="T414" s="162" t="s">
        <v>204</v>
      </c>
      <c r="U414" s="162" t="s">
        <v>204</v>
      </c>
      <c r="V414" s="162" t="s">
        <v>204</v>
      </c>
      <c r="W414" s="162" t="s">
        <v>204</v>
      </c>
      <c r="X414" s="162" t="s">
        <v>204</v>
      </c>
      <c r="Y414" s="162" t="s">
        <v>205</v>
      </c>
      <c r="Z414" s="162" t="s">
        <v>204</v>
      </c>
      <c r="AA414" s="162" t="s">
        <v>204</v>
      </c>
      <c r="AB414" s="162" t="s">
        <v>205</v>
      </c>
      <c r="AC414" s="162" t="s">
        <v>204</v>
      </c>
      <c r="AD414" s="162" t="s">
        <v>204</v>
      </c>
      <c r="AE414" s="162" t="s">
        <v>204</v>
      </c>
      <c r="AF414" s="162" t="s">
        <v>204</v>
      </c>
      <c r="AG414" s="162" t="s">
        <v>197</v>
      </c>
    </row>
    <row r="415" spans="1:33" x14ac:dyDescent="0.25">
      <c r="A415" s="162" t="s">
        <v>1357</v>
      </c>
      <c r="B415" s="162" t="s">
        <v>197</v>
      </c>
      <c r="C415" s="162" t="s">
        <v>197</v>
      </c>
      <c r="D415" s="162" t="s">
        <v>1358</v>
      </c>
      <c r="E415" s="162" t="s">
        <v>197</v>
      </c>
      <c r="F415" s="162" t="s">
        <v>1359</v>
      </c>
      <c r="G415" s="162" t="s">
        <v>44</v>
      </c>
      <c r="H415" s="162" t="s">
        <v>43</v>
      </c>
      <c r="I415" s="162" t="s">
        <v>1564</v>
      </c>
      <c r="J415" s="162" t="s">
        <v>186</v>
      </c>
      <c r="K415" s="162" t="s">
        <v>10</v>
      </c>
      <c r="L415" s="162">
        <v>2</v>
      </c>
      <c r="M415" s="162">
        <v>2013</v>
      </c>
      <c r="N415" s="162" t="s">
        <v>1566</v>
      </c>
      <c r="O415" s="162">
        <v>2100</v>
      </c>
      <c r="P415" s="162" t="s">
        <v>204</v>
      </c>
      <c r="Q415" s="162" t="s">
        <v>204</v>
      </c>
      <c r="R415" s="162" t="s">
        <v>205</v>
      </c>
      <c r="S415" s="162" t="s">
        <v>204</v>
      </c>
      <c r="T415" s="162" t="s">
        <v>204</v>
      </c>
      <c r="U415" s="162" t="s">
        <v>204</v>
      </c>
      <c r="V415" s="162" t="s">
        <v>204</v>
      </c>
      <c r="W415" s="162" t="s">
        <v>204</v>
      </c>
      <c r="X415" s="162" t="s">
        <v>204</v>
      </c>
      <c r="Y415" s="162" t="s">
        <v>205</v>
      </c>
      <c r="Z415" s="162" t="s">
        <v>204</v>
      </c>
      <c r="AA415" s="162" t="s">
        <v>204</v>
      </c>
      <c r="AB415" s="162" t="s">
        <v>205</v>
      </c>
      <c r="AC415" s="162" t="s">
        <v>204</v>
      </c>
      <c r="AD415" s="162" t="s">
        <v>204</v>
      </c>
      <c r="AE415" s="162" t="s">
        <v>204</v>
      </c>
      <c r="AF415" s="162" t="s">
        <v>204</v>
      </c>
      <c r="AG415" s="162" t="s">
        <v>197</v>
      </c>
    </row>
    <row r="416" spans="1:33" x14ac:dyDescent="0.25">
      <c r="A416" s="162" t="s">
        <v>1357</v>
      </c>
      <c r="B416" s="162" t="s">
        <v>197</v>
      </c>
      <c r="C416" s="162" t="s">
        <v>197</v>
      </c>
      <c r="D416" s="162" t="s">
        <v>1358</v>
      </c>
      <c r="E416" s="162" t="s">
        <v>197</v>
      </c>
      <c r="F416" s="162" t="s">
        <v>1359</v>
      </c>
      <c r="G416" s="162" t="s">
        <v>44</v>
      </c>
      <c r="H416" s="162" t="s">
        <v>43</v>
      </c>
      <c r="I416" s="162" t="s">
        <v>1564</v>
      </c>
      <c r="J416" s="162" t="s">
        <v>186</v>
      </c>
      <c r="K416" s="162" t="s">
        <v>10</v>
      </c>
      <c r="L416" s="162">
        <v>2</v>
      </c>
      <c r="M416" s="162">
        <v>2013</v>
      </c>
      <c r="N416" s="162" t="s">
        <v>1567</v>
      </c>
      <c r="O416" s="162">
        <v>1898</v>
      </c>
      <c r="P416" s="162" t="s">
        <v>204</v>
      </c>
      <c r="Q416" s="162" t="s">
        <v>204</v>
      </c>
      <c r="R416" s="162" t="s">
        <v>205</v>
      </c>
      <c r="S416" s="162" t="s">
        <v>204</v>
      </c>
      <c r="T416" s="162" t="s">
        <v>204</v>
      </c>
      <c r="U416" s="162" t="s">
        <v>204</v>
      </c>
      <c r="V416" s="162" t="s">
        <v>204</v>
      </c>
      <c r="W416" s="162" t="s">
        <v>204</v>
      </c>
      <c r="X416" s="162" t="s">
        <v>204</v>
      </c>
      <c r="Y416" s="162" t="s">
        <v>205</v>
      </c>
      <c r="Z416" s="162" t="s">
        <v>204</v>
      </c>
      <c r="AA416" s="162" t="s">
        <v>204</v>
      </c>
      <c r="AB416" s="162" t="s">
        <v>205</v>
      </c>
      <c r="AC416" s="162" t="s">
        <v>204</v>
      </c>
      <c r="AD416" s="162" t="s">
        <v>204</v>
      </c>
      <c r="AE416" s="162" t="s">
        <v>204</v>
      </c>
      <c r="AF416" s="162" t="s">
        <v>204</v>
      </c>
      <c r="AG416" s="162" t="s">
        <v>197</v>
      </c>
    </row>
    <row r="417" spans="1:33" x14ac:dyDescent="0.25">
      <c r="A417" s="162" t="s">
        <v>1357</v>
      </c>
      <c r="B417" s="162" t="s">
        <v>197</v>
      </c>
      <c r="C417" s="162" t="s">
        <v>197</v>
      </c>
      <c r="D417" s="162" t="s">
        <v>1358</v>
      </c>
      <c r="E417" s="162" t="s">
        <v>197</v>
      </c>
      <c r="F417" s="162" t="s">
        <v>1359</v>
      </c>
      <c r="G417" s="162" t="s">
        <v>44</v>
      </c>
      <c r="H417" s="162" t="s">
        <v>43</v>
      </c>
      <c r="I417" s="162" t="s">
        <v>1564</v>
      </c>
      <c r="J417" s="162" t="s">
        <v>186</v>
      </c>
      <c r="K417" s="162" t="s">
        <v>10</v>
      </c>
      <c r="L417" s="162">
        <v>12</v>
      </c>
      <c r="M417" s="162">
        <v>2012</v>
      </c>
      <c r="N417" s="162" t="s">
        <v>1570</v>
      </c>
      <c r="O417" s="162">
        <v>2937</v>
      </c>
      <c r="P417" s="162" t="s">
        <v>204</v>
      </c>
      <c r="Q417" s="162" t="s">
        <v>204</v>
      </c>
      <c r="R417" s="162" t="s">
        <v>205</v>
      </c>
      <c r="S417" s="162" t="s">
        <v>204</v>
      </c>
      <c r="T417" s="162" t="s">
        <v>204</v>
      </c>
      <c r="U417" s="162" t="s">
        <v>204</v>
      </c>
      <c r="V417" s="162" t="s">
        <v>204</v>
      </c>
      <c r="W417" s="162" t="s">
        <v>204</v>
      </c>
      <c r="X417" s="162" t="s">
        <v>204</v>
      </c>
      <c r="Y417" s="162" t="s">
        <v>205</v>
      </c>
      <c r="Z417" s="162" t="s">
        <v>204</v>
      </c>
      <c r="AA417" s="162" t="s">
        <v>204</v>
      </c>
      <c r="AB417" s="162" t="s">
        <v>205</v>
      </c>
      <c r="AC417" s="162" t="s">
        <v>204</v>
      </c>
      <c r="AD417" s="162" t="s">
        <v>204</v>
      </c>
      <c r="AE417" s="162" t="s">
        <v>204</v>
      </c>
      <c r="AF417" s="162" t="s">
        <v>204</v>
      </c>
      <c r="AG417" s="162" t="s">
        <v>197</v>
      </c>
    </row>
    <row r="418" spans="1:33" x14ac:dyDescent="0.25">
      <c r="A418" s="162" t="s">
        <v>1357</v>
      </c>
      <c r="B418" s="162" t="s">
        <v>197</v>
      </c>
      <c r="C418" s="162" t="s">
        <v>197</v>
      </c>
      <c r="D418" s="162" t="s">
        <v>1358</v>
      </c>
      <c r="E418" s="162" t="s">
        <v>197</v>
      </c>
      <c r="F418" s="162" t="s">
        <v>1359</v>
      </c>
      <c r="G418" s="162" t="s">
        <v>44</v>
      </c>
      <c r="H418" s="162" t="s">
        <v>43</v>
      </c>
      <c r="I418" s="162" t="s">
        <v>1564</v>
      </c>
      <c r="J418" s="162" t="s">
        <v>186</v>
      </c>
      <c r="K418" s="162" t="s">
        <v>10</v>
      </c>
      <c r="L418" s="162">
        <v>8</v>
      </c>
      <c r="M418" s="162">
        <v>2012</v>
      </c>
      <c r="N418" s="162" t="s">
        <v>1571</v>
      </c>
      <c r="O418" s="162">
        <v>8005</v>
      </c>
      <c r="P418" s="162" t="s">
        <v>204</v>
      </c>
      <c r="Q418" s="162" t="s">
        <v>204</v>
      </c>
      <c r="R418" s="162" t="s">
        <v>205</v>
      </c>
      <c r="S418" s="162" t="s">
        <v>204</v>
      </c>
      <c r="T418" s="162" t="s">
        <v>204</v>
      </c>
      <c r="U418" s="162" t="s">
        <v>204</v>
      </c>
      <c r="V418" s="162" t="s">
        <v>204</v>
      </c>
      <c r="W418" s="162" t="s">
        <v>204</v>
      </c>
      <c r="X418" s="162" t="s">
        <v>204</v>
      </c>
      <c r="Y418" s="162" t="s">
        <v>205</v>
      </c>
      <c r="Z418" s="162" t="s">
        <v>204</v>
      </c>
      <c r="AA418" s="162" t="s">
        <v>204</v>
      </c>
      <c r="AB418" s="162" t="s">
        <v>205</v>
      </c>
      <c r="AC418" s="162" t="s">
        <v>204</v>
      </c>
      <c r="AD418" s="162" t="s">
        <v>204</v>
      </c>
      <c r="AE418" s="162" t="s">
        <v>204</v>
      </c>
      <c r="AF418" s="162" t="s">
        <v>204</v>
      </c>
      <c r="AG418" s="162" t="s">
        <v>197</v>
      </c>
    </row>
    <row r="419" spans="1:33" x14ac:dyDescent="0.25">
      <c r="A419" s="162" t="s">
        <v>1357</v>
      </c>
      <c r="B419" s="162" t="s">
        <v>197</v>
      </c>
      <c r="C419" s="162" t="s">
        <v>197</v>
      </c>
      <c r="D419" s="162" t="s">
        <v>1358</v>
      </c>
      <c r="E419" s="162" t="s">
        <v>197</v>
      </c>
      <c r="F419" s="162" t="s">
        <v>1359</v>
      </c>
      <c r="G419" s="162" t="s">
        <v>44</v>
      </c>
      <c r="H419" s="162" t="s">
        <v>43</v>
      </c>
      <c r="I419" s="162" t="s">
        <v>1564</v>
      </c>
      <c r="J419" s="162" t="s">
        <v>186</v>
      </c>
      <c r="K419" s="162" t="s">
        <v>10</v>
      </c>
      <c r="L419" s="162">
        <v>1</v>
      </c>
      <c r="M419" s="162">
        <v>2013</v>
      </c>
      <c r="N419" s="162" t="s">
        <v>1568</v>
      </c>
      <c r="O419" s="162">
        <v>3485</v>
      </c>
      <c r="P419" s="162" t="s">
        <v>204</v>
      </c>
      <c r="Q419" s="162" t="s">
        <v>204</v>
      </c>
      <c r="R419" s="162" t="s">
        <v>205</v>
      </c>
      <c r="S419" s="162" t="s">
        <v>204</v>
      </c>
      <c r="T419" s="162" t="s">
        <v>204</v>
      </c>
      <c r="U419" s="162" t="s">
        <v>204</v>
      </c>
      <c r="V419" s="162" t="s">
        <v>204</v>
      </c>
      <c r="W419" s="162" t="s">
        <v>204</v>
      </c>
      <c r="X419" s="162" t="s">
        <v>204</v>
      </c>
      <c r="Y419" s="162" t="s">
        <v>205</v>
      </c>
      <c r="Z419" s="162" t="s">
        <v>204</v>
      </c>
      <c r="AA419" s="162" t="s">
        <v>204</v>
      </c>
      <c r="AB419" s="162" t="s">
        <v>205</v>
      </c>
      <c r="AC419" s="162" t="s">
        <v>204</v>
      </c>
      <c r="AD419" s="162" t="s">
        <v>204</v>
      </c>
      <c r="AE419" s="162" t="s">
        <v>204</v>
      </c>
      <c r="AF419" s="162" t="s">
        <v>204</v>
      </c>
      <c r="AG419" s="162" t="s">
        <v>197</v>
      </c>
    </row>
    <row r="420" spans="1:33" x14ac:dyDescent="0.25">
      <c r="A420" s="162" t="s">
        <v>1357</v>
      </c>
      <c r="B420" s="162" t="s">
        <v>197</v>
      </c>
      <c r="C420" s="162" t="s">
        <v>197</v>
      </c>
      <c r="D420" s="162" t="s">
        <v>1358</v>
      </c>
      <c r="E420" s="162" t="s">
        <v>197</v>
      </c>
      <c r="F420" s="162" t="s">
        <v>1359</v>
      </c>
      <c r="G420" s="162" t="s">
        <v>44</v>
      </c>
      <c r="H420" s="162" t="s">
        <v>43</v>
      </c>
      <c r="I420" s="162" t="s">
        <v>1564</v>
      </c>
      <c r="J420" s="162" t="s">
        <v>186</v>
      </c>
      <c r="K420" s="162" t="s">
        <v>10</v>
      </c>
      <c r="L420" s="162">
        <v>1</v>
      </c>
      <c r="M420" s="162">
        <v>2013</v>
      </c>
      <c r="N420" s="162" t="s">
        <v>1569</v>
      </c>
      <c r="O420" s="162">
        <v>45</v>
      </c>
      <c r="P420" s="162" t="s">
        <v>204</v>
      </c>
      <c r="Q420" s="162" t="s">
        <v>204</v>
      </c>
      <c r="R420" s="162" t="s">
        <v>205</v>
      </c>
      <c r="S420" s="162" t="s">
        <v>204</v>
      </c>
      <c r="T420" s="162" t="s">
        <v>204</v>
      </c>
      <c r="U420" s="162" t="s">
        <v>204</v>
      </c>
      <c r="V420" s="162" t="s">
        <v>204</v>
      </c>
      <c r="W420" s="162" t="s">
        <v>204</v>
      </c>
      <c r="X420" s="162" t="s">
        <v>204</v>
      </c>
      <c r="Y420" s="162" t="s">
        <v>205</v>
      </c>
      <c r="Z420" s="162" t="s">
        <v>204</v>
      </c>
      <c r="AA420" s="162" t="s">
        <v>204</v>
      </c>
      <c r="AB420" s="162" t="s">
        <v>205</v>
      </c>
      <c r="AC420" s="162" t="s">
        <v>204</v>
      </c>
      <c r="AD420" s="162" t="s">
        <v>204</v>
      </c>
      <c r="AE420" s="162" t="s">
        <v>204</v>
      </c>
      <c r="AF420" s="162" t="s">
        <v>204</v>
      </c>
      <c r="AG420" s="162" t="s">
        <v>197</v>
      </c>
    </row>
    <row r="421" spans="1:33" x14ac:dyDescent="0.25">
      <c r="A421" s="162" t="s">
        <v>1357</v>
      </c>
      <c r="B421" s="162" t="s">
        <v>197</v>
      </c>
      <c r="C421" s="162" t="s">
        <v>197</v>
      </c>
      <c r="D421" s="162" t="s">
        <v>1358</v>
      </c>
      <c r="E421" s="162" t="s">
        <v>197</v>
      </c>
      <c r="F421" s="162" t="s">
        <v>1359</v>
      </c>
      <c r="G421" s="162" t="s">
        <v>44</v>
      </c>
      <c r="H421" s="162" t="s">
        <v>43</v>
      </c>
      <c r="I421" s="162" t="s">
        <v>1564</v>
      </c>
      <c r="J421" s="162" t="s">
        <v>186</v>
      </c>
      <c r="K421" s="162" t="s">
        <v>10</v>
      </c>
      <c r="L421" s="162">
        <v>7</v>
      </c>
      <c r="M421" s="162">
        <v>2012</v>
      </c>
      <c r="N421" s="162" t="s">
        <v>1572</v>
      </c>
      <c r="O421" s="162">
        <v>11729</v>
      </c>
      <c r="P421" s="162" t="s">
        <v>204</v>
      </c>
      <c r="Q421" s="162" t="s">
        <v>204</v>
      </c>
      <c r="R421" s="162" t="s">
        <v>205</v>
      </c>
      <c r="S421" s="162" t="s">
        <v>204</v>
      </c>
      <c r="T421" s="162" t="s">
        <v>204</v>
      </c>
      <c r="U421" s="162" t="s">
        <v>204</v>
      </c>
      <c r="V421" s="162" t="s">
        <v>204</v>
      </c>
      <c r="W421" s="162" t="s">
        <v>204</v>
      </c>
      <c r="X421" s="162" t="s">
        <v>204</v>
      </c>
      <c r="Y421" s="162" t="s">
        <v>205</v>
      </c>
      <c r="Z421" s="162" t="s">
        <v>204</v>
      </c>
      <c r="AA421" s="162" t="s">
        <v>204</v>
      </c>
      <c r="AB421" s="162" t="s">
        <v>205</v>
      </c>
      <c r="AC421" s="162" t="s">
        <v>204</v>
      </c>
      <c r="AD421" s="162" t="s">
        <v>204</v>
      </c>
      <c r="AE421" s="162" t="s">
        <v>204</v>
      </c>
      <c r="AF421" s="162" t="s">
        <v>204</v>
      </c>
      <c r="AG421" s="162" t="s">
        <v>197</v>
      </c>
    </row>
    <row r="422" spans="1:33" x14ac:dyDescent="0.25">
      <c r="A422" s="162" t="s">
        <v>1357</v>
      </c>
      <c r="B422" s="162" t="s">
        <v>197</v>
      </c>
      <c r="C422" s="162" t="s">
        <v>197</v>
      </c>
      <c r="D422" s="162" t="s">
        <v>1358</v>
      </c>
      <c r="E422" s="162" t="s">
        <v>197</v>
      </c>
      <c r="F422" s="162" t="s">
        <v>1359</v>
      </c>
      <c r="G422" s="162" t="s">
        <v>1573</v>
      </c>
      <c r="H422" s="162" t="s">
        <v>1574</v>
      </c>
      <c r="I422" s="162" t="s">
        <v>1467</v>
      </c>
      <c r="J422" s="162" t="s">
        <v>180</v>
      </c>
      <c r="K422" s="162" t="s">
        <v>47</v>
      </c>
      <c r="L422" s="162">
        <v>7</v>
      </c>
      <c r="M422" s="162">
        <v>2012</v>
      </c>
      <c r="N422" s="162" t="s">
        <v>1580</v>
      </c>
      <c r="O422" s="162">
        <v>2</v>
      </c>
      <c r="P422" s="162" t="s">
        <v>204</v>
      </c>
      <c r="Q422" s="162" t="s">
        <v>204</v>
      </c>
      <c r="R422" s="162" t="s">
        <v>204</v>
      </c>
      <c r="S422" s="162" t="s">
        <v>204</v>
      </c>
      <c r="T422" s="162" t="s">
        <v>204</v>
      </c>
      <c r="U422" s="162" t="s">
        <v>204</v>
      </c>
      <c r="V422" s="162" t="s">
        <v>204</v>
      </c>
      <c r="W422" s="162" t="s">
        <v>204</v>
      </c>
      <c r="X422" s="162" t="s">
        <v>204</v>
      </c>
      <c r="Y422" s="162" t="s">
        <v>204</v>
      </c>
      <c r="Z422" s="162" t="s">
        <v>204</v>
      </c>
      <c r="AA422" s="162" t="s">
        <v>204</v>
      </c>
      <c r="AB422" s="162" t="s">
        <v>204</v>
      </c>
      <c r="AC422" s="162" t="s">
        <v>204</v>
      </c>
      <c r="AD422" s="162" t="s">
        <v>204</v>
      </c>
      <c r="AE422" s="162" t="s">
        <v>204</v>
      </c>
      <c r="AF422" s="162" t="s">
        <v>204</v>
      </c>
      <c r="AG422" s="162" t="s">
        <v>197</v>
      </c>
    </row>
    <row r="423" spans="1:33" x14ac:dyDescent="0.25">
      <c r="A423" s="162" t="s">
        <v>1357</v>
      </c>
      <c r="B423" s="162" t="s">
        <v>197</v>
      </c>
      <c r="C423" s="162" t="s">
        <v>197</v>
      </c>
      <c r="D423" s="162" t="s">
        <v>1358</v>
      </c>
      <c r="E423" s="162" t="s">
        <v>197</v>
      </c>
      <c r="F423" s="162" t="s">
        <v>1359</v>
      </c>
      <c r="G423" s="162" t="s">
        <v>1573</v>
      </c>
      <c r="H423" s="162" t="s">
        <v>1574</v>
      </c>
      <c r="I423" s="162" t="s">
        <v>1467</v>
      </c>
      <c r="J423" s="162" t="s">
        <v>180</v>
      </c>
      <c r="K423" s="162" t="s">
        <v>47</v>
      </c>
      <c r="L423" s="162">
        <v>9</v>
      </c>
      <c r="M423" s="162">
        <v>2012</v>
      </c>
      <c r="N423" s="162" t="s">
        <v>1577</v>
      </c>
      <c r="O423" s="162">
        <v>2</v>
      </c>
      <c r="P423" s="162" t="s">
        <v>204</v>
      </c>
      <c r="Q423" s="162" t="s">
        <v>204</v>
      </c>
      <c r="R423" s="162" t="s">
        <v>204</v>
      </c>
      <c r="S423" s="162" t="s">
        <v>204</v>
      </c>
      <c r="T423" s="162" t="s">
        <v>204</v>
      </c>
      <c r="U423" s="162" t="s">
        <v>204</v>
      </c>
      <c r="V423" s="162" t="s">
        <v>204</v>
      </c>
      <c r="W423" s="162" t="s">
        <v>204</v>
      </c>
      <c r="X423" s="162" t="s">
        <v>204</v>
      </c>
      <c r="Y423" s="162" t="s">
        <v>204</v>
      </c>
      <c r="Z423" s="162" t="s">
        <v>204</v>
      </c>
      <c r="AA423" s="162" t="s">
        <v>204</v>
      </c>
      <c r="AB423" s="162" t="s">
        <v>204</v>
      </c>
      <c r="AC423" s="162" t="s">
        <v>204</v>
      </c>
      <c r="AD423" s="162" t="s">
        <v>204</v>
      </c>
      <c r="AE423" s="162" t="s">
        <v>204</v>
      </c>
      <c r="AF423" s="162" t="s">
        <v>204</v>
      </c>
      <c r="AG423" s="162" t="s">
        <v>197</v>
      </c>
    </row>
    <row r="424" spans="1:33" x14ac:dyDescent="0.25">
      <c r="A424" s="162" t="s">
        <v>1357</v>
      </c>
      <c r="B424" s="162" t="s">
        <v>197</v>
      </c>
      <c r="C424" s="162" t="s">
        <v>197</v>
      </c>
      <c r="D424" s="162" t="s">
        <v>1358</v>
      </c>
      <c r="E424" s="162" t="s">
        <v>197</v>
      </c>
      <c r="F424" s="162" t="s">
        <v>1359</v>
      </c>
      <c r="G424" s="162" t="s">
        <v>1573</v>
      </c>
      <c r="H424" s="162" t="s">
        <v>1574</v>
      </c>
      <c r="I424" s="162" t="s">
        <v>1467</v>
      </c>
      <c r="J424" s="162" t="s">
        <v>180</v>
      </c>
      <c r="K424" s="162" t="s">
        <v>47</v>
      </c>
      <c r="L424" s="162">
        <v>10</v>
      </c>
      <c r="M424" s="162">
        <v>2012</v>
      </c>
      <c r="N424" s="162" t="s">
        <v>1578</v>
      </c>
      <c r="O424" s="162">
        <v>1</v>
      </c>
      <c r="P424" s="162" t="s">
        <v>204</v>
      </c>
      <c r="Q424" s="162" t="s">
        <v>204</v>
      </c>
      <c r="R424" s="162" t="s">
        <v>204</v>
      </c>
      <c r="S424" s="162" t="s">
        <v>204</v>
      </c>
      <c r="T424" s="162" t="s">
        <v>204</v>
      </c>
      <c r="U424" s="162" t="s">
        <v>204</v>
      </c>
      <c r="V424" s="162" t="s">
        <v>204</v>
      </c>
      <c r="W424" s="162" t="s">
        <v>204</v>
      </c>
      <c r="X424" s="162" t="s">
        <v>204</v>
      </c>
      <c r="Y424" s="162" t="s">
        <v>204</v>
      </c>
      <c r="Z424" s="162" t="s">
        <v>204</v>
      </c>
      <c r="AA424" s="162" t="s">
        <v>204</v>
      </c>
      <c r="AB424" s="162" t="s">
        <v>204</v>
      </c>
      <c r="AC424" s="162" t="s">
        <v>204</v>
      </c>
      <c r="AD424" s="162" t="s">
        <v>204</v>
      </c>
      <c r="AE424" s="162" t="s">
        <v>204</v>
      </c>
      <c r="AF424" s="162" t="s">
        <v>204</v>
      </c>
      <c r="AG424" s="162" t="s">
        <v>197</v>
      </c>
    </row>
    <row r="425" spans="1:33" x14ac:dyDescent="0.25">
      <c r="A425" s="162" t="s">
        <v>1357</v>
      </c>
      <c r="B425" s="162" t="s">
        <v>197</v>
      </c>
      <c r="C425" s="162" t="s">
        <v>197</v>
      </c>
      <c r="D425" s="162" t="s">
        <v>1358</v>
      </c>
      <c r="E425" s="162" t="s">
        <v>197</v>
      </c>
      <c r="F425" s="162" t="s">
        <v>1359</v>
      </c>
      <c r="G425" s="162" t="s">
        <v>1573</v>
      </c>
      <c r="H425" s="162" t="s">
        <v>1574</v>
      </c>
      <c r="I425" s="162" t="s">
        <v>1467</v>
      </c>
      <c r="J425" s="162" t="s">
        <v>180</v>
      </c>
      <c r="K425" s="162" t="s">
        <v>47</v>
      </c>
      <c r="L425" s="162">
        <v>8</v>
      </c>
      <c r="M425" s="162">
        <v>2012</v>
      </c>
      <c r="N425" s="162" t="s">
        <v>1579</v>
      </c>
      <c r="O425" s="162">
        <v>2</v>
      </c>
      <c r="P425" s="162" t="s">
        <v>204</v>
      </c>
      <c r="Q425" s="162" t="s">
        <v>204</v>
      </c>
      <c r="R425" s="162" t="s">
        <v>204</v>
      </c>
      <c r="S425" s="162" t="s">
        <v>204</v>
      </c>
      <c r="T425" s="162" t="s">
        <v>204</v>
      </c>
      <c r="U425" s="162" t="s">
        <v>204</v>
      </c>
      <c r="V425" s="162" t="s">
        <v>204</v>
      </c>
      <c r="W425" s="162" t="s">
        <v>204</v>
      </c>
      <c r="X425" s="162" t="s">
        <v>204</v>
      </c>
      <c r="Y425" s="162" t="s">
        <v>204</v>
      </c>
      <c r="Z425" s="162" t="s">
        <v>204</v>
      </c>
      <c r="AA425" s="162" t="s">
        <v>204</v>
      </c>
      <c r="AB425" s="162" t="s">
        <v>204</v>
      </c>
      <c r="AC425" s="162" t="s">
        <v>204</v>
      </c>
      <c r="AD425" s="162" t="s">
        <v>204</v>
      </c>
      <c r="AE425" s="162" t="s">
        <v>204</v>
      </c>
      <c r="AF425" s="162" t="s">
        <v>204</v>
      </c>
      <c r="AG425" s="162" t="s">
        <v>197</v>
      </c>
    </row>
    <row r="426" spans="1:33" x14ac:dyDescent="0.25">
      <c r="A426" s="162" t="s">
        <v>1357</v>
      </c>
      <c r="B426" s="162" t="s">
        <v>197</v>
      </c>
      <c r="C426" s="162" t="s">
        <v>197</v>
      </c>
      <c r="D426" s="162" t="s">
        <v>1358</v>
      </c>
      <c r="E426" s="162" t="s">
        <v>197</v>
      </c>
      <c r="F426" s="162" t="s">
        <v>1359</v>
      </c>
      <c r="G426" s="162" t="s">
        <v>1573</v>
      </c>
      <c r="H426" s="162" t="s">
        <v>1574</v>
      </c>
      <c r="I426" s="162" t="s">
        <v>1467</v>
      </c>
      <c r="J426" s="162" t="s">
        <v>180</v>
      </c>
      <c r="K426" s="162" t="s">
        <v>47</v>
      </c>
      <c r="L426" s="162">
        <v>12</v>
      </c>
      <c r="M426" s="162">
        <v>2012</v>
      </c>
      <c r="N426" s="162" t="s">
        <v>1575</v>
      </c>
      <c r="O426" s="162">
        <v>1</v>
      </c>
      <c r="P426" s="162" t="s">
        <v>204</v>
      </c>
      <c r="Q426" s="162" t="s">
        <v>204</v>
      </c>
      <c r="R426" s="162" t="s">
        <v>204</v>
      </c>
      <c r="S426" s="162" t="s">
        <v>204</v>
      </c>
      <c r="T426" s="162" t="s">
        <v>204</v>
      </c>
      <c r="U426" s="162" t="s">
        <v>204</v>
      </c>
      <c r="V426" s="162" t="s">
        <v>204</v>
      </c>
      <c r="W426" s="162" t="s">
        <v>204</v>
      </c>
      <c r="X426" s="162" t="s">
        <v>204</v>
      </c>
      <c r="Y426" s="162" t="s">
        <v>204</v>
      </c>
      <c r="Z426" s="162" t="s">
        <v>204</v>
      </c>
      <c r="AA426" s="162" t="s">
        <v>204</v>
      </c>
      <c r="AB426" s="162" t="s">
        <v>204</v>
      </c>
      <c r="AC426" s="162" t="s">
        <v>204</v>
      </c>
      <c r="AD426" s="162" t="s">
        <v>204</v>
      </c>
      <c r="AE426" s="162" t="s">
        <v>204</v>
      </c>
      <c r="AF426" s="162" t="s">
        <v>204</v>
      </c>
      <c r="AG426" s="162" t="s">
        <v>197</v>
      </c>
    </row>
    <row r="427" spans="1:33" x14ac:dyDescent="0.25">
      <c r="A427" s="162" t="s">
        <v>1357</v>
      </c>
      <c r="B427" s="162" t="s">
        <v>197</v>
      </c>
      <c r="C427" s="162" t="s">
        <v>197</v>
      </c>
      <c r="D427" s="162" t="s">
        <v>1358</v>
      </c>
      <c r="E427" s="162" t="s">
        <v>197</v>
      </c>
      <c r="F427" s="162" t="s">
        <v>1359</v>
      </c>
      <c r="G427" s="162" t="s">
        <v>1573</v>
      </c>
      <c r="H427" s="162" t="s">
        <v>1574</v>
      </c>
      <c r="I427" s="162" t="s">
        <v>1467</v>
      </c>
      <c r="J427" s="162" t="s">
        <v>180</v>
      </c>
      <c r="K427" s="162" t="s">
        <v>47</v>
      </c>
      <c r="L427" s="162">
        <v>11</v>
      </c>
      <c r="M427" s="162">
        <v>2012</v>
      </c>
      <c r="N427" s="162" t="s">
        <v>1576</v>
      </c>
      <c r="O427" s="162">
        <v>1</v>
      </c>
      <c r="P427" s="162" t="s">
        <v>204</v>
      </c>
      <c r="Q427" s="162" t="s">
        <v>204</v>
      </c>
      <c r="R427" s="162" t="s">
        <v>204</v>
      </c>
      <c r="S427" s="162" t="s">
        <v>204</v>
      </c>
      <c r="T427" s="162" t="s">
        <v>204</v>
      </c>
      <c r="U427" s="162" t="s">
        <v>204</v>
      </c>
      <c r="V427" s="162" t="s">
        <v>204</v>
      </c>
      <c r="W427" s="162" t="s">
        <v>204</v>
      </c>
      <c r="X427" s="162" t="s">
        <v>204</v>
      </c>
      <c r="Y427" s="162" t="s">
        <v>204</v>
      </c>
      <c r="Z427" s="162" t="s">
        <v>204</v>
      </c>
      <c r="AA427" s="162" t="s">
        <v>204</v>
      </c>
      <c r="AB427" s="162" t="s">
        <v>204</v>
      </c>
      <c r="AC427" s="162" t="s">
        <v>204</v>
      </c>
      <c r="AD427" s="162" t="s">
        <v>204</v>
      </c>
      <c r="AE427" s="162" t="s">
        <v>204</v>
      </c>
      <c r="AF427" s="162" t="s">
        <v>204</v>
      </c>
      <c r="AG427" s="162" t="s">
        <v>197</v>
      </c>
    </row>
    <row r="428" spans="1:33" x14ac:dyDescent="0.25">
      <c r="A428" s="162" t="s">
        <v>1357</v>
      </c>
      <c r="B428" s="162" t="s">
        <v>197</v>
      </c>
      <c r="C428" s="162" t="s">
        <v>197</v>
      </c>
      <c r="D428" s="162" t="s">
        <v>1358</v>
      </c>
      <c r="E428" s="162" t="s">
        <v>197</v>
      </c>
      <c r="F428" s="162" t="s">
        <v>1359</v>
      </c>
      <c r="G428" s="162" t="s">
        <v>14</v>
      </c>
      <c r="H428" s="162" t="s">
        <v>59</v>
      </c>
      <c r="I428" s="162" t="s">
        <v>1581</v>
      </c>
      <c r="J428" s="162" t="s">
        <v>187</v>
      </c>
      <c r="K428" s="162" t="s">
        <v>10</v>
      </c>
      <c r="L428" s="162">
        <v>8</v>
      </c>
      <c r="M428" s="162">
        <v>2012</v>
      </c>
      <c r="N428" s="162" t="s">
        <v>1584</v>
      </c>
      <c r="O428" s="162">
        <v>394</v>
      </c>
      <c r="P428" s="162" t="s">
        <v>204</v>
      </c>
      <c r="Q428" s="162" t="s">
        <v>204</v>
      </c>
      <c r="R428" s="162" t="s">
        <v>205</v>
      </c>
      <c r="S428" s="162" t="s">
        <v>204</v>
      </c>
      <c r="T428" s="162" t="s">
        <v>205</v>
      </c>
      <c r="U428" s="162" t="s">
        <v>204</v>
      </c>
      <c r="V428" s="162" t="s">
        <v>204</v>
      </c>
      <c r="W428" s="162" t="s">
        <v>204</v>
      </c>
      <c r="X428" s="162" t="s">
        <v>204</v>
      </c>
      <c r="Y428" s="162" t="s">
        <v>205</v>
      </c>
      <c r="Z428" s="162" t="s">
        <v>204</v>
      </c>
      <c r="AA428" s="162" t="s">
        <v>204</v>
      </c>
      <c r="AB428" s="162" t="s">
        <v>205</v>
      </c>
      <c r="AC428" s="162" t="s">
        <v>204</v>
      </c>
      <c r="AD428" s="162" t="s">
        <v>204</v>
      </c>
      <c r="AE428" s="162" t="s">
        <v>204</v>
      </c>
      <c r="AF428" s="162" t="s">
        <v>204</v>
      </c>
      <c r="AG428" s="162" t="s">
        <v>197</v>
      </c>
    </row>
    <row r="429" spans="1:33" x14ac:dyDescent="0.25">
      <c r="A429" s="162" t="s">
        <v>1357</v>
      </c>
      <c r="B429" s="162" t="s">
        <v>197</v>
      </c>
      <c r="C429" s="162" t="s">
        <v>197</v>
      </c>
      <c r="D429" s="162" t="s">
        <v>1358</v>
      </c>
      <c r="E429" s="162" t="s">
        <v>197</v>
      </c>
      <c r="F429" s="162" t="s">
        <v>1359</v>
      </c>
      <c r="G429" s="162" t="s">
        <v>14</v>
      </c>
      <c r="H429" s="162" t="s">
        <v>59</v>
      </c>
      <c r="I429" s="162" t="s">
        <v>1581</v>
      </c>
      <c r="J429" s="162" t="s">
        <v>187</v>
      </c>
      <c r="K429" s="162" t="s">
        <v>10</v>
      </c>
      <c r="L429" s="162">
        <v>11</v>
      </c>
      <c r="M429" s="162">
        <v>2012</v>
      </c>
      <c r="N429" s="162" t="s">
        <v>1583</v>
      </c>
      <c r="O429" s="162">
        <v>126</v>
      </c>
      <c r="P429" s="162" t="s">
        <v>204</v>
      </c>
      <c r="Q429" s="162" t="s">
        <v>204</v>
      </c>
      <c r="R429" s="162" t="s">
        <v>205</v>
      </c>
      <c r="S429" s="162" t="s">
        <v>204</v>
      </c>
      <c r="T429" s="162" t="s">
        <v>205</v>
      </c>
      <c r="U429" s="162" t="s">
        <v>204</v>
      </c>
      <c r="V429" s="162" t="s">
        <v>204</v>
      </c>
      <c r="W429" s="162" t="s">
        <v>204</v>
      </c>
      <c r="X429" s="162" t="s">
        <v>204</v>
      </c>
      <c r="Y429" s="162" t="s">
        <v>205</v>
      </c>
      <c r="Z429" s="162" t="s">
        <v>204</v>
      </c>
      <c r="AA429" s="162" t="s">
        <v>204</v>
      </c>
      <c r="AB429" s="162" t="s">
        <v>205</v>
      </c>
      <c r="AC429" s="162" t="s">
        <v>204</v>
      </c>
      <c r="AD429" s="162" t="s">
        <v>204</v>
      </c>
      <c r="AE429" s="162" t="s">
        <v>204</v>
      </c>
      <c r="AF429" s="162" t="s">
        <v>204</v>
      </c>
      <c r="AG429" s="162" t="s">
        <v>197</v>
      </c>
    </row>
    <row r="430" spans="1:33" x14ac:dyDescent="0.25">
      <c r="A430" s="162" t="s">
        <v>1357</v>
      </c>
      <c r="B430" s="162" t="s">
        <v>197</v>
      </c>
      <c r="C430" s="162" t="s">
        <v>197</v>
      </c>
      <c r="D430" s="162" t="s">
        <v>1358</v>
      </c>
      <c r="E430" s="162" t="s">
        <v>197</v>
      </c>
      <c r="F430" s="162" t="s">
        <v>1359</v>
      </c>
      <c r="G430" s="162" t="s">
        <v>14</v>
      </c>
      <c r="H430" s="162" t="s">
        <v>59</v>
      </c>
      <c r="I430" s="162" t="s">
        <v>1581</v>
      </c>
      <c r="J430" s="162" t="s">
        <v>187</v>
      </c>
      <c r="K430" s="162" t="s">
        <v>10</v>
      </c>
      <c r="L430" s="162">
        <v>10</v>
      </c>
      <c r="M430" s="162">
        <v>2012</v>
      </c>
      <c r="N430" s="162" t="s">
        <v>1586</v>
      </c>
      <c r="O430" s="162">
        <v>196</v>
      </c>
      <c r="P430" s="162" t="s">
        <v>204</v>
      </c>
      <c r="Q430" s="162" t="s">
        <v>204</v>
      </c>
      <c r="R430" s="162" t="s">
        <v>205</v>
      </c>
      <c r="S430" s="162" t="s">
        <v>204</v>
      </c>
      <c r="T430" s="162" t="s">
        <v>205</v>
      </c>
      <c r="U430" s="162" t="s">
        <v>204</v>
      </c>
      <c r="V430" s="162" t="s">
        <v>204</v>
      </c>
      <c r="W430" s="162" t="s">
        <v>204</v>
      </c>
      <c r="X430" s="162" t="s">
        <v>204</v>
      </c>
      <c r="Y430" s="162" t="s">
        <v>205</v>
      </c>
      <c r="Z430" s="162" t="s">
        <v>204</v>
      </c>
      <c r="AA430" s="162" t="s">
        <v>204</v>
      </c>
      <c r="AB430" s="162" t="s">
        <v>205</v>
      </c>
      <c r="AC430" s="162" t="s">
        <v>204</v>
      </c>
      <c r="AD430" s="162" t="s">
        <v>204</v>
      </c>
      <c r="AE430" s="162" t="s">
        <v>204</v>
      </c>
      <c r="AF430" s="162" t="s">
        <v>204</v>
      </c>
      <c r="AG430" s="162" t="s">
        <v>197</v>
      </c>
    </row>
    <row r="431" spans="1:33" x14ac:dyDescent="0.25">
      <c r="A431" s="162" t="s">
        <v>1357</v>
      </c>
      <c r="B431" s="162" t="s">
        <v>197</v>
      </c>
      <c r="C431" s="162" t="s">
        <v>197</v>
      </c>
      <c r="D431" s="162" t="s">
        <v>1358</v>
      </c>
      <c r="E431" s="162" t="s">
        <v>197</v>
      </c>
      <c r="F431" s="162" t="s">
        <v>1359</v>
      </c>
      <c r="G431" s="162" t="s">
        <v>14</v>
      </c>
      <c r="H431" s="162" t="s">
        <v>59</v>
      </c>
      <c r="I431" s="162" t="s">
        <v>1581</v>
      </c>
      <c r="J431" s="162" t="s">
        <v>187</v>
      </c>
      <c r="K431" s="162" t="s">
        <v>10</v>
      </c>
      <c r="L431" s="162">
        <v>9</v>
      </c>
      <c r="M431" s="162">
        <v>2012</v>
      </c>
      <c r="N431" s="162" t="s">
        <v>1585</v>
      </c>
      <c r="O431" s="162">
        <v>259</v>
      </c>
      <c r="P431" s="162" t="s">
        <v>204</v>
      </c>
      <c r="Q431" s="162" t="s">
        <v>204</v>
      </c>
      <c r="R431" s="162" t="s">
        <v>205</v>
      </c>
      <c r="S431" s="162" t="s">
        <v>204</v>
      </c>
      <c r="T431" s="162" t="s">
        <v>205</v>
      </c>
      <c r="U431" s="162" t="s">
        <v>204</v>
      </c>
      <c r="V431" s="162" t="s">
        <v>204</v>
      </c>
      <c r="W431" s="162" t="s">
        <v>204</v>
      </c>
      <c r="X431" s="162" t="s">
        <v>204</v>
      </c>
      <c r="Y431" s="162" t="s">
        <v>205</v>
      </c>
      <c r="Z431" s="162" t="s">
        <v>204</v>
      </c>
      <c r="AA431" s="162" t="s">
        <v>204</v>
      </c>
      <c r="AB431" s="162" t="s">
        <v>205</v>
      </c>
      <c r="AC431" s="162" t="s">
        <v>204</v>
      </c>
      <c r="AD431" s="162" t="s">
        <v>204</v>
      </c>
      <c r="AE431" s="162" t="s">
        <v>204</v>
      </c>
      <c r="AF431" s="162" t="s">
        <v>204</v>
      </c>
      <c r="AG431" s="162" t="s">
        <v>197</v>
      </c>
    </row>
    <row r="432" spans="1:33" x14ac:dyDescent="0.25">
      <c r="A432" s="162" t="s">
        <v>1357</v>
      </c>
      <c r="B432" s="162" t="s">
        <v>197</v>
      </c>
      <c r="C432" s="162" t="s">
        <v>197</v>
      </c>
      <c r="D432" s="162" t="s">
        <v>1358</v>
      </c>
      <c r="E432" s="162" t="s">
        <v>197</v>
      </c>
      <c r="F432" s="162" t="s">
        <v>1359</v>
      </c>
      <c r="G432" s="162" t="s">
        <v>14</v>
      </c>
      <c r="H432" s="162" t="s">
        <v>59</v>
      </c>
      <c r="I432" s="162" t="s">
        <v>1581</v>
      </c>
      <c r="J432" s="162" t="s">
        <v>187</v>
      </c>
      <c r="K432" s="162" t="s">
        <v>10</v>
      </c>
      <c r="L432" s="162">
        <v>7</v>
      </c>
      <c r="M432" s="162">
        <v>2012</v>
      </c>
      <c r="N432" s="162" t="s">
        <v>1582</v>
      </c>
      <c r="O432" s="162">
        <v>446</v>
      </c>
      <c r="P432" s="162" t="s">
        <v>204</v>
      </c>
      <c r="Q432" s="162" t="s">
        <v>204</v>
      </c>
      <c r="R432" s="162" t="s">
        <v>205</v>
      </c>
      <c r="S432" s="162" t="s">
        <v>204</v>
      </c>
      <c r="T432" s="162" t="s">
        <v>205</v>
      </c>
      <c r="U432" s="162" t="s">
        <v>204</v>
      </c>
      <c r="V432" s="162" t="s">
        <v>204</v>
      </c>
      <c r="W432" s="162" t="s">
        <v>204</v>
      </c>
      <c r="X432" s="162" t="s">
        <v>204</v>
      </c>
      <c r="Y432" s="162" t="s">
        <v>205</v>
      </c>
      <c r="Z432" s="162" t="s">
        <v>204</v>
      </c>
      <c r="AA432" s="162" t="s">
        <v>204</v>
      </c>
      <c r="AB432" s="162" t="s">
        <v>205</v>
      </c>
      <c r="AC432" s="162" t="s">
        <v>204</v>
      </c>
      <c r="AD432" s="162" t="s">
        <v>204</v>
      </c>
      <c r="AE432" s="162" t="s">
        <v>204</v>
      </c>
      <c r="AF432" s="162" t="s">
        <v>204</v>
      </c>
      <c r="AG432" s="162" t="s">
        <v>197</v>
      </c>
    </row>
    <row r="433" spans="1:33" x14ac:dyDescent="0.25">
      <c r="A433" s="162" t="s">
        <v>1357</v>
      </c>
      <c r="B433" s="162" t="s">
        <v>197</v>
      </c>
      <c r="C433" s="162" t="s">
        <v>197</v>
      </c>
      <c r="D433" s="162" t="s">
        <v>1358</v>
      </c>
      <c r="E433" s="162" t="s">
        <v>197</v>
      </c>
      <c r="F433" s="162" t="s">
        <v>1359</v>
      </c>
      <c r="G433" s="162" t="s">
        <v>58</v>
      </c>
      <c r="H433" s="162" t="s">
        <v>1587</v>
      </c>
      <c r="I433" s="162" t="s">
        <v>1581</v>
      </c>
      <c r="J433" s="162" t="s">
        <v>187</v>
      </c>
      <c r="K433" s="162" t="s">
        <v>10</v>
      </c>
      <c r="L433" s="162">
        <v>7</v>
      </c>
      <c r="M433" s="162">
        <v>2012</v>
      </c>
      <c r="N433" s="162" t="s">
        <v>1600</v>
      </c>
      <c r="O433" s="162">
        <v>64</v>
      </c>
      <c r="P433" s="162" t="s">
        <v>204</v>
      </c>
      <c r="Q433" s="162" t="s">
        <v>204</v>
      </c>
      <c r="R433" s="162" t="s">
        <v>204</v>
      </c>
      <c r="S433" s="162" t="s">
        <v>204</v>
      </c>
      <c r="T433" s="162" t="s">
        <v>204</v>
      </c>
      <c r="U433" s="162" t="s">
        <v>204</v>
      </c>
      <c r="V433" s="162" t="s">
        <v>204</v>
      </c>
      <c r="W433" s="162" t="s">
        <v>204</v>
      </c>
      <c r="X433" s="162" t="s">
        <v>204</v>
      </c>
      <c r="Y433" s="162" t="s">
        <v>205</v>
      </c>
      <c r="Z433" s="162" t="s">
        <v>204</v>
      </c>
      <c r="AA433" s="162" t="s">
        <v>204</v>
      </c>
      <c r="AB433" s="162" t="s">
        <v>205</v>
      </c>
      <c r="AC433" s="162" t="s">
        <v>204</v>
      </c>
      <c r="AD433" s="162" t="s">
        <v>204</v>
      </c>
      <c r="AE433" s="162" t="s">
        <v>204</v>
      </c>
      <c r="AF433" s="162" t="s">
        <v>204</v>
      </c>
      <c r="AG433" s="162" t="s">
        <v>197</v>
      </c>
    </row>
    <row r="434" spans="1:33" x14ac:dyDescent="0.25">
      <c r="A434" s="162" t="s">
        <v>1357</v>
      </c>
      <c r="B434" s="162" t="s">
        <v>197</v>
      </c>
      <c r="C434" s="162" t="s">
        <v>197</v>
      </c>
      <c r="D434" s="162" t="s">
        <v>1358</v>
      </c>
      <c r="E434" s="162" t="s">
        <v>197</v>
      </c>
      <c r="F434" s="162" t="s">
        <v>1359</v>
      </c>
      <c r="G434" s="162" t="s">
        <v>58</v>
      </c>
      <c r="H434" s="162" t="s">
        <v>1587</v>
      </c>
      <c r="I434" s="162" t="s">
        <v>1581</v>
      </c>
      <c r="J434" s="162" t="s">
        <v>187</v>
      </c>
      <c r="K434" s="162" t="s">
        <v>10</v>
      </c>
      <c r="L434" s="162">
        <v>7</v>
      </c>
      <c r="M434" s="162">
        <v>2012</v>
      </c>
      <c r="N434" s="162" t="s">
        <v>1601</v>
      </c>
      <c r="O434" s="162">
        <v>160</v>
      </c>
      <c r="P434" s="162" t="s">
        <v>204</v>
      </c>
      <c r="Q434" s="162" t="s">
        <v>204</v>
      </c>
      <c r="R434" s="162" t="s">
        <v>204</v>
      </c>
      <c r="S434" s="162" t="s">
        <v>204</v>
      </c>
      <c r="T434" s="162" t="s">
        <v>204</v>
      </c>
      <c r="U434" s="162" t="s">
        <v>204</v>
      </c>
      <c r="V434" s="162" t="s">
        <v>204</v>
      </c>
      <c r="W434" s="162" t="s">
        <v>204</v>
      </c>
      <c r="X434" s="162" t="s">
        <v>204</v>
      </c>
      <c r="Y434" s="162" t="s">
        <v>205</v>
      </c>
      <c r="Z434" s="162" t="s">
        <v>204</v>
      </c>
      <c r="AA434" s="162" t="s">
        <v>204</v>
      </c>
      <c r="AB434" s="162" t="s">
        <v>205</v>
      </c>
      <c r="AC434" s="162" t="s">
        <v>204</v>
      </c>
      <c r="AD434" s="162" t="s">
        <v>204</v>
      </c>
      <c r="AE434" s="162" t="s">
        <v>204</v>
      </c>
      <c r="AF434" s="162" t="s">
        <v>204</v>
      </c>
      <c r="AG434" s="162" t="s">
        <v>197</v>
      </c>
    </row>
    <row r="435" spans="1:33" x14ac:dyDescent="0.25">
      <c r="A435" s="162" t="s">
        <v>1357</v>
      </c>
      <c r="B435" s="162" t="s">
        <v>197</v>
      </c>
      <c r="C435" s="162" t="s">
        <v>197</v>
      </c>
      <c r="D435" s="162" t="s">
        <v>1358</v>
      </c>
      <c r="E435" s="162" t="s">
        <v>197</v>
      </c>
      <c r="F435" s="162" t="s">
        <v>1359</v>
      </c>
      <c r="G435" s="162" t="s">
        <v>58</v>
      </c>
      <c r="H435" s="162" t="s">
        <v>1587</v>
      </c>
      <c r="I435" s="162" t="s">
        <v>1581</v>
      </c>
      <c r="J435" s="162" t="s">
        <v>187</v>
      </c>
      <c r="K435" s="162" t="s">
        <v>10</v>
      </c>
      <c r="L435" s="162">
        <v>9</v>
      </c>
      <c r="M435" s="162">
        <v>2012</v>
      </c>
      <c r="N435" s="162" t="s">
        <v>1590</v>
      </c>
      <c r="O435" s="162">
        <v>36</v>
      </c>
      <c r="P435" s="162" t="s">
        <v>204</v>
      </c>
      <c r="Q435" s="162" t="s">
        <v>204</v>
      </c>
      <c r="R435" s="162" t="s">
        <v>204</v>
      </c>
      <c r="S435" s="162" t="s">
        <v>204</v>
      </c>
      <c r="T435" s="162" t="s">
        <v>204</v>
      </c>
      <c r="U435" s="162" t="s">
        <v>204</v>
      </c>
      <c r="V435" s="162" t="s">
        <v>204</v>
      </c>
      <c r="W435" s="162" t="s">
        <v>204</v>
      </c>
      <c r="X435" s="162" t="s">
        <v>204</v>
      </c>
      <c r="Y435" s="162" t="s">
        <v>205</v>
      </c>
      <c r="Z435" s="162" t="s">
        <v>204</v>
      </c>
      <c r="AA435" s="162" t="s">
        <v>204</v>
      </c>
      <c r="AB435" s="162" t="s">
        <v>205</v>
      </c>
      <c r="AC435" s="162" t="s">
        <v>204</v>
      </c>
      <c r="AD435" s="162" t="s">
        <v>204</v>
      </c>
      <c r="AE435" s="162" t="s">
        <v>204</v>
      </c>
      <c r="AF435" s="162" t="s">
        <v>204</v>
      </c>
      <c r="AG435" s="162" t="s">
        <v>197</v>
      </c>
    </row>
    <row r="436" spans="1:33" x14ac:dyDescent="0.25">
      <c r="A436" s="162" t="s">
        <v>1357</v>
      </c>
      <c r="B436" s="162" t="s">
        <v>197</v>
      </c>
      <c r="C436" s="162" t="s">
        <v>197</v>
      </c>
      <c r="D436" s="162" t="s">
        <v>1358</v>
      </c>
      <c r="E436" s="162" t="s">
        <v>197</v>
      </c>
      <c r="F436" s="162" t="s">
        <v>1359</v>
      </c>
      <c r="G436" s="162" t="s">
        <v>58</v>
      </c>
      <c r="H436" s="162" t="s">
        <v>1587</v>
      </c>
      <c r="I436" s="162" t="s">
        <v>1581</v>
      </c>
      <c r="J436" s="162" t="s">
        <v>187</v>
      </c>
      <c r="K436" s="162" t="s">
        <v>10</v>
      </c>
      <c r="L436" s="162">
        <v>9</v>
      </c>
      <c r="M436" s="162">
        <v>2012</v>
      </c>
      <c r="N436" s="162" t="s">
        <v>1591</v>
      </c>
      <c r="O436" s="162">
        <v>80</v>
      </c>
      <c r="P436" s="162" t="s">
        <v>204</v>
      </c>
      <c r="Q436" s="162" t="s">
        <v>204</v>
      </c>
      <c r="R436" s="162" t="s">
        <v>204</v>
      </c>
      <c r="S436" s="162" t="s">
        <v>204</v>
      </c>
      <c r="T436" s="162" t="s">
        <v>204</v>
      </c>
      <c r="U436" s="162" t="s">
        <v>204</v>
      </c>
      <c r="V436" s="162" t="s">
        <v>204</v>
      </c>
      <c r="W436" s="162" t="s">
        <v>204</v>
      </c>
      <c r="X436" s="162" t="s">
        <v>204</v>
      </c>
      <c r="Y436" s="162" t="s">
        <v>205</v>
      </c>
      <c r="Z436" s="162" t="s">
        <v>204</v>
      </c>
      <c r="AA436" s="162" t="s">
        <v>204</v>
      </c>
      <c r="AB436" s="162" t="s">
        <v>205</v>
      </c>
      <c r="AC436" s="162" t="s">
        <v>204</v>
      </c>
      <c r="AD436" s="162" t="s">
        <v>204</v>
      </c>
      <c r="AE436" s="162" t="s">
        <v>204</v>
      </c>
      <c r="AF436" s="162" t="s">
        <v>204</v>
      </c>
      <c r="AG436" s="162" t="s">
        <v>197</v>
      </c>
    </row>
    <row r="437" spans="1:33" x14ac:dyDescent="0.25">
      <c r="A437" s="162" t="s">
        <v>1357</v>
      </c>
      <c r="B437" s="162" t="s">
        <v>197</v>
      </c>
      <c r="C437" s="162" t="s">
        <v>197</v>
      </c>
      <c r="D437" s="162" t="s">
        <v>1358</v>
      </c>
      <c r="E437" s="162" t="s">
        <v>197</v>
      </c>
      <c r="F437" s="162" t="s">
        <v>1359</v>
      </c>
      <c r="G437" s="162" t="s">
        <v>58</v>
      </c>
      <c r="H437" s="162" t="s">
        <v>1587</v>
      </c>
      <c r="I437" s="162" t="s">
        <v>1581</v>
      </c>
      <c r="J437" s="162" t="s">
        <v>187</v>
      </c>
      <c r="K437" s="162" t="s">
        <v>10</v>
      </c>
      <c r="L437" s="162">
        <v>10</v>
      </c>
      <c r="M437" s="162">
        <v>2012</v>
      </c>
      <c r="N437" s="162" t="s">
        <v>1588</v>
      </c>
      <c r="O437" s="162">
        <v>33</v>
      </c>
      <c r="P437" s="162" t="s">
        <v>204</v>
      </c>
      <c r="Q437" s="162" t="s">
        <v>204</v>
      </c>
      <c r="R437" s="162" t="s">
        <v>204</v>
      </c>
      <c r="S437" s="162" t="s">
        <v>204</v>
      </c>
      <c r="T437" s="162" t="s">
        <v>204</v>
      </c>
      <c r="U437" s="162" t="s">
        <v>204</v>
      </c>
      <c r="V437" s="162" t="s">
        <v>204</v>
      </c>
      <c r="W437" s="162" t="s">
        <v>204</v>
      </c>
      <c r="X437" s="162" t="s">
        <v>204</v>
      </c>
      <c r="Y437" s="162" t="s">
        <v>205</v>
      </c>
      <c r="Z437" s="162" t="s">
        <v>204</v>
      </c>
      <c r="AA437" s="162" t="s">
        <v>204</v>
      </c>
      <c r="AB437" s="162" t="s">
        <v>205</v>
      </c>
      <c r="AC437" s="162" t="s">
        <v>204</v>
      </c>
      <c r="AD437" s="162" t="s">
        <v>204</v>
      </c>
      <c r="AE437" s="162" t="s">
        <v>204</v>
      </c>
      <c r="AF437" s="162" t="s">
        <v>204</v>
      </c>
      <c r="AG437" s="162" t="s">
        <v>197</v>
      </c>
    </row>
    <row r="438" spans="1:33" x14ac:dyDescent="0.25">
      <c r="A438" s="162" t="s">
        <v>1357</v>
      </c>
      <c r="B438" s="162" t="s">
        <v>197</v>
      </c>
      <c r="C438" s="162" t="s">
        <v>197</v>
      </c>
      <c r="D438" s="162" t="s">
        <v>1358</v>
      </c>
      <c r="E438" s="162" t="s">
        <v>197</v>
      </c>
      <c r="F438" s="162" t="s">
        <v>1359</v>
      </c>
      <c r="G438" s="162" t="s">
        <v>58</v>
      </c>
      <c r="H438" s="162" t="s">
        <v>1587</v>
      </c>
      <c r="I438" s="162" t="s">
        <v>1581</v>
      </c>
      <c r="J438" s="162" t="s">
        <v>187</v>
      </c>
      <c r="K438" s="162" t="s">
        <v>10</v>
      </c>
      <c r="L438" s="162">
        <v>10</v>
      </c>
      <c r="M438" s="162">
        <v>2012</v>
      </c>
      <c r="N438" s="162" t="s">
        <v>1589</v>
      </c>
      <c r="O438" s="162">
        <v>83</v>
      </c>
      <c r="P438" s="162" t="s">
        <v>204</v>
      </c>
      <c r="Q438" s="162" t="s">
        <v>204</v>
      </c>
      <c r="R438" s="162" t="s">
        <v>204</v>
      </c>
      <c r="S438" s="162" t="s">
        <v>204</v>
      </c>
      <c r="T438" s="162" t="s">
        <v>204</v>
      </c>
      <c r="U438" s="162" t="s">
        <v>204</v>
      </c>
      <c r="V438" s="162" t="s">
        <v>204</v>
      </c>
      <c r="W438" s="162" t="s">
        <v>204</v>
      </c>
      <c r="X438" s="162" t="s">
        <v>204</v>
      </c>
      <c r="Y438" s="162" t="s">
        <v>205</v>
      </c>
      <c r="Z438" s="162" t="s">
        <v>204</v>
      </c>
      <c r="AA438" s="162" t="s">
        <v>204</v>
      </c>
      <c r="AB438" s="162" t="s">
        <v>205</v>
      </c>
      <c r="AC438" s="162" t="s">
        <v>204</v>
      </c>
      <c r="AD438" s="162" t="s">
        <v>204</v>
      </c>
      <c r="AE438" s="162" t="s">
        <v>204</v>
      </c>
      <c r="AF438" s="162" t="s">
        <v>204</v>
      </c>
      <c r="AG438" s="162" t="s">
        <v>197</v>
      </c>
    </row>
    <row r="439" spans="1:33" x14ac:dyDescent="0.25">
      <c r="A439" s="162" t="s">
        <v>1357</v>
      </c>
      <c r="B439" s="162" t="s">
        <v>197</v>
      </c>
      <c r="C439" s="162" t="s">
        <v>197</v>
      </c>
      <c r="D439" s="162" t="s">
        <v>1358</v>
      </c>
      <c r="E439" s="162" t="s">
        <v>197</v>
      </c>
      <c r="F439" s="162" t="s">
        <v>1359</v>
      </c>
      <c r="G439" s="162" t="s">
        <v>58</v>
      </c>
      <c r="H439" s="162" t="s">
        <v>1587</v>
      </c>
      <c r="I439" s="162" t="s">
        <v>1581</v>
      </c>
      <c r="J439" s="162" t="s">
        <v>187</v>
      </c>
      <c r="K439" s="162" t="s">
        <v>10</v>
      </c>
      <c r="L439" s="162">
        <v>11</v>
      </c>
      <c r="M439" s="162">
        <v>2012</v>
      </c>
      <c r="N439" s="162" t="s">
        <v>1594</v>
      </c>
      <c r="O439" s="162">
        <v>50</v>
      </c>
      <c r="P439" s="162" t="s">
        <v>204</v>
      </c>
      <c r="Q439" s="162" t="s">
        <v>204</v>
      </c>
      <c r="R439" s="162" t="s">
        <v>204</v>
      </c>
      <c r="S439" s="162" t="s">
        <v>204</v>
      </c>
      <c r="T439" s="162" t="s">
        <v>204</v>
      </c>
      <c r="U439" s="162" t="s">
        <v>204</v>
      </c>
      <c r="V439" s="162" t="s">
        <v>204</v>
      </c>
      <c r="W439" s="162" t="s">
        <v>204</v>
      </c>
      <c r="X439" s="162" t="s">
        <v>204</v>
      </c>
      <c r="Y439" s="162" t="s">
        <v>205</v>
      </c>
      <c r="Z439" s="162" t="s">
        <v>204</v>
      </c>
      <c r="AA439" s="162" t="s">
        <v>204</v>
      </c>
      <c r="AB439" s="162" t="s">
        <v>205</v>
      </c>
      <c r="AC439" s="162" t="s">
        <v>204</v>
      </c>
      <c r="AD439" s="162" t="s">
        <v>204</v>
      </c>
      <c r="AE439" s="162" t="s">
        <v>204</v>
      </c>
      <c r="AF439" s="162" t="s">
        <v>204</v>
      </c>
      <c r="AG439" s="162" t="s">
        <v>197</v>
      </c>
    </row>
    <row r="440" spans="1:33" x14ac:dyDescent="0.25">
      <c r="A440" s="162" t="s">
        <v>1357</v>
      </c>
      <c r="B440" s="162" t="s">
        <v>197</v>
      </c>
      <c r="C440" s="162" t="s">
        <v>197</v>
      </c>
      <c r="D440" s="162" t="s">
        <v>1358</v>
      </c>
      <c r="E440" s="162" t="s">
        <v>197</v>
      </c>
      <c r="F440" s="162" t="s">
        <v>1359</v>
      </c>
      <c r="G440" s="162" t="s">
        <v>58</v>
      </c>
      <c r="H440" s="162" t="s">
        <v>1587</v>
      </c>
      <c r="I440" s="162" t="s">
        <v>1581</v>
      </c>
      <c r="J440" s="162" t="s">
        <v>187</v>
      </c>
      <c r="K440" s="162" t="s">
        <v>10</v>
      </c>
      <c r="L440" s="162">
        <v>11</v>
      </c>
      <c r="M440" s="162">
        <v>2012</v>
      </c>
      <c r="N440" s="162" t="s">
        <v>1596</v>
      </c>
      <c r="O440" s="162">
        <v>1</v>
      </c>
      <c r="P440" s="162" t="s">
        <v>204</v>
      </c>
      <c r="Q440" s="162" t="s">
        <v>204</v>
      </c>
      <c r="R440" s="162" t="s">
        <v>204</v>
      </c>
      <c r="S440" s="162" t="s">
        <v>204</v>
      </c>
      <c r="T440" s="162" t="s">
        <v>204</v>
      </c>
      <c r="U440" s="162" t="s">
        <v>204</v>
      </c>
      <c r="V440" s="162" t="s">
        <v>204</v>
      </c>
      <c r="W440" s="162" t="s">
        <v>204</v>
      </c>
      <c r="X440" s="162" t="s">
        <v>204</v>
      </c>
      <c r="Y440" s="162" t="s">
        <v>205</v>
      </c>
      <c r="Z440" s="162" t="s">
        <v>204</v>
      </c>
      <c r="AA440" s="162" t="s">
        <v>204</v>
      </c>
      <c r="AB440" s="162" t="s">
        <v>205</v>
      </c>
      <c r="AC440" s="162" t="s">
        <v>204</v>
      </c>
      <c r="AD440" s="162" t="s">
        <v>204</v>
      </c>
      <c r="AE440" s="162" t="s">
        <v>204</v>
      </c>
      <c r="AF440" s="162" t="s">
        <v>204</v>
      </c>
      <c r="AG440" s="162" t="s">
        <v>197</v>
      </c>
    </row>
    <row r="441" spans="1:33" x14ac:dyDescent="0.25">
      <c r="A441" s="162" t="s">
        <v>1357</v>
      </c>
      <c r="B441" s="162" t="s">
        <v>197</v>
      </c>
      <c r="C441" s="162" t="s">
        <v>197</v>
      </c>
      <c r="D441" s="162" t="s">
        <v>1358</v>
      </c>
      <c r="E441" s="162" t="s">
        <v>197</v>
      </c>
      <c r="F441" s="162" t="s">
        <v>1359</v>
      </c>
      <c r="G441" s="162" t="s">
        <v>58</v>
      </c>
      <c r="H441" s="162" t="s">
        <v>1587</v>
      </c>
      <c r="I441" s="162" t="s">
        <v>1581</v>
      </c>
      <c r="J441" s="162" t="s">
        <v>187</v>
      </c>
      <c r="K441" s="162" t="s">
        <v>10</v>
      </c>
      <c r="L441" s="162">
        <v>11</v>
      </c>
      <c r="M441" s="162">
        <v>2012</v>
      </c>
      <c r="N441" s="162" t="s">
        <v>1595</v>
      </c>
      <c r="O441" s="162">
        <v>19</v>
      </c>
      <c r="P441" s="162" t="s">
        <v>204</v>
      </c>
      <c r="Q441" s="162" t="s">
        <v>204</v>
      </c>
      <c r="R441" s="162" t="s">
        <v>204</v>
      </c>
      <c r="S441" s="162" t="s">
        <v>204</v>
      </c>
      <c r="T441" s="162" t="s">
        <v>204</v>
      </c>
      <c r="U441" s="162" t="s">
        <v>204</v>
      </c>
      <c r="V441" s="162" t="s">
        <v>204</v>
      </c>
      <c r="W441" s="162" t="s">
        <v>204</v>
      </c>
      <c r="X441" s="162" t="s">
        <v>204</v>
      </c>
      <c r="Y441" s="162" t="s">
        <v>205</v>
      </c>
      <c r="Z441" s="162" t="s">
        <v>204</v>
      </c>
      <c r="AA441" s="162" t="s">
        <v>204</v>
      </c>
      <c r="AB441" s="162" t="s">
        <v>205</v>
      </c>
      <c r="AC441" s="162" t="s">
        <v>204</v>
      </c>
      <c r="AD441" s="162" t="s">
        <v>204</v>
      </c>
      <c r="AE441" s="162" t="s">
        <v>204</v>
      </c>
      <c r="AF441" s="162" t="s">
        <v>204</v>
      </c>
      <c r="AG441" s="162" t="s">
        <v>197</v>
      </c>
    </row>
    <row r="442" spans="1:33" x14ac:dyDescent="0.25">
      <c r="A442" s="162" t="s">
        <v>1357</v>
      </c>
      <c r="B442" s="162" t="s">
        <v>197</v>
      </c>
      <c r="C442" s="162" t="s">
        <v>197</v>
      </c>
      <c r="D442" s="162" t="s">
        <v>1358</v>
      </c>
      <c r="E442" s="162" t="s">
        <v>197</v>
      </c>
      <c r="F442" s="162" t="s">
        <v>1359</v>
      </c>
      <c r="G442" s="162" t="s">
        <v>58</v>
      </c>
      <c r="H442" s="162" t="s">
        <v>1587</v>
      </c>
      <c r="I442" s="162" t="s">
        <v>1581</v>
      </c>
      <c r="J442" s="162" t="s">
        <v>187</v>
      </c>
      <c r="K442" s="162" t="s">
        <v>10</v>
      </c>
      <c r="L442" s="162">
        <v>8</v>
      </c>
      <c r="M442" s="162">
        <v>2012</v>
      </c>
      <c r="N442" s="162" t="s">
        <v>1592</v>
      </c>
      <c r="O442" s="162">
        <v>62</v>
      </c>
      <c r="P442" s="162" t="s">
        <v>204</v>
      </c>
      <c r="Q442" s="162" t="s">
        <v>204</v>
      </c>
      <c r="R442" s="162" t="s">
        <v>204</v>
      </c>
      <c r="S442" s="162" t="s">
        <v>204</v>
      </c>
      <c r="T442" s="162" t="s">
        <v>204</v>
      </c>
      <c r="U442" s="162" t="s">
        <v>204</v>
      </c>
      <c r="V442" s="162" t="s">
        <v>204</v>
      </c>
      <c r="W442" s="162" t="s">
        <v>204</v>
      </c>
      <c r="X442" s="162" t="s">
        <v>204</v>
      </c>
      <c r="Y442" s="162" t="s">
        <v>205</v>
      </c>
      <c r="Z442" s="162" t="s">
        <v>204</v>
      </c>
      <c r="AA442" s="162" t="s">
        <v>204</v>
      </c>
      <c r="AB442" s="162" t="s">
        <v>205</v>
      </c>
      <c r="AC442" s="162" t="s">
        <v>204</v>
      </c>
      <c r="AD442" s="162" t="s">
        <v>204</v>
      </c>
      <c r="AE442" s="162" t="s">
        <v>204</v>
      </c>
      <c r="AF442" s="162" t="s">
        <v>204</v>
      </c>
      <c r="AG442" s="162" t="s">
        <v>197</v>
      </c>
    </row>
    <row r="443" spans="1:33" x14ac:dyDescent="0.25">
      <c r="A443" s="162" t="s">
        <v>1357</v>
      </c>
      <c r="B443" s="162" t="s">
        <v>197</v>
      </c>
      <c r="C443" s="162" t="s">
        <v>197</v>
      </c>
      <c r="D443" s="162" t="s">
        <v>1358</v>
      </c>
      <c r="E443" s="162" t="s">
        <v>197</v>
      </c>
      <c r="F443" s="162" t="s">
        <v>1359</v>
      </c>
      <c r="G443" s="162" t="s">
        <v>58</v>
      </c>
      <c r="H443" s="162" t="s">
        <v>1587</v>
      </c>
      <c r="I443" s="162" t="s">
        <v>1581</v>
      </c>
      <c r="J443" s="162" t="s">
        <v>187</v>
      </c>
      <c r="K443" s="162" t="s">
        <v>10</v>
      </c>
      <c r="L443" s="162">
        <v>8</v>
      </c>
      <c r="M443" s="162">
        <v>2012</v>
      </c>
      <c r="N443" s="162" t="s">
        <v>1593</v>
      </c>
      <c r="O443" s="162">
        <v>155</v>
      </c>
      <c r="P443" s="162" t="s">
        <v>204</v>
      </c>
      <c r="Q443" s="162" t="s">
        <v>204</v>
      </c>
      <c r="R443" s="162" t="s">
        <v>204</v>
      </c>
      <c r="S443" s="162" t="s">
        <v>204</v>
      </c>
      <c r="T443" s="162" t="s">
        <v>204</v>
      </c>
      <c r="U443" s="162" t="s">
        <v>204</v>
      </c>
      <c r="V443" s="162" t="s">
        <v>204</v>
      </c>
      <c r="W443" s="162" t="s">
        <v>204</v>
      </c>
      <c r="X443" s="162" t="s">
        <v>204</v>
      </c>
      <c r="Y443" s="162" t="s">
        <v>205</v>
      </c>
      <c r="Z443" s="162" t="s">
        <v>204</v>
      </c>
      <c r="AA443" s="162" t="s">
        <v>204</v>
      </c>
      <c r="AB443" s="162" t="s">
        <v>205</v>
      </c>
      <c r="AC443" s="162" t="s">
        <v>204</v>
      </c>
      <c r="AD443" s="162" t="s">
        <v>204</v>
      </c>
      <c r="AE443" s="162" t="s">
        <v>204</v>
      </c>
      <c r="AF443" s="162" t="s">
        <v>204</v>
      </c>
      <c r="AG443" s="162" t="s">
        <v>197</v>
      </c>
    </row>
    <row r="444" spans="1:33" x14ac:dyDescent="0.25">
      <c r="A444" s="162" t="s">
        <v>1357</v>
      </c>
      <c r="B444" s="162" t="s">
        <v>197</v>
      </c>
      <c r="C444" s="162" t="s">
        <v>197</v>
      </c>
      <c r="D444" s="162" t="s">
        <v>1358</v>
      </c>
      <c r="E444" s="162" t="s">
        <v>197</v>
      </c>
      <c r="F444" s="162" t="s">
        <v>1359</v>
      </c>
      <c r="G444" s="162" t="s">
        <v>58</v>
      </c>
      <c r="H444" s="162" t="s">
        <v>1587</v>
      </c>
      <c r="I444" s="162" t="s">
        <v>1581</v>
      </c>
      <c r="J444" s="162" t="s">
        <v>187</v>
      </c>
      <c r="K444" s="162" t="s">
        <v>10</v>
      </c>
      <c r="L444" s="162">
        <v>12</v>
      </c>
      <c r="M444" s="162">
        <v>2012</v>
      </c>
      <c r="N444" s="162" t="s">
        <v>1599</v>
      </c>
      <c r="O444" s="162">
        <v>10</v>
      </c>
      <c r="P444" s="162" t="s">
        <v>204</v>
      </c>
      <c r="Q444" s="162" t="s">
        <v>204</v>
      </c>
      <c r="R444" s="162" t="s">
        <v>204</v>
      </c>
      <c r="S444" s="162" t="s">
        <v>204</v>
      </c>
      <c r="T444" s="162" t="s">
        <v>204</v>
      </c>
      <c r="U444" s="162" t="s">
        <v>204</v>
      </c>
      <c r="V444" s="162" t="s">
        <v>204</v>
      </c>
      <c r="W444" s="162" t="s">
        <v>204</v>
      </c>
      <c r="X444" s="162" t="s">
        <v>204</v>
      </c>
      <c r="Y444" s="162" t="s">
        <v>205</v>
      </c>
      <c r="Z444" s="162" t="s">
        <v>204</v>
      </c>
      <c r="AA444" s="162" t="s">
        <v>204</v>
      </c>
      <c r="AB444" s="162" t="s">
        <v>205</v>
      </c>
      <c r="AC444" s="162" t="s">
        <v>204</v>
      </c>
      <c r="AD444" s="162" t="s">
        <v>204</v>
      </c>
      <c r="AE444" s="162" t="s">
        <v>204</v>
      </c>
      <c r="AF444" s="162" t="s">
        <v>204</v>
      </c>
      <c r="AG444" s="162" t="s">
        <v>197</v>
      </c>
    </row>
    <row r="445" spans="1:33" x14ac:dyDescent="0.25">
      <c r="A445" s="162" t="s">
        <v>1357</v>
      </c>
      <c r="B445" s="162" t="s">
        <v>197</v>
      </c>
      <c r="C445" s="162" t="s">
        <v>197</v>
      </c>
      <c r="D445" s="162" t="s">
        <v>1358</v>
      </c>
      <c r="E445" s="162" t="s">
        <v>197</v>
      </c>
      <c r="F445" s="162" t="s">
        <v>1359</v>
      </c>
      <c r="G445" s="162" t="s">
        <v>58</v>
      </c>
      <c r="H445" s="162" t="s">
        <v>1587</v>
      </c>
      <c r="I445" s="162" t="s">
        <v>1581</v>
      </c>
      <c r="J445" s="162" t="s">
        <v>187</v>
      </c>
      <c r="K445" s="162" t="s">
        <v>10</v>
      </c>
      <c r="L445" s="162">
        <v>12</v>
      </c>
      <c r="M445" s="162">
        <v>2012</v>
      </c>
      <c r="N445" s="162" t="s">
        <v>1597</v>
      </c>
      <c r="O445" s="162">
        <v>30</v>
      </c>
      <c r="P445" s="162" t="s">
        <v>204</v>
      </c>
      <c r="Q445" s="162" t="s">
        <v>204</v>
      </c>
      <c r="R445" s="162" t="s">
        <v>204</v>
      </c>
      <c r="S445" s="162" t="s">
        <v>204</v>
      </c>
      <c r="T445" s="162" t="s">
        <v>204</v>
      </c>
      <c r="U445" s="162" t="s">
        <v>204</v>
      </c>
      <c r="V445" s="162" t="s">
        <v>204</v>
      </c>
      <c r="W445" s="162" t="s">
        <v>204</v>
      </c>
      <c r="X445" s="162" t="s">
        <v>204</v>
      </c>
      <c r="Y445" s="162" t="s">
        <v>205</v>
      </c>
      <c r="Z445" s="162" t="s">
        <v>204</v>
      </c>
      <c r="AA445" s="162" t="s">
        <v>204</v>
      </c>
      <c r="AB445" s="162" t="s">
        <v>205</v>
      </c>
      <c r="AC445" s="162" t="s">
        <v>204</v>
      </c>
      <c r="AD445" s="162" t="s">
        <v>204</v>
      </c>
      <c r="AE445" s="162" t="s">
        <v>204</v>
      </c>
      <c r="AF445" s="162" t="s">
        <v>204</v>
      </c>
      <c r="AG445" s="162" t="s">
        <v>197</v>
      </c>
    </row>
    <row r="446" spans="1:33" x14ac:dyDescent="0.25">
      <c r="A446" s="162" t="s">
        <v>1357</v>
      </c>
      <c r="B446" s="162" t="s">
        <v>197</v>
      </c>
      <c r="C446" s="162" t="s">
        <v>197</v>
      </c>
      <c r="D446" s="162" t="s">
        <v>1358</v>
      </c>
      <c r="E446" s="162" t="s">
        <v>197</v>
      </c>
      <c r="F446" s="162" t="s">
        <v>1359</v>
      </c>
      <c r="G446" s="162" t="s">
        <v>58</v>
      </c>
      <c r="H446" s="162" t="s">
        <v>1587</v>
      </c>
      <c r="I446" s="162" t="s">
        <v>1581</v>
      </c>
      <c r="J446" s="162" t="s">
        <v>187</v>
      </c>
      <c r="K446" s="162" t="s">
        <v>10</v>
      </c>
      <c r="L446" s="162">
        <v>12</v>
      </c>
      <c r="M446" s="162">
        <v>2012</v>
      </c>
      <c r="N446" s="162" t="s">
        <v>1598</v>
      </c>
      <c r="O446" s="162">
        <v>107</v>
      </c>
      <c r="P446" s="162" t="s">
        <v>204</v>
      </c>
      <c r="Q446" s="162" t="s">
        <v>204</v>
      </c>
      <c r="R446" s="162" t="s">
        <v>204</v>
      </c>
      <c r="S446" s="162" t="s">
        <v>204</v>
      </c>
      <c r="T446" s="162" t="s">
        <v>204</v>
      </c>
      <c r="U446" s="162" t="s">
        <v>204</v>
      </c>
      <c r="V446" s="162" t="s">
        <v>204</v>
      </c>
      <c r="W446" s="162" t="s">
        <v>204</v>
      </c>
      <c r="X446" s="162" t="s">
        <v>204</v>
      </c>
      <c r="Y446" s="162" t="s">
        <v>205</v>
      </c>
      <c r="Z446" s="162" t="s">
        <v>204</v>
      </c>
      <c r="AA446" s="162" t="s">
        <v>204</v>
      </c>
      <c r="AB446" s="162" t="s">
        <v>205</v>
      </c>
      <c r="AC446" s="162" t="s">
        <v>204</v>
      </c>
      <c r="AD446" s="162" t="s">
        <v>204</v>
      </c>
      <c r="AE446" s="162" t="s">
        <v>204</v>
      </c>
      <c r="AF446" s="162" t="s">
        <v>204</v>
      </c>
      <c r="AG446" s="162" t="s">
        <v>197</v>
      </c>
    </row>
    <row r="447" spans="1:33" x14ac:dyDescent="0.25">
      <c r="A447" s="162" t="s">
        <v>1357</v>
      </c>
      <c r="B447" s="162" t="s">
        <v>197</v>
      </c>
      <c r="C447" s="162" t="s">
        <v>197</v>
      </c>
      <c r="D447" s="162" t="s">
        <v>1358</v>
      </c>
      <c r="E447" s="162" t="s">
        <v>197</v>
      </c>
      <c r="F447" s="162" t="s">
        <v>1359</v>
      </c>
      <c r="G447" s="162" t="s">
        <v>1135</v>
      </c>
      <c r="H447" s="162" t="s">
        <v>1136</v>
      </c>
      <c r="I447" s="162" t="s">
        <v>1099</v>
      </c>
      <c r="J447" s="162" t="s">
        <v>180</v>
      </c>
      <c r="K447" s="162" t="s">
        <v>47</v>
      </c>
      <c r="L447" s="162">
        <v>3</v>
      </c>
      <c r="M447" s="162">
        <v>2013</v>
      </c>
      <c r="N447" s="162" t="s">
        <v>1603</v>
      </c>
      <c r="O447" s="162">
        <v>16</v>
      </c>
      <c r="P447" s="162" t="s">
        <v>204</v>
      </c>
      <c r="Q447" s="162" t="s">
        <v>204</v>
      </c>
      <c r="R447" s="162" t="s">
        <v>204</v>
      </c>
      <c r="S447" s="162" t="s">
        <v>204</v>
      </c>
      <c r="T447" s="162" t="s">
        <v>204</v>
      </c>
      <c r="U447" s="162" t="s">
        <v>204</v>
      </c>
      <c r="V447" s="162" t="s">
        <v>204</v>
      </c>
      <c r="W447" s="162" t="s">
        <v>204</v>
      </c>
      <c r="X447" s="162" t="s">
        <v>204</v>
      </c>
      <c r="Y447" s="162" t="s">
        <v>204</v>
      </c>
      <c r="Z447" s="162" t="s">
        <v>204</v>
      </c>
      <c r="AA447" s="162" t="s">
        <v>204</v>
      </c>
      <c r="AB447" s="162" t="s">
        <v>204</v>
      </c>
      <c r="AC447" s="162" t="s">
        <v>204</v>
      </c>
      <c r="AD447" s="162" t="s">
        <v>204</v>
      </c>
      <c r="AE447" s="162" t="s">
        <v>204</v>
      </c>
      <c r="AF447" s="162" t="s">
        <v>204</v>
      </c>
      <c r="AG447" s="162" t="s">
        <v>197</v>
      </c>
    </row>
    <row r="448" spans="1:33" x14ac:dyDescent="0.25">
      <c r="A448" s="162" t="s">
        <v>1357</v>
      </c>
      <c r="B448" s="162" t="s">
        <v>197</v>
      </c>
      <c r="C448" s="162" t="s">
        <v>197</v>
      </c>
      <c r="D448" s="162" t="s">
        <v>1358</v>
      </c>
      <c r="E448" s="162" t="s">
        <v>197</v>
      </c>
      <c r="F448" s="162" t="s">
        <v>1359</v>
      </c>
      <c r="G448" s="162" t="s">
        <v>1135</v>
      </c>
      <c r="H448" s="162" t="s">
        <v>1136</v>
      </c>
      <c r="I448" s="162" t="s">
        <v>1099</v>
      </c>
      <c r="J448" s="162" t="s">
        <v>180</v>
      </c>
      <c r="K448" s="162" t="s">
        <v>47</v>
      </c>
      <c r="L448" s="162">
        <v>2</v>
      </c>
      <c r="M448" s="162">
        <v>2013</v>
      </c>
      <c r="N448" s="162" t="s">
        <v>1602</v>
      </c>
      <c r="O448" s="162">
        <v>11</v>
      </c>
      <c r="P448" s="162" t="s">
        <v>204</v>
      </c>
      <c r="Q448" s="162" t="s">
        <v>204</v>
      </c>
      <c r="R448" s="162" t="s">
        <v>204</v>
      </c>
      <c r="S448" s="162" t="s">
        <v>204</v>
      </c>
      <c r="T448" s="162" t="s">
        <v>204</v>
      </c>
      <c r="U448" s="162" t="s">
        <v>204</v>
      </c>
      <c r="V448" s="162" t="s">
        <v>204</v>
      </c>
      <c r="W448" s="162" t="s">
        <v>204</v>
      </c>
      <c r="X448" s="162" t="s">
        <v>204</v>
      </c>
      <c r="Y448" s="162" t="s">
        <v>204</v>
      </c>
      <c r="Z448" s="162" t="s">
        <v>204</v>
      </c>
      <c r="AA448" s="162" t="s">
        <v>204</v>
      </c>
      <c r="AB448" s="162" t="s">
        <v>204</v>
      </c>
      <c r="AC448" s="162" t="s">
        <v>204</v>
      </c>
      <c r="AD448" s="162" t="s">
        <v>204</v>
      </c>
      <c r="AE448" s="162" t="s">
        <v>204</v>
      </c>
      <c r="AF448" s="162" t="s">
        <v>204</v>
      </c>
      <c r="AG448" s="162" t="s">
        <v>197</v>
      </c>
    </row>
    <row r="449" spans="1:33" x14ac:dyDescent="0.25">
      <c r="A449" s="162" t="s">
        <v>1357</v>
      </c>
      <c r="B449" s="162" t="s">
        <v>197</v>
      </c>
      <c r="C449" s="162" t="s">
        <v>197</v>
      </c>
      <c r="D449" s="162" t="s">
        <v>1358</v>
      </c>
      <c r="E449" s="162" t="s">
        <v>197</v>
      </c>
      <c r="F449" s="162" t="s">
        <v>1359</v>
      </c>
      <c r="G449" s="162" t="s">
        <v>1135</v>
      </c>
      <c r="H449" s="162" t="s">
        <v>1136</v>
      </c>
      <c r="I449" s="162" t="s">
        <v>1099</v>
      </c>
      <c r="J449" s="162" t="s">
        <v>180</v>
      </c>
      <c r="K449" s="162" t="s">
        <v>47</v>
      </c>
      <c r="L449" s="162">
        <v>4</v>
      </c>
      <c r="M449" s="162">
        <v>2013</v>
      </c>
      <c r="N449" s="162" t="s">
        <v>1604</v>
      </c>
      <c r="O449" s="162">
        <v>20</v>
      </c>
      <c r="P449" s="162" t="s">
        <v>204</v>
      </c>
      <c r="Q449" s="162" t="s">
        <v>204</v>
      </c>
      <c r="R449" s="162" t="s">
        <v>204</v>
      </c>
      <c r="S449" s="162" t="s">
        <v>204</v>
      </c>
      <c r="T449" s="162" t="s">
        <v>204</v>
      </c>
      <c r="U449" s="162" t="s">
        <v>204</v>
      </c>
      <c r="V449" s="162" t="s">
        <v>204</v>
      </c>
      <c r="W449" s="162" t="s">
        <v>204</v>
      </c>
      <c r="X449" s="162" t="s">
        <v>204</v>
      </c>
      <c r="Y449" s="162" t="s">
        <v>204</v>
      </c>
      <c r="Z449" s="162" t="s">
        <v>204</v>
      </c>
      <c r="AA449" s="162" t="s">
        <v>204</v>
      </c>
      <c r="AB449" s="162" t="s">
        <v>204</v>
      </c>
      <c r="AC449" s="162" t="s">
        <v>204</v>
      </c>
      <c r="AD449" s="162" t="s">
        <v>204</v>
      </c>
      <c r="AE449" s="162" t="s">
        <v>204</v>
      </c>
      <c r="AF449" s="162" t="s">
        <v>204</v>
      </c>
      <c r="AG449" s="162" t="s">
        <v>197</v>
      </c>
    </row>
    <row r="450" spans="1:33" x14ac:dyDescent="0.25">
      <c r="A450" s="162" t="s">
        <v>1357</v>
      </c>
      <c r="B450" s="162" t="s">
        <v>197</v>
      </c>
      <c r="C450" s="162" t="s">
        <v>197</v>
      </c>
      <c r="D450" s="162" t="s">
        <v>1358</v>
      </c>
      <c r="E450" s="162" t="s">
        <v>197</v>
      </c>
      <c r="F450" s="162" t="s">
        <v>1359</v>
      </c>
      <c r="G450" s="162" t="s">
        <v>1605</v>
      </c>
      <c r="H450" s="162" t="s">
        <v>1606</v>
      </c>
      <c r="I450" s="162" t="s">
        <v>1475</v>
      </c>
      <c r="J450" s="162" t="s">
        <v>187</v>
      </c>
      <c r="K450" s="162" t="s">
        <v>10</v>
      </c>
      <c r="L450" s="162">
        <v>9</v>
      </c>
      <c r="M450" s="162">
        <v>2012</v>
      </c>
      <c r="N450" s="162" t="s">
        <v>1609</v>
      </c>
      <c r="O450" s="162">
        <v>43</v>
      </c>
      <c r="P450" s="162" t="s">
        <v>204</v>
      </c>
      <c r="Q450" s="162" t="s">
        <v>204</v>
      </c>
      <c r="R450" s="162" t="s">
        <v>205</v>
      </c>
      <c r="S450" s="162" t="s">
        <v>204</v>
      </c>
      <c r="T450" s="162" t="s">
        <v>204</v>
      </c>
      <c r="U450" s="162" t="s">
        <v>204</v>
      </c>
      <c r="V450" s="162" t="s">
        <v>204</v>
      </c>
      <c r="W450" s="162" t="s">
        <v>204</v>
      </c>
      <c r="X450" s="162" t="s">
        <v>204</v>
      </c>
      <c r="Y450" s="162" t="s">
        <v>205</v>
      </c>
      <c r="Z450" s="162" t="s">
        <v>204</v>
      </c>
      <c r="AA450" s="162" t="s">
        <v>204</v>
      </c>
      <c r="AB450" s="162" t="s">
        <v>205</v>
      </c>
      <c r="AC450" s="162" t="s">
        <v>204</v>
      </c>
      <c r="AD450" s="162" t="s">
        <v>204</v>
      </c>
      <c r="AE450" s="162" t="s">
        <v>204</v>
      </c>
      <c r="AF450" s="162" t="s">
        <v>204</v>
      </c>
      <c r="AG450" s="162" t="s">
        <v>197</v>
      </c>
    </row>
    <row r="451" spans="1:33" x14ac:dyDescent="0.25">
      <c r="A451" s="162" t="s">
        <v>1357</v>
      </c>
      <c r="B451" s="162" t="s">
        <v>197</v>
      </c>
      <c r="C451" s="162" t="s">
        <v>197</v>
      </c>
      <c r="D451" s="162" t="s">
        <v>1358</v>
      </c>
      <c r="E451" s="162" t="s">
        <v>197</v>
      </c>
      <c r="F451" s="162" t="s">
        <v>1359</v>
      </c>
      <c r="G451" s="162" t="s">
        <v>1605</v>
      </c>
      <c r="H451" s="162" t="s">
        <v>1606</v>
      </c>
      <c r="I451" s="162" t="s">
        <v>1475</v>
      </c>
      <c r="J451" s="162" t="s">
        <v>187</v>
      </c>
      <c r="K451" s="162" t="s">
        <v>10</v>
      </c>
      <c r="L451" s="162">
        <v>7</v>
      </c>
      <c r="M451" s="162">
        <v>2012</v>
      </c>
      <c r="N451" s="162" t="s">
        <v>1607</v>
      </c>
      <c r="O451" s="162">
        <v>13418</v>
      </c>
      <c r="P451" s="162" t="s">
        <v>204</v>
      </c>
      <c r="Q451" s="162" t="s">
        <v>204</v>
      </c>
      <c r="R451" s="162" t="s">
        <v>205</v>
      </c>
      <c r="S451" s="162" t="s">
        <v>204</v>
      </c>
      <c r="T451" s="162" t="s">
        <v>204</v>
      </c>
      <c r="U451" s="162" t="s">
        <v>204</v>
      </c>
      <c r="V451" s="162" t="s">
        <v>204</v>
      </c>
      <c r="W451" s="162" t="s">
        <v>204</v>
      </c>
      <c r="X451" s="162" t="s">
        <v>204</v>
      </c>
      <c r="Y451" s="162" t="s">
        <v>205</v>
      </c>
      <c r="Z451" s="162" t="s">
        <v>204</v>
      </c>
      <c r="AA451" s="162" t="s">
        <v>204</v>
      </c>
      <c r="AB451" s="162" t="s">
        <v>205</v>
      </c>
      <c r="AC451" s="162" t="s">
        <v>204</v>
      </c>
      <c r="AD451" s="162" t="s">
        <v>204</v>
      </c>
      <c r="AE451" s="162" t="s">
        <v>204</v>
      </c>
      <c r="AF451" s="162" t="s">
        <v>204</v>
      </c>
      <c r="AG451" s="162" t="s">
        <v>197</v>
      </c>
    </row>
    <row r="452" spans="1:33" x14ac:dyDescent="0.25">
      <c r="A452" s="162" t="s">
        <v>1357</v>
      </c>
      <c r="B452" s="162" t="s">
        <v>197</v>
      </c>
      <c r="C452" s="162" t="s">
        <v>197</v>
      </c>
      <c r="D452" s="162" t="s">
        <v>1358</v>
      </c>
      <c r="E452" s="162" t="s">
        <v>197</v>
      </c>
      <c r="F452" s="162" t="s">
        <v>1359</v>
      </c>
      <c r="G452" s="162" t="s">
        <v>1605</v>
      </c>
      <c r="H452" s="162" t="s">
        <v>1606</v>
      </c>
      <c r="I452" s="162" t="s">
        <v>1475</v>
      </c>
      <c r="J452" s="162" t="s">
        <v>187</v>
      </c>
      <c r="K452" s="162" t="s">
        <v>10</v>
      </c>
      <c r="L452" s="162">
        <v>1</v>
      </c>
      <c r="M452" s="162">
        <v>2013</v>
      </c>
      <c r="N452" s="162" t="s">
        <v>1612</v>
      </c>
      <c r="O452" s="162">
        <v>63</v>
      </c>
      <c r="P452" s="162" t="s">
        <v>204</v>
      </c>
      <c r="Q452" s="162" t="s">
        <v>204</v>
      </c>
      <c r="R452" s="162" t="s">
        <v>205</v>
      </c>
      <c r="S452" s="162" t="s">
        <v>204</v>
      </c>
      <c r="T452" s="162" t="s">
        <v>204</v>
      </c>
      <c r="U452" s="162" t="s">
        <v>204</v>
      </c>
      <c r="V452" s="162" t="s">
        <v>204</v>
      </c>
      <c r="W452" s="162" t="s">
        <v>204</v>
      </c>
      <c r="X452" s="162" t="s">
        <v>204</v>
      </c>
      <c r="Y452" s="162" t="s">
        <v>205</v>
      </c>
      <c r="Z452" s="162" t="s">
        <v>204</v>
      </c>
      <c r="AA452" s="162" t="s">
        <v>204</v>
      </c>
      <c r="AB452" s="162" t="s">
        <v>205</v>
      </c>
      <c r="AC452" s="162" t="s">
        <v>204</v>
      </c>
      <c r="AD452" s="162" t="s">
        <v>204</v>
      </c>
      <c r="AE452" s="162" t="s">
        <v>204</v>
      </c>
      <c r="AF452" s="162" t="s">
        <v>204</v>
      </c>
      <c r="AG452" s="162" t="s">
        <v>197</v>
      </c>
    </row>
    <row r="453" spans="1:33" x14ac:dyDescent="0.25">
      <c r="A453" s="162" t="s">
        <v>1357</v>
      </c>
      <c r="B453" s="162" t="s">
        <v>197</v>
      </c>
      <c r="C453" s="162" t="s">
        <v>197</v>
      </c>
      <c r="D453" s="162" t="s">
        <v>1358</v>
      </c>
      <c r="E453" s="162" t="s">
        <v>197</v>
      </c>
      <c r="F453" s="162" t="s">
        <v>1359</v>
      </c>
      <c r="G453" s="162" t="s">
        <v>1605</v>
      </c>
      <c r="H453" s="162" t="s">
        <v>1606</v>
      </c>
      <c r="I453" s="162" t="s">
        <v>1475</v>
      </c>
      <c r="J453" s="162" t="s">
        <v>187</v>
      </c>
      <c r="K453" s="162" t="s">
        <v>10</v>
      </c>
      <c r="L453" s="162">
        <v>10</v>
      </c>
      <c r="M453" s="162">
        <v>2012</v>
      </c>
      <c r="N453" s="162" t="s">
        <v>1610</v>
      </c>
      <c r="O453" s="162">
        <v>131</v>
      </c>
      <c r="P453" s="162" t="s">
        <v>204</v>
      </c>
      <c r="Q453" s="162" t="s">
        <v>204</v>
      </c>
      <c r="R453" s="162" t="s">
        <v>205</v>
      </c>
      <c r="S453" s="162" t="s">
        <v>204</v>
      </c>
      <c r="T453" s="162" t="s">
        <v>204</v>
      </c>
      <c r="U453" s="162" t="s">
        <v>204</v>
      </c>
      <c r="V453" s="162" t="s">
        <v>204</v>
      </c>
      <c r="W453" s="162" t="s">
        <v>204</v>
      </c>
      <c r="X453" s="162" t="s">
        <v>204</v>
      </c>
      <c r="Y453" s="162" t="s">
        <v>205</v>
      </c>
      <c r="Z453" s="162" t="s">
        <v>204</v>
      </c>
      <c r="AA453" s="162" t="s">
        <v>204</v>
      </c>
      <c r="AB453" s="162" t="s">
        <v>205</v>
      </c>
      <c r="AC453" s="162" t="s">
        <v>204</v>
      </c>
      <c r="AD453" s="162" t="s">
        <v>204</v>
      </c>
      <c r="AE453" s="162" t="s">
        <v>204</v>
      </c>
      <c r="AF453" s="162" t="s">
        <v>204</v>
      </c>
      <c r="AG453" s="162" t="s">
        <v>197</v>
      </c>
    </row>
    <row r="454" spans="1:33" x14ac:dyDescent="0.25">
      <c r="A454" s="162" t="s">
        <v>1357</v>
      </c>
      <c r="B454" s="162" t="s">
        <v>197</v>
      </c>
      <c r="C454" s="162" t="s">
        <v>197</v>
      </c>
      <c r="D454" s="162" t="s">
        <v>1358</v>
      </c>
      <c r="E454" s="162" t="s">
        <v>197</v>
      </c>
      <c r="F454" s="162" t="s">
        <v>1359</v>
      </c>
      <c r="G454" s="162" t="s">
        <v>1605</v>
      </c>
      <c r="H454" s="162" t="s">
        <v>1606</v>
      </c>
      <c r="I454" s="162" t="s">
        <v>1475</v>
      </c>
      <c r="J454" s="162" t="s">
        <v>187</v>
      </c>
      <c r="K454" s="162" t="s">
        <v>10</v>
      </c>
      <c r="L454" s="162">
        <v>8</v>
      </c>
      <c r="M454" s="162">
        <v>2012</v>
      </c>
      <c r="N454" s="162" t="s">
        <v>1608</v>
      </c>
      <c r="O454" s="162">
        <v>99</v>
      </c>
      <c r="P454" s="162" t="s">
        <v>204</v>
      </c>
      <c r="Q454" s="162" t="s">
        <v>204</v>
      </c>
      <c r="R454" s="162" t="s">
        <v>205</v>
      </c>
      <c r="S454" s="162" t="s">
        <v>204</v>
      </c>
      <c r="T454" s="162" t="s">
        <v>204</v>
      </c>
      <c r="U454" s="162" t="s">
        <v>204</v>
      </c>
      <c r="V454" s="162" t="s">
        <v>204</v>
      </c>
      <c r="W454" s="162" t="s">
        <v>204</v>
      </c>
      <c r="X454" s="162" t="s">
        <v>204</v>
      </c>
      <c r="Y454" s="162" t="s">
        <v>205</v>
      </c>
      <c r="Z454" s="162" t="s">
        <v>204</v>
      </c>
      <c r="AA454" s="162" t="s">
        <v>204</v>
      </c>
      <c r="AB454" s="162" t="s">
        <v>205</v>
      </c>
      <c r="AC454" s="162" t="s">
        <v>204</v>
      </c>
      <c r="AD454" s="162" t="s">
        <v>204</v>
      </c>
      <c r="AE454" s="162" t="s">
        <v>204</v>
      </c>
      <c r="AF454" s="162" t="s">
        <v>204</v>
      </c>
      <c r="AG454" s="162" t="s">
        <v>197</v>
      </c>
    </row>
    <row r="455" spans="1:33" x14ac:dyDescent="0.25">
      <c r="A455" s="162" t="s">
        <v>1357</v>
      </c>
      <c r="B455" s="162" t="s">
        <v>197</v>
      </c>
      <c r="C455" s="162" t="s">
        <v>197</v>
      </c>
      <c r="D455" s="162" t="s">
        <v>1358</v>
      </c>
      <c r="E455" s="162" t="s">
        <v>197</v>
      </c>
      <c r="F455" s="162" t="s">
        <v>1359</v>
      </c>
      <c r="G455" s="162" t="s">
        <v>1605</v>
      </c>
      <c r="H455" s="162" t="s">
        <v>1606</v>
      </c>
      <c r="I455" s="162" t="s">
        <v>1475</v>
      </c>
      <c r="J455" s="162" t="s">
        <v>187</v>
      </c>
      <c r="K455" s="162" t="s">
        <v>10</v>
      </c>
      <c r="L455" s="162">
        <v>11</v>
      </c>
      <c r="M455" s="162">
        <v>2012</v>
      </c>
      <c r="N455" s="162" t="s">
        <v>1611</v>
      </c>
      <c r="O455" s="162">
        <v>116</v>
      </c>
      <c r="P455" s="162" t="s">
        <v>204</v>
      </c>
      <c r="Q455" s="162" t="s">
        <v>204</v>
      </c>
      <c r="R455" s="162" t="s">
        <v>205</v>
      </c>
      <c r="S455" s="162" t="s">
        <v>204</v>
      </c>
      <c r="T455" s="162" t="s">
        <v>204</v>
      </c>
      <c r="U455" s="162" t="s">
        <v>204</v>
      </c>
      <c r="V455" s="162" t="s">
        <v>204</v>
      </c>
      <c r="W455" s="162" t="s">
        <v>204</v>
      </c>
      <c r="X455" s="162" t="s">
        <v>204</v>
      </c>
      <c r="Y455" s="162" t="s">
        <v>205</v>
      </c>
      <c r="Z455" s="162" t="s">
        <v>204</v>
      </c>
      <c r="AA455" s="162" t="s">
        <v>204</v>
      </c>
      <c r="AB455" s="162" t="s">
        <v>205</v>
      </c>
      <c r="AC455" s="162" t="s">
        <v>204</v>
      </c>
      <c r="AD455" s="162" t="s">
        <v>204</v>
      </c>
      <c r="AE455" s="162" t="s">
        <v>204</v>
      </c>
      <c r="AF455" s="162" t="s">
        <v>204</v>
      </c>
      <c r="AG455" s="162" t="s">
        <v>197</v>
      </c>
    </row>
    <row r="456" spans="1:33" x14ac:dyDescent="0.25">
      <c r="A456" s="162" t="s">
        <v>1357</v>
      </c>
      <c r="B456" s="162" t="s">
        <v>197</v>
      </c>
      <c r="C456" s="162" t="s">
        <v>197</v>
      </c>
      <c r="D456" s="162" t="s">
        <v>1358</v>
      </c>
      <c r="E456" s="162" t="s">
        <v>197</v>
      </c>
      <c r="F456" s="162" t="s">
        <v>1359</v>
      </c>
      <c r="G456" s="162" t="s">
        <v>1605</v>
      </c>
      <c r="H456" s="162" t="s">
        <v>1606</v>
      </c>
      <c r="I456" s="162" t="s">
        <v>1475</v>
      </c>
      <c r="J456" s="162" t="s">
        <v>187</v>
      </c>
      <c r="K456" s="162" t="s">
        <v>10</v>
      </c>
      <c r="L456" s="162">
        <v>2</v>
      </c>
      <c r="M456" s="162">
        <v>2013</v>
      </c>
      <c r="N456" s="162" t="s">
        <v>1613</v>
      </c>
      <c r="O456" s="162">
        <v>3414</v>
      </c>
      <c r="P456" s="162" t="s">
        <v>204</v>
      </c>
      <c r="Q456" s="162" t="s">
        <v>204</v>
      </c>
      <c r="R456" s="162" t="s">
        <v>205</v>
      </c>
      <c r="S456" s="162" t="s">
        <v>204</v>
      </c>
      <c r="T456" s="162" t="s">
        <v>204</v>
      </c>
      <c r="U456" s="162" t="s">
        <v>204</v>
      </c>
      <c r="V456" s="162" t="s">
        <v>204</v>
      </c>
      <c r="W456" s="162" t="s">
        <v>204</v>
      </c>
      <c r="X456" s="162" t="s">
        <v>204</v>
      </c>
      <c r="Y456" s="162" t="s">
        <v>205</v>
      </c>
      <c r="Z456" s="162" t="s">
        <v>204</v>
      </c>
      <c r="AA456" s="162" t="s">
        <v>204</v>
      </c>
      <c r="AB456" s="162" t="s">
        <v>205</v>
      </c>
      <c r="AC456" s="162" t="s">
        <v>204</v>
      </c>
      <c r="AD456" s="162" t="s">
        <v>204</v>
      </c>
      <c r="AE456" s="162" t="s">
        <v>204</v>
      </c>
      <c r="AF456" s="162" t="s">
        <v>204</v>
      </c>
      <c r="AG456" s="162" t="s">
        <v>197</v>
      </c>
    </row>
    <row r="457" spans="1:33" x14ac:dyDescent="0.25">
      <c r="A457" s="162" t="s">
        <v>1357</v>
      </c>
      <c r="B457" s="162" t="s">
        <v>197</v>
      </c>
      <c r="C457" s="162" t="s">
        <v>197</v>
      </c>
      <c r="D457" s="162" t="s">
        <v>1358</v>
      </c>
      <c r="E457" s="162" t="s">
        <v>197</v>
      </c>
      <c r="F457" s="162" t="s">
        <v>1359</v>
      </c>
      <c r="G457" s="162" t="s">
        <v>1614</v>
      </c>
      <c r="H457" s="162" t="s">
        <v>1615</v>
      </c>
      <c r="I457" s="162" t="s">
        <v>1616</v>
      </c>
      <c r="J457" s="162" t="s">
        <v>187</v>
      </c>
      <c r="K457" s="162" t="s">
        <v>10</v>
      </c>
      <c r="L457" s="162">
        <v>6</v>
      </c>
      <c r="M457" s="162">
        <v>2013</v>
      </c>
      <c r="N457" s="162" t="s">
        <v>1628</v>
      </c>
      <c r="O457" s="162">
        <v>658</v>
      </c>
      <c r="P457" s="162" t="s">
        <v>204</v>
      </c>
      <c r="Q457" s="162" t="s">
        <v>204</v>
      </c>
      <c r="R457" s="162" t="s">
        <v>204</v>
      </c>
      <c r="S457" s="162" t="s">
        <v>204</v>
      </c>
      <c r="T457" s="162" t="s">
        <v>204</v>
      </c>
      <c r="U457" s="162" t="s">
        <v>204</v>
      </c>
      <c r="V457" s="162" t="s">
        <v>204</v>
      </c>
      <c r="W457" s="162" t="s">
        <v>204</v>
      </c>
      <c r="X457" s="162" t="s">
        <v>204</v>
      </c>
      <c r="Y457" s="162" t="s">
        <v>204</v>
      </c>
      <c r="Z457" s="162" t="s">
        <v>204</v>
      </c>
      <c r="AA457" s="162" t="s">
        <v>204</v>
      </c>
      <c r="AB457" s="162" t="s">
        <v>205</v>
      </c>
      <c r="AC457" s="162" t="s">
        <v>204</v>
      </c>
      <c r="AD457" s="162" t="s">
        <v>204</v>
      </c>
      <c r="AE457" s="162" t="s">
        <v>204</v>
      </c>
      <c r="AF457" s="162" t="s">
        <v>204</v>
      </c>
      <c r="AG457" s="162" t="s">
        <v>197</v>
      </c>
    </row>
    <row r="458" spans="1:33" x14ac:dyDescent="0.25">
      <c r="A458" s="162" t="s">
        <v>1357</v>
      </c>
      <c r="B458" s="162" t="s">
        <v>197</v>
      </c>
      <c r="C458" s="162" t="s">
        <v>197</v>
      </c>
      <c r="D458" s="162" t="s">
        <v>1358</v>
      </c>
      <c r="E458" s="162" t="s">
        <v>197</v>
      </c>
      <c r="F458" s="162" t="s">
        <v>1359</v>
      </c>
      <c r="G458" s="162" t="s">
        <v>1614</v>
      </c>
      <c r="H458" s="162" t="s">
        <v>1615</v>
      </c>
      <c r="I458" s="162" t="s">
        <v>1616</v>
      </c>
      <c r="J458" s="162" t="s">
        <v>187</v>
      </c>
      <c r="K458" s="162" t="s">
        <v>10</v>
      </c>
      <c r="L458" s="162">
        <v>9</v>
      </c>
      <c r="M458" s="162">
        <v>2012</v>
      </c>
      <c r="N458" s="162" t="s">
        <v>1619</v>
      </c>
      <c r="O458" s="162">
        <v>540</v>
      </c>
      <c r="P458" s="162" t="s">
        <v>204</v>
      </c>
      <c r="Q458" s="162" t="s">
        <v>204</v>
      </c>
      <c r="R458" s="162" t="s">
        <v>204</v>
      </c>
      <c r="S458" s="162" t="s">
        <v>204</v>
      </c>
      <c r="T458" s="162" t="s">
        <v>204</v>
      </c>
      <c r="U458" s="162" t="s">
        <v>204</v>
      </c>
      <c r="V458" s="162" t="s">
        <v>204</v>
      </c>
      <c r="W458" s="162" t="s">
        <v>204</v>
      </c>
      <c r="X458" s="162" t="s">
        <v>204</v>
      </c>
      <c r="Y458" s="162" t="s">
        <v>204</v>
      </c>
      <c r="Z458" s="162" t="s">
        <v>204</v>
      </c>
      <c r="AA458" s="162" t="s">
        <v>204</v>
      </c>
      <c r="AB458" s="162" t="s">
        <v>204</v>
      </c>
      <c r="AC458" s="162" t="s">
        <v>204</v>
      </c>
      <c r="AD458" s="162" t="s">
        <v>204</v>
      </c>
      <c r="AE458" s="162" t="s">
        <v>204</v>
      </c>
      <c r="AF458" s="162" t="s">
        <v>204</v>
      </c>
      <c r="AG458" s="162" t="s">
        <v>197</v>
      </c>
    </row>
    <row r="459" spans="1:33" x14ac:dyDescent="0.25">
      <c r="A459" s="162" t="s">
        <v>1357</v>
      </c>
      <c r="B459" s="162" t="s">
        <v>197</v>
      </c>
      <c r="C459" s="162" t="s">
        <v>197</v>
      </c>
      <c r="D459" s="162" t="s">
        <v>1358</v>
      </c>
      <c r="E459" s="162" t="s">
        <v>197</v>
      </c>
      <c r="F459" s="162" t="s">
        <v>1359</v>
      </c>
      <c r="G459" s="162" t="s">
        <v>1614</v>
      </c>
      <c r="H459" s="162" t="s">
        <v>1615</v>
      </c>
      <c r="I459" s="162" t="s">
        <v>1616</v>
      </c>
      <c r="J459" s="162" t="s">
        <v>187</v>
      </c>
      <c r="K459" s="162" t="s">
        <v>10</v>
      </c>
      <c r="L459" s="162">
        <v>1</v>
      </c>
      <c r="M459" s="162">
        <v>2013</v>
      </c>
      <c r="N459" s="162" t="s">
        <v>1623</v>
      </c>
      <c r="O459" s="162">
        <v>246</v>
      </c>
      <c r="P459" s="162" t="s">
        <v>204</v>
      </c>
      <c r="Q459" s="162" t="s">
        <v>204</v>
      </c>
      <c r="R459" s="162" t="s">
        <v>204</v>
      </c>
      <c r="S459" s="162" t="s">
        <v>204</v>
      </c>
      <c r="T459" s="162" t="s">
        <v>204</v>
      </c>
      <c r="U459" s="162" t="s">
        <v>204</v>
      </c>
      <c r="V459" s="162" t="s">
        <v>204</v>
      </c>
      <c r="W459" s="162" t="s">
        <v>204</v>
      </c>
      <c r="X459" s="162" t="s">
        <v>204</v>
      </c>
      <c r="Y459" s="162" t="s">
        <v>204</v>
      </c>
      <c r="Z459" s="162" t="s">
        <v>204</v>
      </c>
      <c r="AA459" s="162" t="s">
        <v>204</v>
      </c>
      <c r="AB459" s="162" t="s">
        <v>205</v>
      </c>
      <c r="AC459" s="162" t="s">
        <v>204</v>
      </c>
      <c r="AD459" s="162" t="s">
        <v>204</v>
      </c>
      <c r="AE459" s="162" t="s">
        <v>204</v>
      </c>
      <c r="AF459" s="162" t="s">
        <v>204</v>
      </c>
      <c r="AG459" s="162" t="s">
        <v>197</v>
      </c>
    </row>
    <row r="460" spans="1:33" x14ac:dyDescent="0.25">
      <c r="A460" s="162" t="s">
        <v>1357</v>
      </c>
      <c r="B460" s="162" t="s">
        <v>197</v>
      </c>
      <c r="C460" s="162" t="s">
        <v>197</v>
      </c>
      <c r="D460" s="162" t="s">
        <v>1358</v>
      </c>
      <c r="E460" s="162" t="s">
        <v>197</v>
      </c>
      <c r="F460" s="162" t="s">
        <v>1359</v>
      </c>
      <c r="G460" s="162" t="s">
        <v>1614</v>
      </c>
      <c r="H460" s="162" t="s">
        <v>1615</v>
      </c>
      <c r="I460" s="162" t="s">
        <v>1616</v>
      </c>
      <c r="J460" s="162" t="s">
        <v>187</v>
      </c>
      <c r="K460" s="162" t="s">
        <v>10</v>
      </c>
      <c r="L460" s="162">
        <v>7</v>
      </c>
      <c r="M460" s="162">
        <v>2013</v>
      </c>
      <c r="N460" s="162" t="s">
        <v>1629</v>
      </c>
      <c r="O460" s="162">
        <v>874</v>
      </c>
      <c r="P460" s="162" t="s">
        <v>204</v>
      </c>
      <c r="Q460" s="162" t="s">
        <v>204</v>
      </c>
      <c r="R460" s="162" t="s">
        <v>204</v>
      </c>
      <c r="S460" s="162" t="s">
        <v>204</v>
      </c>
      <c r="T460" s="162" t="s">
        <v>204</v>
      </c>
      <c r="U460" s="162" t="s">
        <v>204</v>
      </c>
      <c r="V460" s="162" t="s">
        <v>204</v>
      </c>
      <c r="W460" s="162" t="s">
        <v>204</v>
      </c>
      <c r="X460" s="162" t="s">
        <v>204</v>
      </c>
      <c r="Y460" s="162" t="s">
        <v>204</v>
      </c>
      <c r="Z460" s="162" t="s">
        <v>204</v>
      </c>
      <c r="AA460" s="162" t="s">
        <v>204</v>
      </c>
      <c r="AB460" s="162" t="s">
        <v>205</v>
      </c>
      <c r="AC460" s="162" t="s">
        <v>204</v>
      </c>
      <c r="AD460" s="162" t="s">
        <v>204</v>
      </c>
      <c r="AE460" s="162" t="s">
        <v>204</v>
      </c>
      <c r="AF460" s="162" t="s">
        <v>204</v>
      </c>
      <c r="AG460" s="162" t="s">
        <v>197</v>
      </c>
    </row>
    <row r="461" spans="1:33" x14ac:dyDescent="0.25">
      <c r="A461" s="162" t="s">
        <v>1357</v>
      </c>
      <c r="B461" s="162" t="s">
        <v>197</v>
      </c>
      <c r="C461" s="162" t="s">
        <v>197</v>
      </c>
      <c r="D461" s="162" t="s">
        <v>1358</v>
      </c>
      <c r="E461" s="162" t="s">
        <v>197</v>
      </c>
      <c r="F461" s="162" t="s">
        <v>1359</v>
      </c>
      <c r="G461" s="162" t="s">
        <v>1614</v>
      </c>
      <c r="H461" s="162" t="s">
        <v>1615</v>
      </c>
      <c r="I461" s="162" t="s">
        <v>1616</v>
      </c>
      <c r="J461" s="162" t="s">
        <v>187</v>
      </c>
      <c r="K461" s="162" t="s">
        <v>10</v>
      </c>
      <c r="L461" s="162">
        <v>8</v>
      </c>
      <c r="M461" s="162">
        <v>2013</v>
      </c>
      <c r="N461" s="162" t="s">
        <v>1630</v>
      </c>
      <c r="O461" s="162">
        <v>766</v>
      </c>
      <c r="P461" s="162" t="s">
        <v>204</v>
      </c>
      <c r="Q461" s="162" t="s">
        <v>204</v>
      </c>
      <c r="R461" s="162" t="s">
        <v>204</v>
      </c>
      <c r="S461" s="162" t="s">
        <v>204</v>
      </c>
      <c r="T461" s="162" t="s">
        <v>204</v>
      </c>
      <c r="U461" s="162" t="s">
        <v>204</v>
      </c>
      <c r="V461" s="162" t="s">
        <v>204</v>
      </c>
      <c r="W461" s="162" t="s">
        <v>204</v>
      </c>
      <c r="X461" s="162" t="s">
        <v>204</v>
      </c>
      <c r="Y461" s="162" t="s">
        <v>204</v>
      </c>
      <c r="Z461" s="162" t="s">
        <v>204</v>
      </c>
      <c r="AA461" s="162" t="s">
        <v>204</v>
      </c>
      <c r="AB461" s="162" t="s">
        <v>205</v>
      </c>
      <c r="AC461" s="162" t="s">
        <v>204</v>
      </c>
      <c r="AD461" s="162" t="s">
        <v>204</v>
      </c>
      <c r="AE461" s="162" t="s">
        <v>204</v>
      </c>
      <c r="AF461" s="162" t="s">
        <v>204</v>
      </c>
      <c r="AG461" s="162" t="s">
        <v>197</v>
      </c>
    </row>
    <row r="462" spans="1:33" x14ac:dyDescent="0.25">
      <c r="A462" s="162" t="s">
        <v>1357</v>
      </c>
      <c r="B462" s="162" t="s">
        <v>197</v>
      </c>
      <c r="C462" s="162" t="s">
        <v>197</v>
      </c>
      <c r="D462" s="162" t="s">
        <v>1358</v>
      </c>
      <c r="E462" s="162" t="s">
        <v>197</v>
      </c>
      <c r="F462" s="162" t="s">
        <v>1359</v>
      </c>
      <c r="G462" s="162" t="s">
        <v>1614</v>
      </c>
      <c r="H462" s="162" t="s">
        <v>1615</v>
      </c>
      <c r="I462" s="162" t="s">
        <v>1616</v>
      </c>
      <c r="J462" s="162" t="s">
        <v>187</v>
      </c>
      <c r="K462" s="162" t="s">
        <v>10</v>
      </c>
      <c r="L462" s="162">
        <v>7</v>
      </c>
      <c r="M462" s="162">
        <v>2012</v>
      </c>
      <c r="N462" s="162" t="s">
        <v>1617</v>
      </c>
      <c r="O462" s="162">
        <v>817</v>
      </c>
      <c r="P462" s="162" t="s">
        <v>204</v>
      </c>
      <c r="Q462" s="162" t="s">
        <v>204</v>
      </c>
      <c r="R462" s="162" t="s">
        <v>204</v>
      </c>
      <c r="S462" s="162" t="s">
        <v>204</v>
      </c>
      <c r="T462" s="162" t="s">
        <v>204</v>
      </c>
      <c r="U462" s="162" t="s">
        <v>204</v>
      </c>
      <c r="V462" s="162" t="s">
        <v>204</v>
      </c>
      <c r="W462" s="162" t="s">
        <v>204</v>
      </c>
      <c r="X462" s="162" t="s">
        <v>204</v>
      </c>
      <c r="Y462" s="162" t="s">
        <v>204</v>
      </c>
      <c r="Z462" s="162" t="s">
        <v>204</v>
      </c>
      <c r="AA462" s="162" t="s">
        <v>204</v>
      </c>
      <c r="AB462" s="162" t="s">
        <v>204</v>
      </c>
      <c r="AC462" s="162" t="s">
        <v>204</v>
      </c>
      <c r="AD462" s="162" t="s">
        <v>204</v>
      </c>
      <c r="AE462" s="162" t="s">
        <v>204</v>
      </c>
      <c r="AF462" s="162" t="s">
        <v>204</v>
      </c>
      <c r="AG462" s="162" t="s">
        <v>197</v>
      </c>
    </row>
    <row r="463" spans="1:33" x14ac:dyDescent="0.25">
      <c r="A463" s="162" t="s">
        <v>1357</v>
      </c>
      <c r="B463" s="162" t="s">
        <v>197</v>
      </c>
      <c r="C463" s="162" t="s">
        <v>197</v>
      </c>
      <c r="D463" s="162" t="s">
        <v>1358</v>
      </c>
      <c r="E463" s="162" t="s">
        <v>197</v>
      </c>
      <c r="F463" s="162" t="s">
        <v>1359</v>
      </c>
      <c r="G463" s="162" t="s">
        <v>1614</v>
      </c>
      <c r="H463" s="162" t="s">
        <v>1615</v>
      </c>
      <c r="I463" s="162" t="s">
        <v>1616</v>
      </c>
      <c r="J463" s="162" t="s">
        <v>187</v>
      </c>
      <c r="K463" s="162" t="s">
        <v>10</v>
      </c>
      <c r="L463" s="162">
        <v>4</v>
      </c>
      <c r="M463" s="162">
        <v>2013</v>
      </c>
      <c r="N463" s="162" t="s">
        <v>1626</v>
      </c>
      <c r="O463" s="162">
        <v>783</v>
      </c>
      <c r="P463" s="162" t="s">
        <v>204</v>
      </c>
      <c r="Q463" s="162" t="s">
        <v>204</v>
      </c>
      <c r="R463" s="162" t="s">
        <v>204</v>
      </c>
      <c r="S463" s="162" t="s">
        <v>204</v>
      </c>
      <c r="T463" s="162" t="s">
        <v>204</v>
      </c>
      <c r="U463" s="162" t="s">
        <v>204</v>
      </c>
      <c r="V463" s="162" t="s">
        <v>204</v>
      </c>
      <c r="W463" s="162" t="s">
        <v>204</v>
      </c>
      <c r="X463" s="162" t="s">
        <v>204</v>
      </c>
      <c r="Y463" s="162" t="s">
        <v>204</v>
      </c>
      <c r="Z463" s="162" t="s">
        <v>204</v>
      </c>
      <c r="AA463" s="162" t="s">
        <v>204</v>
      </c>
      <c r="AB463" s="162" t="s">
        <v>205</v>
      </c>
      <c r="AC463" s="162" t="s">
        <v>204</v>
      </c>
      <c r="AD463" s="162" t="s">
        <v>204</v>
      </c>
      <c r="AE463" s="162" t="s">
        <v>204</v>
      </c>
      <c r="AF463" s="162" t="s">
        <v>204</v>
      </c>
      <c r="AG463" s="162" t="s">
        <v>197</v>
      </c>
    </row>
    <row r="464" spans="1:33" x14ac:dyDescent="0.25">
      <c r="A464" s="162" t="s">
        <v>1357</v>
      </c>
      <c r="B464" s="162" t="s">
        <v>197</v>
      </c>
      <c r="C464" s="162" t="s">
        <v>197</v>
      </c>
      <c r="D464" s="162" t="s">
        <v>1358</v>
      </c>
      <c r="E464" s="162" t="s">
        <v>197</v>
      </c>
      <c r="F464" s="162" t="s">
        <v>1359</v>
      </c>
      <c r="G464" s="162" t="s">
        <v>1614</v>
      </c>
      <c r="H464" s="162" t="s">
        <v>1615</v>
      </c>
      <c r="I464" s="162" t="s">
        <v>1616</v>
      </c>
      <c r="J464" s="162" t="s">
        <v>187</v>
      </c>
      <c r="K464" s="162" t="s">
        <v>10</v>
      </c>
      <c r="L464" s="162">
        <v>5</v>
      </c>
      <c r="M464" s="162">
        <v>2013</v>
      </c>
      <c r="N464" s="162" t="s">
        <v>1627</v>
      </c>
      <c r="O464" s="162">
        <v>601</v>
      </c>
      <c r="P464" s="162" t="s">
        <v>204</v>
      </c>
      <c r="Q464" s="162" t="s">
        <v>204</v>
      </c>
      <c r="R464" s="162" t="s">
        <v>204</v>
      </c>
      <c r="S464" s="162" t="s">
        <v>204</v>
      </c>
      <c r="T464" s="162" t="s">
        <v>204</v>
      </c>
      <c r="U464" s="162" t="s">
        <v>204</v>
      </c>
      <c r="V464" s="162" t="s">
        <v>204</v>
      </c>
      <c r="W464" s="162" t="s">
        <v>204</v>
      </c>
      <c r="X464" s="162" t="s">
        <v>204</v>
      </c>
      <c r="Y464" s="162" t="s">
        <v>204</v>
      </c>
      <c r="Z464" s="162" t="s">
        <v>204</v>
      </c>
      <c r="AA464" s="162" t="s">
        <v>204</v>
      </c>
      <c r="AB464" s="162" t="s">
        <v>205</v>
      </c>
      <c r="AC464" s="162" t="s">
        <v>204</v>
      </c>
      <c r="AD464" s="162" t="s">
        <v>204</v>
      </c>
      <c r="AE464" s="162" t="s">
        <v>204</v>
      </c>
      <c r="AF464" s="162" t="s">
        <v>204</v>
      </c>
      <c r="AG464" s="162" t="s">
        <v>197</v>
      </c>
    </row>
    <row r="465" spans="1:33" x14ac:dyDescent="0.25">
      <c r="A465" s="162" t="s">
        <v>1357</v>
      </c>
      <c r="B465" s="162" t="s">
        <v>197</v>
      </c>
      <c r="C465" s="162" t="s">
        <v>197</v>
      </c>
      <c r="D465" s="162" t="s">
        <v>1358</v>
      </c>
      <c r="E465" s="162" t="s">
        <v>197</v>
      </c>
      <c r="F465" s="162" t="s">
        <v>1359</v>
      </c>
      <c r="G465" s="162" t="s">
        <v>1614</v>
      </c>
      <c r="H465" s="162" t="s">
        <v>1615</v>
      </c>
      <c r="I465" s="162" t="s">
        <v>1616</v>
      </c>
      <c r="J465" s="162" t="s">
        <v>187</v>
      </c>
      <c r="K465" s="162" t="s">
        <v>10</v>
      </c>
      <c r="L465" s="162">
        <v>9</v>
      </c>
      <c r="M465" s="162">
        <v>2013</v>
      </c>
      <c r="N465" s="162" t="s">
        <v>1631</v>
      </c>
      <c r="O465" s="162">
        <v>511</v>
      </c>
      <c r="P465" s="162" t="s">
        <v>204</v>
      </c>
      <c r="Q465" s="162" t="s">
        <v>204</v>
      </c>
      <c r="R465" s="162" t="s">
        <v>204</v>
      </c>
      <c r="S465" s="162" t="s">
        <v>204</v>
      </c>
      <c r="T465" s="162" t="s">
        <v>204</v>
      </c>
      <c r="U465" s="162" t="s">
        <v>204</v>
      </c>
      <c r="V465" s="162" t="s">
        <v>204</v>
      </c>
      <c r="W465" s="162" t="s">
        <v>204</v>
      </c>
      <c r="X465" s="162" t="s">
        <v>204</v>
      </c>
      <c r="Y465" s="162" t="s">
        <v>204</v>
      </c>
      <c r="Z465" s="162" t="s">
        <v>204</v>
      </c>
      <c r="AA465" s="162" t="s">
        <v>204</v>
      </c>
      <c r="AB465" s="162" t="s">
        <v>205</v>
      </c>
      <c r="AC465" s="162" t="s">
        <v>204</v>
      </c>
      <c r="AD465" s="162" t="s">
        <v>204</v>
      </c>
      <c r="AE465" s="162" t="s">
        <v>204</v>
      </c>
      <c r="AF465" s="162" t="s">
        <v>204</v>
      </c>
      <c r="AG465" s="162" t="s">
        <v>197</v>
      </c>
    </row>
    <row r="466" spans="1:33" x14ac:dyDescent="0.25">
      <c r="A466" s="162" t="s">
        <v>1357</v>
      </c>
      <c r="B466" s="162" t="s">
        <v>197</v>
      </c>
      <c r="C466" s="162" t="s">
        <v>197</v>
      </c>
      <c r="D466" s="162" t="s">
        <v>1358</v>
      </c>
      <c r="E466" s="162" t="s">
        <v>197</v>
      </c>
      <c r="F466" s="162" t="s">
        <v>1359</v>
      </c>
      <c r="G466" s="162" t="s">
        <v>1614</v>
      </c>
      <c r="H466" s="162" t="s">
        <v>1615</v>
      </c>
      <c r="I466" s="162" t="s">
        <v>1616</v>
      </c>
      <c r="J466" s="162" t="s">
        <v>187</v>
      </c>
      <c r="K466" s="162" t="s">
        <v>10</v>
      </c>
      <c r="L466" s="162">
        <v>2</v>
      </c>
      <c r="M466" s="162">
        <v>2013</v>
      </c>
      <c r="N466" s="162" t="s">
        <v>1624</v>
      </c>
      <c r="O466" s="162">
        <v>380</v>
      </c>
      <c r="P466" s="162" t="s">
        <v>204</v>
      </c>
      <c r="Q466" s="162" t="s">
        <v>204</v>
      </c>
      <c r="R466" s="162" t="s">
        <v>204</v>
      </c>
      <c r="S466" s="162" t="s">
        <v>204</v>
      </c>
      <c r="T466" s="162" t="s">
        <v>204</v>
      </c>
      <c r="U466" s="162" t="s">
        <v>204</v>
      </c>
      <c r="V466" s="162" t="s">
        <v>204</v>
      </c>
      <c r="W466" s="162" t="s">
        <v>204</v>
      </c>
      <c r="X466" s="162" t="s">
        <v>204</v>
      </c>
      <c r="Y466" s="162" t="s">
        <v>204</v>
      </c>
      <c r="Z466" s="162" t="s">
        <v>204</v>
      </c>
      <c r="AA466" s="162" t="s">
        <v>204</v>
      </c>
      <c r="AB466" s="162" t="s">
        <v>205</v>
      </c>
      <c r="AC466" s="162" t="s">
        <v>204</v>
      </c>
      <c r="AD466" s="162" t="s">
        <v>204</v>
      </c>
      <c r="AE466" s="162" t="s">
        <v>204</v>
      </c>
      <c r="AF466" s="162" t="s">
        <v>204</v>
      </c>
      <c r="AG466" s="162" t="s">
        <v>197</v>
      </c>
    </row>
    <row r="467" spans="1:33" x14ac:dyDescent="0.25">
      <c r="A467" s="162" t="s">
        <v>1357</v>
      </c>
      <c r="B467" s="162" t="s">
        <v>197</v>
      </c>
      <c r="C467" s="162" t="s">
        <v>197</v>
      </c>
      <c r="D467" s="162" t="s">
        <v>1358</v>
      </c>
      <c r="E467" s="162" t="s">
        <v>197</v>
      </c>
      <c r="F467" s="162" t="s">
        <v>1359</v>
      </c>
      <c r="G467" s="162" t="s">
        <v>1614</v>
      </c>
      <c r="H467" s="162" t="s">
        <v>1615</v>
      </c>
      <c r="I467" s="162" t="s">
        <v>1616</v>
      </c>
      <c r="J467" s="162" t="s">
        <v>187</v>
      </c>
      <c r="K467" s="162" t="s">
        <v>10</v>
      </c>
      <c r="L467" s="162">
        <v>8</v>
      </c>
      <c r="M467" s="162">
        <v>2012</v>
      </c>
      <c r="N467" s="162" t="s">
        <v>1618</v>
      </c>
      <c r="O467" s="162">
        <v>626</v>
      </c>
      <c r="P467" s="162" t="s">
        <v>204</v>
      </c>
      <c r="Q467" s="162" t="s">
        <v>204</v>
      </c>
      <c r="R467" s="162" t="s">
        <v>204</v>
      </c>
      <c r="S467" s="162" t="s">
        <v>204</v>
      </c>
      <c r="T467" s="162" t="s">
        <v>204</v>
      </c>
      <c r="U467" s="162" t="s">
        <v>204</v>
      </c>
      <c r="V467" s="162" t="s">
        <v>204</v>
      </c>
      <c r="W467" s="162" t="s">
        <v>204</v>
      </c>
      <c r="X467" s="162" t="s">
        <v>204</v>
      </c>
      <c r="Y467" s="162" t="s">
        <v>204</v>
      </c>
      <c r="Z467" s="162" t="s">
        <v>204</v>
      </c>
      <c r="AA467" s="162" t="s">
        <v>204</v>
      </c>
      <c r="AB467" s="162" t="s">
        <v>204</v>
      </c>
      <c r="AC467" s="162" t="s">
        <v>204</v>
      </c>
      <c r="AD467" s="162" t="s">
        <v>204</v>
      </c>
      <c r="AE467" s="162" t="s">
        <v>204</v>
      </c>
      <c r="AF467" s="162" t="s">
        <v>204</v>
      </c>
      <c r="AG467" s="162" t="s">
        <v>197</v>
      </c>
    </row>
    <row r="468" spans="1:33" x14ac:dyDescent="0.25">
      <c r="A468" s="162" t="s">
        <v>1357</v>
      </c>
      <c r="B468" s="162" t="s">
        <v>197</v>
      </c>
      <c r="C468" s="162" t="s">
        <v>197</v>
      </c>
      <c r="D468" s="162" t="s">
        <v>1358</v>
      </c>
      <c r="E468" s="162" t="s">
        <v>197</v>
      </c>
      <c r="F468" s="162" t="s">
        <v>1359</v>
      </c>
      <c r="G468" s="162" t="s">
        <v>1614</v>
      </c>
      <c r="H468" s="162" t="s">
        <v>1615</v>
      </c>
      <c r="I468" s="162" t="s">
        <v>1616</v>
      </c>
      <c r="J468" s="162" t="s">
        <v>187</v>
      </c>
      <c r="K468" s="162" t="s">
        <v>10</v>
      </c>
      <c r="L468" s="162">
        <v>11</v>
      </c>
      <c r="M468" s="162">
        <v>2012</v>
      </c>
      <c r="N468" s="162" t="s">
        <v>1621</v>
      </c>
      <c r="O468" s="162">
        <v>371</v>
      </c>
      <c r="P468" s="162" t="s">
        <v>204</v>
      </c>
      <c r="Q468" s="162" t="s">
        <v>204</v>
      </c>
      <c r="R468" s="162" t="s">
        <v>204</v>
      </c>
      <c r="S468" s="162" t="s">
        <v>204</v>
      </c>
      <c r="T468" s="162" t="s">
        <v>204</v>
      </c>
      <c r="U468" s="162" t="s">
        <v>204</v>
      </c>
      <c r="V468" s="162" t="s">
        <v>204</v>
      </c>
      <c r="W468" s="162" t="s">
        <v>204</v>
      </c>
      <c r="X468" s="162" t="s">
        <v>204</v>
      </c>
      <c r="Y468" s="162" t="s">
        <v>204</v>
      </c>
      <c r="Z468" s="162" t="s">
        <v>204</v>
      </c>
      <c r="AA468" s="162" t="s">
        <v>204</v>
      </c>
      <c r="AB468" s="162" t="s">
        <v>204</v>
      </c>
      <c r="AC468" s="162" t="s">
        <v>204</v>
      </c>
      <c r="AD468" s="162" t="s">
        <v>204</v>
      </c>
      <c r="AE468" s="162" t="s">
        <v>204</v>
      </c>
      <c r="AF468" s="162" t="s">
        <v>204</v>
      </c>
      <c r="AG468" s="162" t="s">
        <v>197</v>
      </c>
    </row>
    <row r="469" spans="1:33" x14ac:dyDescent="0.25">
      <c r="A469" s="162" t="s">
        <v>1357</v>
      </c>
      <c r="B469" s="162" t="s">
        <v>197</v>
      </c>
      <c r="C469" s="162" t="s">
        <v>197</v>
      </c>
      <c r="D469" s="162" t="s">
        <v>1358</v>
      </c>
      <c r="E469" s="162" t="s">
        <v>197</v>
      </c>
      <c r="F469" s="162" t="s">
        <v>1359</v>
      </c>
      <c r="G469" s="162" t="s">
        <v>1614</v>
      </c>
      <c r="H469" s="162" t="s">
        <v>1615</v>
      </c>
      <c r="I469" s="162" t="s">
        <v>1616</v>
      </c>
      <c r="J469" s="162" t="s">
        <v>187</v>
      </c>
      <c r="K469" s="162" t="s">
        <v>10</v>
      </c>
      <c r="L469" s="162">
        <v>10</v>
      </c>
      <c r="M469" s="162">
        <v>2012</v>
      </c>
      <c r="N469" s="162" t="s">
        <v>1620</v>
      </c>
      <c r="O469" s="162">
        <v>313</v>
      </c>
      <c r="P469" s="162" t="s">
        <v>204</v>
      </c>
      <c r="Q469" s="162" t="s">
        <v>204</v>
      </c>
      <c r="R469" s="162" t="s">
        <v>204</v>
      </c>
      <c r="S469" s="162" t="s">
        <v>204</v>
      </c>
      <c r="T469" s="162" t="s">
        <v>204</v>
      </c>
      <c r="U469" s="162" t="s">
        <v>204</v>
      </c>
      <c r="V469" s="162" t="s">
        <v>204</v>
      </c>
      <c r="W469" s="162" t="s">
        <v>204</v>
      </c>
      <c r="X469" s="162" t="s">
        <v>204</v>
      </c>
      <c r="Y469" s="162" t="s">
        <v>204</v>
      </c>
      <c r="Z469" s="162" t="s">
        <v>204</v>
      </c>
      <c r="AA469" s="162" t="s">
        <v>204</v>
      </c>
      <c r="AB469" s="162" t="s">
        <v>204</v>
      </c>
      <c r="AC469" s="162" t="s">
        <v>204</v>
      </c>
      <c r="AD469" s="162" t="s">
        <v>204</v>
      </c>
      <c r="AE469" s="162" t="s">
        <v>204</v>
      </c>
      <c r="AF469" s="162" t="s">
        <v>204</v>
      </c>
      <c r="AG469" s="162" t="s">
        <v>197</v>
      </c>
    </row>
    <row r="470" spans="1:33" x14ac:dyDescent="0.25">
      <c r="A470" s="162" t="s">
        <v>1357</v>
      </c>
      <c r="B470" s="162" t="s">
        <v>197</v>
      </c>
      <c r="C470" s="162" t="s">
        <v>197</v>
      </c>
      <c r="D470" s="162" t="s">
        <v>1358</v>
      </c>
      <c r="E470" s="162" t="s">
        <v>197</v>
      </c>
      <c r="F470" s="162" t="s">
        <v>1359</v>
      </c>
      <c r="G470" s="162" t="s">
        <v>1614</v>
      </c>
      <c r="H470" s="162" t="s">
        <v>1615</v>
      </c>
      <c r="I470" s="162" t="s">
        <v>1616</v>
      </c>
      <c r="J470" s="162" t="s">
        <v>187</v>
      </c>
      <c r="K470" s="162" t="s">
        <v>10</v>
      </c>
      <c r="L470" s="162">
        <v>3</v>
      </c>
      <c r="M470" s="162">
        <v>2013</v>
      </c>
      <c r="N470" s="162" t="s">
        <v>1625</v>
      </c>
      <c r="O470" s="162">
        <v>377</v>
      </c>
      <c r="P470" s="162" t="s">
        <v>204</v>
      </c>
      <c r="Q470" s="162" t="s">
        <v>204</v>
      </c>
      <c r="R470" s="162" t="s">
        <v>204</v>
      </c>
      <c r="S470" s="162" t="s">
        <v>204</v>
      </c>
      <c r="T470" s="162" t="s">
        <v>204</v>
      </c>
      <c r="U470" s="162" t="s">
        <v>204</v>
      </c>
      <c r="V470" s="162" t="s">
        <v>204</v>
      </c>
      <c r="W470" s="162" t="s">
        <v>204</v>
      </c>
      <c r="X470" s="162" t="s">
        <v>204</v>
      </c>
      <c r="Y470" s="162" t="s">
        <v>204</v>
      </c>
      <c r="Z470" s="162" t="s">
        <v>204</v>
      </c>
      <c r="AA470" s="162" t="s">
        <v>204</v>
      </c>
      <c r="AB470" s="162" t="s">
        <v>205</v>
      </c>
      <c r="AC470" s="162" t="s">
        <v>204</v>
      </c>
      <c r="AD470" s="162" t="s">
        <v>204</v>
      </c>
      <c r="AE470" s="162" t="s">
        <v>204</v>
      </c>
      <c r="AF470" s="162" t="s">
        <v>204</v>
      </c>
      <c r="AG470" s="162" t="s">
        <v>197</v>
      </c>
    </row>
    <row r="471" spans="1:33" x14ac:dyDescent="0.25">
      <c r="A471" s="162" t="s">
        <v>1357</v>
      </c>
      <c r="B471" s="162" t="s">
        <v>197</v>
      </c>
      <c r="C471" s="162" t="s">
        <v>197</v>
      </c>
      <c r="D471" s="162" t="s">
        <v>1358</v>
      </c>
      <c r="E471" s="162" t="s">
        <v>197</v>
      </c>
      <c r="F471" s="162" t="s">
        <v>1359</v>
      </c>
      <c r="G471" s="162" t="s">
        <v>1614</v>
      </c>
      <c r="H471" s="162" t="s">
        <v>1615</v>
      </c>
      <c r="I471" s="162" t="s">
        <v>1616</v>
      </c>
      <c r="J471" s="162" t="s">
        <v>187</v>
      </c>
      <c r="K471" s="162" t="s">
        <v>10</v>
      </c>
      <c r="L471" s="162">
        <v>12</v>
      </c>
      <c r="M471" s="162">
        <v>2012</v>
      </c>
      <c r="N471" s="162" t="s">
        <v>1622</v>
      </c>
      <c r="O471" s="162">
        <v>404</v>
      </c>
      <c r="P471" s="162" t="s">
        <v>204</v>
      </c>
      <c r="Q471" s="162" t="s">
        <v>204</v>
      </c>
      <c r="R471" s="162" t="s">
        <v>204</v>
      </c>
      <c r="S471" s="162" t="s">
        <v>204</v>
      </c>
      <c r="T471" s="162" t="s">
        <v>204</v>
      </c>
      <c r="U471" s="162" t="s">
        <v>204</v>
      </c>
      <c r="V471" s="162" t="s">
        <v>204</v>
      </c>
      <c r="W471" s="162" t="s">
        <v>204</v>
      </c>
      <c r="X471" s="162" t="s">
        <v>204</v>
      </c>
      <c r="Y471" s="162" t="s">
        <v>204</v>
      </c>
      <c r="Z471" s="162" t="s">
        <v>204</v>
      </c>
      <c r="AA471" s="162" t="s">
        <v>204</v>
      </c>
      <c r="AB471" s="162" t="s">
        <v>205</v>
      </c>
      <c r="AC471" s="162" t="s">
        <v>204</v>
      </c>
      <c r="AD471" s="162" t="s">
        <v>204</v>
      </c>
      <c r="AE471" s="162" t="s">
        <v>204</v>
      </c>
      <c r="AF471" s="162" t="s">
        <v>204</v>
      </c>
      <c r="AG471" s="162" t="s">
        <v>197</v>
      </c>
    </row>
    <row r="472" spans="1:33" x14ac:dyDescent="0.25">
      <c r="A472" s="162" t="s">
        <v>1357</v>
      </c>
      <c r="B472" s="162" t="s">
        <v>197</v>
      </c>
      <c r="C472" s="162" t="s">
        <v>197</v>
      </c>
      <c r="D472" s="162" t="s">
        <v>1358</v>
      </c>
      <c r="E472" s="162" t="s">
        <v>197</v>
      </c>
      <c r="F472" s="162" t="s">
        <v>1359</v>
      </c>
      <c r="G472" s="162" t="s">
        <v>1632</v>
      </c>
      <c r="H472" s="162" t="s">
        <v>1633</v>
      </c>
      <c r="I472" s="162" t="s">
        <v>1055</v>
      </c>
      <c r="J472" s="162" t="s">
        <v>180</v>
      </c>
      <c r="K472" s="162" t="s">
        <v>47</v>
      </c>
      <c r="L472" s="162">
        <v>9</v>
      </c>
      <c r="M472" s="162">
        <v>2012</v>
      </c>
      <c r="N472" s="162" t="s">
        <v>1637</v>
      </c>
      <c r="O472" s="162">
        <v>4</v>
      </c>
      <c r="P472" s="162" t="s">
        <v>204</v>
      </c>
      <c r="Q472" s="162" t="s">
        <v>204</v>
      </c>
      <c r="R472" s="162" t="s">
        <v>204</v>
      </c>
      <c r="S472" s="162" t="s">
        <v>204</v>
      </c>
      <c r="T472" s="162" t="s">
        <v>204</v>
      </c>
      <c r="U472" s="162" t="s">
        <v>204</v>
      </c>
      <c r="V472" s="162" t="s">
        <v>204</v>
      </c>
      <c r="W472" s="162" t="s">
        <v>204</v>
      </c>
      <c r="X472" s="162" t="s">
        <v>204</v>
      </c>
      <c r="Y472" s="162" t="s">
        <v>204</v>
      </c>
      <c r="Z472" s="162" t="s">
        <v>204</v>
      </c>
      <c r="AA472" s="162" t="s">
        <v>204</v>
      </c>
      <c r="AB472" s="162" t="s">
        <v>204</v>
      </c>
      <c r="AC472" s="162" t="s">
        <v>204</v>
      </c>
      <c r="AD472" s="162" t="s">
        <v>204</v>
      </c>
      <c r="AE472" s="162" t="s">
        <v>204</v>
      </c>
      <c r="AF472" s="162" t="s">
        <v>204</v>
      </c>
      <c r="AG472" s="162" t="s">
        <v>197</v>
      </c>
    </row>
    <row r="473" spans="1:33" x14ac:dyDescent="0.25">
      <c r="A473" s="162" t="s">
        <v>1357</v>
      </c>
      <c r="B473" s="162" t="s">
        <v>197</v>
      </c>
      <c r="C473" s="162" t="s">
        <v>197</v>
      </c>
      <c r="D473" s="162" t="s">
        <v>1358</v>
      </c>
      <c r="E473" s="162" t="s">
        <v>197</v>
      </c>
      <c r="F473" s="162" t="s">
        <v>1359</v>
      </c>
      <c r="G473" s="162" t="s">
        <v>1632</v>
      </c>
      <c r="H473" s="162" t="s">
        <v>1633</v>
      </c>
      <c r="I473" s="162" t="s">
        <v>1055</v>
      </c>
      <c r="J473" s="162" t="s">
        <v>180</v>
      </c>
      <c r="K473" s="162" t="s">
        <v>47</v>
      </c>
      <c r="L473" s="162">
        <v>7</v>
      </c>
      <c r="M473" s="162">
        <v>2012</v>
      </c>
      <c r="N473" s="162" t="s">
        <v>1634</v>
      </c>
      <c r="O473" s="162">
        <v>5</v>
      </c>
      <c r="P473" s="162" t="s">
        <v>204</v>
      </c>
      <c r="Q473" s="162" t="s">
        <v>204</v>
      </c>
      <c r="R473" s="162" t="s">
        <v>204</v>
      </c>
      <c r="S473" s="162" t="s">
        <v>204</v>
      </c>
      <c r="T473" s="162" t="s">
        <v>204</v>
      </c>
      <c r="U473" s="162" t="s">
        <v>204</v>
      </c>
      <c r="V473" s="162" t="s">
        <v>204</v>
      </c>
      <c r="W473" s="162" t="s">
        <v>204</v>
      </c>
      <c r="X473" s="162" t="s">
        <v>204</v>
      </c>
      <c r="Y473" s="162" t="s">
        <v>204</v>
      </c>
      <c r="Z473" s="162" t="s">
        <v>204</v>
      </c>
      <c r="AA473" s="162" t="s">
        <v>204</v>
      </c>
      <c r="AB473" s="162" t="s">
        <v>204</v>
      </c>
      <c r="AC473" s="162" t="s">
        <v>204</v>
      </c>
      <c r="AD473" s="162" t="s">
        <v>204</v>
      </c>
      <c r="AE473" s="162" t="s">
        <v>204</v>
      </c>
      <c r="AF473" s="162" t="s">
        <v>204</v>
      </c>
      <c r="AG473" s="162" t="s">
        <v>197</v>
      </c>
    </row>
    <row r="474" spans="1:33" x14ac:dyDescent="0.25">
      <c r="A474" s="162" t="s">
        <v>1357</v>
      </c>
      <c r="B474" s="162" t="s">
        <v>197</v>
      </c>
      <c r="C474" s="162" t="s">
        <v>197</v>
      </c>
      <c r="D474" s="162" t="s">
        <v>1358</v>
      </c>
      <c r="E474" s="162" t="s">
        <v>197</v>
      </c>
      <c r="F474" s="162" t="s">
        <v>1359</v>
      </c>
      <c r="G474" s="162" t="s">
        <v>1632</v>
      </c>
      <c r="H474" s="162" t="s">
        <v>1633</v>
      </c>
      <c r="I474" s="162" t="s">
        <v>1055</v>
      </c>
      <c r="J474" s="162" t="s">
        <v>180</v>
      </c>
      <c r="K474" s="162" t="s">
        <v>47</v>
      </c>
      <c r="L474" s="162">
        <v>10</v>
      </c>
      <c r="M474" s="162">
        <v>2012</v>
      </c>
      <c r="N474" s="162" t="s">
        <v>1636</v>
      </c>
      <c r="O474" s="162">
        <v>5</v>
      </c>
      <c r="P474" s="162" t="s">
        <v>204</v>
      </c>
      <c r="Q474" s="162" t="s">
        <v>204</v>
      </c>
      <c r="R474" s="162" t="s">
        <v>204</v>
      </c>
      <c r="S474" s="162" t="s">
        <v>204</v>
      </c>
      <c r="T474" s="162" t="s">
        <v>204</v>
      </c>
      <c r="U474" s="162" t="s">
        <v>204</v>
      </c>
      <c r="V474" s="162" t="s">
        <v>204</v>
      </c>
      <c r="W474" s="162" t="s">
        <v>204</v>
      </c>
      <c r="X474" s="162" t="s">
        <v>204</v>
      </c>
      <c r="Y474" s="162" t="s">
        <v>204</v>
      </c>
      <c r="Z474" s="162" t="s">
        <v>204</v>
      </c>
      <c r="AA474" s="162" t="s">
        <v>204</v>
      </c>
      <c r="AB474" s="162" t="s">
        <v>204</v>
      </c>
      <c r="AC474" s="162" t="s">
        <v>204</v>
      </c>
      <c r="AD474" s="162" t="s">
        <v>204</v>
      </c>
      <c r="AE474" s="162" t="s">
        <v>204</v>
      </c>
      <c r="AF474" s="162" t="s">
        <v>204</v>
      </c>
      <c r="AG474" s="162" t="s">
        <v>197</v>
      </c>
    </row>
    <row r="475" spans="1:33" x14ac:dyDescent="0.25">
      <c r="A475" s="162" t="s">
        <v>1357</v>
      </c>
      <c r="B475" s="162" t="s">
        <v>197</v>
      </c>
      <c r="C475" s="162" t="s">
        <v>197</v>
      </c>
      <c r="D475" s="162" t="s">
        <v>1358</v>
      </c>
      <c r="E475" s="162" t="s">
        <v>197</v>
      </c>
      <c r="F475" s="162" t="s">
        <v>1359</v>
      </c>
      <c r="G475" s="162" t="s">
        <v>1632</v>
      </c>
      <c r="H475" s="162" t="s">
        <v>1633</v>
      </c>
      <c r="I475" s="162" t="s">
        <v>1055</v>
      </c>
      <c r="J475" s="162" t="s">
        <v>180</v>
      </c>
      <c r="K475" s="162" t="s">
        <v>47</v>
      </c>
      <c r="L475" s="162">
        <v>11</v>
      </c>
      <c r="M475" s="162">
        <v>2012</v>
      </c>
      <c r="N475" s="162" t="s">
        <v>1638</v>
      </c>
      <c r="O475" s="162">
        <v>3</v>
      </c>
      <c r="P475" s="162" t="s">
        <v>204</v>
      </c>
      <c r="Q475" s="162" t="s">
        <v>204</v>
      </c>
      <c r="R475" s="162" t="s">
        <v>204</v>
      </c>
      <c r="S475" s="162" t="s">
        <v>204</v>
      </c>
      <c r="T475" s="162" t="s">
        <v>204</v>
      </c>
      <c r="U475" s="162" t="s">
        <v>204</v>
      </c>
      <c r="V475" s="162" t="s">
        <v>204</v>
      </c>
      <c r="W475" s="162" t="s">
        <v>204</v>
      </c>
      <c r="X475" s="162" t="s">
        <v>204</v>
      </c>
      <c r="Y475" s="162" t="s">
        <v>204</v>
      </c>
      <c r="Z475" s="162" t="s">
        <v>204</v>
      </c>
      <c r="AA475" s="162" t="s">
        <v>204</v>
      </c>
      <c r="AB475" s="162" t="s">
        <v>204</v>
      </c>
      <c r="AC475" s="162" t="s">
        <v>204</v>
      </c>
      <c r="AD475" s="162" t="s">
        <v>204</v>
      </c>
      <c r="AE475" s="162" t="s">
        <v>204</v>
      </c>
      <c r="AF475" s="162" t="s">
        <v>204</v>
      </c>
      <c r="AG475" s="162" t="s">
        <v>197</v>
      </c>
    </row>
    <row r="476" spans="1:33" x14ac:dyDescent="0.25">
      <c r="A476" s="162" t="s">
        <v>1357</v>
      </c>
      <c r="B476" s="162" t="s">
        <v>197</v>
      </c>
      <c r="C476" s="162" t="s">
        <v>197</v>
      </c>
      <c r="D476" s="162" t="s">
        <v>1358</v>
      </c>
      <c r="E476" s="162" t="s">
        <v>197</v>
      </c>
      <c r="F476" s="162" t="s">
        <v>1359</v>
      </c>
      <c r="G476" s="162" t="s">
        <v>1632</v>
      </c>
      <c r="H476" s="162" t="s">
        <v>1633</v>
      </c>
      <c r="I476" s="162" t="s">
        <v>1055</v>
      </c>
      <c r="J476" s="162" t="s">
        <v>180</v>
      </c>
      <c r="K476" s="162" t="s">
        <v>47</v>
      </c>
      <c r="L476" s="162">
        <v>12</v>
      </c>
      <c r="M476" s="162">
        <v>2012</v>
      </c>
      <c r="N476" s="162" t="s">
        <v>1639</v>
      </c>
      <c r="O476" s="162">
        <v>3</v>
      </c>
      <c r="P476" s="162" t="s">
        <v>204</v>
      </c>
      <c r="Q476" s="162" t="s">
        <v>204</v>
      </c>
      <c r="R476" s="162" t="s">
        <v>204</v>
      </c>
      <c r="S476" s="162" t="s">
        <v>204</v>
      </c>
      <c r="T476" s="162" t="s">
        <v>204</v>
      </c>
      <c r="U476" s="162" t="s">
        <v>204</v>
      </c>
      <c r="V476" s="162" t="s">
        <v>204</v>
      </c>
      <c r="W476" s="162" t="s">
        <v>204</v>
      </c>
      <c r="X476" s="162" t="s">
        <v>204</v>
      </c>
      <c r="Y476" s="162" t="s">
        <v>204</v>
      </c>
      <c r="Z476" s="162" t="s">
        <v>204</v>
      </c>
      <c r="AA476" s="162" t="s">
        <v>204</v>
      </c>
      <c r="AB476" s="162" t="s">
        <v>204</v>
      </c>
      <c r="AC476" s="162" t="s">
        <v>204</v>
      </c>
      <c r="AD476" s="162" t="s">
        <v>204</v>
      </c>
      <c r="AE476" s="162" t="s">
        <v>204</v>
      </c>
      <c r="AF476" s="162" t="s">
        <v>204</v>
      </c>
      <c r="AG476" s="162" t="s">
        <v>197</v>
      </c>
    </row>
    <row r="477" spans="1:33" x14ac:dyDescent="0.25">
      <c r="A477" s="162" t="s">
        <v>1357</v>
      </c>
      <c r="B477" s="162" t="s">
        <v>197</v>
      </c>
      <c r="C477" s="162" t="s">
        <v>197</v>
      </c>
      <c r="D477" s="162" t="s">
        <v>1358</v>
      </c>
      <c r="E477" s="162" t="s">
        <v>197</v>
      </c>
      <c r="F477" s="162" t="s">
        <v>1359</v>
      </c>
      <c r="G477" s="162" t="s">
        <v>1632</v>
      </c>
      <c r="H477" s="162" t="s">
        <v>1633</v>
      </c>
      <c r="I477" s="162" t="s">
        <v>1055</v>
      </c>
      <c r="J477" s="162" t="s">
        <v>180</v>
      </c>
      <c r="K477" s="162" t="s">
        <v>47</v>
      </c>
      <c r="L477" s="162">
        <v>8</v>
      </c>
      <c r="M477" s="162">
        <v>2012</v>
      </c>
      <c r="N477" s="162" t="s">
        <v>1635</v>
      </c>
      <c r="O477" s="162">
        <v>6</v>
      </c>
      <c r="P477" s="162" t="s">
        <v>204</v>
      </c>
      <c r="Q477" s="162" t="s">
        <v>204</v>
      </c>
      <c r="R477" s="162" t="s">
        <v>204</v>
      </c>
      <c r="S477" s="162" t="s">
        <v>204</v>
      </c>
      <c r="T477" s="162" t="s">
        <v>204</v>
      </c>
      <c r="U477" s="162" t="s">
        <v>204</v>
      </c>
      <c r="V477" s="162" t="s">
        <v>204</v>
      </c>
      <c r="W477" s="162" t="s">
        <v>204</v>
      </c>
      <c r="X477" s="162" t="s">
        <v>204</v>
      </c>
      <c r="Y477" s="162" t="s">
        <v>204</v>
      </c>
      <c r="Z477" s="162" t="s">
        <v>204</v>
      </c>
      <c r="AA477" s="162" t="s">
        <v>204</v>
      </c>
      <c r="AB477" s="162" t="s">
        <v>204</v>
      </c>
      <c r="AC477" s="162" t="s">
        <v>204</v>
      </c>
      <c r="AD477" s="162" t="s">
        <v>204</v>
      </c>
      <c r="AE477" s="162" t="s">
        <v>204</v>
      </c>
      <c r="AF477" s="162" t="s">
        <v>204</v>
      </c>
      <c r="AG477" s="162" t="s">
        <v>197</v>
      </c>
    </row>
    <row r="478" spans="1:33" x14ac:dyDescent="0.25">
      <c r="A478" s="162" t="s">
        <v>1357</v>
      </c>
      <c r="B478" s="162" t="s">
        <v>197</v>
      </c>
      <c r="C478" s="162" t="s">
        <v>197</v>
      </c>
      <c r="D478" s="162" t="s">
        <v>1358</v>
      </c>
      <c r="E478" s="162" t="s">
        <v>197</v>
      </c>
      <c r="F478" s="162" t="s">
        <v>1359</v>
      </c>
      <c r="G478" s="162" t="s">
        <v>1191</v>
      </c>
      <c r="H478" s="162" t="s">
        <v>1192</v>
      </c>
      <c r="I478" s="162" t="s">
        <v>1055</v>
      </c>
      <c r="J478" s="162" t="s">
        <v>180</v>
      </c>
      <c r="K478" s="162" t="s">
        <v>47</v>
      </c>
      <c r="L478" s="162">
        <v>2</v>
      </c>
      <c r="M478" s="162">
        <v>2013</v>
      </c>
      <c r="N478" s="162" t="s">
        <v>1640</v>
      </c>
      <c r="O478" s="162">
        <v>20</v>
      </c>
      <c r="P478" s="162" t="s">
        <v>204</v>
      </c>
      <c r="Q478" s="162" t="s">
        <v>204</v>
      </c>
      <c r="R478" s="162" t="s">
        <v>204</v>
      </c>
      <c r="S478" s="162" t="s">
        <v>204</v>
      </c>
      <c r="T478" s="162" t="s">
        <v>204</v>
      </c>
      <c r="U478" s="162" t="s">
        <v>204</v>
      </c>
      <c r="V478" s="162" t="s">
        <v>204</v>
      </c>
      <c r="W478" s="162" t="s">
        <v>204</v>
      </c>
      <c r="X478" s="162" t="s">
        <v>204</v>
      </c>
      <c r="Y478" s="162" t="s">
        <v>204</v>
      </c>
      <c r="Z478" s="162" t="s">
        <v>204</v>
      </c>
      <c r="AA478" s="162" t="s">
        <v>204</v>
      </c>
      <c r="AB478" s="162" t="s">
        <v>204</v>
      </c>
      <c r="AC478" s="162" t="s">
        <v>204</v>
      </c>
      <c r="AD478" s="162" t="s">
        <v>204</v>
      </c>
      <c r="AE478" s="162" t="s">
        <v>204</v>
      </c>
      <c r="AF478" s="162" t="s">
        <v>204</v>
      </c>
      <c r="AG478" s="162" t="s">
        <v>197</v>
      </c>
    </row>
    <row r="479" spans="1:33" x14ac:dyDescent="0.25">
      <c r="A479" s="162" t="s">
        <v>1357</v>
      </c>
      <c r="B479" s="162" t="s">
        <v>197</v>
      </c>
      <c r="C479" s="162" t="s">
        <v>197</v>
      </c>
      <c r="D479" s="162" t="s">
        <v>1358</v>
      </c>
      <c r="E479" s="162" t="s">
        <v>197</v>
      </c>
      <c r="F479" s="162" t="s">
        <v>1359</v>
      </c>
      <c r="G479" s="162" t="s">
        <v>63</v>
      </c>
      <c r="H479" s="162" t="s">
        <v>62</v>
      </c>
      <c r="I479" s="162" t="s">
        <v>1641</v>
      </c>
      <c r="J479" s="162" t="s">
        <v>186</v>
      </c>
      <c r="K479" s="162" t="s">
        <v>10</v>
      </c>
      <c r="L479" s="162">
        <v>2</v>
      </c>
      <c r="M479" s="162">
        <v>2013</v>
      </c>
      <c r="N479" s="162" t="s">
        <v>1642</v>
      </c>
      <c r="O479" s="162">
        <v>3527</v>
      </c>
      <c r="P479" s="162" t="s">
        <v>204</v>
      </c>
      <c r="Q479" s="162" t="s">
        <v>204</v>
      </c>
      <c r="R479" s="162" t="s">
        <v>205</v>
      </c>
      <c r="S479" s="162" t="s">
        <v>204</v>
      </c>
      <c r="T479" s="162" t="s">
        <v>204</v>
      </c>
      <c r="U479" s="162" t="s">
        <v>204</v>
      </c>
      <c r="V479" s="162" t="s">
        <v>204</v>
      </c>
      <c r="W479" s="162" t="s">
        <v>204</v>
      </c>
      <c r="X479" s="162" t="s">
        <v>204</v>
      </c>
      <c r="Y479" s="162" t="s">
        <v>205</v>
      </c>
      <c r="Z479" s="162" t="s">
        <v>204</v>
      </c>
      <c r="AA479" s="162" t="s">
        <v>204</v>
      </c>
      <c r="AB479" s="162" t="s">
        <v>205</v>
      </c>
      <c r="AC479" s="162" t="s">
        <v>204</v>
      </c>
      <c r="AD479" s="162" t="s">
        <v>204</v>
      </c>
      <c r="AE479" s="162" t="s">
        <v>204</v>
      </c>
      <c r="AF479" s="162" t="s">
        <v>204</v>
      </c>
      <c r="AG479" s="162" t="s">
        <v>197</v>
      </c>
    </row>
    <row r="480" spans="1:33" x14ac:dyDescent="0.25">
      <c r="A480" s="162" t="s">
        <v>1357</v>
      </c>
      <c r="B480" s="162" t="s">
        <v>197</v>
      </c>
      <c r="C480" s="162" t="s">
        <v>197</v>
      </c>
      <c r="D480" s="162" t="s">
        <v>1358</v>
      </c>
      <c r="E480" s="162" t="s">
        <v>197</v>
      </c>
      <c r="F480" s="162" t="s">
        <v>1359</v>
      </c>
      <c r="G480" s="162" t="s">
        <v>63</v>
      </c>
      <c r="H480" s="162" t="s">
        <v>62</v>
      </c>
      <c r="I480" s="162" t="s">
        <v>1641</v>
      </c>
      <c r="J480" s="162" t="s">
        <v>186</v>
      </c>
      <c r="K480" s="162" t="s">
        <v>10</v>
      </c>
      <c r="L480" s="162">
        <v>2</v>
      </c>
      <c r="M480" s="162">
        <v>2013</v>
      </c>
      <c r="N480" s="162" t="s">
        <v>1643</v>
      </c>
      <c r="O480" s="162">
        <v>6101</v>
      </c>
      <c r="P480" s="162" t="s">
        <v>204</v>
      </c>
      <c r="Q480" s="162" t="s">
        <v>204</v>
      </c>
      <c r="R480" s="162" t="s">
        <v>205</v>
      </c>
      <c r="S480" s="162" t="s">
        <v>204</v>
      </c>
      <c r="T480" s="162" t="s">
        <v>204</v>
      </c>
      <c r="U480" s="162" t="s">
        <v>204</v>
      </c>
      <c r="V480" s="162" t="s">
        <v>204</v>
      </c>
      <c r="W480" s="162" t="s">
        <v>204</v>
      </c>
      <c r="X480" s="162" t="s">
        <v>204</v>
      </c>
      <c r="Y480" s="162" t="s">
        <v>205</v>
      </c>
      <c r="Z480" s="162" t="s">
        <v>204</v>
      </c>
      <c r="AA480" s="162" t="s">
        <v>204</v>
      </c>
      <c r="AB480" s="162" t="s">
        <v>205</v>
      </c>
      <c r="AC480" s="162" t="s">
        <v>204</v>
      </c>
      <c r="AD480" s="162" t="s">
        <v>204</v>
      </c>
      <c r="AE480" s="162" t="s">
        <v>204</v>
      </c>
      <c r="AF480" s="162" t="s">
        <v>204</v>
      </c>
      <c r="AG480" s="162" t="s">
        <v>197</v>
      </c>
    </row>
    <row r="481" spans="1:33" x14ac:dyDescent="0.25">
      <c r="A481" s="162" t="s">
        <v>1357</v>
      </c>
      <c r="B481" s="162" t="s">
        <v>197</v>
      </c>
      <c r="C481" s="162" t="s">
        <v>197</v>
      </c>
      <c r="D481" s="162" t="s">
        <v>1358</v>
      </c>
      <c r="E481" s="162" t="s">
        <v>197</v>
      </c>
      <c r="F481" s="162" t="s">
        <v>1359</v>
      </c>
      <c r="G481" s="162" t="s">
        <v>63</v>
      </c>
      <c r="H481" s="162" t="s">
        <v>62</v>
      </c>
      <c r="I481" s="162" t="s">
        <v>1641</v>
      </c>
      <c r="J481" s="162" t="s">
        <v>186</v>
      </c>
      <c r="K481" s="162" t="s">
        <v>10</v>
      </c>
      <c r="L481" s="162">
        <v>10</v>
      </c>
      <c r="M481" s="162">
        <v>2012</v>
      </c>
      <c r="N481" s="162" t="s">
        <v>1654</v>
      </c>
      <c r="O481" s="162">
        <v>20094</v>
      </c>
      <c r="P481" s="162" t="s">
        <v>204</v>
      </c>
      <c r="Q481" s="162" t="s">
        <v>204</v>
      </c>
      <c r="R481" s="162" t="s">
        <v>205</v>
      </c>
      <c r="S481" s="162" t="s">
        <v>204</v>
      </c>
      <c r="T481" s="162" t="s">
        <v>204</v>
      </c>
      <c r="U481" s="162" t="s">
        <v>204</v>
      </c>
      <c r="V481" s="162" t="s">
        <v>204</v>
      </c>
      <c r="W481" s="162" t="s">
        <v>204</v>
      </c>
      <c r="X481" s="162" t="s">
        <v>204</v>
      </c>
      <c r="Y481" s="162" t="s">
        <v>205</v>
      </c>
      <c r="Z481" s="162" t="s">
        <v>204</v>
      </c>
      <c r="AA481" s="162" t="s">
        <v>204</v>
      </c>
      <c r="AB481" s="162" t="s">
        <v>205</v>
      </c>
      <c r="AC481" s="162" t="s">
        <v>204</v>
      </c>
      <c r="AD481" s="162" t="s">
        <v>204</v>
      </c>
      <c r="AE481" s="162" t="s">
        <v>204</v>
      </c>
      <c r="AF481" s="162" t="s">
        <v>204</v>
      </c>
      <c r="AG481" s="162" t="s">
        <v>197</v>
      </c>
    </row>
    <row r="482" spans="1:33" x14ac:dyDescent="0.25">
      <c r="A482" s="162" t="s">
        <v>1357</v>
      </c>
      <c r="B482" s="162" t="s">
        <v>197</v>
      </c>
      <c r="C482" s="162" t="s">
        <v>197</v>
      </c>
      <c r="D482" s="162" t="s">
        <v>1358</v>
      </c>
      <c r="E482" s="162" t="s">
        <v>197</v>
      </c>
      <c r="F482" s="162" t="s">
        <v>1359</v>
      </c>
      <c r="G482" s="162" t="s">
        <v>63</v>
      </c>
      <c r="H482" s="162" t="s">
        <v>62</v>
      </c>
      <c r="I482" s="162" t="s">
        <v>1641</v>
      </c>
      <c r="J482" s="162" t="s">
        <v>186</v>
      </c>
      <c r="K482" s="162" t="s">
        <v>10</v>
      </c>
      <c r="L482" s="162">
        <v>8</v>
      </c>
      <c r="M482" s="162">
        <v>2012</v>
      </c>
      <c r="N482" s="162" t="s">
        <v>1652</v>
      </c>
      <c r="O482" s="162">
        <v>8569</v>
      </c>
      <c r="P482" s="162" t="s">
        <v>204</v>
      </c>
      <c r="Q482" s="162" t="s">
        <v>204</v>
      </c>
      <c r="R482" s="162" t="s">
        <v>205</v>
      </c>
      <c r="S482" s="162" t="s">
        <v>204</v>
      </c>
      <c r="T482" s="162" t="s">
        <v>204</v>
      </c>
      <c r="U482" s="162" t="s">
        <v>204</v>
      </c>
      <c r="V482" s="162" t="s">
        <v>204</v>
      </c>
      <c r="W482" s="162" t="s">
        <v>204</v>
      </c>
      <c r="X482" s="162" t="s">
        <v>204</v>
      </c>
      <c r="Y482" s="162" t="s">
        <v>205</v>
      </c>
      <c r="Z482" s="162" t="s">
        <v>204</v>
      </c>
      <c r="AA482" s="162" t="s">
        <v>204</v>
      </c>
      <c r="AB482" s="162" t="s">
        <v>205</v>
      </c>
      <c r="AC482" s="162" t="s">
        <v>204</v>
      </c>
      <c r="AD482" s="162" t="s">
        <v>204</v>
      </c>
      <c r="AE482" s="162" t="s">
        <v>204</v>
      </c>
      <c r="AF482" s="162" t="s">
        <v>204</v>
      </c>
      <c r="AG482" s="162" t="s">
        <v>197</v>
      </c>
    </row>
    <row r="483" spans="1:33" x14ac:dyDescent="0.25">
      <c r="A483" s="162" t="s">
        <v>1357</v>
      </c>
      <c r="B483" s="162" t="s">
        <v>197</v>
      </c>
      <c r="C483" s="162" t="s">
        <v>197</v>
      </c>
      <c r="D483" s="162" t="s">
        <v>1358</v>
      </c>
      <c r="E483" s="162" t="s">
        <v>197</v>
      </c>
      <c r="F483" s="162" t="s">
        <v>1359</v>
      </c>
      <c r="G483" s="162" t="s">
        <v>63</v>
      </c>
      <c r="H483" s="162" t="s">
        <v>62</v>
      </c>
      <c r="I483" s="162" t="s">
        <v>1641</v>
      </c>
      <c r="J483" s="162" t="s">
        <v>186</v>
      </c>
      <c r="K483" s="162" t="s">
        <v>10</v>
      </c>
      <c r="L483" s="162">
        <v>8</v>
      </c>
      <c r="M483" s="162">
        <v>2012</v>
      </c>
      <c r="N483" s="162" t="s">
        <v>1651</v>
      </c>
      <c r="O483" s="162">
        <v>106</v>
      </c>
      <c r="P483" s="162" t="s">
        <v>204</v>
      </c>
      <c r="Q483" s="162" t="s">
        <v>204</v>
      </c>
      <c r="R483" s="162" t="s">
        <v>205</v>
      </c>
      <c r="S483" s="162" t="s">
        <v>204</v>
      </c>
      <c r="T483" s="162" t="s">
        <v>204</v>
      </c>
      <c r="U483" s="162" t="s">
        <v>204</v>
      </c>
      <c r="V483" s="162" t="s">
        <v>204</v>
      </c>
      <c r="W483" s="162" t="s">
        <v>204</v>
      </c>
      <c r="X483" s="162" t="s">
        <v>204</v>
      </c>
      <c r="Y483" s="162" t="s">
        <v>205</v>
      </c>
      <c r="Z483" s="162" t="s">
        <v>204</v>
      </c>
      <c r="AA483" s="162" t="s">
        <v>204</v>
      </c>
      <c r="AB483" s="162" t="s">
        <v>205</v>
      </c>
      <c r="AC483" s="162" t="s">
        <v>204</v>
      </c>
      <c r="AD483" s="162" t="s">
        <v>204</v>
      </c>
      <c r="AE483" s="162" t="s">
        <v>204</v>
      </c>
      <c r="AF483" s="162" t="s">
        <v>204</v>
      </c>
      <c r="AG483" s="162" t="s">
        <v>197</v>
      </c>
    </row>
    <row r="484" spans="1:33" x14ac:dyDescent="0.25">
      <c r="A484" s="162" t="s">
        <v>1357</v>
      </c>
      <c r="B484" s="162" t="s">
        <v>197</v>
      </c>
      <c r="C484" s="162" t="s">
        <v>197</v>
      </c>
      <c r="D484" s="162" t="s">
        <v>1358</v>
      </c>
      <c r="E484" s="162" t="s">
        <v>197</v>
      </c>
      <c r="F484" s="162" t="s">
        <v>1359</v>
      </c>
      <c r="G484" s="162" t="s">
        <v>63</v>
      </c>
      <c r="H484" s="162" t="s">
        <v>62</v>
      </c>
      <c r="I484" s="162" t="s">
        <v>1641</v>
      </c>
      <c r="J484" s="162" t="s">
        <v>186</v>
      </c>
      <c r="K484" s="162" t="s">
        <v>10</v>
      </c>
      <c r="L484" s="162">
        <v>12</v>
      </c>
      <c r="M484" s="162">
        <v>2012</v>
      </c>
      <c r="N484" s="162" t="s">
        <v>1649</v>
      </c>
      <c r="O484" s="162">
        <v>3208</v>
      </c>
      <c r="P484" s="162" t="s">
        <v>204</v>
      </c>
      <c r="Q484" s="162" t="s">
        <v>204</v>
      </c>
      <c r="R484" s="162" t="s">
        <v>205</v>
      </c>
      <c r="S484" s="162" t="s">
        <v>204</v>
      </c>
      <c r="T484" s="162" t="s">
        <v>204</v>
      </c>
      <c r="U484" s="162" t="s">
        <v>204</v>
      </c>
      <c r="V484" s="162" t="s">
        <v>204</v>
      </c>
      <c r="W484" s="162" t="s">
        <v>204</v>
      </c>
      <c r="X484" s="162" t="s">
        <v>204</v>
      </c>
      <c r="Y484" s="162" t="s">
        <v>205</v>
      </c>
      <c r="Z484" s="162" t="s">
        <v>204</v>
      </c>
      <c r="AA484" s="162" t="s">
        <v>204</v>
      </c>
      <c r="AB484" s="162" t="s">
        <v>205</v>
      </c>
      <c r="AC484" s="162" t="s">
        <v>204</v>
      </c>
      <c r="AD484" s="162" t="s">
        <v>204</v>
      </c>
      <c r="AE484" s="162" t="s">
        <v>204</v>
      </c>
      <c r="AF484" s="162" t="s">
        <v>204</v>
      </c>
      <c r="AG484" s="162" t="s">
        <v>197</v>
      </c>
    </row>
    <row r="485" spans="1:33" x14ac:dyDescent="0.25">
      <c r="A485" s="162" t="s">
        <v>1357</v>
      </c>
      <c r="B485" s="162" t="s">
        <v>197</v>
      </c>
      <c r="C485" s="162" t="s">
        <v>197</v>
      </c>
      <c r="D485" s="162" t="s">
        <v>1358</v>
      </c>
      <c r="E485" s="162" t="s">
        <v>197</v>
      </c>
      <c r="F485" s="162" t="s">
        <v>1359</v>
      </c>
      <c r="G485" s="162" t="s">
        <v>63</v>
      </c>
      <c r="H485" s="162" t="s">
        <v>62</v>
      </c>
      <c r="I485" s="162" t="s">
        <v>1641</v>
      </c>
      <c r="J485" s="162" t="s">
        <v>186</v>
      </c>
      <c r="K485" s="162" t="s">
        <v>10</v>
      </c>
      <c r="L485" s="162">
        <v>12</v>
      </c>
      <c r="M485" s="162">
        <v>2012</v>
      </c>
      <c r="N485" s="162" t="s">
        <v>1648</v>
      </c>
      <c r="O485" s="162">
        <v>157</v>
      </c>
      <c r="P485" s="162" t="s">
        <v>204</v>
      </c>
      <c r="Q485" s="162" t="s">
        <v>204</v>
      </c>
      <c r="R485" s="162" t="s">
        <v>205</v>
      </c>
      <c r="S485" s="162" t="s">
        <v>204</v>
      </c>
      <c r="T485" s="162" t="s">
        <v>204</v>
      </c>
      <c r="U485" s="162" t="s">
        <v>204</v>
      </c>
      <c r="V485" s="162" t="s">
        <v>204</v>
      </c>
      <c r="W485" s="162" t="s">
        <v>204</v>
      </c>
      <c r="X485" s="162" t="s">
        <v>204</v>
      </c>
      <c r="Y485" s="162" t="s">
        <v>205</v>
      </c>
      <c r="Z485" s="162" t="s">
        <v>204</v>
      </c>
      <c r="AA485" s="162" t="s">
        <v>204</v>
      </c>
      <c r="AB485" s="162" t="s">
        <v>205</v>
      </c>
      <c r="AC485" s="162" t="s">
        <v>204</v>
      </c>
      <c r="AD485" s="162" t="s">
        <v>204</v>
      </c>
      <c r="AE485" s="162" t="s">
        <v>204</v>
      </c>
      <c r="AF485" s="162" t="s">
        <v>204</v>
      </c>
      <c r="AG485" s="162" t="s">
        <v>197</v>
      </c>
    </row>
    <row r="486" spans="1:33" x14ac:dyDescent="0.25">
      <c r="A486" s="162" t="s">
        <v>1357</v>
      </c>
      <c r="B486" s="162" t="s">
        <v>197</v>
      </c>
      <c r="C486" s="162" t="s">
        <v>197</v>
      </c>
      <c r="D486" s="162" t="s">
        <v>1358</v>
      </c>
      <c r="E486" s="162" t="s">
        <v>197</v>
      </c>
      <c r="F486" s="162" t="s">
        <v>1359</v>
      </c>
      <c r="G486" s="162" t="s">
        <v>63</v>
      </c>
      <c r="H486" s="162" t="s">
        <v>62</v>
      </c>
      <c r="I486" s="162" t="s">
        <v>1641</v>
      </c>
      <c r="J486" s="162" t="s">
        <v>186</v>
      </c>
      <c r="K486" s="162" t="s">
        <v>10</v>
      </c>
      <c r="L486" s="162">
        <v>12</v>
      </c>
      <c r="M486" s="162">
        <v>2012</v>
      </c>
      <c r="N486" s="162" t="s">
        <v>1647</v>
      </c>
      <c r="O486" s="162">
        <v>545</v>
      </c>
      <c r="P486" s="162" t="s">
        <v>204</v>
      </c>
      <c r="Q486" s="162" t="s">
        <v>204</v>
      </c>
      <c r="R486" s="162" t="s">
        <v>205</v>
      </c>
      <c r="S486" s="162" t="s">
        <v>204</v>
      </c>
      <c r="T486" s="162" t="s">
        <v>204</v>
      </c>
      <c r="U486" s="162" t="s">
        <v>204</v>
      </c>
      <c r="V486" s="162" t="s">
        <v>204</v>
      </c>
      <c r="W486" s="162" t="s">
        <v>204</v>
      </c>
      <c r="X486" s="162" t="s">
        <v>204</v>
      </c>
      <c r="Y486" s="162" t="s">
        <v>205</v>
      </c>
      <c r="Z486" s="162" t="s">
        <v>204</v>
      </c>
      <c r="AA486" s="162" t="s">
        <v>204</v>
      </c>
      <c r="AB486" s="162" t="s">
        <v>205</v>
      </c>
      <c r="AC486" s="162" t="s">
        <v>204</v>
      </c>
      <c r="AD486" s="162" t="s">
        <v>204</v>
      </c>
      <c r="AE486" s="162" t="s">
        <v>204</v>
      </c>
      <c r="AF486" s="162" t="s">
        <v>204</v>
      </c>
      <c r="AG486" s="162" t="s">
        <v>197</v>
      </c>
    </row>
    <row r="487" spans="1:33" x14ac:dyDescent="0.25">
      <c r="A487" s="162" t="s">
        <v>1357</v>
      </c>
      <c r="B487" s="162" t="s">
        <v>197</v>
      </c>
      <c r="C487" s="162" t="s">
        <v>197</v>
      </c>
      <c r="D487" s="162" t="s">
        <v>1358</v>
      </c>
      <c r="E487" s="162" t="s">
        <v>197</v>
      </c>
      <c r="F487" s="162" t="s">
        <v>1359</v>
      </c>
      <c r="G487" s="162" t="s">
        <v>63</v>
      </c>
      <c r="H487" s="162" t="s">
        <v>62</v>
      </c>
      <c r="I487" s="162" t="s">
        <v>1641</v>
      </c>
      <c r="J487" s="162" t="s">
        <v>186</v>
      </c>
      <c r="K487" s="162" t="s">
        <v>10</v>
      </c>
      <c r="L487" s="162">
        <v>12</v>
      </c>
      <c r="M487" s="162">
        <v>2012</v>
      </c>
      <c r="N487" s="162" t="s">
        <v>1646</v>
      </c>
      <c r="O487" s="162">
        <v>8414</v>
      </c>
      <c r="P487" s="162" t="s">
        <v>204</v>
      </c>
      <c r="Q487" s="162" t="s">
        <v>204</v>
      </c>
      <c r="R487" s="162" t="s">
        <v>205</v>
      </c>
      <c r="S487" s="162" t="s">
        <v>204</v>
      </c>
      <c r="T487" s="162" t="s">
        <v>204</v>
      </c>
      <c r="U487" s="162" t="s">
        <v>204</v>
      </c>
      <c r="V487" s="162" t="s">
        <v>204</v>
      </c>
      <c r="W487" s="162" t="s">
        <v>204</v>
      </c>
      <c r="X487" s="162" t="s">
        <v>204</v>
      </c>
      <c r="Y487" s="162" t="s">
        <v>205</v>
      </c>
      <c r="Z487" s="162" t="s">
        <v>204</v>
      </c>
      <c r="AA487" s="162" t="s">
        <v>204</v>
      </c>
      <c r="AB487" s="162" t="s">
        <v>205</v>
      </c>
      <c r="AC487" s="162" t="s">
        <v>204</v>
      </c>
      <c r="AD487" s="162" t="s">
        <v>204</v>
      </c>
      <c r="AE487" s="162" t="s">
        <v>204</v>
      </c>
      <c r="AF487" s="162" t="s">
        <v>204</v>
      </c>
      <c r="AG487" s="162" t="s">
        <v>197</v>
      </c>
    </row>
    <row r="488" spans="1:33" x14ac:dyDescent="0.25">
      <c r="A488" s="162" t="s">
        <v>1357</v>
      </c>
      <c r="B488" s="162" t="s">
        <v>197</v>
      </c>
      <c r="C488" s="162" t="s">
        <v>197</v>
      </c>
      <c r="D488" s="162" t="s">
        <v>1358</v>
      </c>
      <c r="E488" s="162" t="s">
        <v>197</v>
      </c>
      <c r="F488" s="162" t="s">
        <v>1359</v>
      </c>
      <c r="G488" s="162" t="s">
        <v>63</v>
      </c>
      <c r="H488" s="162" t="s">
        <v>62</v>
      </c>
      <c r="I488" s="162" t="s">
        <v>1641</v>
      </c>
      <c r="J488" s="162" t="s">
        <v>186</v>
      </c>
      <c r="K488" s="162" t="s">
        <v>10</v>
      </c>
      <c r="L488" s="162">
        <v>11</v>
      </c>
      <c r="M488" s="162">
        <v>2012</v>
      </c>
      <c r="N488" s="162" t="s">
        <v>1653</v>
      </c>
      <c r="O488" s="162">
        <v>9198</v>
      </c>
      <c r="P488" s="162" t="s">
        <v>204</v>
      </c>
      <c r="Q488" s="162" t="s">
        <v>204</v>
      </c>
      <c r="R488" s="162" t="s">
        <v>205</v>
      </c>
      <c r="S488" s="162" t="s">
        <v>204</v>
      </c>
      <c r="T488" s="162" t="s">
        <v>204</v>
      </c>
      <c r="U488" s="162" t="s">
        <v>204</v>
      </c>
      <c r="V488" s="162" t="s">
        <v>204</v>
      </c>
      <c r="W488" s="162" t="s">
        <v>204</v>
      </c>
      <c r="X488" s="162" t="s">
        <v>204</v>
      </c>
      <c r="Y488" s="162" t="s">
        <v>205</v>
      </c>
      <c r="Z488" s="162" t="s">
        <v>204</v>
      </c>
      <c r="AA488" s="162" t="s">
        <v>204</v>
      </c>
      <c r="AB488" s="162" t="s">
        <v>205</v>
      </c>
      <c r="AC488" s="162" t="s">
        <v>204</v>
      </c>
      <c r="AD488" s="162" t="s">
        <v>204</v>
      </c>
      <c r="AE488" s="162" t="s">
        <v>204</v>
      </c>
      <c r="AF488" s="162" t="s">
        <v>204</v>
      </c>
      <c r="AG488" s="162" t="s">
        <v>197</v>
      </c>
    </row>
    <row r="489" spans="1:33" x14ac:dyDescent="0.25">
      <c r="A489" s="162" t="s">
        <v>1357</v>
      </c>
      <c r="B489" s="162" t="s">
        <v>197</v>
      </c>
      <c r="C489" s="162" t="s">
        <v>197</v>
      </c>
      <c r="D489" s="162" t="s">
        <v>1358</v>
      </c>
      <c r="E489" s="162" t="s">
        <v>197</v>
      </c>
      <c r="F489" s="162" t="s">
        <v>1359</v>
      </c>
      <c r="G489" s="162" t="s">
        <v>63</v>
      </c>
      <c r="H489" s="162" t="s">
        <v>62</v>
      </c>
      <c r="I489" s="162" t="s">
        <v>1641</v>
      </c>
      <c r="J489" s="162" t="s">
        <v>186</v>
      </c>
      <c r="K489" s="162" t="s">
        <v>10</v>
      </c>
      <c r="L489" s="162">
        <v>7</v>
      </c>
      <c r="M489" s="162">
        <v>2012</v>
      </c>
      <c r="N489" s="162" t="s">
        <v>1655</v>
      </c>
      <c r="O489" s="162">
        <v>11185</v>
      </c>
      <c r="P489" s="162" t="s">
        <v>204</v>
      </c>
      <c r="Q489" s="162" t="s">
        <v>204</v>
      </c>
      <c r="R489" s="162" t="s">
        <v>205</v>
      </c>
      <c r="S489" s="162" t="s">
        <v>204</v>
      </c>
      <c r="T489" s="162" t="s">
        <v>204</v>
      </c>
      <c r="U489" s="162" t="s">
        <v>204</v>
      </c>
      <c r="V489" s="162" t="s">
        <v>204</v>
      </c>
      <c r="W489" s="162" t="s">
        <v>204</v>
      </c>
      <c r="X489" s="162" t="s">
        <v>204</v>
      </c>
      <c r="Y489" s="162" t="s">
        <v>205</v>
      </c>
      <c r="Z489" s="162" t="s">
        <v>204</v>
      </c>
      <c r="AA489" s="162" t="s">
        <v>204</v>
      </c>
      <c r="AB489" s="162" t="s">
        <v>205</v>
      </c>
      <c r="AC489" s="162" t="s">
        <v>204</v>
      </c>
      <c r="AD489" s="162" t="s">
        <v>204</v>
      </c>
      <c r="AE489" s="162" t="s">
        <v>204</v>
      </c>
      <c r="AF489" s="162" t="s">
        <v>204</v>
      </c>
      <c r="AG489" s="162" t="s">
        <v>197</v>
      </c>
    </row>
    <row r="490" spans="1:33" x14ac:dyDescent="0.25">
      <c r="A490" s="162" t="s">
        <v>1357</v>
      </c>
      <c r="B490" s="162" t="s">
        <v>197</v>
      </c>
      <c r="C490" s="162" t="s">
        <v>197</v>
      </c>
      <c r="D490" s="162" t="s">
        <v>1358</v>
      </c>
      <c r="E490" s="162" t="s">
        <v>197</v>
      </c>
      <c r="F490" s="162" t="s">
        <v>1359</v>
      </c>
      <c r="G490" s="162" t="s">
        <v>63</v>
      </c>
      <c r="H490" s="162" t="s">
        <v>62</v>
      </c>
      <c r="I490" s="162" t="s">
        <v>1641</v>
      </c>
      <c r="J490" s="162" t="s">
        <v>186</v>
      </c>
      <c r="K490" s="162" t="s">
        <v>10</v>
      </c>
      <c r="L490" s="162">
        <v>1</v>
      </c>
      <c r="M490" s="162">
        <v>2013</v>
      </c>
      <c r="N490" s="162" t="s">
        <v>1644</v>
      </c>
      <c r="O490" s="162">
        <v>3097</v>
      </c>
      <c r="P490" s="162" t="s">
        <v>204</v>
      </c>
      <c r="Q490" s="162" t="s">
        <v>204</v>
      </c>
      <c r="R490" s="162" t="s">
        <v>205</v>
      </c>
      <c r="S490" s="162" t="s">
        <v>204</v>
      </c>
      <c r="T490" s="162" t="s">
        <v>204</v>
      </c>
      <c r="U490" s="162" t="s">
        <v>204</v>
      </c>
      <c r="V490" s="162" t="s">
        <v>204</v>
      </c>
      <c r="W490" s="162" t="s">
        <v>204</v>
      </c>
      <c r="X490" s="162" t="s">
        <v>204</v>
      </c>
      <c r="Y490" s="162" t="s">
        <v>205</v>
      </c>
      <c r="Z490" s="162" t="s">
        <v>204</v>
      </c>
      <c r="AA490" s="162" t="s">
        <v>204</v>
      </c>
      <c r="AB490" s="162" t="s">
        <v>205</v>
      </c>
      <c r="AC490" s="162" t="s">
        <v>204</v>
      </c>
      <c r="AD490" s="162" t="s">
        <v>204</v>
      </c>
      <c r="AE490" s="162" t="s">
        <v>204</v>
      </c>
      <c r="AF490" s="162" t="s">
        <v>204</v>
      </c>
      <c r="AG490" s="162" t="s">
        <v>197</v>
      </c>
    </row>
    <row r="491" spans="1:33" x14ac:dyDescent="0.25">
      <c r="A491" s="162" t="s">
        <v>1357</v>
      </c>
      <c r="B491" s="162" t="s">
        <v>197</v>
      </c>
      <c r="C491" s="162" t="s">
        <v>197</v>
      </c>
      <c r="D491" s="162" t="s">
        <v>1358</v>
      </c>
      <c r="E491" s="162" t="s">
        <v>197</v>
      </c>
      <c r="F491" s="162" t="s">
        <v>1359</v>
      </c>
      <c r="G491" s="162" t="s">
        <v>63</v>
      </c>
      <c r="H491" s="162" t="s">
        <v>62</v>
      </c>
      <c r="I491" s="162" t="s">
        <v>1641</v>
      </c>
      <c r="J491" s="162" t="s">
        <v>186</v>
      </c>
      <c r="K491" s="162" t="s">
        <v>10</v>
      </c>
      <c r="L491" s="162">
        <v>1</v>
      </c>
      <c r="M491" s="162">
        <v>2013</v>
      </c>
      <c r="N491" s="162" t="s">
        <v>1645</v>
      </c>
      <c r="O491" s="162">
        <v>164</v>
      </c>
      <c r="P491" s="162" t="s">
        <v>204</v>
      </c>
      <c r="Q491" s="162" t="s">
        <v>204</v>
      </c>
      <c r="R491" s="162" t="s">
        <v>205</v>
      </c>
      <c r="S491" s="162" t="s">
        <v>204</v>
      </c>
      <c r="T491" s="162" t="s">
        <v>204</v>
      </c>
      <c r="U491" s="162" t="s">
        <v>204</v>
      </c>
      <c r="V491" s="162" t="s">
        <v>204</v>
      </c>
      <c r="W491" s="162" t="s">
        <v>204</v>
      </c>
      <c r="X491" s="162" t="s">
        <v>204</v>
      </c>
      <c r="Y491" s="162" t="s">
        <v>205</v>
      </c>
      <c r="Z491" s="162" t="s">
        <v>204</v>
      </c>
      <c r="AA491" s="162" t="s">
        <v>204</v>
      </c>
      <c r="AB491" s="162" t="s">
        <v>205</v>
      </c>
      <c r="AC491" s="162" t="s">
        <v>204</v>
      </c>
      <c r="AD491" s="162" t="s">
        <v>204</v>
      </c>
      <c r="AE491" s="162" t="s">
        <v>204</v>
      </c>
      <c r="AF491" s="162" t="s">
        <v>204</v>
      </c>
      <c r="AG491" s="162" t="s">
        <v>197</v>
      </c>
    </row>
    <row r="492" spans="1:33" x14ac:dyDescent="0.25">
      <c r="A492" s="162" t="s">
        <v>1357</v>
      </c>
      <c r="B492" s="162" t="s">
        <v>197</v>
      </c>
      <c r="C492" s="162" t="s">
        <v>197</v>
      </c>
      <c r="D492" s="162" t="s">
        <v>1358</v>
      </c>
      <c r="E492" s="162" t="s">
        <v>197</v>
      </c>
      <c r="F492" s="162" t="s">
        <v>1359</v>
      </c>
      <c r="G492" s="162" t="s">
        <v>63</v>
      </c>
      <c r="H492" s="162" t="s">
        <v>62</v>
      </c>
      <c r="I492" s="162" t="s">
        <v>1641</v>
      </c>
      <c r="J492" s="162" t="s">
        <v>186</v>
      </c>
      <c r="K492" s="162" t="s">
        <v>10</v>
      </c>
      <c r="L492" s="162">
        <v>9</v>
      </c>
      <c r="M492" s="162">
        <v>2012</v>
      </c>
      <c r="N492" s="162" t="s">
        <v>1650</v>
      </c>
      <c r="O492" s="162">
        <v>32</v>
      </c>
      <c r="P492" s="162" t="s">
        <v>204</v>
      </c>
      <c r="Q492" s="162" t="s">
        <v>204</v>
      </c>
      <c r="R492" s="162" t="s">
        <v>205</v>
      </c>
      <c r="S492" s="162" t="s">
        <v>204</v>
      </c>
      <c r="T492" s="162" t="s">
        <v>204</v>
      </c>
      <c r="U492" s="162" t="s">
        <v>204</v>
      </c>
      <c r="V492" s="162" t="s">
        <v>204</v>
      </c>
      <c r="W492" s="162" t="s">
        <v>204</v>
      </c>
      <c r="X492" s="162" t="s">
        <v>204</v>
      </c>
      <c r="Y492" s="162" t="s">
        <v>205</v>
      </c>
      <c r="Z492" s="162" t="s">
        <v>204</v>
      </c>
      <c r="AA492" s="162" t="s">
        <v>204</v>
      </c>
      <c r="AB492" s="162" t="s">
        <v>205</v>
      </c>
      <c r="AC492" s="162" t="s">
        <v>204</v>
      </c>
      <c r="AD492" s="162" t="s">
        <v>204</v>
      </c>
      <c r="AE492" s="162" t="s">
        <v>204</v>
      </c>
      <c r="AF492" s="162" t="s">
        <v>204</v>
      </c>
      <c r="AG492" s="162" t="s">
        <v>197</v>
      </c>
    </row>
    <row r="493" spans="1:33" x14ac:dyDescent="0.25">
      <c r="A493" s="162" t="s">
        <v>1357</v>
      </c>
      <c r="B493" s="162" t="s">
        <v>197</v>
      </c>
      <c r="C493" s="162" t="s">
        <v>197</v>
      </c>
      <c r="D493" s="162" t="s">
        <v>1358</v>
      </c>
      <c r="E493" s="162" t="s">
        <v>197</v>
      </c>
      <c r="F493" s="162" t="s">
        <v>1359</v>
      </c>
      <c r="G493" s="162" t="s">
        <v>1656</v>
      </c>
      <c r="H493" s="162" t="s">
        <v>1657</v>
      </c>
      <c r="I493" s="162" t="s">
        <v>1641</v>
      </c>
      <c r="J493" s="162" t="s">
        <v>186</v>
      </c>
      <c r="K493" s="162" t="s">
        <v>10</v>
      </c>
      <c r="L493" s="162">
        <v>8</v>
      </c>
      <c r="M493" s="162">
        <v>2012</v>
      </c>
      <c r="N493" s="162" t="s">
        <v>1659</v>
      </c>
      <c r="O493" s="162">
        <v>4284</v>
      </c>
      <c r="P493" s="162" t="s">
        <v>204</v>
      </c>
      <c r="Q493" s="162" t="s">
        <v>204</v>
      </c>
      <c r="R493" s="162" t="s">
        <v>205</v>
      </c>
      <c r="S493" s="162" t="s">
        <v>204</v>
      </c>
      <c r="T493" s="162" t="s">
        <v>204</v>
      </c>
      <c r="U493" s="162" t="s">
        <v>204</v>
      </c>
      <c r="V493" s="162" t="s">
        <v>204</v>
      </c>
      <c r="W493" s="162" t="s">
        <v>204</v>
      </c>
      <c r="X493" s="162" t="s">
        <v>204</v>
      </c>
      <c r="Y493" s="162" t="s">
        <v>205</v>
      </c>
      <c r="Z493" s="162" t="s">
        <v>204</v>
      </c>
      <c r="AA493" s="162" t="s">
        <v>204</v>
      </c>
      <c r="AB493" s="162" t="s">
        <v>205</v>
      </c>
      <c r="AC493" s="162" t="s">
        <v>204</v>
      </c>
      <c r="AD493" s="162" t="s">
        <v>204</v>
      </c>
      <c r="AE493" s="162" t="s">
        <v>204</v>
      </c>
      <c r="AF493" s="162" t="s">
        <v>204</v>
      </c>
      <c r="AG493" s="162" t="s">
        <v>197</v>
      </c>
    </row>
    <row r="494" spans="1:33" x14ac:dyDescent="0.25">
      <c r="A494" s="162" t="s">
        <v>1357</v>
      </c>
      <c r="B494" s="162" t="s">
        <v>197</v>
      </c>
      <c r="C494" s="162" t="s">
        <v>197</v>
      </c>
      <c r="D494" s="162" t="s">
        <v>1358</v>
      </c>
      <c r="E494" s="162" t="s">
        <v>197</v>
      </c>
      <c r="F494" s="162" t="s">
        <v>1359</v>
      </c>
      <c r="G494" s="162" t="s">
        <v>1656</v>
      </c>
      <c r="H494" s="162" t="s">
        <v>1657</v>
      </c>
      <c r="I494" s="162" t="s">
        <v>1641</v>
      </c>
      <c r="J494" s="162" t="s">
        <v>186</v>
      </c>
      <c r="K494" s="162" t="s">
        <v>10</v>
      </c>
      <c r="L494" s="162">
        <v>8</v>
      </c>
      <c r="M494" s="162">
        <v>2012</v>
      </c>
      <c r="N494" s="162" t="s">
        <v>1658</v>
      </c>
      <c r="O494" s="162">
        <v>49</v>
      </c>
      <c r="P494" s="162" t="s">
        <v>204</v>
      </c>
      <c r="Q494" s="162" t="s">
        <v>204</v>
      </c>
      <c r="R494" s="162" t="s">
        <v>205</v>
      </c>
      <c r="S494" s="162" t="s">
        <v>204</v>
      </c>
      <c r="T494" s="162" t="s">
        <v>204</v>
      </c>
      <c r="U494" s="162" t="s">
        <v>204</v>
      </c>
      <c r="V494" s="162" t="s">
        <v>204</v>
      </c>
      <c r="W494" s="162" t="s">
        <v>204</v>
      </c>
      <c r="X494" s="162" t="s">
        <v>204</v>
      </c>
      <c r="Y494" s="162" t="s">
        <v>205</v>
      </c>
      <c r="Z494" s="162" t="s">
        <v>204</v>
      </c>
      <c r="AA494" s="162" t="s">
        <v>204</v>
      </c>
      <c r="AB494" s="162" t="s">
        <v>205</v>
      </c>
      <c r="AC494" s="162" t="s">
        <v>204</v>
      </c>
      <c r="AD494" s="162" t="s">
        <v>204</v>
      </c>
      <c r="AE494" s="162" t="s">
        <v>204</v>
      </c>
      <c r="AF494" s="162" t="s">
        <v>204</v>
      </c>
      <c r="AG494" s="162" t="s">
        <v>197</v>
      </c>
    </row>
    <row r="495" spans="1:33" x14ac:dyDescent="0.25">
      <c r="A495" s="162" t="s">
        <v>1357</v>
      </c>
      <c r="B495" s="162" t="s">
        <v>197</v>
      </c>
      <c r="C495" s="162" t="s">
        <v>197</v>
      </c>
      <c r="D495" s="162" t="s">
        <v>1358</v>
      </c>
      <c r="E495" s="162" t="s">
        <v>197</v>
      </c>
      <c r="F495" s="162" t="s">
        <v>1359</v>
      </c>
      <c r="G495" s="162" t="s">
        <v>1656</v>
      </c>
      <c r="H495" s="162" t="s">
        <v>1657</v>
      </c>
      <c r="I495" s="162" t="s">
        <v>1641</v>
      </c>
      <c r="J495" s="162" t="s">
        <v>186</v>
      </c>
      <c r="K495" s="162" t="s">
        <v>10</v>
      </c>
      <c r="L495" s="162">
        <v>7</v>
      </c>
      <c r="M495" s="162">
        <v>2012</v>
      </c>
      <c r="N495" s="162" t="s">
        <v>1660</v>
      </c>
      <c r="O495" s="162">
        <v>5930</v>
      </c>
      <c r="P495" s="162" t="s">
        <v>204</v>
      </c>
      <c r="Q495" s="162" t="s">
        <v>204</v>
      </c>
      <c r="R495" s="162" t="s">
        <v>205</v>
      </c>
      <c r="S495" s="162" t="s">
        <v>204</v>
      </c>
      <c r="T495" s="162" t="s">
        <v>204</v>
      </c>
      <c r="U495" s="162" t="s">
        <v>204</v>
      </c>
      <c r="V495" s="162" t="s">
        <v>204</v>
      </c>
      <c r="W495" s="162" t="s">
        <v>204</v>
      </c>
      <c r="X495" s="162" t="s">
        <v>204</v>
      </c>
      <c r="Y495" s="162" t="s">
        <v>205</v>
      </c>
      <c r="Z495" s="162" t="s">
        <v>204</v>
      </c>
      <c r="AA495" s="162" t="s">
        <v>204</v>
      </c>
      <c r="AB495" s="162" t="s">
        <v>205</v>
      </c>
      <c r="AC495" s="162" t="s">
        <v>204</v>
      </c>
      <c r="AD495" s="162" t="s">
        <v>204</v>
      </c>
      <c r="AE495" s="162" t="s">
        <v>204</v>
      </c>
      <c r="AF495" s="162" t="s">
        <v>204</v>
      </c>
      <c r="AG495" s="162" t="s">
        <v>197</v>
      </c>
    </row>
    <row r="496" spans="1:33" x14ac:dyDescent="0.25">
      <c r="A496" s="162" t="s">
        <v>1357</v>
      </c>
      <c r="B496" s="162" t="s">
        <v>197</v>
      </c>
      <c r="C496" s="162" t="s">
        <v>197</v>
      </c>
      <c r="D496" s="162" t="s">
        <v>1358</v>
      </c>
      <c r="E496" s="162" t="s">
        <v>197</v>
      </c>
      <c r="F496" s="162" t="s">
        <v>1359</v>
      </c>
      <c r="G496" s="162" t="s">
        <v>1656</v>
      </c>
      <c r="H496" s="162" t="s">
        <v>1661</v>
      </c>
      <c r="I496" s="162" t="s">
        <v>1641</v>
      </c>
      <c r="J496" s="162" t="s">
        <v>186</v>
      </c>
      <c r="K496" s="162" t="s">
        <v>10</v>
      </c>
      <c r="L496" s="162">
        <v>11</v>
      </c>
      <c r="M496" s="162">
        <v>2012</v>
      </c>
      <c r="N496" s="162" t="s">
        <v>1663</v>
      </c>
      <c r="O496" s="162">
        <v>5533</v>
      </c>
      <c r="P496" s="162" t="s">
        <v>204</v>
      </c>
      <c r="Q496" s="162" t="s">
        <v>204</v>
      </c>
      <c r="R496" s="162" t="s">
        <v>205</v>
      </c>
      <c r="S496" s="162" t="s">
        <v>204</v>
      </c>
      <c r="T496" s="162" t="s">
        <v>204</v>
      </c>
      <c r="U496" s="162" t="s">
        <v>204</v>
      </c>
      <c r="V496" s="162" t="s">
        <v>204</v>
      </c>
      <c r="W496" s="162" t="s">
        <v>204</v>
      </c>
      <c r="X496" s="162" t="s">
        <v>204</v>
      </c>
      <c r="Y496" s="162" t="s">
        <v>205</v>
      </c>
      <c r="Z496" s="162" t="s">
        <v>204</v>
      </c>
      <c r="AA496" s="162" t="s">
        <v>204</v>
      </c>
      <c r="AB496" s="162" t="s">
        <v>205</v>
      </c>
      <c r="AC496" s="162" t="s">
        <v>204</v>
      </c>
      <c r="AD496" s="162" t="s">
        <v>204</v>
      </c>
      <c r="AE496" s="162" t="s">
        <v>204</v>
      </c>
      <c r="AF496" s="162" t="s">
        <v>204</v>
      </c>
      <c r="AG496" s="162" t="s">
        <v>197</v>
      </c>
    </row>
    <row r="497" spans="1:33" x14ac:dyDescent="0.25">
      <c r="A497" s="162" t="s">
        <v>1357</v>
      </c>
      <c r="B497" s="162" t="s">
        <v>197</v>
      </c>
      <c r="C497" s="162" t="s">
        <v>197</v>
      </c>
      <c r="D497" s="162" t="s">
        <v>1358</v>
      </c>
      <c r="E497" s="162" t="s">
        <v>197</v>
      </c>
      <c r="F497" s="162" t="s">
        <v>1359</v>
      </c>
      <c r="G497" s="162" t="s">
        <v>1656</v>
      </c>
      <c r="H497" s="162" t="s">
        <v>1661</v>
      </c>
      <c r="I497" s="162" t="s">
        <v>1641</v>
      </c>
      <c r="J497" s="162" t="s">
        <v>186</v>
      </c>
      <c r="K497" s="162" t="s">
        <v>10</v>
      </c>
      <c r="L497" s="162">
        <v>11</v>
      </c>
      <c r="M497" s="162">
        <v>2012</v>
      </c>
      <c r="N497" s="162" t="s">
        <v>1662</v>
      </c>
      <c r="O497" s="162">
        <v>15</v>
      </c>
      <c r="P497" s="162" t="s">
        <v>204</v>
      </c>
      <c r="Q497" s="162" t="s">
        <v>204</v>
      </c>
      <c r="R497" s="162" t="s">
        <v>205</v>
      </c>
      <c r="S497" s="162" t="s">
        <v>204</v>
      </c>
      <c r="T497" s="162" t="s">
        <v>204</v>
      </c>
      <c r="U497" s="162" t="s">
        <v>204</v>
      </c>
      <c r="V497" s="162" t="s">
        <v>204</v>
      </c>
      <c r="W497" s="162" t="s">
        <v>204</v>
      </c>
      <c r="X497" s="162" t="s">
        <v>204</v>
      </c>
      <c r="Y497" s="162" t="s">
        <v>205</v>
      </c>
      <c r="Z497" s="162" t="s">
        <v>204</v>
      </c>
      <c r="AA497" s="162" t="s">
        <v>204</v>
      </c>
      <c r="AB497" s="162" t="s">
        <v>205</v>
      </c>
      <c r="AC497" s="162" t="s">
        <v>204</v>
      </c>
      <c r="AD497" s="162" t="s">
        <v>204</v>
      </c>
      <c r="AE497" s="162" t="s">
        <v>204</v>
      </c>
      <c r="AF497" s="162" t="s">
        <v>204</v>
      </c>
      <c r="AG497" s="162" t="s">
        <v>197</v>
      </c>
    </row>
    <row r="498" spans="1:33" x14ac:dyDescent="0.25">
      <c r="A498" s="162" t="s">
        <v>1357</v>
      </c>
      <c r="B498" s="162" t="s">
        <v>197</v>
      </c>
      <c r="C498" s="162" t="s">
        <v>197</v>
      </c>
      <c r="D498" s="162" t="s">
        <v>1358</v>
      </c>
      <c r="E498" s="162" t="s">
        <v>197</v>
      </c>
      <c r="F498" s="162" t="s">
        <v>1359</v>
      </c>
      <c r="G498" s="162" t="s">
        <v>1656</v>
      </c>
      <c r="H498" s="162" t="s">
        <v>1661</v>
      </c>
      <c r="I498" s="162" t="s">
        <v>1641</v>
      </c>
      <c r="J498" s="162" t="s">
        <v>186</v>
      </c>
      <c r="K498" s="162" t="s">
        <v>10</v>
      </c>
      <c r="L498" s="162">
        <v>11</v>
      </c>
      <c r="M498" s="162">
        <v>2012</v>
      </c>
      <c r="N498" s="162" t="s">
        <v>1664</v>
      </c>
      <c r="O498" s="162">
        <v>301</v>
      </c>
      <c r="P498" s="162" t="s">
        <v>204</v>
      </c>
      <c r="Q498" s="162" t="s">
        <v>204</v>
      </c>
      <c r="R498" s="162" t="s">
        <v>205</v>
      </c>
      <c r="S498" s="162" t="s">
        <v>204</v>
      </c>
      <c r="T498" s="162" t="s">
        <v>204</v>
      </c>
      <c r="U498" s="162" t="s">
        <v>204</v>
      </c>
      <c r="V498" s="162" t="s">
        <v>204</v>
      </c>
      <c r="W498" s="162" t="s">
        <v>204</v>
      </c>
      <c r="X498" s="162" t="s">
        <v>204</v>
      </c>
      <c r="Y498" s="162" t="s">
        <v>205</v>
      </c>
      <c r="Z498" s="162" t="s">
        <v>204</v>
      </c>
      <c r="AA498" s="162" t="s">
        <v>204</v>
      </c>
      <c r="AB498" s="162" t="s">
        <v>205</v>
      </c>
      <c r="AC498" s="162" t="s">
        <v>204</v>
      </c>
      <c r="AD498" s="162" t="s">
        <v>204</v>
      </c>
      <c r="AE498" s="162" t="s">
        <v>204</v>
      </c>
      <c r="AF498" s="162" t="s">
        <v>204</v>
      </c>
      <c r="AG498" s="162" t="s">
        <v>197</v>
      </c>
    </row>
    <row r="499" spans="1:33" x14ac:dyDescent="0.25">
      <c r="A499" s="162" t="s">
        <v>1357</v>
      </c>
      <c r="B499" s="162" t="s">
        <v>197</v>
      </c>
      <c r="C499" s="162" t="s">
        <v>197</v>
      </c>
      <c r="D499" s="162" t="s">
        <v>1358</v>
      </c>
      <c r="E499" s="162" t="s">
        <v>197</v>
      </c>
      <c r="F499" s="162" t="s">
        <v>1359</v>
      </c>
      <c r="G499" s="162" t="s">
        <v>1656</v>
      </c>
      <c r="H499" s="162" t="s">
        <v>1661</v>
      </c>
      <c r="I499" s="162" t="s">
        <v>1641</v>
      </c>
      <c r="J499" s="162" t="s">
        <v>186</v>
      </c>
      <c r="K499" s="162" t="s">
        <v>10</v>
      </c>
      <c r="L499" s="162">
        <v>12</v>
      </c>
      <c r="M499" s="162">
        <v>2012</v>
      </c>
      <c r="N499" s="162" t="s">
        <v>1667</v>
      </c>
      <c r="O499" s="162">
        <v>3432</v>
      </c>
      <c r="P499" s="162" t="s">
        <v>204</v>
      </c>
      <c r="Q499" s="162" t="s">
        <v>204</v>
      </c>
      <c r="R499" s="162" t="s">
        <v>205</v>
      </c>
      <c r="S499" s="162" t="s">
        <v>204</v>
      </c>
      <c r="T499" s="162" t="s">
        <v>204</v>
      </c>
      <c r="U499" s="162" t="s">
        <v>204</v>
      </c>
      <c r="V499" s="162" t="s">
        <v>204</v>
      </c>
      <c r="W499" s="162" t="s">
        <v>204</v>
      </c>
      <c r="X499" s="162" t="s">
        <v>204</v>
      </c>
      <c r="Y499" s="162" t="s">
        <v>205</v>
      </c>
      <c r="Z499" s="162" t="s">
        <v>204</v>
      </c>
      <c r="AA499" s="162" t="s">
        <v>204</v>
      </c>
      <c r="AB499" s="162" t="s">
        <v>205</v>
      </c>
      <c r="AC499" s="162" t="s">
        <v>204</v>
      </c>
      <c r="AD499" s="162" t="s">
        <v>204</v>
      </c>
      <c r="AE499" s="162" t="s">
        <v>204</v>
      </c>
      <c r="AF499" s="162" t="s">
        <v>204</v>
      </c>
      <c r="AG499" s="162" t="s">
        <v>197</v>
      </c>
    </row>
    <row r="500" spans="1:33" x14ac:dyDescent="0.25">
      <c r="A500" s="162" t="s">
        <v>1357</v>
      </c>
      <c r="B500" s="162" t="s">
        <v>197</v>
      </c>
      <c r="C500" s="162" t="s">
        <v>197</v>
      </c>
      <c r="D500" s="162" t="s">
        <v>1358</v>
      </c>
      <c r="E500" s="162" t="s">
        <v>197</v>
      </c>
      <c r="F500" s="162" t="s">
        <v>1359</v>
      </c>
      <c r="G500" s="162" t="s">
        <v>1656</v>
      </c>
      <c r="H500" s="162" t="s">
        <v>1661</v>
      </c>
      <c r="I500" s="162" t="s">
        <v>1641</v>
      </c>
      <c r="J500" s="162" t="s">
        <v>186</v>
      </c>
      <c r="K500" s="162" t="s">
        <v>10</v>
      </c>
      <c r="L500" s="162">
        <v>12</v>
      </c>
      <c r="M500" s="162">
        <v>2012</v>
      </c>
      <c r="N500" s="162" t="s">
        <v>1666</v>
      </c>
      <c r="O500" s="162">
        <v>3375</v>
      </c>
      <c r="P500" s="162" t="s">
        <v>204</v>
      </c>
      <c r="Q500" s="162" t="s">
        <v>204</v>
      </c>
      <c r="R500" s="162" t="s">
        <v>205</v>
      </c>
      <c r="S500" s="162" t="s">
        <v>204</v>
      </c>
      <c r="T500" s="162" t="s">
        <v>204</v>
      </c>
      <c r="U500" s="162" t="s">
        <v>204</v>
      </c>
      <c r="V500" s="162" t="s">
        <v>204</v>
      </c>
      <c r="W500" s="162" t="s">
        <v>204</v>
      </c>
      <c r="X500" s="162" t="s">
        <v>204</v>
      </c>
      <c r="Y500" s="162" t="s">
        <v>205</v>
      </c>
      <c r="Z500" s="162" t="s">
        <v>204</v>
      </c>
      <c r="AA500" s="162" t="s">
        <v>204</v>
      </c>
      <c r="AB500" s="162" t="s">
        <v>205</v>
      </c>
      <c r="AC500" s="162" t="s">
        <v>204</v>
      </c>
      <c r="AD500" s="162" t="s">
        <v>204</v>
      </c>
      <c r="AE500" s="162" t="s">
        <v>204</v>
      </c>
      <c r="AF500" s="162" t="s">
        <v>204</v>
      </c>
      <c r="AG500" s="162" t="s">
        <v>197</v>
      </c>
    </row>
    <row r="501" spans="1:33" x14ac:dyDescent="0.25">
      <c r="A501" s="162" t="s">
        <v>1357</v>
      </c>
      <c r="B501" s="162" t="s">
        <v>197</v>
      </c>
      <c r="C501" s="162" t="s">
        <v>197</v>
      </c>
      <c r="D501" s="162" t="s">
        <v>1358</v>
      </c>
      <c r="E501" s="162" t="s">
        <v>197</v>
      </c>
      <c r="F501" s="162" t="s">
        <v>1359</v>
      </c>
      <c r="G501" s="162" t="s">
        <v>1656</v>
      </c>
      <c r="H501" s="162" t="s">
        <v>1661</v>
      </c>
      <c r="I501" s="162" t="s">
        <v>1641</v>
      </c>
      <c r="J501" s="162" t="s">
        <v>186</v>
      </c>
      <c r="K501" s="162" t="s">
        <v>10</v>
      </c>
      <c r="L501" s="162">
        <v>12</v>
      </c>
      <c r="M501" s="162">
        <v>2012</v>
      </c>
      <c r="N501" s="162" t="s">
        <v>1665</v>
      </c>
      <c r="O501" s="162">
        <v>310</v>
      </c>
      <c r="P501" s="162" t="s">
        <v>204</v>
      </c>
      <c r="Q501" s="162" t="s">
        <v>204</v>
      </c>
      <c r="R501" s="162" t="s">
        <v>205</v>
      </c>
      <c r="S501" s="162" t="s">
        <v>204</v>
      </c>
      <c r="T501" s="162" t="s">
        <v>204</v>
      </c>
      <c r="U501" s="162" t="s">
        <v>204</v>
      </c>
      <c r="V501" s="162" t="s">
        <v>204</v>
      </c>
      <c r="W501" s="162" t="s">
        <v>204</v>
      </c>
      <c r="X501" s="162" t="s">
        <v>204</v>
      </c>
      <c r="Y501" s="162" t="s">
        <v>205</v>
      </c>
      <c r="Z501" s="162" t="s">
        <v>204</v>
      </c>
      <c r="AA501" s="162" t="s">
        <v>204</v>
      </c>
      <c r="AB501" s="162" t="s">
        <v>205</v>
      </c>
      <c r="AC501" s="162" t="s">
        <v>204</v>
      </c>
      <c r="AD501" s="162" t="s">
        <v>204</v>
      </c>
      <c r="AE501" s="162" t="s">
        <v>204</v>
      </c>
      <c r="AF501" s="162" t="s">
        <v>204</v>
      </c>
      <c r="AG501" s="162" t="s">
        <v>197</v>
      </c>
    </row>
    <row r="502" spans="1:33" x14ac:dyDescent="0.25">
      <c r="A502" s="162" t="s">
        <v>1357</v>
      </c>
      <c r="B502" s="162" t="s">
        <v>197</v>
      </c>
      <c r="C502" s="162" t="s">
        <v>197</v>
      </c>
      <c r="D502" s="162" t="s">
        <v>1358</v>
      </c>
      <c r="E502" s="162" t="s">
        <v>197</v>
      </c>
      <c r="F502" s="162" t="s">
        <v>1359</v>
      </c>
      <c r="G502" s="162" t="s">
        <v>1656</v>
      </c>
      <c r="H502" s="162" t="s">
        <v>1661</v>
      </c>
      <c r="I502" s="162" t="s">
        <v>1641</v>
      </c>
      <c r="J502" s="162" t="s">
        <v>186</v>
      </c>
      <c r="K502" s="162" t="s">
        <v>10</v>
      </c>
      <c r="L502" s="162">
        <v>2</v>
      </c>
      <c r="M502" s="162">
        <v>2013</v>
      </c>
      <c r="N502" s="162" t="s">
        <v>1671</v>
      </c>
      <c r="O502" s="162">
        <v>502</v>
      </c>
      <c r="P502" s="162" t="s">
        <v>204</v>
      </c>
      <c r="Q502" s="162" t="s">
        <v>204</v>
      </c>
      <c r="R502" s="162" t="s">
        <v>205</v>
      </c>
      <c r="S502" s="162" t="s">
        <v>204</v>
      </c>
      <c r="T502" s="162" t="s">
        <v>204</v>
      </c>
      <c r="U502" s="162" t="s">
        <v>204</v>
      </c>
      <c r="V502" s="162" t="s">
        <v>204</v>
      </c>
      <c r="W502" s="162" t="s">
        <v>204</v>
      </c>
      <c r="X502" s="162" t="s">
        <v>204</v>
      </c>
      <c r="Y502" s="162" t="s">
        <v>205</v>
      </c>
      <c r="Z502" s="162" t="s">
        <v>204</v>
      </c>
      <c r="AA502" s="162" t="s">
        <v>204</v>
      </c>
      <c r="AB502" s="162" t="s">
        <v>205</v>
      </c>
      <c r="AC502" s="162" t="s">
        <v>204</v>
      </c>
      <c r="AD502" s="162" t="s">
        <v>204</v>
      </c>
      <c r="AE502" s="162" t="s">
        <v>204</v>
      </c>
      <c r="AF502" s="162" t="s">
        <v>204</v>
      </c>
      <c r="AG502" s="162" t="s">
        <v>197</v>
      </c>
    </row>
    <row r="503" spans="1:33" x14ac:dyDescent="0.25">
      <c r="A503" s="162" t="s">
        <v>1357</v>
      </c>
      <c r="B503" s="162" t="s">
        <v>197</v>
      </c>
      <c r="C503" s="162" t="s">
        <v>197</v>
      </c>
      <c r="D503" s="162" t="s">
        <v>1358</v>
      </c>
      <c r="E503" s="162" t="s">
        <v>197</v>
      </c>
      <c r="F503" s="162" t="s">
        <v>1359</v>
      </c>
      <c r="G503" s="162" t="s">
        <v>1656</v>
      </c>
      <c r="H503" s="162" t="s">
        <v>1661</v>
      </c>
      <c r="I503" s="162" t="s">
        <v>1641</v>
      </c>
      <c r="J503" s="162" t="s">
        <v>186</v>
      </c>
      <c r="K503" s="162" t="s">
        <v>10</v>
      </c>
      <c r="L503" s="162">
        <v>2</v>
      </c>
      <c r="M503" s="162">
        <v>2013</v>
      </c>
      <c r="N503" s="162" t="s">
        <v>1670</v>
      </c>
      <c r="O503" s="162">
        <v>4246</v>
      </c>
      <c r="P503" s="162" t="s">
        <v>204</v>
      </c>
      <c r="Q503" s="162" t="s">
        <v>204</v>
      </c>
      <c r="R503" s="162" t="s">
        <v>205</v>
      </c>
      <c r="S503" s="162" t="s">
        <v>204</v>
      </c>
      <c r="T503" s="162" t="s">
        <v>204</v>
      </c>
      <c r="U503" s="162" t="s">
        <v>204</v>
      </c>
      <c r="V503" s="162" t="s">
        <v>204</v>
      </c>
      <c r="W503" s="162" t="s">
        <v>204</v>
      </c>
      <c r="X503" s="162" t="s">
        <v>204</v>
      </c>
      <c r="Y503" s="162" t="s">
        <v>205</v>
      </c>
      <c r="Z503" s="162" t="s">
        <v>204</v>
      </c>
      <c r="AA503" s="162" t="s">
        <v>204</v>
      </c>
      <c r="AB503" s="162" t="s">
        <v>205</v>
      </c>
      <c r="AC503" s="162" t="s">
        <v>204</v>
      </c>
      <c r="AD503" s="162" t="s">
        <v>204</v>
      </c>
      <c r="AE503" s="162" t="s">
        <v>204</v>
      </c>
      <c r="AF503" s="162" t="s">
        <v>204</v>
      </c>
      <c r="AG503" s="162" t="s">
        <v>197</v>
      </c>
    </row>
    <row r="504" spans="1:33" x14ac:dyDescent="0.25">
      <c r="A504" s="162" t="s">
        <v>1357</v>
      </c>
      <c r="B504" s="162" t="s">
        <v>197</v>
      </c>
      <c r="C504" s="162" t="s">
        <v>197</v>
      </c>
      <c r="D504" s="162" t="s">
        <v>1358</v>
      </c>
      <c r="E504" s="162" t="s">
        <v>197</v>
      </c>
      <c r="F504" s="162" t="s">
        <v>1359</v>
      </c>
      <c r="G504" s="162" t="s">
        <v>1656</v>
      </c>
      <c r="H504" s="162" t="s">
        <v>1661</v>
      </c>
      <c r="I504" s="162" t="s">
        <v>1641</v>
      </c>
      <c r="J504" s="162" t="s">
        <v>186</v>
      </c>
      <c r="K504" s="162" t="s">
        <v>10</v>
      </c>
      <c r="L504" s="162">
        <v>1</v>
      </c>
      <c r="M504" s="162">
        <v>2013</v>
      </c>
      <c r="N504" s="162" t="s">
        <v>1669</v>
      </c>
      <c r="O504" s="162">
        <v>82</v>
      </c>
      <c r="P504" s="162" t="s">
        <v>204</v>
      </c>
      <c r="Q504" s="162" t="s">
        <v>204</v>
      </c>
      <c r="R504" s="162" t="s">
        <v>205</v>
      </c>
      <c r="S504" s="162" t="s">
        <v>204</v>
      </c>
      <c r="T504" s="162" t="s">
        <v>204</v>
      </c>
      <c r="U504" s="162" t="s">
        <v>204</v>
      </c>
      <c r="V504" s="162" t="s">
        <v>204</v>
      </c>
      <c r="W504" s="162" t="s">
        <v>204</v>
      </c>
      <c r="X504" s="162" t="s">
        <v>204</v>
      </c>
      <c r="Y504" s="162" t="s">
        <v>205</v>
      </c>
      <c r="Z504" s="162" t="s">
        <v>204</v>
      </c>
      <c r="AA504" s="162" t="s">
        <v>204</v>
      </c>
      <c r="AB504" s="162" t="s">
        <v>205</v>
      </c>
      <c r="AC504" s="162" t="s">
        <v>204</v>
      </c>
      <c r="AD504" s="162" t="s">
        <v>204</v>
      </c>
      <c r="AE504" s="162" t="s">
        <v>204</v>
      </c>
      <c r="AF504" s="162" t="s">
        <v>204</v>
      </c>
      <c r="AG504" s="162" t="s">
        <v>197</v>
      </c>
    </row>
    <row r="505" spans="1:33" x14ac:dyDescent="0.25">
      <c r="A505" s="162" t="s">
        <v>1357</v>
      </c>
      <c r="B505" s="162" t="s">
        <v>197</v>
      </c>
      <c r="C505" s="162" t="s">
        <v>197</v>
      </c>
      <c r="D505" s="162" t="s">
        <v>1358</v>
      </c>
      <c r="E505" s="162" t="s">
        <v>197</v>
      </c>
      <c r="F505" s="162" t="s">
        <v>1359</v>
      </c>
      <c r="G505" s="162" t="s">
        <v>1656</v>
      </c>
      <c r="H505" s="162" t="s">
        <v>1661</v>
      </c>
      <c r="I505" s="162" t="s">
        <v>1641</v>
      </c>
      <c r="J505" s="162" t="s">
        <v>186</v>
      </c>
      <c r="K505" s="162" t="s">
        <v>10</v>
      </c>
      <c r="L505" s="162">
        <v>1</v>
      </c>
      <c r="M505" s="162">
        <v>2013</v>
      </c>
      <c r="N505" s="162" t="s">
        <v>1668</v>
      </c>
      <c r="O505" s="162">
        <v>4129</v>
      </c>
      <c r="P505" s="162" t="s">
        <v>204</v>
      </c>
      <c r="Q505" s="162" t="s">
        <v>204</v>
      </c>
      <c r="R505" s="162" t="s">
        <v>205</v>
      </c>
      <c r="S505" s="162" t="s">
        <v>204</v>
      </c>
      <c r="T505" s="162" t="s">
        <v>204</v>
      </c>
      <c r="U505" s="162" t="s">
        <v>204</v>
      </c>
      <c r="V505" s="162" t="s">
        <v>204</v>
      </c>
      <c r="W505" s="162" t="s">
        <v>204</v>
      </c>
      <c r="X505" s="162" t="s">
        <v>204</v>
      </c>
      <c r="Y505" s="162" t="s">
        <v>205</v>
      </c>
      <c r="Z505" s="162" t="s">
        <v>204</v>
      </c>
      <c r="AA505" s="162" t="s">
        <v>204</v>
      </c>
      <c r="AB505" s="162" t="s">
        <v>205</v>
      </c>
      <c r="AC505" s="162" t="s">
        <v>204</v>
      </c>
      <c r="AD505" s="162" t="s">
        <v>204</v>
      </c>
      <c r="AE505" s="162" t="s">
        <v>204</v>
      </c>
      <c r="AF505" s="162" t="s">
        <v>204</v>
      </c>
      <c r="AG505" s="162" t="s">
        <v>197</v>
      </c>
    </row>
    <row r="506" spans="1:33" x14ac:dyDescent="0.25">
      <c r="A506" s="162" t="s">
        <v>1357</v>
      </c>
      <c r="B506" s="162" t="s">
        <v>197</v>
      </c>
      <c r="C506" s="162" t="s">
        <v>197</v>
      </c>
      <c r="D506" s="162" t="s">
        <v>1358</v>
      </c>
      <c r="E506" s="162" t="s">
        <v>197</v>
      </c>
      <c r="F506" s="162" t="s">
        <v>1359</v>
      </c>
      <c r="G506" s="162" t="s">
        <v>1672</v>
      </c>
      <c r="H506" s="162" t="s">
        <v>1673</v>
      </c>
      <c r="I506" s="162" t="s">
        <v>1467</v>
      </c>
      <c r="J506" s="162" t="s">
        <v>180</v>
      </c>
      <c r="K506" s="162" t="s">
        <v>47</v>
      </c>
      <c r="L506" s="162">
        <v>10</v>
      </c>
      <c r="M506" s="162">
        <v>2012</v>
      </c>
      <c r="N506" s="162" t="s">
        <v>1677</v>
      </c>
      <c r="O506" s="162">
        <v>5</v>
      </c>
      <c r="P506" s="162" t="s">
        <v>204</v>
      </c>
      <c r="Q506" s="162" t="s">
        <v>204</v>
      </c>
      <c r="R506" s="162" t="s">
        <v>204</v>
      </c>
      <c r="S506" s="162" t="s">
        <v>204</v>
      </c>
      <c r="T506" s="162" t="s">
        <v>204</v>
      </c>
      <c r="U506" s="162" t="s">
        <v>204</v>
      </c>
      <c r="V506" s="162" t="s">
        <v>204</v>
      </c>
      <c r="W506" s="162" t="s">
        <v>204</v>
      </c>
      <c r="X506" s="162" t="s">
        <v>204</v>
      </c>
      <c r="Y506" s="162" t="s">
        <v>204</v>
      </c>
      <c r="Z506" s="162" t="s">
        <v>204</v>
      </c>
      <c r="AA506" s="162" t="s">
        <v>204</v>
      </c>
      <c r="AB506" s="162" t="s">
        <v>204</v>
      </c>
      <c r="AC506" s="162" t="s">
        <v>204</v>
      </c>
      <c r="AD506" s="162" t="s">
        <v>204</v>
      </c>
      <c r="AE506" s="162" t="s">
        <v>204</v>
      </c>
      <c r="AF506" s="162" t="s">
        <v>204</v>
      </c>
      <c r="AG506" s="162" t="s">
        <v>197</v>
      </c>
    </row>
    <row r="507" spans="1:33" x14ac:dyDescent="0.25">
      <c r="A507" s="162" t="s">
        <v>1357</v>
      </c>
      <c r="B507" s="162" t="s">
        <v>197</v>
      </c>
      <c r="C507" s="162" t="s">
        <v>197</v>
      </c>
      <c r="D507" s="162" t="s">
        <v>1358</v>
      </c>
      <c r="E507" s="162" t="s">
        <v>197</v>
      </c>
      <c r="F507" s="162" t="s">
        <v>1359</v>
      </c>
      <c r="G507" s="162" t="s">
        <v>1672</v>
      </c>
      <c r="H507" s="162" t="s">
        <v>1673</v>
      </c>
      <c r="I507" s="162" t="s">
        <v>1467</v>
      </c>
      <c r="J507" s="162" t="s">
        <v>180</v>
      </c>
      <c r="K507" s="162" t="s">
        <v>47</v>
      </c>
      <c r="L507" s="162">
        <v>12</v>
      </c>
      <c r="M507" s="162">
        <v>2012</v>
      </c>
      <c r="N507" s="162" t="s">
        <v>1674</v>
      </c>
      <c r="O507" s="162">
        <v>2</v>
      </c>
      <c r="P507" s="162" t="s">
        <v>204</v>
      </c>
      <c r="Q507" s="162" t="s">
        <v>204</v>
      </c>
      <c r="R507" s="162" t="s">
        <v>204</v>
      </c>
      <c r="S507" s="162" t="s">
        <v>204</v>
      </c>
      <c r="T507" s="162" t="s">
        <v>204</v>
      </c>
      <c r="U507" s="162" t="s">
        <v>204</v>
      </c>
      <c r="V507" s="162" t="s">
        <v>204</v>
      </c>
      <c r="W507" s="162" t="s">
        <v>204</v>
      </c>
      <c r="X507" s="162" t="s">
        <v>204</v>
      </c>
      <c r="Y507" s="162" t="s">
        <v>204</v>
      </c>
      <c r="Z507" s="162" t="s">
        <v>204</v>
      </c>
      <c r="AA507" s="162" t="s">
        <v>204</v>
      </c>
      <c r="AB507" s="162" t="s">
        <v>204</v>
      </c>
      <c r="AC507" s="162" t="s">
        <v>204</v>
      </c>
      <c r="AD507" s="162" t="s">
        <v>204</v>
      </c>
      <c r="AE507" s="162" t="s">
        <v>204</v>
      </c>
      <c r="AF507" s="162" t="s">
        <v>204</v>
      </c>
      <c r="AG507" s="162" t="s">
        <v>197</v>
      </c>
    </row>
    <row r="508" spans="1:33" x14ac:dyDescent="0.25">
      <c r="A508" s="162" t="s">
        <v>1357</v>
      </c>
      <c r="B508" s="162" t="s">
        <v>197</v>
      </c>
      <c r="C508" s="162" t="s">
        <v>197</v>
      </c>
      <c r="D508" s="162" t="s">
        <v>1358</v>
      </c>
      <c r="E508" s="162" t="s">
        <v>197</v>
      </c>
      <c r="F508" s="162" t="s">
        <v>1359</v>
      </c>
      <c r="G508" s="162" t="s">
        <v>1672</v>
      </c>
      <c r="H508" s="162" t="s">
        <v>1673</v>
      </c>
      <c r="I508" s="162" t="s">
        <v>1467</v>
      </c>
      <c r="J508" s="162" t="s">
        <v>180</v>
      </c>
      <c r="K508" s="162" t="s">
        <v>47</v>
      </c>
      <c r="L508" s="162">
        <v>8</v>
      </c>
      <c r="M508" s="162">
        <v>2012</v>
      </c>
      <c r="N508" s="162" t="s">
        <v>1678</v>
      </c>
      <c r="O508" s="162">
        <v>5</v>
      </c>
      <c r="P508" s="162" t="s">
        <v>204</v>
      </c>
      <c r="Q508" s="162" t="s">
        <v>204</v>
      </c>
      <c r="R508" s="162" t="s">
        <v>204</v>
      </c>
      <c r="S508" s="162" t="s">
        <v>204</v>
      </c>
      <c r="T508" s="162" t="s">
        <v>204</v>
      </c>
      <c r="U508" s="162" t="s">
        <v>204</v>
      </c>
      <c r="V508" s="162" t="s">
        <v>204</v>
      </c>
      <c r="W508" s="162" t="s">
        <v>204</v>
      </c>
      <c r="X508" s="162" t="s">
        <v>204</v>
      </c>
      <c r="Y508" s="162" t="s">
        <v>204</v>
      </c>
      <c r="Z508" s="162" t="s">
        <v>204</v>
      </c>
      <c r="AA508" s="162" t="s">
        <v>204</v>
      </c>
      <c r="AB508" s="162" t="s">
        <v>204</v>
      </c>
      <c r="AC508" s="162" t="s">
        <v>204</v>
      </c>
      <c r="AD508" s="162" t="s">
        <v>204</v>
      </c>
      <c r="AE508" s="162" t="s">
        <v>204</v>
      </c>
      <c r="AF508" s="162" t="s">
        <v>204</v>
      </c>
      <c r="AG508" s="162" t="s">
        <v>197</v>
      </c>
    </row>
    <row r="509" spans="1:33" x14ac:dyDescent="0.25">
      <c r="A509" s="162" t="s">
        <v>1357</v>
      </c>
      <c r="B509" s="162" t="s">
        <v>197</v>
      </c>
      <c r="C509" s="162" t="s">
        <v>197</v>
      </c>
      <c r="D509" s="162" t="s">
        <v>1358</v>
      </c>
      <c r="E509" s="162" t="s">
        <v>197</v>
      </c>
      <c r="F509" s="162" t="s">
        <v>1359</v>
      </c>
      <c r="G509" s="162" t="s">
        <v>1672</v>
      </c>
      <c r="H509" s="162" t="s">
        <v>1673</v>
      </c>
      <c r="I509" s="162" t="s">
        <v>1467</v>
      </c>
      <c r="J509" s="162" t="s">
        <v>180</v>
      </c>
      <c r="K509" s="162" t="s">
        <v>47</v>
      </c>
      <c r="L509" s="162">
        <v>11</v>
      </c>
      <c r="M509" s="162">
        <v>2012</v>
      </c>
      <c r="N509" s="162" t="s">
        <v>1675</v>
      </c>
      <c r="O509" s="162">
        <v>2</v>
      </c>
      <c r="P509" s="162" t="s">
        <v>204</v>
      </c>
      <c r="Q509" s="162" t="s">
        <v>204</v>
      </c>
      <c r="R509" s="162" t="s">
        <v>204</v>
      </c>
      <c r="S509" s="162" t="s">
        <v>204</v>
      </c>
      <c r="T509" s="162" t="s">
        <v>204</v>
      </c>
      <c r="U509" s="162" t="s">
        <v>204</v>
      </c>
      <c r="V509" s="162" t="s">
        <v>204</v>
      </c>
      <c r="W509" s="162" t="s">
        <v>204</v>
      </c>
      <c r="X509" s="162" t="s">
        <v>204</v>
      </c>
      <c r="Y509" s="162" t="s">
        <v>204</v>
      </c>
      <c r="Z509" s="162" t="s">
        <v>204</v>
      </c>
      <c r="AA509" s="162" t="s">
        <v>204</v>
      </c>
      <c r="AB509" s="162" t="s">
        <v>204</v>
      </c>
      <c r="AC509" s="162" t="s">
        <v>204</v>
      </c>
      <c r="AD509" s="162" t="s">
        <v>204</v>
      </c>
      <c r="AE509" s="162" t="s">
        <v>204</v>
      </c>
      <c r="AF509" s="162" t="s">
        <v>204</v>
      </c>
      <c r="AG509" s="162" t="s">
        <v>197</v>
      </c>
    </row>
    <row r="510" spans="1:33" x14ac:dyDescent="0.25">
      <c r="A510" s="162" t="s">
        <v>1357</v>
      </c>
      <c r="B510" s="162" t="s">
        <v>197</v>
      </c>
      <c r="C510" s="162" t="s">
        <v>197</v>
      </c>
      <c r="D510" s="162" t="s">
        <v>1358</v>
      </c>
      <c r="E510" s="162" t="s">
        <v>197</v>
      </c>
      <c r="F510" s="162" t="s">
        <v>1359</v>
      </c>
      <c r="G510" s="162" t="s">
        <v>1672</v>
      </c>
      <c r="H510" s="162" t="s">
        <v>1673</v>
      </c>
      <c r="I510" s="162" t="s">
        <v>1467</v>
      </c>
      <c r="J510" s="162" t="s">
        <v>180</v>
      </c>
      <c r="K510" s="162" t="s">
        <v>47</v>
      </c>
      <c r="L510" s="162">
        <v>7</v>
      </c>
      <c r="M510" s="162">
        <v>2012</v>
      </c>
      <c r="N510" s="162" t="s">
        <v>1679</v>
      </c>
      <c r="O510" s="162">
        <v>6</v>
      </c>
      <c r="P510" s="162" t="s">
        <v>204</v>
      </c>
      <c r="Q510" s="162" t="s">
        <v>204</v>
      </c>
      <c r="R510" s="162" t="s">
        <v>204</v>
      </c>
      <c r="S510" s="162" t="s">
        <v>204</v>
      </c>
      <c r="T510" s="162" t="s">
        <v>204</v>
      </c>
      <c r="U510" s="162" t="s">
        <v>204</v>
      </c>
      <c r="V510" s="162" t="s">
        <v>204</v>
      </c>
      <c r="W510" s="162" t="s">
        <v>204</v>
      </c>
      <c r="X510" s="162" t="s">
        <v>204</v>
      </c>
      <c r="Y510" s="162" t="s">
        <v>204</v>
      </c>
      <c r="Z510" s="162" t="s">
        <v>204</v>
      </c>
      <c r="AA510" s="162" t="s">
        <v>204</v>
      </c>
      <c r="AB510" s="162" t="s">
        <v>204</v>
      </c>
      <c r="AC510" s="162" t="s">
        <v>204</v>
      </c>
      <c r="AD510" s="162" t="s">
        <v>204</v>
      </c>
      <c r="AE510" s="162" t="s">
        <v>204</v>
      </c>
      <c r="AF510" s="162" t="s">
        <v>204</v>
      </c>
      <c r="AG510" s="162" t="s">
        <v>197</v>
      </c>
    </row>
    <row r="511" spans="1:33" x14ac:dyDescent="0.25">
      <c r="A511" s="162" t="s">
        <v>1357</v>
      </c>
      <c r="B511" s="162" t="s">
        <v>197</v>
      </c>
      <c r="C511" s="162" t="s">
        <v>197</v>
      </c>
      <c r="D511" s="162" t="s">
        <v>1358</v>
      </c>
      <c r="E511" s="162" t="s">
        <v>197</v>
      </c>
      <c r="F511" s="162" t="s">
        <v>1359</v>
      </c>
      <c r="G511" s="162" t="s">
        <v>1672</v>
      </c>
      <c r="H511" s="162" t="s">
        <v>1673</v>
      </c>
      <c r="I511" s="162" t="s">
        <v>1467</v>
      </c>
      <c r="J511" s="162" t="s">
        <v>180</v>
      </c>
      <c r="K511" s="162" t="s">
        <v>47</v>
      </c>
      <c r="L511" s="162">
        <v>9</v>
      </c>
      <c r="M511" s="162">
        <v>2012</v>
      </c>
      <c r="N511" s="162" t="s">
        <v>1676</v>
      </c>
      <c r="O511" s="162">
        <v>6</v>
      </c>
      <c r="P511" s="162" t="s">
        <v>204</v>
      </c>
      <c r="Q511" s="162" t="s">
        <v>204</v>
      </c>
      <c r="R511" s="162" t="s">
        <v>204</v>
      </c>
      <c r="S511" s="162" t="s">
        <v>204</v>
      </c>
      <c r="T511" s="162" t="s">
        <v>204</v>
      </c>
      <c r="U511" s="162" t="s">
        <v>204</v>
      </c>
      <c r="V511" s="162" t="s">
        <v>204</v>
      </c>
      <c r="W511" s="162" t="s">
        <v>204</v>
      </c>
      <c r="X511" s="162" t="s">
        <v>204</v>
      </c>
      <c r="Y511" s="162" t="s">
        <v>204</v>
      </c>
      <c r="Z511" s="162" t="s">
        <v>204</v>
      </c>
      <c r="AA511" s="162" t="s">
        <v>204</v>
      </c>
      <c r="AB511" s="162" t="s">
        <v>204</v>
      </c>
      <c r="AC511" s="162" t="s">
        <v>204</v>
      </c>
      <c r="AD511" s="162" t="s">
        <v>204</v>
      </c>
      <c r="AE511" s="162" t="s">
        <v>204</v>
      </c>
      <c r="AF511" s="162" t="s">
        <v>204</v>
      </c>
      <c r="AG511" s="162" t="s">
        <v>197</v>
      </c>
    </row>
    <row r="512" spans="1:33" x14ac:dyDescent="0.25">
      <c r="A512" s="162" t="s">
        <v>1357</v>
      </c>
      <c r="B512" s="162" t="s">
        <v>197</v>
      </c>
      <c r="C512" s="162" t="s">
        <v>197</v>
      </c>
      <c r="D512" s="162" t="s">
        <v>1358</v>
      </c>
      <c r="E512" s="162" t="s">
        <v>197</v>
      </c>
      <c r="F512" s="162" t="s">
        <v>1359</v>
      </c>
      <c r="G512" s="162" t="s">
        <v>73</v>
      </c>
      <c r="H512" s="162" t="s">
        <v>72</v>
      </c>
      <c r="I512" s="162" t="s">
        <v>1680</v>
      </c>
      <c r="J512" s="162" t="s">
        <v>186</v>
      </c>
      <c r="K512" s="162" t="s">
        <v>10</v>
      </c>
      <c r="L512" s="162">
        <v>7</v>
      </c>
      <c r="M512" s="162">
        <v>2012</v>
      </c>
      <c r="N512" s="162" t="s">
        <v>1681</v>
      </c>
      <c r="O512" s="162">
        <v>898</v>
      </c>
      <c r="P512" s="162" t="s">
        <v>204</v>
      </c>
      <c r="Q512" s="162" t="s">
        <v>204</v>
      </c>
      <c r="R512" s="162" t="s">
        <v>204</v>
      </c>
      <c r="S512" s="162" t="s">
        <v>204</v>
      </c>
      <c r="T512" s="162" t="s">
        <v>204</v>
      </c>
      <c r="U512" s="162" t="s">
        <v>204</v>
      </c>
      <c r="V512" s="162" t="s">
        <v>204</v>
      </c>
      <c r="W512" s="162" t="s">
        <v>204</v>
      </c>
      <c r="X512" s="162" t="s">
        <v>204</v>
      </c>
      <c r="Y512" s="162" t="s">
        <v>205</v>
      </c>
      <c r="Z512" s="162" t="s">
        <v>204</v>
      </c>
      <c r="AA512" s="162" t="s">
        <v>204</v>
      </c>
      <c r="AB512" s="162" t="s">
        <v>205</v>
      </c>
      <c r="AC512" s="162" t="s">
        <v>204</v>
      </c>
      <c r="AD512" s="162" t="s">
        <v>204</v>
      </c>
      <c r="AE512" s="162" t="s">
        <v>204</v>
      </c>
      <c r="AF512" s="162" t="s">
        <v>204</v>
      </c>
      <c r="AG512" s="162" t="s">
        <v>197</v>
      </c>
    </row>
    <row r="513" spans="1:33" x14ac:dyDescent="0.25">
      <c r="A513" s="162" t="s">
        <v>1357</v>
      </c>
      <c r="B513" s="162" t="s">
        <v>197</v>
      </c>
      <c r="C513" s="162" t="s">
        <v>197</v>
      </c>
      <c r="D513" s="162" t="s">
        <v>1358</v>
      </c>
      <c r="E513" s="162" t="s">
        <v>197</v>
      </c>
      <c r="F513" s="162" t="s">
        <v>1359</v>
      </c>
      <c r="G513" s="162" t="s">
        <v>73</v>
      </c>
      <c r="H513" s="162" t="s">
        <v>72</v>
      </c>
      <c r="I513" s="162" t="s">
        <v>1680</v>
      </c>
      <c r="J513" s="162" t="s">
        <v>186</v>
      </c>
      <c r="K513" s="162" t="s">
        <v>10</v>
      </c>
      <c r="L513" s="162">
        <v>12</v>
      </c>
      <c r="M513" s="162">
        <v>2012</v>
      </c>
      <c r="N513" s="162" t="s">
        <v>1689</v>
      </c>
      <c r="O513" s="162">
        <v>840</v>
      </c>
      <c r="P513" s="162" t="s">
        <v>204</v>
      </c>
      <c r="Q513" s="162" t="s">
        <v>204</v>
      </c>
      <c r="R513" s="162" t="s">
        <v>204</v>
      </c>
      <c r="S513" s="162" t="s">
        <v>204</v>
      </c>
      <c r="T513" s="162" t="s">
        <v>204</v>
      </c>
      <c r="U513" s="162" t="s">
        <v>204</v>
      </c>
      <c r="V513" s="162" t="s">
        <v>204</v>
      </c>
      <c r="W513" s="162" t="s">
        <v>204</v>
      </c>
      <c r="X513" s="162" t="s">
        <v>204</v>
      </c>
      <c r="Y513" s="162" t="s">
        <v>205</v>
      </c>
      <c r="Z513" s="162" t="s">
        <v>204</v>
      </c>
      <c r="AA513" s="162" t="s">
        <v>204</v>
      </c>
      <c r="AB513" s="162" t="s">
        <v>205</v>
      </c>
      <c r="AC513" s="162" t="s">
        <v>204</v>
      </c>
      <c r="AD513" s="162" t="s">
        <v>204</v>
      </c>
      <c r="AE513" s="162" t="s">
        <v>204</v>
      </c>
      <c r="AF513" s="162" t="s">
        <v>204</v>
      </c>
      <c r="AG513" s="162" t="s">
        <v>197</v>
      </c>
    </row>
    <row r="514" spans="1:33" x14ac:dyDescent="0.25">
      <c r="A514" s="162" t="s">
        <v>1357</v>
      </c>
      <c r="B514" s="162" t="s">
        <v>197</v>
      </c>
      <c r="C514" s="162" t="s">
        <v>197</v>
      </c>
      <c r="D514" s="162" t="s">
        <v>1358</v>
      </c>
      <c r="E514" s="162" t="s">
        <v>197</v>
      </c>
      <c r="F514" s="162" t="s">
        <v>1359</v>
      </c>
      <c r="G514" s="162" t="s">
        <v>73</v>
      </c>
      <c r="H514" s="162" t="s">
        <v>72</v>
      </c>
      <c r="I514" s="162" t="s">
        <v>1680</v>
      </c>
      <c r="J514" s="162" t="s">
        <v>186</v>
      </c>
      <c r="K514" s="162" t="s">
        <v>10</v>
      </c>
      <c r="L514" s="162">
        <v>12</v>
      </c>
      <c r="M514" s="162">
        <v>2012</v>
      </c>
      <c r="N514" s="162" t="s">
        <v>1687</v>
      </c>
      <c r="O514" s="162">
        <v>3261</v>
      </c>
      <c r="P514" s="162" t="s">
        <v>204</v>
      </c>
      <c r="Q514" s="162" t="s">
        <v>204</v>
      </c>
      <c r="R514" s="162" t="s">
        <v>204</v>
      </c>
      <c r="S514" s="162" t="s">
        <v>204</v>
      </c>
      <c r="T514" s="162" t="s">
        <v>204</v>
      </c>
      <c r="U514" s="162" t="s">
        <v>204</v>
      </c>
      <c r="V514" s="162" t="s">
        <v>204</v>
      </c>
      <c r="W514" s="162" t="s">
        <v>204</v>
      </c>
      <c r="X514" s="162" t="s">
        <v>204</v>
      </c>
      <c r="Y514" s="162" t="s">
        <v>205</v>
      </c>
      <c r="Z514" s="162" t="s">
        <v>204</v>
      </c>
      <c r="AA514" s="162" t="s">
        <v>204</v>
      </c>
      <c r="AB514" s="162" t="s">
        <v>205</v>
      </c>
      <c r="AC514" s="162" t="s">
        <v>204</v>
      </c>
      <c r="AD514" s="162" t="s">
        <v>204</v>
      </c>
      <c r="AE514" s="162" t="s">
        <v>204</v>
      </c>
      <c r="AF514" s="162" t="s">
        <v>204</v>
      </c>
      <c r="AG514" s="162" t="s">
        <v>197</v>
      </c>
    </row>
    <row r="515" spans="1:33" x14ac:dyDescent="0.25">
      <c r="A515" s="162" t="s">
        <v>1357</v>
      </c>
      <c r="B515" s="162" t="s">
        <v>197</v>
      </c>
      <c r="C515" s="162" t="s">
        <v>197</v>
      </c>
      <c r="D515" s="162" t="s">
        <v>1358</v>
      </c>
      <c r="E515" s="162" t="s">
        <v>197</v>
      </c>
      <c r="F515" s="162" t="s">
        <v>1359</v>
      </c>
      <c r="G515" s="162" t="s">
        <v>73</v>
      </c>
      <c r="H515" s="162" t="s">
        <v>72</v>
      </c>
      <c r="I515" s="162" t="s">
        <v>1680</v>
      </c>
      <c r="J515" s="162" t="s">
        <v>186</v>
      </c>
      <c r="K515" s="162" t="s">
        <v>10</v>
      </c>
      <c r="L515" s="162">
        <v>12</v>
      </c>
      <c r="M515" s="162">
        <v>2012</v>
      </c>
      <c r="N515" s="162" t="s">
        <v>1688</v>
      </c>
      <c r="O515" s="162">
        <v>3261</v>
      </c>
      <c r="P515" s="162" t="s">
        <v>204</v>
      </c>
      <c r="Q515" s="162" t="s">
        <v>204</v>
      </c>
      <c r="R515" s="162" t="s">
        <v>204</v>
      </c>
      <c r="S515" s="162" t="s">
        <v>204</v>
      </c>
      <c r="T515" s="162" t="s">
        <v>204</v>
      </c>
      <c r="U515" s="162" t="s">
        <v>204</v>
      </c>
      <c r="V515" s="162" t="s">
        <v>204</v>
      </c>
      <c r="W515" s="162" t="s">
        <v>204</v>
      </c>
      <c r="X515" s="162" t="s">
        <v>204</v>
      </c>
      <c r="Y515" s="162" t="s">
        <v>205</v>
      </c>
      <c r="Z515" s="162" t="s">
        <v>204</v>
      </c>
      <c r="AA515" s="162" t="s">
        <v>204</v>
      </c>
      <c r="AB515" s="162" t="s">
        <v>205</v>
      </c>
      <c r="AC515" s="162" t="s">
        <v>204</v>
      </c>
      <c r="AD515" s="162" t="s">
        <v>204</v>
      </c>
      <c r="AE515" s="162" t="s">
        <v>204</v>
      </c>
      <c r="AF515" s="162" t="s">
        <v>204</v>
      </c>
      <c r="AG515" s="162" t="s">
        <v>197</v>
      </c>
    </row>
    <row r="516" spans="1:33" x14ac:dyDescent="0.25">
      <c r="A516" s="162" t="s">
        <v>1357</v>
      </c>
      <c r="B516" s="162" t="s">
        <v>197</v>
      </c>
      <c r="C516" s="162" t="s">
        <v>197</v>
      </c>
      <c r="D516" s="162" t="s">
        <v>1358</v>
      </c>
      <c r="E516" s="162" t="s">
        <v>197</v>
      </c>
      <c r="F516" s="162" t="s">
        <v>1359</v>
      </c>
      <c r="G516" s="162" t="s">
        <v>73</v>
      </c>
      <c r="H516" s="162" t="s">
        <v>72</v>
      </c>
      <c r="I516" s="162" t="s">
        <v>1680</v>
      </c>
      <c r="J516" s="162" t="s">
        <v>186</v>
      </c>
      <c r="K516" s="162" t="s">
        <v>10</v>
      </c>
      <c r="L516" s="162">
        <v>3</v>
      </c>
      <c r="M516" s="162">
        <v>2013</v>
      </c>
      <c r="N516" s="162" t="s">
        <v>1696</v>
      </c>
      <c r="O516" s="162">
        <v>2039</v>
      </c>
      <c r="P516" s="162" t="s">
        <v>204</v>
      </c>
      <c r="Q516" s="162" t="s">
        <v>204</v>
      </c>
      <c r="R516" s="162" t="s">
        <v>204</v>
      </c>
      <c r="S516" s="162" t="s">
        <v>204</v>
      </c>
      <c r="T516" s="162" t="s">
        <v>204</v>
      </c>
      <c r="U516" s="162" t="s">
        <v>204</v>
      </c>
      <c r="V516" s="162" t="s">
        <v>204</v>
      </c>
      <c r="W516" s="162" t="s">
        <v>204</v>
      </c>
      <c r="X516" s="162" t="s">
        <v>204</v>
      </c>
      <c r="Y516" s="162" t="s">
        <v>205</v>
      </c>
      <c r="Z516" s="162" t="s">
        <v>204</v>
      </c>
      <c r="AA516" s="162" t="s">
        <v>204</v>
      </c>
      <c r="AB516" s="162" t="s">
        <v>205</v>
      </c>
      <c r="AC516" s="162" t="s">
        <v>204</v>
      </c>
      <c r="AD516" s="162" t="s">
        <v>204</v>
      </c>
      <c r="AE516" s="162" t="s">
        <v>204</v>
      </c>
      <c r="AF516" s="162" t="s">
        <v>204</v>
      </c>
      <c r="AG516" s="162" t="s">
        <v>197</v>
      </c>
    </row>
    <row r="517" spans="1:33" x14ac:dyDescent="0.25">
      <c r="A517" s="162" t="s">
        <v>1357</v>
      </c>
      <c r="B517" s="162" t="s">
        <v>197</v>
      </c>
      <c r="C517" s="162" t="s">
        <v>197</v>
      </c>
      <c r="D517" s="162" t="s">
        <v>1358</v>
      </c>
      <c r="E517" s="162" t="s">
        <v>197</v>
      </c>
      <c r="F517" s="162" t="s">
        <v>1359</v>
      </c>
      <c r="G517" s="162" t="s">
        <v>73</v>
      </c>
      <c r="H517" s="162" t="s">
        <v>72</v>
      </c>
      <c r="I517" s="162" t="s">
        <v>1680</v>
      </c>
      <c r="J517" s="162" t="s">
        <v>186</v>
      </c>
      <c r="K517" s="162" t="s">
        <v>10</v>
      </c>
      <c r="L517" s="162">
        <v>3</v>
      </c>
      <c r="M517" s="162">
        <v>2013</v>
      </c>
      <c r="N517" s="162" t="s">
        <v>1694</v>
      </c>
      <c r="O517" s="162">
        <v>1344</v>
      </c>
      <c r="P517" s="162" t="s">
        <v>204</v>
      </c>
      <c r="Q517" s="162" t="s">
        <v>204</v>
      </c>
      <c r="R517" s="162" t="s">
        <v>204</v>
      </c>
      <c r="S517" s="162" t="s">
        <v>204</v>
      </c>
      <c r="T517" s="162" t="s">
        <v>204</v>
      </c>
      <c r="U517" s="162" t="s">
        <v>204</v>
      </c>
      <c r="V517" s="162" t="s">
        <v>204</v>
      </c>
      <c r="W517" s="162" t="s">
        <v>204</v>
      </c>
      <c r="X517" s="162" t="s">
        <v>204</v>
      </c>
      <c r="Y517" s="162" t="s">
        <v>205</v>
      </c>
      <c r="Z517" s="162" t="s">
        <v>204</v>
      </c>
      <c r="AA517" s="162" t="s">
        <v>204</v>
      </c>
      <c r="AB517" s="162" t="s">
        <v>205</v>
      </c>
      <c r="AC517" s="162" t="s">
        <v>204</v>
      </c>
      <c r="AD517" s="162" t="s">
        <v>204</v>
      </c>
      <c r="AE517" s="162" t="s">
        <v>204</v>
      </c>
      <c r="AF517" s="162" t="s">
        <v>204</v>
      </c>
      <c r="AG517" s="162" t="s">
        <v>197</v>
      </c>
    </row>
    <row r="518" spans="1:33" x14ac:dyDescent="0.25">
      <c r="A518" s="162" t="s">
        <v>1357</v>
      </c>
      <c r="B518" s="162" t="s">
        <v>197</v>
      </c>
      <c r="C518" s="162" t="s">
        <v>197</v>
      </c>
      <c r="D518" s="162" t="s">
        <v>1358</v>
      </c>
      <c r="E518" s="162" t="s">
        <v>197</v>
      </c>
      <c r="F518" s="162" t="s">
        <v>1359</v>
      </c>
      <c r="G518" s="162" t="s">
        <v>73</v>
      </c>
      <c r="H518" s="162" t="s">
        <v>72</v>
      </c>
      <c r="I518" s="162" t="s">
        <v>1680</v>
      </c>
      <c r="J518" s="162" t="s">
        <v>186</v>
      </c>
      <c r="K518" s="162" t="s">
        <v>10</v>
      </c>
      <c r="L518" s="162">
        <v>3</v>
      </c>
      <c r="M518" s="162">
        <v>2013</v>
      </c>
      <c r="N518" s="162" t="s">
        <v>1695</v>
      </c>
      <c r="O518" s="162">
        <v>1344</v>
      </c>
      <c r="P518" s="162" t="s">
        <v>204</v>
      </c>
      <c r="Q518" s="162" t="s">
        <v>204</v>
      </c>
      <c r="R518" s="162" t="s">
        <v>204</v>
      </c>
      <c r="S518" s="162" t="s">
        <v>204</v>
      </c>
      <c r="T518" s="162" t="s">
        <v>204</v>
      </c>
      <c r="U518" s="162" t="s">
        <v>204</v>
      </c>
      <c r="V518" s="162" t="s">
        <v>204</v>
      </c>
      <c r="W518" s="162" t="s">
        <v>204</v>
      </c>
      <c r="X518" s="162" t="s">
        <v>204</v>
      </c>
      <c r="Y518" s="162" t="s">
        <v>205</v>
      </c>
      <c r="Z518" s="162" t="s">
        <v>204</v>
      </c>
      <c r="AA518" s="162" t="s">
        <v>204</v>
      </c>
      <c r="AB518" s="162" t="s">
        <v>205</v>
      </c>
      <c r="AC518" s="162" t="s">
        <v>204</v>
      </c>
      <c r="AD518" s="162" t="s">
        <v>204</v>
      </c>
      <c r="AE518" s="162" t="s">
        <v>204</v>
      </c>
      <c r="AF518" s="162" t="s">
        <v>204</v>
      </c>
      <c r="AG518" s="162" t="s">
        <v>197</v>
      </c>
    </row>
    <row r="519" spans="1:33" x14ac:dyDescent="0.25">
      <c r="A519" s="162" t="s">
        <v>1357</v>
      </c>
      <c r="B519" s="162" t="s">
        <v>197</v>
      </c>
      <c r="C519" s="162" t="s">
        <v>197</v>
      </c>
      <c r="D519" s="162" t="s">
        <v>1358</v>
      </c>
      <c r="E519" s="162" t="s">
        <v>197</v>
      </c>
      <c r="F519" s="162" t="s">
        <v>1359</v>
      </c>
      <c r="G519" s="162" t="s">
        <v>73</v>
      </c>
      <c r="H519" s="162" t="s">
        <v>72</v>
      </c>
      <c r="I519" s="162" t="s">
        <v>1680</v>
      </c>
      <c r="J519" s="162" t="s">
        <v>186</v>
      </c>
      <c r="K519" s="162" t="s">
        <v>10</v>
      </c>
      <c r="L519" s="162">
        <v>11</v>
      </c>
      <c r="M519" s="162">
        <v>2012</v>
      </c>
      <c r="N519" s="162" t="s">
        <v>1684</v>
      </c>
      <c r="O519" s="162">
        <v>509</v>
      </c>
      <c r="P519" s="162" t="s">
        <v>204</v>
      </c>
      <c r="Q519" s="162" t="s">
        <v>204</v>
      </c>
      <c r="R519" s="162" t="s">
        <v>204</v>
      </c>
      <c r="S519" s="162" t="s">
        <v>204</v>
      </c>
      <c r="T519" s="162" t="s">
        <v>204</v>
      </c>
      <c r="U519" s="162" t="s">
        <v>204</v>
      </c>
      <c r="V519" s="162" t="s">
        <v>204</v>
      </c>
      <c r="W519" s="162" t="s">
        <v>204</v>
      </c>
      <c r="X519" s="162" t="s">
        <v>204</v>
      </c>
      <c r="Y519" s="162" t="s">
        <v>205</v>
      </c>
      <c r="Z519" s="162" t="s">
        <v>204</v>
      </c>
      <c r="AA519" s="162" t="s">
        <v>204</v>
      </c>
      <c r="AB519" s="162" t="s">
        <v>205</v>
      </c>
      <c r="AC519" s="162" t="s">
        <v>204</v>
      </c>
      <c r="AD519" s="162" t="s">
        <v>204</v>
      </c>
      <c r="AE519" s="162" t="s">
        <v>204</v>
      </c>
      <c r="AF519" s="162" t="s">
        <v>204</v>
      </c>
      <c r="AG519" s="162" t="s">
        <v>197</v>
      </c>
    </row>
    <row r="520" spans="1:33" x14ac:dyDescent="0.25">
      <c r="A520" s="162" t="s">
        <v>1357</v>
      </c>
      <c r="B520" s="162" t="s">
        <v>197</v>
      </c>
      <c r="C520" s="162" t="s">
        <v>197</v>
      </c>
      <c r="D520" s="162" t="s">
        <v>1358</v>
      </c>
      <c r="E520" s="162" t="s">
        <v>197</v>
      </c>
      <c r="F520" s="162" t="s">
        <v>1359</v>
      </c>
      <c r="G520" s="162" t="s">
        <v>73</v>
      </c>
      <c r="H520" s="162" t="s">
        <v>72</v>
      </c>
      <c r="I520" s="162" t="s">
        <v>1680</v>
      </c>
      <c r="J520" s="162" t="s">
        <v>186</v>
      </c>
      <c r="K520" s="162" t="s">
        <v>10</v>
      </c>
      <c r="L520" s="162">
        <v>11</v>
      </c>
      <c r="M520" s="162">
        <v>2012</v>
      </c>
      <c r="N520" s="162" t="s">
        <v>1685</v>
      </c>
      <c r="O520" s="162">
        <v>1976</v>
      </c>
      <c r="P520" s="162" t="s">
        <v>204</v>
      </c>
      <c r="Q520" s="162" t="s">
        <v>204</v>
      </c>
      <c r="R520" s="162" t="s">
        <v>204</v>
      </c>
      <c r="S520" s="162" t="s">
        <v>204</v>
      </c>
      <c r="T520" s="162" t="s">
        <v>204</v>
      </c>
      <c r="U520" s="162" t="s">
        <v>204</v>
      </c>
      <c r="V520" s="162" t="s">
        <v>204</v>
      </c>
      <c r="W520" s="162" t="s">
        <v>204</v>
      </c>
      <c r="X520" s="162" t="s">
        <v>204</v>
      </c>
      <c r="Y520" s="162" t="s">
        <v>205</v>
      </c>
      <c r="Z520" s="162" t="s">
        <v>204</v>
      </c>
      <c r="AA520" s="162" t="s">
        <v>204</v>
      </c>
      <c r="AB520" s="162" t="s">
        <v>205</v>
      </c>
      <c r="AC520" s="162" t="s">
        <v>204</v>
      </c>
      <c r="AD520" s="162" t="s">
        <v>204</v>
      </c>
      <c r="AE520" s="162" t="s">
        <v>204</v>
      </c>
      <c r="AF520" s="162" t="s">
        <v>204</v>
      </c>
      <c r="AG520" s="162" t="s">
        <v>197</v>
      </c>
    </row>
    <row r="521" spans="1:33" x14ac:dyDescent="0.25">
      <c r="A521" s="162" t="s">
        <v>1357</v>
      </c>
      <c r="B521" s="162" t="s">
        <v>197</v>
      </c>
      <c r="C521" s="162" t="s">
        <v>197</v>
      </c>
      <c r="D521" s="162" t="s">
        <v>1358</v>
      </c>
      <c r="E521" s="162" t="s">
        <v>197</v>
      </c>
      <c r="F521" s="162" t="s">
        <v>1359</v>
      </c>
      <c r="G521" s="162" t="s">
        <v>73</v>
      </c>
      <c r="H521" s="162" t="s">
        <v>72</v>
      </c>
      <c r="I521" s="162" t="s">
        <v>1680</v>
      </c>
      <c r="J521" s="162" t="s">
        <v>186</v>
      </c>
      <c r="K521" s="162" t="s">
        <v>10</v>
      </c>
      <c r="L521" s="162">
        <v>11</v>
      </c>
      <c r="M521" s="162">
        <v>2012</v>
      </c>
      <c r="N521" s="162" t="s">
        <v>1686</v>
      </c>
      <c r="O521" s="162">
        <v>1976</v>
      </c>
      <c r="P521" s="162" t="s">
        <v>204</v>
      </c>
      <c r="Q521" s="162" t="s">
        <v>204</v>
      </c>
      <c r="R521" s="162" t="s">
        <v>204</v>
      </c>
      <c r="S521" s="162" t="s">
        <v>204</v>
      </c>
      <c r="T521" s="162" t="s">
        <v>204</v>
      </c>
      <c r="U521" s="162" t="s">
        <v>204</v>
      </c>
      <c r="V521" s="162" t="s">
        <v>204</v>
      </c>
      <c r="W521" s="162" t="s">
        <v>204</v>
      </c>
      <c r="X521" s="162" t="s">
        <v>204</v>
      </c>
      <c r="Y521" s="162" t="s">
        <v>205</v>
      </c>
      <c r="Z521" s="162" t="s">
        <v>204</v>
      </c>
      <c r="AA521" s="162" t="s">
        <v>204</v>
      </c>
      <c r="AB521" s="162" t="s">
        <v>205</v>
      </c>
      <c r="AC521" s="162" t="s">
        <v>204</v>
      </c>
      <c r="AD521" s="162" t="s">
        <v>204</v>
      </c>
      <c r="AE521" s="162" t="s">
        <v>204</v>
      </c>
      <c r="AF521" s="162" t="s">
        <v>204</v>
      </c>
      <c r="AG521" s="162" t="s">
        <v>197</v>
      </c>
    </row>
    <row r="522" spans="1:33" x14ac:dyDescent="0.25">
      <c r="A522" s="162" t="s">
        <v>1357</v>
      </c>
      <c r="B522" s="162" t="s">
        <v>197</v>
      </c>
      <c r="C522" s="162" t="s">
        <v>197</v>
      </c>
      <c r="D522" s="162" t="s">
        <v>1358</v>
      </c>
      <c r="E522" s="162" t="s">
        <v>197</v>
      </c>
      <c r="F522" s="162" t="s">
        <v>1359</v>
      </c>
      <c r="G522" s="162" t="s">
        <v>73</v>
      </c>
      <c r="H522" s="162" t="s">
        <v>72</v>
      </c>
      <c r="I522" s="162" t="s">
        <v>1680</v>
      </c>
      <c r="J522" s="162" t="s">
        <v>186</v>
      </c>
      <c r="K522" s="162" t="s">
        <v>10</v>
      </c>
      <c r="L522" s="162">
        <v>2</v>
      </c>
      <c r="M522" s="162">
        <v>2013</v>
      </c>
      <c r="N522" s="162" t="s">
        <v>1693</v>
      </c>
      <c r="O522" s="162">
        <v>1303</v>
      </c>
      <c r="P522" s="162" t="s">
        <v>204</v>
      </c>
      <c r="Q522" s="162" t="s">
        <v>204</v>
      </c>
      <c r="R522" s="162" t="s">
        <v>204</v>
      </c>
      <c r="S522" s="162" t="s">
        <v>204</v>
      </c>
      <c r="T522" s="162" t="s">
        <v>204</v>
      </c>
      <c r="U522" s="162" t="s">
        <v>204</v>
      </c>
      <c r="V522" s="162" t="s">
        <v>204</v>
      </c>
      <c r="W522" s="162" t="s">
        <v>204</v>
      </c>
      <c r="X522" s="162" t="s">
        <v>204</v>
      </c>
      <c r="Y522" s="162" t="s">
        <v>205</v>
      </c>
      <c r="Z522" s="162" t="s">
        <v>204</v>
      </c>
      <c r="AA522" s="162" t="s">
        <v>204</v>
      </c>
      <c r="AB522" s="162" t="s">
        <v>205</v>
      </c>
      <c r="AC522" s="162" t="s">
        <v>204</v>
      </c>
      <c r="AD522" s="162" t="s">
        <v>204</v>
      </c>
      <c r="AE522" s="162" t="s">
        <v>204</v>
      </c>
      <c r="AF522" s="162" t="s">
        <v>204</v>
      </c>
      <c r="AG522" s="162" t="s">
        <v>197</v>
      </c>
    </row>
    <row r="523" spans="1:33" x14ac:dyDescent="0.25">
      <c r="A523" s="162" t="s">
        <v>1357</v>
      </c>
      <c r="B523" s="162" t="s">
        <v>197</v>
      </c>
      <c r="C523" s="162" t="s">
        <v>197</v>
      </c>
      <c r="D523" s="162" t="s">
        <v>1358</v>
      </c>
      <c r="E523" s="162" t="s">
        <v>197</v>
      </c>
      <c r="F523" s="162" t="s">
        <v>1359</v>
      </c>
      <c r="G523" s="162" t="s">
        <v>73</v>
      </c>
      <c r="H523" s="162" t="s">
        <v>72</v>
      </c>
      <c r="I523" s="162" t="s">
        <v>1680</v>
      </c>
      <c r="J523" s="162" t="s">
        <v>186</v>
      </c>
      <c r="K523" s="162" t="s">
        <v>10</v>
      </c>
      <c r="L523" s="162">
        <v>2</v>
      </c>
      <c r="M523" s="162">
        <v>2013</v>
      </c>
      <c r="N523" s="162" t="s">
        <v>1690</v>
      </c>
      <c r="O523" s="162">
        <v>3376</v>
      </c>
      <c r="P523" s="162" t="s">
        <v>204</v>
      </c>
      <c r="Q523" s="162" t="s">
        <v>204</v>
      </c>
      <c r="R523" s="162" t="s">
        <v>204</v>
      </c>
      <c r="S523" s="162" t="s">
        <v>204</v>
      </c>
      <c r="T523" s="162" t="s">
        <v>204</v>
      </c>
      <c r="U523" s="162" t="s">
        <v>204</v>
      </c>
      <c r="V523" s="162" t="s">
        <v>204</v>
      </c>
      <c r="W523" s="162" t="s">
        <v>204</v>
      </c>
      <c r="X523" s="162" t="s">
        <v>204</v>
      </c>
      <c r="Y523" s="162" t="s">
        <v>205</v>
      </c>
      <c r="Z523" s="162" t="s">
        <v>204</v>
      </c>
      <c r="AA523" s="162" t="s">
        <v>204</v>
      </c>
      <c r="AB523" s="162" t="s">
        <v>205</v>
      </c>
      <c r="AC523" s="162" t="s">
        <v>204</v>
      </c>
      <c r="AD523" s="162" t="s">
        <v>204</v>
      </c>
      <c r="AE523" s="162" t="s">
        <v>204</v>
      </c>
      <c r="AF523" s="162" t="s">
        <v>204</v>
      </c>
      <c r="AG523" s="162" t="s">
        <v>197</v>
      </c>
    </row>
    <row r="524" spans="1:33" x14ac:dyDescent="0.25">
      <c r="A524" s="162" t="s">
        <v>1357</v>
      </c>
      <c r="B524" s="162" t="s">
        <v>197</v>
      </c>
      <c r="C524" s="162" t="s">
        <v>197</v>
      </c>
      <c r="D524" s="162" t="s">
        <v>1358</v>
      </c>
      <c r="E524" s="162" t="s">
        <v>197</v>
      </c>
      <c r="F524" s="162" t="s">
        <v>1359</v>
      </c>
      <c r="G524" s="162" t="s">
        <v>73</v>
      </c>
      <c r="H524" s="162" t="s">
        <v>72</v>
      </c>
      <c r="I524" s="162" t="s">
        <v>1680</v>
      </c>
      <c r="J524" s="162" t="s">
        <v>186</v>
      </c>
      <c r="K524" s="162" t="s">
        <v>10</v>
      </c>
      <c r="L524" s="162">
        <v>2</v>
      </c>
      <c r="M524" s="162">
        <v>2013</v>
      </c>
      <c r="N524" s="162" t="s">
        <v>1691</v>
      </c>
      <c r="O524" s="162">
        <v>267</v>
      </c>
      <c r="P524" s="162" t="s">
        <v>204</v>
      </c>
      <c r="Q524" s="162" t="s">
        <v>204</v>
      </c>
      <c r="R524" s="162" t="s">
        <v>204</v>
      </c>
      <c r="S524" s="162" t="s">
        <v>204</v>
      </c>
      <c r="T524" s="162" t="s">
        <v>204</v>
      </c>
      <c r="U524" s="162" t="s">
        <v>204</v>
      </c>
      <c r="V524" s="162" t="s">
        <v>204</v>
      </c>
      <c r="W524" s="162" t="s">
        <v>204</v>
      </c>
      <c r="X524" s="162" t="s">
        <v>204</v>
      </c>
      <c r="Y524" s="162" t="s">
        <v>205</v>
      </c>
      <c r="Z524" s="162" t="s">
        <v>204</v>
      </c>
      <c r="AA524" s="162" t="s">
        <v>204</v>
      </c>
      <c r="AB524" s="162" t="s">
        <v>205</v>
      </c>
      <c r="AC524" s="162" t="s">
        <v>204</v>
      </c>
      <c r="AD524" s="162" t="s">
        <v>204</v>
      </c>
      <c r="AE524" s="162" t="s">
        <v>204</v>
      </c>
      <c r="AF524" s="162" t="s">
        <v>204</v>
      </c>
      <c r="AG524" s="162" t="s">
        <v>197</v>
      </c>
    </row>
    <row r="525" spans="1:33" x14ac:dyDescent="0.25">
      <c r="A525" s="162" t="s">
        <v>1357</v>
      </c>
      <c r="B525" s="162" t="s">
        <v>197</v>
      </c>
      <c r="C525" s="162" t="s">
        <v>197</v>
      </c>
      <c r="D525" s="162" t="s">
        <v>1358</v>
      </c>
      <c r="E525" s="162" t="s">
        <v>197</v>
      </c>
      <c r="F525" s="162" t="s">
        <v>1359</v>
      </c>
      <c r="G525" s="162" t="s">
        <v>73</v>
      </c>
      <c r="H525" s="162" t="s">
        <v>72</v>
      </c>
      <c r="I525" s="162" t="s">
        <v>1680</v>
      </c>
      <c r="J525" s="162" t="s">
        <v>186</v>
      </c>
      <c r="K525" s="162" t="s">
        <v>10</v>
      </c>
      <c r="L525" s="162">
        <v>2</v>
      </c>
      <c r="M525" s="162">
        <v>2013</v>
      </c>
      <c r="N525" s="162" t="s">
        <v>1692</v>
      </c>
      <c r="O525" s="162">
        <v>426</v>
      </c>
      <c r="P525" s="162" t="s">
        <v>204</v>
      </c>
      <c r="Q525" s="162" t="s">
        <v>204</v>
      </c>
      <c r="R525" s="162" t="s">
        <v>204</v>
      </c>
      <c r="S525" s="162" t="s">
        <v>204</v>
      </c>
      <c r="T525" s="162" t="s">
        <v>204</v>
      </c>
      <c r="U525" s="162" t="s">
        <v>204</v>
      </c>
      <c r="V525" s="162" t="s">
        <v>204</v>
      </c>
      <c r="W525" s="162" t="s">
        <v>204</v>
      </c>
      <c r="X525" s="162" t="s">
        <v>204</v>
      </c>
      <c r="Y525" s="162" t="s">
        <v>205</v>
      </c>
      <c r="Z525" s="162" t="s">
        <v>204</v>
      </c>
      <c r="AA525" s="162" t="s">
        <v>204</v>
      </c>
      <c r="AB525" s="162" t="s">
        <v>205</v>
      </c>
      <c r="AC525" s="162" t="s">
        <v>204</v>
      </c>
      <c r="AD525" s="162" t="s">
        <v>204</v>
      </c>
      <c r="AE525" s="162" t="s">
        <v>204</v>
      </c>
      <c r="AF525" s="162" t="s">
        <v>204</v>
      </c>
      <c r="AG525" s="162" t="s">
        <v>197</v>
      </c>
    </row>
    <row r="526" spans="1:33" x14ac:dyDescent="0.25">
      <c r="A526" s="162" t="s">
        <v>1357</v>
      </c>
      <c r="B526" s="162" t="s">
        <v>197</v>
      </c>
      <c r="C526" s="162" t="s">
        <v>197</v>
      </c>
      <c r="D526" s="162" t="s">
        <v>1358</v>
      </c>
      <c r="E526" s="162" t="s">
        <v>197</v>
      </c>
      <c r="F526" s="162" t="s">
        <v>1359</v>
      </c>
      <c r="G526" s="162" t="s">
        <v>73</v>
      </c>
      <c r="H526" s="162" t="s">
        <v>72</v>
      </c>
      <c r="I526" s="162" t="s">
        <v>1680</v>
      </c>
      <c r="J526" s="162" t="s">
        <v>186</v>
      </c>
      <c r="K526" s="162" t="s">
        <v>10</v>
      </c>
      <c r="L526" s="162">
        <v>10</v>
      </c>
      <c r="M526" s="162">
        <v>2012</v>
      </c>
      <c r="N526" s="162" t="s">
        <v>1682</v>
      </c>
      <c r="O526" s="162">
        <v>1651</v>
      </c>
      <c r="P526" s="162" t="s">
        <v>204</v>
      </c>
      <c r="Q526" s="162" t="s">
        <v>204</v>
      </c>
      <c r="R526" s="162" t="s">
        <v>204</v>
      </c>
      <c r="S526" s="162" t="s">
        <v>204</v>
      </c>
      <c r="T526" s="162" t="s">
        <v>204</v>
      </c>
      <c r="U526" s="162" t="s">
        <v>204</v>
      </c>
      <c r="V526" s="162" t="s">
        <v>204</v>
      </c>
      <c r="W526" s="162" t="s">
        <v>204</v>
      </c>
      <c r="X526" s="162" t="s">
        <v>204</v>
      </c>
      <c r="Y526" s="162" t="s">
        <v>205</v>
      </c>
      <c r="Z526" s="162" t="s">
        <v>204</v>
      </c>
      <c r="AA526" s="162" t="s">
        <v>204</v>
      </c>
      <c r="AB526" s="162" t="s">
        <v>205</v>
      </c>
      <c r="AC526" s="162" t="s">
        <v>204</v>
      </c>
      <c r="AD526" s="162" t="s">
        <v>204</v>
      </c>
      <c r="AE526" s="162" t="s">
        <v>204</v>
      </c>
      <c r="AF526" s="162" t="s">
        <v>204</v>
      </c>
      <c r="AG526" s="162" t="s">
        <v>197</v>
      </c>
    </row>
    <row r="527" spans="1:33" x14ac:dyDescent="0.25">
      <c r="A527" s="162" t="s">
        <v>1357</v>
      </c>
      <c r="B527" s="162" t="s">
        <v>197</v>
      </c>
      <c r="C527" s="162" t="s">
        <v>197</v>
      </c>
      <c r="D527" s="162" t="s">
        <v>1358</v>
      </c>
      <c r="E527" s="162" t="s">
        <v>197</v>
      </c>
      <c r="F527" s="162" t="s">
        <v>1359</v>
      </c>
      <c r="G527" s="162" t="s">
        <v>73</v>
      </c>
      <c r="H527" s="162" t="s">
        <v>72</v>
      </c>
      <c r="I527" s="162" t="s">
        <v>1680</v>
      </c>
      <c r="J527" s="162" t="s">
        <v>186</v>
      </c>
      <c r="K527" s="162" t="s">
        <v>10</v>
      </c>
      <c r="L527" s="162">
        <v>10</v>
      </c>
      <c r="M527" s="162">
        <v>2012</v>
      </c>
      <c r="N527" s="162" t="s">
        <v>1683</v>
      </c>
      <c r="O527" s="162">
        <v>2585</v>
      </c>
      <c r="P527" s="162" t="s">
        <v>204</v>
      </c>
      <c r="Q527" s="162" t="s">
        <v>204</v>
      </c>
      <c r="R527" s="162" t="s">
        <v>204</v>
      </c>
      <c r="S527" s="162" t="s">
        <v>204</v>
      </c>
      <c r="T527" s="162" t="s">
        <v>204</v>
      </c>
      <c r="U527" s="162" t="s">
        <v>204</v>
      </c>
      <c r="V527" s="162" t="s">
        <v>204</v>
      </c>
      <c r="W527" s="162" t="s">
        <v>204</v>
      </c>
      <c r="X527" s="162" t="s">
        <v>204</v>
      </c>
      <c r="Y527" s="162" t="s">
        <v>205</v>
      </c>
      <c r="Z527" s="162" t="s">
        <v>204</v>
      </c>
      <c r="AA527" s="162" t="s">
        <v>204</v>
      </c>
      <c r="AB527" s="162" t="s">
        <v>205</v>
      </c>
      <c r="AC527" s="162" t="s">
        <v>204</v>
      </c>
      <c r="AD527" s="162" t="s">
        <v>204</v>
      </c>
      <c r="AE527" s="162" t="s">
        <v>204</v>
      </c>
      <c r="AF527" s="162" t="s">
        <v>204</v>
      </c>
      <c r="AG527" s="162" t="s">
        <v>197</v>
      </c>
    </row>
    <row r="528" spans="1:33" x14ac:dyDescent="0.25">
      <c r="A528" s="162" t="s">
        <v>1357</v>
      </c>
      <c r="B528" s="162" t="s">
        <v>197</v>
      </c>
      <c r="C528" s="162" t="s">
        <v>197</v>
      </c>
      <c r="D528" s="162" t="s">
        <v>1358</v>
      </c>
      <c r="E528" s="162" t="s">
        <v>197</v>
      </c>
      <c r="F528" s="162" t="s">
        <v>1359</v>
      </c>
      <c r="G528" s="162" t="s">
        <v>1697</v>
      </c>
      <c r="H528" s="162" t="s">
        <v>1698</v>
      </c>
      <c r="I528" s="162" t="s">
        <v>1699</v>
      </c>
      <c r="J528" s="162" t="s">
        <v>187</v>
      </c>
      <c r="K528" s="162" t="s">
        <v>47</v>
      </c>
      <c r="L528" s="162">
        <v>11</v>
      </c>
      <c r="M528" s="162">
        <v>2012</v>
      </c>
      <c r="N528" s="162" t="s">
        <v>1702</v>
      </c>
      <c r="O528" s="162">
        <v>30</v>
      </c>
      <c r="P528" s="162" t="s">
        <v>204</v>
      </c>
      <c r="Q528" s="162" t="s">
        <v>204</v>
      </c>
      <c r="R528" s="162" t="s">
        <v>204</v>
      </c>
      <c r="S528" s="162" t="s">
        <v>204</v>
      </c>
      <c r="T528" s="162" t="s">
        <v>204</v>
      </c>
      <c r="U528" s="162" t="s">
        <v>204</v>
      </c>
      <c r="V528" s="162" t="s">
        <v>204</v>
      </c>
      <c r="W528" s="162" t="s">
        <v>204</v>
      </c>
      <c r="X528" s="162" t="s">
        <v>204</v>
      </c>
      <c r="Y528" s="162" t="s">
        <v>204</v>
      </c>
      <c r="Z528" s="162" t="s">
        <v>204</v>
      </c>
      <c r="AA528" s="162" t="s">
        <v>204</v>
      </c>
      <c r="AB528" s="162" t="s">
        <v>204</v>
      </c>
      <c r="AC528" s="162" t="s">
        <v>204</v>
      </c>
      <c r="AD528" s="162" t="s">
        <v>204</v>
      </c>
      <c r="AE528" s="162" t="s">
        <v>204</v>
      </c>
      <c r="AF528" s="162" t="s">
        <v>204</v>
      </c>
      <c r="AG528" s="162" t="s">
        <v>197</v>
      </c>
    </row>
    <row r="529" spans="1:33" x14ac:dyDescent="0.25">
      <c r="A529" s="162" t="s">
        <v>1357</v>
      </c>
      <c r="B529" s="162" t="s">
        <v>197</v>
      </c>
      <c r="C529" s="162" t="s">
        <v>197</v>
      </c>
      <c r="D529" s="162" t="s">
        <v>1358</v>
      </c>
      <c r="E529" s="162" t="s">
        <v>197</v>
      </c>
      <c r="F529" s="162" t="s">
        <v>1359</v>
      </c>
      <c r="G529" s="162" t="s">
        <v>1697</v>
      </c>
      <c r="H529" s="162" t="s">
        <v>1698</v>
      </c>
      <c r="I529" s="162" t="s">
        <v>1699</v>
      </c>
      <c r="J529" s="162" t="s">
        <v>187</v>
      </c>
      <c r="K529" s="162" t="s">
        <v>47</v>
      </c>
      <c r="L529" s="162">
        <v>2</v>
      </c>
      <c r="M529" s="162">
        <v>2013</v>
      </c>
      <c r="N529" s="162" t="s">
        <v>1705</v>
      </c>
      <c r="O529" s="162">
        <v>10</v>
      </c>
      <c r="P529" s="162" t="s">
        <v>204</v>
      </c>
      <c r="Q529" s="162" t="s">
        <v>204</v>
      </c>
      <c r="R529" s="162" t="s">
        <v>204</v>
      </c>
      <c r="S529" s="162" t="s">
        <v>204</v>
      </c>
      <c r="T529" s="162" t="s">
        <v>204</v>
      </c>
      <c r="U529" s="162" t="s">
        <v>204</v>
      </c>
      <c r="V529" s="162" t="s">
        <v>204</v>
      </c>
      <c r="W529" s="162" t="s">
        <v>204</v>
      </c>
      <c r="X529" s="162" t="s">
        <v>204</v>
      </c>
      <c r="Y529" s="162" t="s">
        <v>204</v>
      </c>
      <c r="Z529" s="162" t="s">
        <v>204</v>
      </c>
      <c r="AA529" s="162" t="s">
        <v>204</v>
      </c>
      <c r="AB529" s="162" t="s">
        <v>205</v>
      </c>
      <c r="AC529" s="162" t="s">
        <v>204</v>
      </c>
      <c r="AD529" s="162" t="s">
        <v>204</v>
      </c>
      <c r="AE529" s="162" t="s">
        <v>204</v>
      </c>
      <c r="AF529" s="162" t="s">
        <v>204</v>
      </c>
      <c r="AG529" s="162" t="s">
        <v>197</v>
      </c>
    </row>
    <row r="530" spans="1:33" x14ac:dyDescent="0.25">
      <c r="A530" s="162" t="s">
        <v>1357</v>
      </c>
      <c r="B530" s="162" t="s">
        <v>197</v>
      </c>
      <c r="C530" s="162" t="s">
        <v>197</v>
      </c>
      <c r="D530" s="162" t="s">
        <v>1358</v>
      </c>
      <c r="E530" s="162" t="s">
        <v>197</v>
      </c>
      <c r="F530" s="162" t="s">
        <v>1359</v>
      </c>
      <c r="G530" s="162" t="s">
        <v>1697</v>
      </c>
      <c r="H530" s="162" t="s">
        <v>1698</v>
      </c>
      <c r="I530" s="162" t="s">
        <v>1699</v>
      </c>
      <c r="J530" s="162" t="s">
        <v>187</v>
      </c>
      <c r="K530" s="162" t="s">
        <v>47</v>
      </c>
      <c r="L530" s="162">
        <v>9</v>
      </c>
      <c r="M530" s="162">
        <v>2012</v>
      </c>
      <c r="N530" s="162" t="s">
        <v>1700</v>
      </c>
      <c r="O530" s="162">
        <v>31</v>
      </c>
      <c r="P530" s="162" t="s">
        <v>204</v>
      </c>
      <c r="Q530" s="162" t="s">
        <v>204</v>
      </c>
      <c r="R530" s="162" t="s">
        <v>204</v>
      </c>
      <c r="S530" s="162" t="s">
        <v>204</v>
      </c>
      <c r="T530" s="162" t="s">
        <v>204</v>
      </c>
      <c r="U530" s="162" t="s">
        <v>204</v>
      </c>
      <c r="V530" s="162" t="s">
        <v>204</v>
      </c>
      <c r="W530" s="162" t="s">
        <v>204</v>
      </c>
      <c r="X530" s="162" t="s">
        <v>204</v>
      </c>
      <c r="Y530" s="162" t="s">
        <v>204</v>
      </c>
      <c r="Z530" s="162" t="s">
        <v>204</v>
      </c>
      <c r="AA530" s="162" t="s">
        <v>204</v>
      </c>
      <c r="AB530" s="162" t="s">
        <v>204</v>
      </c>
      <c r="AC530" s="162" t="s">
        <v>204</v>
      </c>
      <c r="AD530" s="162" t="s">
        <v>204</v>
      </c>
      <c r="AE530" s="162" t="s">
        <v>204</v>
      </c>
      <c r="AF530" s="162" t="s">
        <v>204</v>
      </c>
      <c r="AG530" s="162" t="s">
        <v>197</v>
      </c>
    </row>
    <row r="531" spans="1:33" x14ac:dyDescent="0.25">
      <c r="A531" s="162" t="s">
        <v>1357</v>
      </c>
      <c r="B531" s="162" t="s">
        <v>197</v>
      </c>
      <c r="C531" s="162" t="s">
        <v>197</v>
      </c>
      <c r="D531" s="162" t="s">
        <v>1358</v>
      </c>
      <c r="E531" s="162" t="s">
        <v>197</v>
      </c>
      <c r="F531" s="162" t="s">
        <v>1359</v>
      </c>
      <c r="G531" s="162" t="s">
        <v>1697</v>
      </c>
      <c r="H531" s="162" t="s">
        <v>1698</v>
      </c>
      <c r="I531" s="162" t="s">
        <v>1699</v>
      </c>
      <c r="J531" s="162" t="s">
        <v>187</v>
      </c>
      <c r="K531" s="162" t="s">
        <v>47</v>
      </c>
      <c r="L531" s="162">
        <v>1</v>
      </c>
      <c r="M531" s="162">
        <v>2013</v>
      </c>
      <c r="N531" s="162" t="s">
        <v>1704</v>
      </c>
      <c r="O531" s="162">
        <v>8</v>
      </c>
      <c r="P531" s="162" t="s">
        <v>204</v>
      </c>
      <c r="Q531" s="162" t="s">
        <v>204</v>
      </c>
      <c r="R531" s="162" t="s">
        <v>204</v>
      </c>
      <c r="S531" s="162" t="s">
        <v>204</v>
      </c>
      <c r="T531" s="162" t="s">
        <v>204</v>
      </c>
      <c r="U531" s="162" t="s">
        <v>204</v>
      </c>
      <c r="V531" s="162" t="s">
        <v>204</v>
      </c>
      <c r="W531" s="162" t="s">
        <v>204</v>
      </c>
      <c r="X531" s="162" t="s">
        <v>204</v>
      </c>
      <c r="Y531" s="162" t="s">
        <v>204</v>
      </c>
      <c r="Z531" s="162" t="s">
        <v>204</v>
      </c>
      <c r="AA531" s="162" t="s">
        <v>204</v>
      </c>
      <c r="AB531" s="162" t="s">
        <v>205</v>
      </c>
      <c r="AC531" s="162" t="s">
        <v>204</v>
      </c>
      <c r="AD531" s="162" t="s">
        <v>204</v>
      </c>
      <c r="AE531" s="162" t="s">
        <v>204</v>
      </c>
      <c r="AF531" s="162" t="s">
        <v>204</v>
      </c>
      <c r="AG531" s="162" t="s">
        <v>197</v>
      </c>
    </row>
    <row r="532" spans="1:33" x14ac:dyDescent="0.25">
      <c r="A532" s="162" t="s">
        <v>1357</v>
      </c>
      <c r="B532" s="162" t="s">
        <v>197</v>
      </c>
      <c r="C532" s="162" t="s">
        <v>197</v>
      </c>
      <c r="D532" s="162" t="s">
        <v>1358</v>
      </c>
      <c r="E532" s="162" t="s">
        <v>197</v>
      </c>
      <c r="F532" s="162" t="s">
        <v>1359</v>
      </c>
      <c r="G532" s="162" t="s">
        <v>1697</v>
      </c>
      <c r="H532" s="162" t="s">
        <v>1698</v>
      </c>
      <c r="I532" s="162" t="s">
        <v>1699</v>
      </c>
      <c r="J532" s="162" t="s">
        <v>187</v>
      </c>
      <c r="K532" s="162" t="s">
        <v>47</v>
      </c>
      <c r="L532" s="162">
        <v>12</v>
      </c>
      <c r="M532" s="162">
        <v>2012</v>
      </c>
      <c r="N532" s="162" t="s">
        <v>1703</v>
      </c>
      <c r="O532" s="162">
        <v>10</v>
      </c>
      <c r="P532" s="162" t="s">
        <v>204</v>
      </c>
      <c r="Q532" s="162" t="s">
        <v>204</v>
      </c>
      <c r="R532" s="162" t="s">
        <v>204</v>
      </c>
      <c r="S532" s="162" t="s">
        <v>204</v>
      </c>
      <c r="T532" s="162" t="s">
        <v>204</v>
      </c>
      <c r="U532" s="162" t="s">
        <v>204</v>
      </c>
      <c r="V532" s="162" t="s">
        <v>204</v>
      </c>
      <c r="W532" s="162" t="s">
        <v>204</v>
      </c>
      <c r="X532" s="162" t="s">
        <v>204</v>
      </c>
      <c r="Y532" s="162" t="s">
        <v>204</v>
      </c>
      <c r="Z532" s="162" t="s">
        <v>204</v>
      </c>
      <c r="AA532" s="162" t="s">
        <v>204</v>
      </c>
      <c r="AB532" s="162" t="s">
        <v>204</v>
      </c>
      <c r="AC532" s="162" t="s">
        <v>204</v>
      </c>
      <c r="AD532" s="162" t="s">
        <v>204</v>
      </c>
      <c r="AE532" s="162" t="s">
        <v>204</v>
      </c>
      <c r="AF532" s="162" t="s">
        <v>204</v>
      </c>
      <c r="AG532" s="162" t="s">
        <v>197</v>
      </c>
    </row>
    <row r="533" spans="1:33" x14ac:dyDescent="0.25">
      <c r="A533" s="162" t="s">
        <v>1357</v>
      </c>
      <c r="B533" s="162" t="s">
        <v>197</v>
      </c>
      <c r="C533" s="162" t="s">
        <v>197</v>
      </c>
      <c r="D533" s="162" t="s">
        <v>1358</v>
      </c>
      <c r="E533" s="162" t="s">
        <v>197</v>
      </c>
      <c r="F533" s="162" t="s">
        <v>1359</v>
      </c>
      <c r="G533" s="162" t="s">
        <v>1697</v>
      </c>
      <c r="H533" s="162" t="s">
        <v>1698</v>
      </c>
      <c r="I533" s="162" t="s">
        <v>1699</v>
      </c>
      <c r="J533" s="162" t="s">
        <v>187</v>
      </c>
      <c r="K533" s="162" t="s">
        <v>47</v>
      </c>
      <c r="L533" s="162">
        <v>3</v>
      </c>
      <c r="M533" s="162">
        <v>2013</v>
      </c>
      <c r="N533" s="162" t="s">
        <v>1706</v>
      </c>
      <c r="O533" s="162">
        <v>16</v>
      </c>
      <c r="P533" s="162" t="s">
        <v>204</v>
      </c>
      <c r="Q533" s="162" t="s">
        <v>204</v>
      </c>
      <c r="R533" s="162" t="s">
        <v>204</v>
      </c>
      <c r="S533" s="162" t="s">
        <v>204</v>
      </c>
      <c r="T533" s="162" t="s">
        <v>204</v>
      </c>
      <c r="U533" s="162" t="s">
        <v>204</v>
      </c>
      <c r="V533" s="162" t="s">
        <v>204</v>
      </c>
      <c r="W533" s="162" t="s">
        <v>204</v>
      </c>
      <c r="X533" s="162" t="s">
        <v>204</v>
      </c>
      <c r="Y533" s="162" t="s">
        <v>204</v>
      </c>
      <c r="Z533" s="162" t="s">
        <v>204</v>
      </c>
      <c r="AA533" s="162" t="s">
        <v>204</v>
      </c>
      <c r="AB533" s="162" t="s">
        <v>205</v>
      </c>
      <c r="AC533" s="162" t="s">
        <v>204</v>
      </c>
      <c r="AD533" s="162" t="s">
        <v>204</v>
      </c>
      <c r="AE533" s="162" t="s">
        <v>204</v>
      </c>
      <c r="AF533" s="162" t="s">
        <v>204</v>
      </c>
      <c r="AG533" s="162" t="s">
        <v>197</v>
      </c>
    </row>
    <row r="534" spans="1:33" x14ac:dyDescent="0.25">
      <c r="A534" s="162" t="s">
        <v>1357</v>
      </c>
      <c r="B534" s="162" t="s">
        <v>197</v>
      </c>
      <c r="C534" s="162" t="s">
        <v>197</v>
      </c>
      <c r="D534" s="162" t="s">
        <v>1358</v>
      </c>
      <c r="E534" s="162" t="s">
        <v>197</v>
      </c>
      <c r="F534" s="162" t="s">
        <v>1359</v>
      </c>
      <c r="G534" s="162" t="s">
        <v>1697</v>
      </c>
      <c r="H534" s="162" t="s">
        <v>1698</v>
      </c>
      <c r="I534" s="162" t="s">
        <v>1699</v>
      </c>
      <c r="J534" s="162" t="s">
        <v>187</v>
      </c>
      <c r="K534" s="162" t="s">
        <v>47</v>
      </c>
      <c r="L534" s="162">
        <v>10</v>
      </c>
      <c r="M534" s="162">
        <v>2012</v>
      </c>
      <c r="N534" s="162" t="s">
        <v>1701</v>
      </c>
      <c r="O534" s="162">
        <v>27</v>
      </c>
      <c r="P534" s="162" t="s">
        <v>204</v>
      </c>
      <c r="Q534" s="162" t="s">
        <v>204</v>
      </c>
      <c r="R534" s="162" t="s">
        <v>204</v>
      </c>
      <c r="S534" s="162" t="s">
        <v>204</v>
      </c>
      <c r="T534" s="162" t="s">
        <v>204</v>
      </c>
      <c r="U534" s="162" t="s">
        <v>204</v>
      </c>
      <c r="V534" s="162" t="s">
        <v>204</v>
      </c>
      <c r="W534" s="162" t="s">
        <v>204</v>
      </c>
      <c r="X534" s="162" t="s">
        <v>204</v>
      </c>
      <c r="Y534" s="162" t="s">
        <v>204</v>
      </c>
      <c r="Z534" s="162" t="s">
        <v>204</v>
      </c>
      <c r="AA534" s="162" t="s">
        <v>204</v>
      </c>
      <c r="AB534" s="162" t="s">
        <v>204</v>
      </c>
      <c r="AC534" s="162" t="s">
        <v>204</v>
      </c>
      <c r="AD534" s="162" t="s">
        <v>204</v>
      </c>
      <c r="AE534" s="162" t="s">
        <v>204</v>
      </c>
      <c r="AF534" s="162" t="s">
        <v>204</v>
      </c>
      <c r="AG534" s="162" t="s">
        <v>197</v>
      </c>
    </row>
    <row r="535" spans="1:33" x14ac:dyDescent="0.25">
      <c r="A535" s="162" t="s">
        <v>1357</v>
      </c>
      <c r="B535" s="162" t="s">
        <v>197</v>
      </c>
      <c r="C535" s="162" t="s">
        <v>197</v>
      </c>
      <c r="D535" s="162" t="s">
        <v>1358</v>
      </c>
      <c r="E535" s="162" t="s">
        <v>197</v>
      </c>
      <c r="F535" s="162" t="s">
        <v>1359</v>
      </c>
      <c r="G535" s="162" t="s">
        <v>1707</v>
      </c>
      <c r="H535" s="162" t="s">
        <v>1708</v>
      </c>
      <c r="I535" s="162" t="s">
        <v>1699</v>
      </c>
      <c r="J535" s="162" t="s">
        <v>187</v>
      </c>
      <c r="K535" s="162" t="s">
        <v>47</v>
      </c>
      <c r="L535" s="162">
        <v>10</v>
      </c>
      <c r="M535" s="162">
        <v>2012</v>
      </c>
      <c r="N535" s="162" t="s">
        <v>1714</v>
      </c>
      <c r="O535" s="162">
        <v>13</v>
      </c>
      <c r="P535" s="162" t="s">
        <v>204</v>
      </c>
      <c r="Q535" s="162" t="s">
        <v>204</v>
      </c>
      <c r="R535" s="162" t="s">
        <v>204</v>
      </c>
      <c r="S535" s="162" t="s">
        <v>204</v>
      </c>
      <c r="T535" s="162" t="s">
        <v>204</v>
      </c>
      <c r="U535" s="162" t="s">
        <v>204</v>
      </c>
      <c r="V535" s="162" t="s">
        <v>204</v>
      </c>
      <c r="W535" s="162" t="s">
        <v>204</v>
      </c>
      <c r="X535" s="162" t="s">
        <v>204</v>
      </c>
      <c r="Y535" s="162" t="s">
        <v>204</v>
      </c>
      <c r="Z535" s="162" t="s">
        <v>204</v>
      </c>
      <c r="AA535" s="162" t="s">
        <v>204</v>
      </c>
      <c r="AB535" s="162" t="s">
        <v>204</v>
      </c>
      <c r="AC535" s="162" t="s">
        <v>204</v>
      </c>
      <c r="AD535" s="162" t="s">
        <v>204</v>
      </c>
      <c r="AE535" s="162" t="s">
        <v>204</v>
      </c>
      <c r="AF535" s="162" t="s">
        <v>204</v>
      </c>
      <c r="AG535" s="162" t="s">
        <v>197</v>
      </c>
    </row>
    <row r="536" spans="1:33" x14ac:dyDescent="0.25">
      <c r="A536" s="162" t="s">
        <v>1357</v>
      </c>
      <c r="B536" s="162" t="s">
        <v>197</v>
      </c>
      <c r="C536" s="162" t="s">
        <v>197</v>
      </c>
      <c r="D536" s="162" t="s">
        <v>1358</v>
      </c>
      <c r="E536" s="162" t="s">
        <v>197</v>
      </c>
      <c r="F536" s="162" t="s">
        <v>1359</v>
      </c>
      <c r="G536" s="162" t="s">
        <v>1707</v>
      </c>
      <c r="H536" s="162" t="s">
        <v>1708</v>
      </c>
      <c r="I536" s="162" t="s">
        <v>1699</v>
      </c>
      <c r="J536" s="162" t="s">
        <v>187</v>
      </c>
      <c r="K536" s="162" t="s">
        <v>47</v>
      </c>
      <c r="L536" s="162">
        <v>3</v>
      </c>
      <c r="M536" s="162">
        <v>2013</v>
      </c>
      <c r="N536" s="162" t="s">
        <v>1709</v>
      </c>
      <c r="O536" s="162">
        <v>9</v>
      </c>
      <c r="P536" s="162" t="s">
        <v>204</v>
      </c>
      <c r="Q536" s="162" t="s">
        <v>204</v>
      </c>
      <c r="R536" s="162" t="s">
        <v>204</v>
      </c>
      <c r="S536" s="162" t="s">
        <v>204</v>
      </c>
      <c r="T536" s="162" t="s">
        <v>204</v>
      </c>
      <c r="U536" s="162" t="s">
        <v>204</v>
      </c>
      <c r="V536" s="162" t="s">
        <v>204</v>
      </c>
      <c r="W536" s="162" t="s">
        <v>204</v>
      </c>
      <c r="X536" s="162" t="s">
        <v>204</v>
      </c>
      <c r="Y536" s="162" t="s">
        <v>204</v>
      </c>
      <c r="Z536" s="162" t="s">
        <v>204</v>
      </c>
      <c r="AA536" s="162" t="s">
        <v>204</v>
      </c>
      <c r="AB536" s="162" t="s">
        <v>205</v>
      </c>
      <c r="AC536" s="162" t="s">
        <v>204</v>
      </c>
      <c r="AD536" s="162" t="s">
        <v>204</v>
      </c>
      <c r="AE536" s="162" t="s">
        <v>204</v>
      </c>
      <c r="AF536" s="162" t="s">
        <v>204</v>
      </c>
      <c r="AG536" s="162" t="s">
        <v>197</v>
      </c>
    </row>
    <row r="537" spans="1:33" x14ac:dyDescent="0.25">
      <c r="A537" s="162" t="s">
        <v>1357</v>
      </c>
      <c r="B537" s="162" t="s">
        <v>197</v>
      </c>
      <c r="C537" s="162" t="s">
        <v>197</v>
      </c>
      <c r="D537" s="162" t="s">
        <v>1358</v>
      </c>
      <c r="E537" s="162" t="s">
        <v>197</v>
      </c>
      <c r="F537" s="162" t="s">
        <v>1359</v>
      </c>
      <c r="G537" s="162" t="s">
        <v>1707</v>
      </c>
      <c r="H537" s="162" t="s">
        <v>1708</v>
      </c>
      <c r="I537" s="162" t="s">
        <v>1699</v>
      </c>
      <c r="J537" s="162" t="s">
        <v>187</v>
      </c>
      <c r="K537" s="162" t="s">
        <v>47</v>
      </c>
      <c r="L537" s="162">
        <v>8</v>
      </c>
      <c r="M537" s="162">
        <v>2012</v>
      </c>
      <c r="N537" s="162" t="s">
        <v>1716</v>
      </c>
      <c r="O537" s="162">
        <v>15</v>
      </c>
      <c r="P537" s="162" t="s">
        <v>204</v>
      </c>
      <c r="Q537" s="162" t="s">
        <v>204</v>
      </c>
      <c r="R537" s="162" t="s">
        <v>204</v>
      </c>
      <c r="S537" s="162" t="s">
        <v>204</v>
      </c>
      <c r="T537" s="162" t="s">
        <v>204</v>
      </c>
      <c r="U537" s="162" t="s">
        <v>204</v>
      </c>
      <c r="V537" s="162" t="s">
        <v>204</v>
      </c>
      <c r="W537" s="162" t="s">
        <v>204</v>
      </c>
      <c r="X537" s="162" t="s">
        <v>204</v>
      </c>
      <c r="Y537" s="162" t="s">
        <v>204</v>
      </c>
      <c r="Z537" s="162" t="s">
        <v>204</v>
      </c>
      <c r="AA537" s="162" t="s">
        <v>204</v>
      </c>
      <c r="AB537" s="162" t="s">
        <v>204</v>
      </c>
      <c r="AC537" s="162" t="s">
        <v>204</v>
      </c>
      <c r="AD537" s="162" t="s">
        <v>204</v>
      </c>
      <c r="AE537" s="162" t="s">
        <v>204</v>
      </c>
      <c r="AF537" s="162" t="s">
        <v>204</v>
      </c>
      <c r="AG537" s="162" t="s">
        <v>197</v>
      </c>
    </row>
    <row r="538" spans="1:33" x14ac:dyDescent="0.25">
      <c r="A538" s="162" t="s">
        <v>1357</v>
      </c>
      <c r="B538" s="162" t="s">
        <v>197</v>
      </c>
      <c r="C538" s="162" t="s">
        <v>197</v>
      </c>
      <c r="D538" s="162" t="s">
        <v>1358</v>
      </c>
      <c r="E538" s="162" t="s">
        <v>197</v>
      </c>
      <c r="F538" s="162" t="s">
        <v>1359</v>
      </c>
      <c r="G538" s="162" t="s">
        <v>1707</v>
      </c>
      <c r="H538" s="162" t="s">
        <v>1708</v>
      </c>
      <c r="I538" s="162" t="s">
        <v>1699</v>
      </c>
      <c r="J538" s="162" t="s">
        <v>187</v>
      </c>
      <c r="K538" s="162" t="s">
        <v>47</v>
      </c>
      <c r="L538" s="162">
        <v>12</v>
      </c>
      <c r="M538" s="162">
        <v>2012</v>
      </c>
      <c r="N538" s="162" t="s">
        <v>1712</v>
      </c>
      <c r="O538" s="162">
        <v>4</v>
      </c>
      <c r="P538" s="162" t="s">
        <v>204</v>
      </c>
      <c r="Q538" s="162" t="s">
        <v>204</v>
      </c>
      <c r="R538" s="162" t="s">
        <v>204</v>
      </c>
      <c r="S538" s="162" t="s">
        <v>204</v>
      </c>
      <c r="T538" s="162" t="s">
        <v>204</v>
      </c>
      <c r="U538" s="162" t="s">
        <v>204</v>
      </c>
      <c r="V538" s="162" t="s">
        <v>204</v>
      </c>
      <c r="W538" s="162" t="s">
        <v>204</v>
      </c>
      <c r="X538" s="162" t="s">
        <v>204</v>
      </c>
      <c r="Y538" s="162" t="s">
        <v>204</v>
      </c>
      <c r="Z538" s="162" t="s">
        <v>204</v>
      </c>
      <c r="AA538" s="162" t="s">
        <v>204</v>
      </c>
      <c r="AB538" s="162" t="s">
        <v>204</v>
      </c>
      <c r="AC538" s="162" t="s">
        <v>204</v>
      </c>
      <c r="AD538" s="162" t="s">
        <v>204</v>
      </c>
      <c r="AE538" s="162" t="s">
        <v>204</v>
      </c>
      <c r="AF538" s="162" t="s">
        <v>204</v>
      </c>
      <c r="AG538" s="162" t="s">
        <v>197</v>
      </c>
    </row>
    <row r="539" spans="1:33" x14ac:dyDescent="0.25">
      <c r="A539" s="162" t="s">
        <v>1357</v>
      </c>
      <c r="B539" s="162" t="s">
        <v>197</v>
      </c>
      <c r="C539" s="162" t="s">
        <v>197</v>
      </c>
      <c r="D539" s="162" t="s">
        <v>1358</v>
      </c>
      <c r="E539" s="162" t="s">
        <v>197</v>
      </c>
      <c r="F539" s="162" t="s">
        <v>1359</v>
      </c>
      <c r="G539" s="162" t="s">
        <v>1707</v>
      </c>
      <c r="H539" s="162" t="s">
        <v>1708</v>
      </c>
      <c r="I539" s="162" t="s">
        <v>1699</v>
      </c>
      <c r="J539" s="162" t="s">
        <v>187</v>
      </c>
      <c r="K539" s="162" t="s">
        <v>47</v>
      </c>
      <c r="L539" s="162">
        <v>1</v>
      </c>
      <c r="M539" s="162">
        <v>2013</v>
      </c>
      <c r="N539" s="162" t="s">
        <v>1711</v>
      </c>
      <c r="O539" s="162">
        <v>6</v>
      </c>
      <c r="P539" s="162" t="s">
        <v>204</v>
      </c>
      <c r="Q539" s="162" t="s">
        <v>204</v>
      </c>
      <c r="R539" s="162" t="s">
        <v>204</v>
      </c>
      <c r="S539" s="162" t="s">
        <v>204</v>
      </c>
      <c r="T539" s="162" t="s">
        <v>204</v>
      </c>
      <c r="U539" s="162" t="s">
        <v>204</v>
      </c>
      <c r="V539" s="162" t="s">
        <v>204</v>
      </c>
      <c r="W539" s="162" t="s">
        <v>204</v>
      </c>
      <c r="X539" s="162" t="s">
        <v>204</v>
      </c>
      <c r="Y539" s="162" t="s">
        <v>204</v>
      </c>
      <c r="Z539" s="162" t="s">
        <v>204</v>
      </c>
      <c r="AA539" s="162" t="s">
        <v>204</v>
      </c>
      <c r="AB539" s="162" t="s">
        <v>205</v>
      </c>
      <c r="AC539" s="162" t="s">
        <v>204</v>
      </c>
      <c r="AD539" s="162" t="s">
        <v>204</v>
      </c>
      <c r="AE539" s="162" t="s">
        <v>204</v>
      </c>
      <c r="AF539" s="162" t="s">
        <v>204</v>
      </c>
      <c r="AG539" s="162" t="s">
        <v>197</v>
      </c>
    </row>
    <row r="540" spans="1:33" x14ac:dyDescent="0.25">
      <c r="A540" s="162" t="s">
        <v>1357</v>
      </c>
      <c r="B540" s="162" t="s">
        <v>197</v>
      </c>
      <c r="C540" s="162" t="s">
        <v>197</v>
      </c>
      <c r="D540" s="162" t="s">
        <v>1358</v>
      </c>
      <c r="E540" s="162" t="s">
        <v>197</v>
      </c>
      <c r="F540" s="162" t="s">
        <v>1359</v>
      </c>
      <c r="G540" s="162" t="s">
        <v>1707</v>
      </c>
      <c r="H540" s="162" t="s">
        <v>1708</v>
      </c>
      <c r="I540" s="162" t="s">
        <v>1699</v>
      </c>
      <c r="J540" s="162" t="s">
        <v>187</v>
      </c>
      <c r="K540" s="162" t="s">
        <v>47</v>
      </c>
      <c r="L540" s="162">
        <v>9</v>
      </c>
      <c r="M540" s="162">
        <v>2012</v>
      </c>
      <c r="N540" s="162" t="s">
        <v>1717</v>
      </c>
      <c r="O540" s="162">
        <v>15</v>
      </c>
      <c r="P540" s="162" t="s">
        <v>204</v>
      </c>
      <c r="Q540" s="162" t="s">
        <v>204</v>
      </c>
      <c r="R540" s="162" t="s">
        <v>204</v>
      </c>
      <c r="S540" s="162" t="s">
        <v>204</v>
      </c>
      <c r="T540" s="162" t="s">
        <v>204</v>
      </c>
      <c r="U540" s="162" t="s">
        <v>204</v>
      </c>
      <c r="V540" s="162" t="s">
        <v>204</v>
      </c>
      <c r="W540" s="162" t="s">
        <v>204</v>
      </c>
      <c r="X540" s="162" t="s">
        <v>204</v>
      </c>
      <c r="Y540" s="162" t="s">
        <v>204</v>
      </c>
      <c r="Z540" s="162" t="s">
        <v>204</v>
      </c>
      <c r="AA540" s="162" t="s">
        <v>204</v>
      </c>
      <c r="AB540" s="162" t="s">
        <v>204</v>
      </c>
      <c r="AC540" s="162" t="s">
        <v>204</v>
      </c>
      <c r="AD540" s="162" t="s">
        <v>204</v>
      </c>
      <c r="AE540" s="162" t="s">
        <v>204</v>
      </c>
      <c r="AF540" s="162" t="s">
        <v>204</v>
      </c>
      <c r="AG540" s="162" t="s">
        <v>197</v>
      </c>
    </row>
    <row r="541" spans="1:33" x14ac:dyDescent="0.25">
      <c r="A541" s="162" t="s">
        <v>1357</v>
      </c>
      <c r="B541" s="162" t="s">
        <v>197</v>
      </c>
      <c r="C541" s="162" t="s">
        <v>197</v>
      </c>
      <c r="D541" s="162" t="s">
        <v>1358</v>
      </c>
      <c r="E541" s="162" t="s">
        <v>197</v>
      </c>
      <c r="F541" s="162" t="s">
        <v>1359</v>
      </c>
      <c r="G541" s="162" t="s">
        <v>1707</v>
      </c>
      <c r="H541" s="162" t="s">
        <v>1708</v>
      </c>
      <c r="I541" s="162" t="s">
        <v>1699</v>
      </c>
      <c r="J541" s="162" t="s">
        <v>187</v>
      </c>
      <c r="K541" s="162" t="s">
        <v>47</v>
      </c>
      <c r="L541" s="162">
        <v>7</v>
      </c>
      <c r="M541" s="162">
        <v>2012</v>
      </c>
      <c r="N541" s="162" t="s">
        <v>1715</v>
      </c>
      <c r="O541" s="162">
        <v>18</v>
      </c>
      <c r="P541" s="162" t="s">
        <v>204</v>
      </c>
      <c r="Q541" s="162" t="s">
        <v>204</v>
      </c>
      <c r="R541" s="162" t="s">
        <v>204</v>
      </c>
      <c r="S541" s="162" t="s">
        <v>204</v>
      </c>
      <c r="T541" s="162" t="s">
        <v>204</v>
      </c>
      <c r="U541" s="162" t="s">
        <v>204</v>
      </c>
      <c r="V541" s="162" t="s">
        <v>204</v>
      </c>
      <c r="W541" s="162" t="s">
        <v>204</v>
      </c>
      <c r="X541" s="162" t="s">
        <v>204</v>
      </c>
      <c r="Y541" s="162" t="s">
        <v>204</v>
      </c>
      <c r="Z541" s="162" t="s">
        <v>204</v>
      </c>
      <c r="AA541" s="162" t="s">
        <v>204</v>
      </c>
      <c r="AB541" s="162" t="s">
        <v>204</v>
      </c>
      <c r="AC541" s="162" t="s">
        <v>204</v>
      </c>
      <c r="AD541" s="162" t="s">
        <v>204</v>
      </c>
      <c r="AE541" s="162" t="s">
        <v>204</v>
      </c>
      <c r="AF541" s="162" t="s">
        <v>204</v>
      </c>
      <c r="AG541" s="162" t="s">
        <v>197</v>
      </c>
    </row>
    <row r="542" spans="1:33" x14ac:dyDescent="0.25">
      <c r="A542" s="162" t="s">
        <v>1357</v>
      </c>
      <c r="B542" s="162" t="s">
        <v>197</v>
      </c>
      <c r="C542" s="162" t="s">
        <v>197</v>
      </c>
      <c r="D542" s="162" t="s">
        <v>1358</v>
      </c>
      <c r="E542" s="162" t="s">
        <v>197</v>
      </c>
      <c r="F542" s="162" t="s">
        <v>1359</v>
      </c>
      <c r="G542" s="162" t="s">
        <v>1707</v>
      </c>
      <c r="H542" s="162" t="s">
        <v>1708</v>
      </c>
      <c r="I542" s="162" t="s">
        <v>1699</v>
      </c>
      <c r="J542" s="162" t="s">
        <v>187</v>
      </c>
      <c r="K542" s="162" t="s">
        <v>47</v>
      </c>
      <c r="L542" s="162">
        <v>2</v>
      </c>
      <c r="M542" s="162">
        <v>2013</v>
      </c>
      <c r="N542" s="162" t="s">
        <v>1710</v>
      </c>
      <c r="O542" s="162">
        <v>7</v>
      </c>
      <c r="P542" s="162" t="s">
        <v>204</v>
      </c>
      <c r="Q542" s="162" t="s">
        <v>204</v>
      </c>
      <c r="R542" s="162" t="s">
        <v>204</v>
      </c>
      <c r="S542" s="162" t="s">
        <v>204</v>
      </c>
      <c r="T542" s="162" t="s">
        <v>204</v>
      </c>
      <c r="U542" s="162" t="s">
        <v>204</v>
      </c>
      <c r="V542" s="162" t="s">
        <v>204</v>
      </c>
      <c r="W542" s="162" t="s">
        <v>204</v>
      </c>
      <c r="X542" s="162" t="s">
        <v>204</v>
      </c>
      <c r="Y542" s="162" t="s">
        <v>204</v>
      </c>
      <c r="Z542" s="162" t="s">
        <v>204</v>
      </c>
      <c r="AA542" s="162" t="s">
        <v>204</v>
      </c>
      <c r="AB542" s="162" t="s">
        <v>205</v>
      </c>
      <c r="AC542" s="162" t="s">
        <v>204</v>
      </c>
      <c r="AD542" s="162" t="s">
        <v>204</v>
      </c>
      <c r="AE542" s="162" t="s">
        <v>204</v>
      </c>
      <c r="AF542" s="162" t="s">
        <v>204</v>
      </c>
      <c r="AG542" s="162" t="s">
        <v>197</v>
      </c>
    </row>
    <row r="543" spans="1:33" x14ac:dyDescent="0.25">
      <c r="A543" s="162" t="s">
        <v>1357</v>
      </c>
      <c r="B543" s="162" t="s">
        <v>197</v>
      </c>
      <c r="C543" s="162" t="s">
        <v>197</v>
      </c>
      <c r="D543" s="162" t="s">
        <v>1358</v>
      </c>
      <c r="E543" s="162" t="s">
        <v>197</v>
      </c>
      <c r="F543" s="162" t="s">
        <v>1359</v>
      </c>
      <c r="G543" s="162" t="s">
        <v>1707</v>
      </c>
      <c r="H543" s="162" t="s">
        <v>1708</v>
      </c>
      <c r="I543" s="162" t="s">
        <v>1699</v>
      </c>
      <c r="J543" s="162" t="s">
        <v>187</v>
      </c>
      <c r="K543" s="162" t="s">
        <v>47</v>
      </c>
      <c r="L543" s="162">
        <v>11</v>
      </c>
      <c r="M543" s="162">
        <v>2012</v>
      </c>
      <c r="N543" s="162" t="s">
        <v>1713</v>
      </c>
      <c r="O543" s="162">
        <v>10</v>
      </c>
      <c r="P543" s="162" t="s">
        <v>204</v>
      </c>
      <c r="Q543" s="162" t="s">
        <v>204</v>
      </c>
      <c r="R543" s="162" t="s">
        <v>204</v>
      </c>
      <c r="S543" s="162" t="s">
        <v>204</v>
      </c>
      <c r="T543" s="162" t="s">
        <v>204</v>
      </c>
      <c r="U543" s="162" t="s">
        <v>204</v>
      </c>
      <c r="V543" s="162" t="s">
        <v>204</v>
      </c>
      <c r="W543" s="162" t="s">
        <v>204</v>
      </c>
      <c r="X543" s="162" t="s">
        <v>204</v>
      </c>
      <c r="Y543" s="162" t="s">
        <v>204</v>
      </c>
      <c r="Z543" s="162" t="s">
        <v>204</v>
      </c>
      <c r="AA543" s="162" t="s">
        <v>204</v>
      </c>
      <c r="AB543" s="162" t="s">
        <v>204</v>
      </c>
      <c r="AC543" s="162" t="s">
        <v>204</v>
      </c>
      <c r="AD543" s="162" t="s">
        <v>204</v>
      </c>
      <c r="AE543" s="162" t="s">
        <v>204</v>
      </c>
      <c r="AF543" s="162" t="s">
        <v>204</v>
      </c>
      <c r="AG543" s="162" t="s">
        <v>197</v>
      </c>
    </row>
    <row r="544" spans="1:33" x14ac:dyDescent="0.25">
      <c r="A544" s="162" t="s">
        <v>1357</v>
      </c>
      <c r="B544" s="162" t="s">
        <v>197</v>
      </c>
      <c r="C544" s="162" t="s">
        <v>197</v>
      </c>
      <c r="D544" s="162" t="s">
        <v>1358</v>
      </c>
      <c r="E544" s="162" t="s">
        <v>197</v>
      </c>
      <c r="F544" s="162" t="s">
        <v>1359</v>
      </c>
      <c r="G544" s="162" t="s">
        <v>1265</v>
      </c>
      <c r="H544" s="162" t="s">
        <v>1266</v>
      </c>
      <c r="I544" s="162" t="s">
        <v>1012</v>
      </c>
      <c r="J544" s="162" t="s">
        <v>180</v>
      </c>
      <c r="K544" s="162" t="s">
        <v>47</v>
      </c>
      <c r="L544" s="162">
        <v>2</v>
      </c>
      <c r="M544" s="162">
        <v>2013</v>
      </c>
      <c r="N544" s="162" t="s">
        <v>1719</v>
      </c>
      <c r="O544" s="162">
        <v>14</v>
      </c>
      <c r="P544" s="162" t="s">
        <v>204</v>
      </c>
      <c r="Q544" s="162" t="s">
        <v>204</v>
      </c>
      <c r="R544" s="162" t="s">
        <v>204</v>
      </c>
      <c r="S544" s="162" t="s">
        <v>204</v>
      </c>
      <c r="T544" s="162" t="s">
        <v>204</v>
      </c>
      <c r="U544" s="162" t="s">
        <v>204</v>
      </c>
      <c r="V544" s="162" t="s">
        <v>204</v>
      </c>
      <c r="W544" s="162" t="s">
        <v>204</v>
      </c>
      <c r="X544" s="162" t="s">
        <v>204</v>
      </c>
      <c r="Y544" s="162" t="s">
        <v>204</v>
      </c>
      <c r="Z544" s="162" t="s">
        <v>204</v>
      </c>
      <c r="AA544" s="162" t="s">
        <v>204</v>
      </c>
      <c r="AB544" s="162" t="s">
        <v>204</v>
      </c>
      <c r="AC544" s="162" t="s">
        <v>204</v>
      </c>
      <c r="AD544" s="162" t="s">
        <v>204</v>
      </c>
      <c r="AE544" s="162" t="s">
        <v>204</v>
      </c>
      <c r="AF544" s="162" t="s">
        <v>204</v>
      </c>
      <c r="AG544" s="162" t="s">
        <v>197</v>
      </c>
    </row>
    <row r="545" spans="1:33" x14ac:dyDescent="0.25">
      <c r="A545" s="162" t="s">
        <v>1357</v>
      </c>
      <c r="B545" s="162" t="s">
        <v>197</v>
      </c>
      <c r="C545" s="162" t="s">
        <v>197</v>
      </c>
      <c r="D545" s="162" t="s">
        <v>1358</v>
      </c>
      <c r="E545" s="162" t="s">
        <v>197</v>
      </c>
      <c r="F545" s="162" t="s">
        <v>1359</v>
      </c>
      <c r="G545" s="162" t="s">
        <v>1265</v>
      </c>
      <c r="H545" s="162" t="s">
        <v>1266</v>
      </c>
      <c r="I545" s="162" t="s">
        <v>1012</v>
      </c>
      <c r="J545" s="162" t="s">
        <v>180</v>
      </c>
      <c r="K545" s="162" t="s">
        <v>47</v>
      </c>
      <c r="L545" s="162">
        <v>3</v>
      </c>
      <c r="M545" s="162">
        <v>2013</v>
      </c>
      <c r="N545" s="162" t="s">
        <v>1720</v>
      </c>
      <c r="O545" s="162">
        <v>20</v>
      </c>
      <c r="P545" s="162" t="s">
        <v>204</v>
      </c>
      <c r="Q545" s="162" t="s">
        <v>204</v>
      </c>
      <c r="R545" s="162" t="s">
        <v>204</v>
      </c>
      <c r="S545" s="162" t="s">
        <v>204</v>
      </c>
      <c r="T545" s="162" t="s">
        <v>204</v>
      </c>
      <c r="U545" s="162" t="s">
        <v>204</v>
      </c>
      <c r="V545" s="162" t="s">
        <v>204</v>
      </c>
      <c r="W545" s="162" t="s">
        <v>204</v>
      </c>
      <c r="X545" s="162" t="s">
        <v>204</v>
      </c>
      <c r="Y545" s="162" t="s">
        <v>204</v>
      </c>
      <c r="Z545" s="162" t="s">
        <v>204</v>
      </c>
      <c r="AA545" s="162" t="s">
        <v>204</v>
      </c>
      <c r="AB545" s="162" t="s">
        <v>204</v>
      </c>
      <c r="AC545" s="162" t="s">
        <v>204</v>
      </c>
      <c r="AD545" s="162" t="s">
        <v>204</v>
      </c>
      <c r="AE545" s="162" t="s">
        <v>204</v>
      </c>
      <c r="AF545" s="162" t="s">
        <v>204</v>
      </c>
      <c r="AG545" s="162" t="s">
        <v>197</v>
      </c>
    </row>
    <row r="546" spans="1:33" x14ac:dyDescent="0.25">
      <c r="A546" s="162" t="s">
        <v>1357</v>
      </c>
      <c r="B546" s="162" t="s">
        <v>197</v>
      </c>
      <c r="C546" s="162" t="s">
        <v>197</v>
      </c>
      <c r="D546" s="162" t="s">
        <v>1358</v>
      </c>
      <c r="E546" s="162" t="s">
        <v>197</v>
      </c>
      <c r="F546" s="162" t="s">
        <v>1359</v>
      </c>
      <c r="G546" s="162" t="s">
        <v>1265</v>
      </c>
      <c r="H546" s="162" t="s">
        <v>1266</v>
      </c>
      <c r="I546" s="162" t="s">
        <v>1012</v>
      </c>
      <c r="J546" s="162" t="s">
        <v>180</v>
      </c>
      <c r="K546" s="162" t="s">
        <v>47</v>
      </c>
      <c r="L546" s="162">
        <v>5</v>
      </c>
      <c r="M546" s="162">
        <v>2013</v>
      </c>
      <c r="N546" s="162" t="s">
        <v>1721</v>
      </c>
      <c r="O546" s="162">
        <v>12</v>
      </c>
      <c r="P546" s="162" t="s">
        <v>204</v>
      </c>
      <c r="Q546" s="162" t="s">
        <v>204</v>
      </c>
      <c r="R546" s="162" t="s">
        <v>204</v>
      </c>
      <c r="S546" s="162" t="s">
        <v>204</v>
      </c>
      <c r="T546" s="162" t="s">
        <v>204</v>
      </c>
      <c r="U546" s="162" t="s">
        <v>204</v>
      </c>
      <c r="V546" s="162" t="s">
        <v>204</v>
      </c>
      <c r="W546" s="162" t="s">
        <v>204</v>
      </c>
      <c r="X546" s="162" t="s">
        <v>204</v>
      </c>
      <c r="Y546" s="162" t="s">
        <v>204</v>
      </c>
      <c r="Z546" s="162" t="s">
        <v>204</v>
      </c>
      <c r="AA546" s="162" t="s">
        <v>204</v>
      </c>
      <c r="AB546" s="162" t="s">
        <v>204</v>
      </c>
      <c r="AC546" s="162" t="s">
        <v>204</v>
      </c>
      <c r="AD546" s="162" t="s">
        <v>204</v>
      </c>
      <c r="AE546" s="162" t="s">
        <v>204</v>
      </c>
      <c r="AF546" s="162" t="s">
        <v>204</v>
      </c>
      <c r="AG546" s="162" t="s">
        <v>197</v>
      </c>
    </row>
    <row r="547" spans="1:33" x14ac:dyDescent="0.25">
      <c r="A547" s="162" t="s">
        <v>1357</v>
      </c>
      <c r="B547" s="162" t="s">
        <v>197</v>
      </c>
      <c r="C547" s="162" t="s">
        <v>197</v>
      </c>
      <c r="D547" s="162" t="s">
        <v>1358</v>
      </c>
      <c r="E547" s="162" t="s">
        <v>197</v>
      </c>
      <c r="F547" s="162" t="s">
        <v>1359</v>
      </c>
      <c r="G547" s="162" t="s">
        <v>1265</v>
      </c>
      <c r="H547" s="162" t="s">
        <v>1266</v>
      </c>
      <c r="I547" s="162" t="s">
        <v>1012</v>
      </c>
      <c r="J547" s="162" t="s">
        <v>180</v>
      </c>
      <c r="K547" s="162" t="s">
        <v>47</v>
      </c>
      <c r="L547" s="162">
        <v>4</v>
      </c>
      <c r="M547" s="162">
        <v>2013</v>
      </c>
      <c r="N547" s="162" t="s">
        <v>1718</v>
      </c>
      <c r="O547" s="162">
        <v>20</v>
      </c>
      <c r="P547" s="162" t="s">
        <v>204</v>
      </c>
      <c r="Q547" s="162" t="s">
        <v>204</v>
      </c>
      <c r="R547" s="162" t="s">
        <v>204</v>
      </c>
      <c r="S547" s="162" t="s">
        <v>204</v>
      </c>
      <c r="T547" s="162" t="s">
        <v>204</v>
      </c>
      <c r="U547" s="162" t="s">
        <v>204</v>
      </c>
      <c r="V547" s="162" t="s">
        <v>204</v>
      </c>
      <c r="W547" s="162" t="s">
        <v>204</v>
      </c>
      <c r="X547" s="162" t="s">
        <v>204</v>
      </c>
      <c r="Y547" s="162" t="s">
        <v>204</v>
      </c>
      <c r="Z547" s="162" t="s">
        <v>204</v>
      </c>
      <c r="AA547" s="162" t="s">
        <v>204</v>
      </c>
      <c r="AB547" s="162" t="s">
        <v>204</v>
      </c>
      <c r="AC547" s="162" t="s">
        <v>204</v>
      </c>
      <c r="AD547" s="162" t="s">
        <v>204</v>
      </c>
      <c r="AE547" s="162" t="s">
        <v>204</v>
      </c>
      <c r="AF547" s="162" t="s">
        <v>204</v>
      </c>
      <c r="AG547" s="162" t="s">
        <v>197</v>
      </c>
    </row>
    <row r="548" spans="1:33" x14ac:dyDescent="0.25">
      <c r="A548" s="162" t="s">
        <v>1357</v>
      </c>
      <c r="B548" s="162" t="s">
        <v>197</v>
      </c>
      <c r="C548" s="162" t="s">
        <v>197</v>
      </c>
      <c r="D548" s="162" t="s">
        <v>1358</v>
      </c>
      <c r="E548" s="162" t="s">
        <v>197</v>
      </c>
      <c r="F548" s="162" t="s">
        <v>1359</v>
      </c>
      <c r="G548" s="162" t="s">
        <v>1722</v>
      </c>
      <c r="H548" s="162" t="s">
        <v>1723</v>
      </c>
      <c r="I548" s="162" t="s">
        <v>1424</v>
      </c>
      <c r="J548" s="162" t="s">
        <v>1412</v>
      </c>
      <c r="K548" s="162" t="s">
        <v>10</v>
      </c>
      <c r="L548" s="162">
        <v>8</v>
      </c>
      <c r="M548" s="162">
        <v>2012</v>
      </c>
      <c r="N548" s="162" t="s">
        <v>1724</v>
      </c>
      <c r="O548" s="162">
        <v>2573</v>
      </c>
      <c r="P548" s="162" t="s">
        <v>204</v>
      </c>
      <c r="Q548" s="162" t="s">
        <v>204</v>
      </c>
      <c r="R548" s="162" t="s">
        <v>205</v>
      </c>
      <c r="S548" s="162" t="s">
        <v>204</v>
      </c>
      <c r="T548" s="162" t="s">
        <v>204</v>
      </c>
      <c r="U548" s="162" t="s">
        <v>204</v>
      </c>
      <c r="V548" s="162" t="s">
        <v>204</v>
      </c>
      <c r="W548" s="162" t="s">
        <v>204</v>
      </c>
      <c r="X548" s="162" t="s">
        <v>204</v>
      </c>
      <c r="Y548" s="162" t="s">
        <v>204</v>
      </c>
      <c r="Z548" s="162" t="s">
        <v>204</v>
      </c>
      <c r="AA548" s="162" t="s">
        <v>204</v>
      </c>
      <c r="AB548" s="162" t="s">
        <v>205</v>
      </c>
      <c r="AC548" s="162" t="s">
        <v>204</v>
      </c>
      <c r="AD548" s="162" t="s">
        <v>204</v>
      </c>
      <c r="AE548" s="162" t="s">
        <v>204</v>
      </c>
      <c r="AF548" s="162" t="s">
        <v>204</v>
      </c>
      <c r="AG548" s="162" t="s">
        <v>197</v>
      </c>
    </row>
    <row r="549" spans="1:33" x14ac:dyDescent="0.25">
      <c r="A549" s="162" t="s">
        <v>1357</v>
      </c>
      <c r="B549" s="162" t="s">
        <v>197</v>
      </c>
      <c r="C549" s="162" t="s">
        <v>197</v>
      </c>
      <c r="D549" s="162" t="s">
        <v>1358</v>
      </c>
      <c r="E549" s="162" t="s">
        <v>197</v>
      </c>
      <c r="F549" s="162" t="s">
        <v>1359</v>
      </c>
      <c r="G549" s="162" t="s">
        <v>1722</v>
      </c>
      <c r="H549" s="162" t="s">
        <v>1723</v>
      </c>
      <c r="I549" s="162" t="s">
        <v>1424</v>
      </c>
      <c r="J549" s="162" t="s">
        <v>1412</v>
      </c>
      <c r="K549" s="162" t="s">
        <v>10</v>
      </c>
      <c r="L549" s="162">
        <v>7</v>
      </c>
      <c r="M549" s="162">
        <v>2012</v>
      </c>
      <c r="N549" s="162" t="s">
        <v>1725</v>
      </c>
      <c r="O549" s="162">
        <v>4684</v>
      </c>
      <c r="P549" s="162" t="s">
        <v>204</v>
      </c>
      <c r="Q549" s="162" t="s">
        <v>204</v>
      </c>
      <c r="R549" s="162" t="s">
        <v>205</v>
      </c>
      <c r="S549" s="162" t="s">
        <v>204</v>
      </c>
      <c r="T549" s="162" t="s">
        <v>204</v>
      </c>
      <c r="U549" s="162" t="s">
        <v>204</v>
      </c>
      <c r="V549" s="162" t="s">
        <v>204</v>
      </c>
      <c r="W549" s="162" t="s">
        <v>204</v>
      </c>
      <c r="X549" s="162" t="s">
        <v>204</v>
      </c>
      <c r="Y549" s="162" t="s">
        <v>204</v>
      </c>
      <c r="Z549" s="162" t="s">
        <v>204</v>
      </c>
      <c r="AA549" s="162" t="s">
        <v>204</v>
      </c>
      <c r="AB549" s="162" t="s">
        <v>205</v>
      </c>
      <c r="AC549" s="162" t="s">
        <v>204</v>
      </c>
      <c r="AD549" s="162" t="s">
        <v>204</v>
      </c>
      <c r="AE549" s="162" t="s">
        <v>204</v>
      </c>
      <c r="AF549" s="162" t="s">
        <v>204</v>
      </c>
      <c r="AG549" s="162" t="s">
        <v>197</v>
      </c>
    </row>
    <row r="550" spans="1:33" x14ac:dyDescent="0.25">
      <c r="A550" s="162" t="s">
        <v>1357</v>
      </c>
      <c r="B550" s="162" t="s">
        <v>197</v>
      </c>
      <c r="C550" s="162" t="s">
        <v>197</v>
      </c>
      <c r="D550" s="162" t="s">
        <v>1358</v>
      </c>
      <c r="E550" s="162" t="s">
        <v>197</v>
      </c>
      <c r="F550" s="162" t="s">
        <v>1359</v>
      </c>
      <c r="G550" s="162" t="s">
        <v>1271</v>
      </c>
      <c r="H550" s="162" t="s">
        <v>1272</v>
      </c>
      <c r="I550" s="162" t="s">
        <v>1273</v>
      </c>
      <c r="J550" s="162" t="s">
        <v>180</v>
      </c>
      <c r="K550" s="162" t="s">
        <v>47</v>
      </c>
      <c r="L550" s="162">
        <v>3</v>
      </c>
      <c r="M550" s="162">
        <v>2013</v>
      </c>
      <c r="N550" s="162" t="s">
        <v>1728</v>
      </c>
      <c r="O550" s="162">
        <v>13</v>
      </c>
      <c r="P550" s="162" t="s">
        <v>204</v>
      </c>
      <c r="Q550" s="162" t="s">
        <v>204</v>
      </c>
      <c r="R550" s="162" t="s">
        <v>204</v>
      </c>
      <c r="S550" s="162" t="s">
        <v>204</v>
      </c>
      <c r="T550" s="162" t="s">
        <v>204</v>
      </c>
      <c r="U550" s="162" t="s">
        <v>204</v>
      </c>
      <c r="V550" s="162" t="s">
        <v>204</v>
      </c>
      <c r="W550" s="162" t="s">
        <v>204</v>
      </c>
      <c r="X550" s="162" t="s">
        <v>204</v>
      </c>
      <c r="Y550" s="162" t="s">
        <v>204</v>
      </c>
      <c r="Z550" s="162" t="s">
        <v>204</v>
      </c>
      <c r="AA550" s="162" t="s">
        <v>204</v>
      </c>
      <c r="AB550" s="162" t="s">
        <v>204</v>
      </c>
      <c r="AC550" s="162" t="s">
        <v>204</v>
      </c>
      <c r="AD550" s="162" t="s">
        <v>204</v>
      </c>
      <c r="AE550" s="162" t="s">
        <v>204</v>
      </c>
      <c r="AF550" s="162" t="s">
        <v>204</v>
      </c>
      <c r="AG550" s="162" t="s">
        <v>197</v>
      </c>
    </row>
    <row r="551" spans="1:33" x14ac:dyDescent="0.25">
      <c r="A551" s="162" t="s">
        <v>1357</v>
      </c>
      <c r="B551" s="162" t="s">
        <v>197</v>
      </c>
      <c r="C551" s="162" t="s">
        <v>197</v>
      </c>
      <c r="D551" s="162" t="s">
        <v>1358</v>
      </c>
      <c r="E551" s="162" t="s">
        <v>197</v>
      </c>
      <c r="F551" s="162" t="s">
        <v>1359</v>
      </c>
      <c r="G551" s="162" t="s">
        <v>1271</v>
      </c>
      <c r="H551" s="162" t="s">
        <v>1272</v>
      </c>
      <c r="I551" s="162" t="s">
        <v>1273</v>
      </c>
      <c r="J551" s="162" t="s">
        <v>180</v>
      </c>
      <c r="K551" s="162" t="s">
        <v>47</v>
      </c>
      <c r="L551" s="162">
        <v>2</v>
      </c>
      <c r="M551" s="162">
        <v>2013</v>
      </c>
      <c r="N551" s="162" t="s">
        <v>1729</v>
      </c>
      <c r="O551" s="162">
        <v>9</v>
      </c>
      <c r="P551" s="162" t="s">
        <v>204</v>
      </c>
      <c r="Q551" s="162" t="s">
        <v>204</v>
      </c>
      <c r="R551" s="162" t="s">
        <v>204</v>
      </c>
      <c r="S551" s="162" t="s">
        <v>204</v>
      </c>
      <c r="T551" s="162" t="s">
        <v>204</v>
      </c>
      <c r="U551" s="162" t="s">
        <v>204</v>
      </c>
      <c r="V551" s="162" t="s">
        <v>204</v>
      </c>
      <c r="W551" s="162" t="s">
        <v>204</v>
      </c>
      <c r="X551" s="162" t="s">
        <v>204</v>
      </c>
      <c r="Y551" s="162" t="s">
        <v>204</v>
      </c>
      <c r="Z551" s="162" t="s">
        <v>204</v>
      </c>
      <c r="AA551" s="162" t="s">
        <v>204</v>
      </c>
      <c r="AB551" s="162" t="s">
        <v>204</v>
      </c>
      <c r="AC551" s="162" t="s">
        <v>204</v>
      </c>
      <c r="AD551" s="162" t="s">
        <v>204</v>
      </c>
      <c r="AE551" s="162" t="s">
        <v>204</v>
      </c>
      <c r="AF551" s="162" t="s">
        <v>204</v>
      </c>
      <c r="AG551" s="162" t="s">
        <v>197</v>
      </c>
    </row>
    <row r="552" spans="1:33" x14ac:dyDescent="0.25">
      <c r="A552" s="162" t="s">
        <v>1357</v>
      </c>
      <c r="B552" s="162" t="s">
        <v>197</v>
      </c>
      <c r="C552" s="162" t="s">
        <v>197</v>
      </c>
      <c r="D552" s="162" t="s">
        <v>1358</v>
      </c>
      <c r="E552" s="162" t="s">
        <v>197</v>
      </c>
      <c r="F552" s="162" t="s">
        <v>1359</v>
      </c>
      <c r="G552" s="162" t="s">
        <v>1271</v>
      </c>
      <c r="H552" s="162" t="s">
        <v>1272</v>
      </c>
      <c r="I552" s="162" t="s">
        <v>1273</v>
      </c>
      <c r="J552" s="162" t="s">
        <v>180</v>
      </c>
      <c r="K552" s="162" t="s">
        <v>47</v>
      </c>
      <c r="L552" s="162">
        <v>5</v>
      </c>
      <c r="M552" s="162">
        <v>2013</v>
      </c>
      <c r="N552" s="162" t="s">
        <v>1727</v>
      </c>
      <c r="O552" s="162">
        <v>18</v>
      </c>
      <c r="P552" s="162" t="s">
        <v>204</v>
      </c>
      <c r="Q552" s="162" t="s">
        <v>204</v>
      </c>
      <c r="R552" s="162" t="s">
        <v>204</v>
      </c>
      <c r="S552" s="162" t="s">
        <v>204</v>
      </c>
      <c r="T552" s="162" t="s">
        <v>204</v>
      </c>
      <c r="U552" s="162" t="s">
        <v>204</v>
      </c>
      <c r="V552" s="162" t="s">
        <v>204</v>
      </c>
      <c r="W552" s="162" t="s">
        <v>204</v>
      </c>
      <c r="X552" s="162" t="s">
        <v>204</v>
      </c>
      <c r="Y552" s="162" t="s">
        <v>204</v>
      </c>
      <c r="Z552" s="162" t="s">
        <v>204</v>
      </c>
      <c r="AA552" s="162" t="s">
        <v>204</v>
      </c>
      <c r="AB552" s="162" t="s">
        <v>204</v>
      </c>
      <c r="AC552" s="162" t="s">
        <v>204</v>
      </c>
      <c r="AD552" s="162" t="s">
        <v>204</v>
      </c>
      <c r="AE552" s="162" t="s">
        <v>204</v>
      </c>
      <c r="AF552" s="162" t="s">
        <v>204</v>
      </c>
      <c r="AG552" s="162" t="s">
        <v>197</v>
      </c>
    </row>
    <row r="553" spans="1:33" x14ac:dyDescent="0.25">
      <c r="A553" s="162" t="s">
        <v>1357</v>
      </c>
      <c r="B553" s="162" t="s">
        <v>197</v>
      </c>
      <c r="C553" s="162" t="s">
        <v>197</v>
      </c>
      <c r="D553" s="162" t="s">
        <v>1358</v>
      </c>
      <c r="E553" s="162" t="s">
        <v>197</v>
      </c>
      <c r="F553" s="162" t="s">
        <v>1359</v>
      </c>
      <c r="G553" s="162" t="s">
        <v>1271</v>
      </c>
      <c r="H553" s="162" t="s">
        <v>1272</v>
      </c>
      <c r="I553" s="162" t="s">
        <v>1273</v>
      </c>
      <c r="J553" s="162" t="s">
        <v>180</v>
      </c>
      <c r="K553" s="162" t="s">
        <v>47</v>
      </c>
      <c r="L553" s="162">
        <v>6</v>
      </c>
      <c r="M553" s="162">
        <v>2013</v>
      </c>
      <c r="N553" s="162" t="s">
        <v>1726</v>
      </c>
      <c r="O553" s="162">
        <v>17</v>
      </c>
      <c r="P553" s="162" t="s">
        <v>204</v>
      </c>
      <c r="Q553" s="162" t="s">
        <v>204</v>
      </c>
      <c r="R553" s="162" t="s">
        <v>204</v>
      </c>
      <c r="S553" s="162" t="s">
        <v>204</v>
      </c>
      <c r="T553" s="162" t="s">
        <v>204</v>
      </c>
      <c r="U553" s="162" t="s">
        <v>204</v>
      </c>
      <c r="V553" s="162" t="s">
        <v>204</v>
      </c>
      <c r="W553" s="162" t="s">
        <v>204</v>
      </c>
      <c r="X553" s="162" t="s">
        <v>204</v>
      </c>
      <c r="Y553" s="162" t="s">
        <v>204</v>
      </c>
      <c r="Z553" s="162" t="s">
        <v>204</v>
      </c>
      <c r="AA553" s="162" t="s">
        <v>204</v>
      </c>
      <c r="AB553" s="162" t="s">
        <v>204</v>
      </c>
      <c r="AC553" s="162" t="s">
        <v>204</v>
      </c>
      <c r="AD553" s="162" t="s">
        <v>204</v>
      </c>
      <c r="AE553" s="162" t="s">
        <v>204</v>
      </c>
      <c r="AF553" s="162" t="s">
        <v>204</v>
      </c>
      <c r="AG553" s="162" t="s">
        <v>197</v>
      </c>
    </row>
    <row r="554" spans="1:33" x14ac:dyDescent="0.25">
      <c r="A554" s="162" t="s">
        <v>1357</v>
      </c>
      <c r="B554" s="162" t="s">
        <v>197</v>
      </c>
      <c r="C554" s="162" t="s">
        <v>197</v>
      </c>
      <c r="D554" s="162" t="s">
        <v>1358</v>
      </c>
      <c r="E554" s="162" t="s">
        <v>197</v>
      </c>
      <c r="F554" s="162" t="s">
        <v>1359</v>
      </c>
      <c r="G554" s="162" t="s">
        <v>1271</v>
      </c>
      <c r="H554" s="162" t="s">
        <v>1272</v>
      </c>
      <c r="I554" s="162" t="s">
        <v>1273</v>
      </c>
      <c r="J554" s="162" t="s">
        <v>180</v>
      </c>
      <c r="K554" s="162" t="s">
        <v>47</v>
      </c>
      <c r="L554" s="162">
        <v>4</v>
      </c>
      <c r="M554" s="162">
        <v>2013</v>
      </c>
      <c r="N554" s="162" t="s">
        <v>1730</v>
      </c>
      <c r="O554" s="162">
        <v>17</v>
      </c>
      <c r="P554" s="162" t="s">
        <v>204</v>
      </c>
      <c r="Q554" s="162" t="s">
        <v>204</v>
      </c>
      <c r="R554" s="162" t="s">
        <v>204</v>
      </c>
      <c r="S554" s="162" t="s">
        <v>204</v>
      </c>
      <c r="T554" s="162" t="s">
        <v>204</v>
      </c>
      <c r="U554" s="162" t="s">
        <v>204</v>
      </c>
      <c r="V554" s="162" t="s">
        <v>204</v>
      </c>
      <c r="W554" s="162" t="s">
        <v>204</v>
      </c>
      <c r="X554" s="162" t="s">
        <v>204</v>
      </c>
      <c r="Y554" s="162" t="s">
        <v>204</v>
      </c>
      <c r="Z554" s="162" t="s">
        <v>204</v>
      </c>
      <c r="AA554" s="162" t="s">
        <v>204</v>
      </c>
      <c r="AB554" s="162" t="s">
        <v>204</v>
      </c>
      <c r="AC554" s="162" t="s">
        <v>204</v>
      </c>
      <c r="AD554" s="162" t="s">
        <v>204</v>
      </c>
      <c r="AE554" s="162" t="s">
        <v>204</v>
      </c>
      <c r="AF554" s="162" t="s">
        <v>204</v>
      </c>
      <c r="AG554" s="162" t="s">
        <v>197</v>
      </c>
    </row>
    <row r="555" spans="1:33" x14ac:dyDescent="0.25">
      <c r="A555" s="162" t="s">
        <v>1357</v>
      </c>
      <c r="B555" s="162" t="s">
        <v>197</v>
      </c>
      <c r="C555" s="162" t="s">
        <v>197</v>
      </c>
      <c r="D555" s="162" t="s">
        <v>1358</v>
      </c>
      <c r="E555" s="162" t="s">
        <v>197</v>
      </c>
      <c r="F555" s="162" t="s">
        <v>1359</v>
      </c>
      <c r="G555" s="162" t="s">
        <v>1731</v>
      </c>
      <c r="H555" s="162" t="s">
        <v>1732</v>
      </c>
      <c r="I555" s="162" t="s">
        <v>1733</v>
      </c>
      <c r="J555" s="162" t="s">
        <v>187</v>
      </c>
      <c r="K555" s="162" t="s">
        <v>52</v>
      </c>
      <c r="L555" s="162">
        <v>9</v>
      </c>
      <c r="M555" s="162">
        <v>2013</v>
      </c>
      <c r="N555" s="162" t="s">
        <v>1734</v>
      </c>
      <c r="O555" s="162">
        <v>609</v>
      </c>
      <c r="P555" s="162" t="s">
        <v>204</v>
      </c>
      <c r="Q555" s="162" t="s">
        <v>204</v>
      </c>
      <c r="R555" s="162" t="s">
        <v>204</v>
      </c>
      <c r="S555" s="162" t="s">
        <v>204</v>
      </c>
      <c r="T555" s="162" t="s">
        <v>204</v>
      </c>
      <c r="U555" s="162" t="s">
        <v>204</v>
      </c>
      <c r="V555" s="162" t="s">
        <v>204</v>
      </c>
      <c r="W555" s="162" t="s">
        <v>204</v>
      </c>
      <c r="X555" s="162" t="s">
        <v>204</v>
      </c>
      <c r="Y555" s="162" t="s">
        <v>204</v>
      </c>
      <c r="Z555" s="162" t="s">
        <v>204</v>
      </c>
      <c r="AA555" s="162" t="s">
        <v>204</v>
      </c>
      <c r="AB555" s="162" t="s">
        <v>204</v>
      </c>
      <c r="AC555" s="162" t="s">
        <v>204</v>
      </c>
      <c r="AD555" s="162" t="s">
        <v>204</v>
      </c>
      <c r="AE555" s="162" t="s">
        <v>204</v>
      </c>
      <c r="AF555" s="162" t="s">
        <v>204</v>
      </c>
      <c r="AG555" s="162" t="s">
        <v>197</v>
      </c>
    </row>
    <row r="556" spans="1:33" x14ac:dyDescent="0.25">
      <c r="A556" s="162" t="s">
        <v>1357</v>
      </c>
      <c r="B556" s="162" t="s">
        <v>197</v>
      </c>
      <c r="C556" s="162" t="s">
        <v>197</v>
      </c>
      <c r="D556" s="162" t="s">
        <v>1358</v>
      </c>
      <c r="E556" s="162" t="s">
        <v>197</v>
      </c>
      <c r="F556" s="162" t="s">
        <v>1359</v>
      </c>
      <c r="G556" s="162" t="s">
        <v>1731</v>
      </c>
      <c r="H556" s="162" t="s">
        <v>1732</v>
      </c>
      <c r="I556" s="162" t="s">
        <v>1733</v>
      </c>
      <c r="J556" s="162" t="s">
        <v>187</v>
      </c>
      <c r="K556" s="162" t="s">
        <v>52</v>
      </c>
      <c r="L556" s="162">
        <v>8</v>
      </c>
      <c r="M556" s="162">
        <v>2013</v>
      </c>
      <c r="N556" s="162" t="s">
        <v>1735</v>
      </c>
      <c r="O556" s="162">
        <v>285</v>
      </c>
      <c r="P556" s="162" t="s">
        <v>204</v>
      </c>
      <c r="Q556" s="162" t="s">
        <v>204</v>
      </c>
      <c r="R556" s="162" t="s">
        <v>204</v>
      </c>
      <c r="S556" s="162" t="s">
        <v>204</v>
      </c>
      <c r="T556" s="162" t="s">
        <v>204</v>
      </c>
      <c r="U556" s="162" t="s">
        <v>204</v>
      </c>
      <c r="V556" s="162" t="s">
        <v>204</v>
      </c>
      <c r="W556" s="162" t="s">
        <v>204</v>
      </c>
      <c r="X556" s="162" t="s">
        <v>204</v>
      </c>
      <c r="Y556" s="162" t="s">
        <v>204</v>
      </c>
      <c r="Z556" s="162" t="s">
        <v>204</v>
      </c>
      <c r="AA556" s="162" t="s">
        <v>204</v>
      </c>
      <c r="AB556" s="162" t="s">
        <v>204</v>
      </c>
      <c r="AC556" s="162" t="s">
        <v>204</v>
      </c>
      <c r="AD556" s="162" t="s">
        <v>204</v>
      </c>
      <c r="AE556" s="162" t="s">
        <v>204</v>
      </c>
      <c r="AF556" s="162" t="s">
        <v>204</v>
      </c>
      <c r="AG556" s="162" t="s">
        <v>197</v>
      </c>
    </row>
    <row r="557" spans="1:33" x14ac:dyDescent="0.25">
      <c r="A557" s="162" t="s">
        <v>1357</v>
      </c>
      <c r="B557" s="162" t="s">
        <v>197</v>
      </c>
      <c r="C557" s="162" t="s">
        <v>197</v>
      </c>
      <c r="D557" s="162" t="s">
        <v>1358</v>
      </c>
      <c r="E557" s="162" t="s">
        <v>197</v>
      </c>
      <c r="F557" s="162" t="s">
        <v>1359</v>
      </c>
      <c r="G557" s="162" t="s">
        <v>1736</v>
      </c>
      <c r="H557" s="162" t="s">
        <v>1737</v>
      </c>
      <c r="I557" s="162" t="s">
        <v>1522</v>
      </c>
      <c r="J557" s="162" t="s">
        <v>1523</v>
      </c>
      <c r="K557" s="162" t="s">
        <v>10</v>
      </c>
      <c r="L557" s="162">
        <v>10</v>
      </c>
      <c r="M557" s="162">
        <v>2012</v>
      </c>
      <c r="N557" s="162" t="s">
        <v>1738</v>
      </c>
      <c r="O557" s="162">
        <v>4610</v>
      </c>
      <c r="P557" s="162" t="s">
        <v>204</v>
      </c>
      <c r="Q557" s="162" t="s">
        <v>204</v>
      </c>
      <c r="R557" s="162" t="s">
        <v>205</v>
      </c>
      <c r="S557" s="162" t="s">
        <v>204</v>
      </c>
      <c r="T557" s="162" t="s">
        <v>204</v>
      </c>
      <c r="U557" s="162" t="s">
        <v>205</v>
      </c>
      <c r="V557" s="162" t="s">
        <v>204</v>
      </c>
      <c r="W557" s="162" t="s">
        <v>204</v>
      </c>
      <c r="X557" s="162" t="s">
        <v>204</v>
      </c>
      <c r="Y557" s="162" t="s">
        <v>205</v>
      </c>
      <c r="Z557" s="162" t="s">
        <v>204</v>
      </c>
      <c r="AA557" s="162" t="s">
        <v>204</v>
      </c>
      <c r="AB557" s="162" t="s">
        <v>205</v>
      </c>
      <c r="AC557" s="162" t="s">
        <v>204</v>
      </c>
      <c r="AD557" s="162" t="s">
        <v>204</v>
      </c>
      <c r="AE557" s="162" t="s">
        <v>204</v>
      </c>
      <c r="AF557" s="162" t="s">
        <v>204</v>
      </c>
      <c r="AG557" s="162" t="s">
        <v>197</v>
      </c>
    </row>
    <row r="558" spans="1:33" x14ac:dyDescent="0.25">
      <c r="A558" s="162" t="s">
        <v>1357</v>
      </c>
      <c r="B558" s="162" t="s">
        <v>197</v>
      </c>
      <c r="C558" s="162" t="s">
        <v>197</v>
      </c>
      <c r="D558" s="162" t="s">
        <v>1358</v>
      </c>
      <c r="E558" s="162" t="s">
        <v>197</v>
      </c>
      <c r="F558" s="162" t="s">
        <v>1359</v>
      </c>
      <c r="G558" s="162" t="s">
        <v>1739</v>
      </c>
      <c r="H558" s="162" t="s">
        <v>1740</v>
      </c>
      <c r="I558" s="162" t="s">
        <v>202</v>
      </c>
      <c r="J558" s="162" t="s">
        <v>186</v>
      </c>
      <c r="K558" s="162" t="s">
        <v>10</v>
      </c>
      <c r="L558" s="162">
        <v>7</v>
      </c>
      <c r="M558" s="162">
        <v>2012</v>
      </c>
      <c r="N558" s="162" t="s">
        <v>1741</v>
      </c>
      <c r="O558" s="162">
        <v>4095</v>
      </c>
      <c r="P558" s="162" t="s">
        <v>204</v>
      </c>
      <c r="Q558" s="162" t="s">
        <v>204</v>
      </c>
      <c r="R558" s="162" t="s">
        <v>205</v>
      </c>
      <c r="S558" s="162" t="s">
        <v>204</v>
      </c>
      <c r="T558" s="162" t="s">
        <v>204</v>
      </c>
      <c r="U558" s="162" t="s">
        <v>204</v>
      </c>
      <c r="V558" s="162" t="s">
        <v>204</v>
      </c>
      <c r="W558" s="162" t="s">
        <v>204</v>
      </c>
      <c r="X558" s="162" t="s">
        <v>204</v>
      </c>
      <c r="Y558" s="162" t="s">
        <v>205</v>
      </c>
      <c r="Z558" s="162" t="s">
        <v>204</v>
      </c>
      <c r="AA558" s="162" t="s">
        <v>204</v>
      </c>
      <c r="AB558" s="162" t="s">
        <v>205</v>
      </c>
      <c r="AC558" s="162" t="s">
        <v>204</v>
      </c>
      <c r="AD558" s="162" t="s">
        <v>204</v>
      </c>
      <c r="AE558" s="162" t="s">
        <v>204</v>
      </c>
      <c r="AF558" s="162" t="s">
        <v>204</v>
      </c>
      <c r="AG558" s="162" t="s">
        <v>197</v>
      </c>
    </row>
    <row r="559" spans="1:33" x14ac:dyDescent="0.25">
      <c r="A559" s="162" t="s">
        <v>1357</v>
      </c>
      <c r="B559" s="162" t="s">
        <v>197</v>
      </c>
      <c r="C559" s="162" t="s">
        <v>197</v>
      </c>
      <c r="D559" s="162" t="s">
        <v>1358</v>
      </c>
      <c r="E559" s="162" t="s">
        <v>197</v>
      </c>
      <c r="F559" s="162" t="s">
        <v>1359</v>
      </c>
      <c r="G559" s="162" t="s">
        <v>1739</v>
      </c>
      <c r="H559" s="162" t="s">
        <v>1740</v>
      </c>
      <c r="I559" s="162" t="s">
        <v>202</v>
      </c>
      <c r="J559" s="162" t="s">
        <v>186</v>
      </c>
      <c r="K559" s="162" t="s">
        <v>10</v>
      </c>
      <c r="L559" s="162">
        <v>8</v>
      </c>
      <c r="M559" s="162">
        <v>2012</v>
      </c>
      <c r="N559" s="162" t="s">
        <v>1742</v>
      </c>
      <c r="O559" s="162">
        <v>20317</v>
      </c>
      <c r="P559" s="162" t="s">
        <v>204</v>
      </c>
      <c r="Q559" s="162" t="s">
        <v>204</v>
      </c>
      <c r="R559" s="162" t="s">
        <v>205</v>
      </c>
      <c r="S559" s="162" t="s">
        <v>204</v>
      </c>
      <c r="T559" s="162" t="s">
        <v>204</v>
      </c>
      <c r="U559" s="162" t="s">
        <v>204</v>
      </c>
      <c r="V559" s="162" t="s">
        <v>204</v>
      </c>
      <c r="W559" s="162" t="s">
        <v>204</v>
      </c>
      <c r="X559" s="162" t="s">
        <v>204</v>
      </c>
      <c r="Y559" s="162" t="s">
        <v>205</v>
      </c>
      <c r="Z559" s="162" t="s">
        <v>204</v>
      </c>
      <c r="AA559" s="162" t="s">
        <v>204</v>
      </c>
      <c r="AB559" s="162" t="s">
        <v>205</v>
      </c>
      <c r="AC559" s="162" t="s">
        <v>204</v>
      </c>
      <c r="AD559" s="162" t="s">
        <v>204</v>
      </c>
      <c r="AE559" s="162" t="s">
        <v>204</v>
      </c>
      <c r="AF559" s="162" t="s">
        <v>204</v>
      </c>
      <c r="AG559" s="162" t="s">
        <v>197</v>
      </c>
    </row>
    <row r="560" spans="1:33" x14ac:dyDescent="0.25">
      <c r="A560" s="162" t="s">
        <v>1357</v>
      </c>
      <c r="B560" s="162" t="s">
        <v>197</v>
      </c>
      <c r="C560" s="162" t="s">
        <v>197</v>
      </c>
      <c r="D560" s="162" t="s">
        <v>1358</v>
      </c>
      <c r="E560" s="162" t="s">
        <v>197</v>
      </c>
      <c r="F560" s="162" t="s">
        <v>1359</v>
      </c>
      <c r="G560" s="162" t="s">
        <v>1739</v>
      </c>
      <c r="H560" s="162" t="s">
        <v>1740</v>
      </c>
      <c r="I560" s="162" t="s">
        <v>202</v>
      </c>
      <c r="J560" s="162" t="s">
        <v>186</v>
      </c>
      <c r="K560" s="162" t="s">
        <v>10</v>
      </c>
      <c r="L560" s="162">
        <v>8</v>
      </c>
      <c r="M560" s="162">
        <v>2012</v>
      </c>
      <c r="N560" s="162" t="s">
        <v>1743</v>
      </c>
      <c r="O560" s="162">
        <v>7031</v>
      </c>
      <c r="P560" s="162" t="s">
        <v>204</v>
      </c>
      <c r="Q560" s="162" t="s">
        <v>204</v>
      </c>
      <c r="R560" s="162" t="s">
        <v>205</v>
      </c>
      <c r="S560" s="162" t="s">
        <v>204</v>
      </c>
      <c r="T560" s="162" t="s">
        <v>204</v>
      </c>
      <c r="U560" s="162" t="s">
        <v>204</v>
      </c>
      <c r="V560" s="162" t="s">
        <v>204</v>
      </c>
      <c r="W560" s="162" t="s">
        <v>204</v>
      </c>
      <c r="X560" s="162" t="s">
        <v>204</v>
      </c>
      <c r="Y560" s="162" t="s">
        <v>205</v>
      </c>
      <c r="Z560" s="162" t="s">
        <v>204</v>
      </c>
      <c r="AA560" s="162" t="s">
        <v>204</v>
      </c>
      <c r="AB560" s="162" t="s">
        <v>205</v>
      </c>
      <c r="AC560" s="162" t="s">
        <v>204</v>
      </c>
      <c r="AD560" s="162" t="s">
        <v>204</v>
      </c>
      <c r="AE560" s="162" t="s">
        <v>204</v>
      </c>
      <c r="AF560" s="162" t="s">
        <v>204</v>
      </c>
      <c r="AG560" s="162" t="s">
        <v>197</v>
      </c>
    </row>
    <row r="561" spans="1:33" x14ac:dyDescent="0.25">
      <c r="A561" s="162" t="s">
        <v>1357</v>
      </c>
      <c r="B561" s="162" t="s">
        <v>197</v>
      </c>
      <c r="C561" s="162" t="s">
        <v>197</v>
      </c>
      <c r="D561" s="162" t="s">
        <v>1358</v>
      </c>
      <c r="E561" s="162" t="s">
        <v>197</v>
      </c>
      <c r="F561" s="162" t="s">
        <v>1359</v>
      </c>
      <c r="G561" s="162" t="s">
        <v>1744</v>
      </c>
      <c r="H561" s="162" t="s">
        <v>1745</v>
      </c>
      <c r="I561" s="162" t="s">
        <v>1467</v>
      </c>
      <c r="J561" s="162" t="s">
        <v>180</v>
      </c>
      <c r="K561" s="162" t="s">
        <v>47</v>
      </c>
      <c r="L561" s="162">
        <v>9</v>
      </c>
      <c r="M561" s="162">
        <v>2012</v>
      </c>
      <c r="N561" s="162" t="s">
        <v>1748</v>
      </c>
      <c r="O561" s="162">
        <v>25</v>
      </c>
      <c r="P561" s="162" t="s">
        <v>204</v>
      </c>
      <c r="Q561" s="162" t="s">
        <v>204</v>
      </c>
      <c r="R561" s="162" t="s">
        <v>204</v>
      </c>
      <c r="S561" s="162" t="s">
        <v>204</v>
      </c>
      <c r="T561" s="162" t="s">
        <v>204</v>
      </c>
      <c r="U561" s="162" t="s">
        <v>204</v>
      </c>
      <c r="V561" s="162" t="s">
        <v>204</v>
      </c>
      <c r="W561" s="162" t="s">
        <v>204</v>
      </c>
      <c r="X561" s="162" t="s">
        <v>204</v>
      </c>
      <c r="Y561" s="162" t="s">
        <v>204</v>
      </c>
      <c r="Z561" s="162" t="s">
        <v>204</v>
      </c>
      <c r="AA561" s="162" t="s">
        <v>204</v>
      </c>
      <c r="AB561" s="162" t="s">
        <v>204</v>
      </c>
      <c r="AC561" s="162" t="s">
        <v>204</v>
      </c>
      <c r="AD561" s="162" t="s">
        <v>204</v>
      </c>
      <c r="AE561" s="162" t="s">
        <v>204</v>
      </c>
      <c r="AF561" s="162" t="s">
        <v>204</v>
      </c>
      <c r="AG561" s="162" t="s">
        <v>197</v>
      </c>
    </row>
    <row r="562" spans="1:33" x14ac:dyDescent="0.25">
      <c r="A562" s="162" t="s">
        <v>1357</v>
      </c>
      <c r="B562" s="162" t="s">
        <v>197</v>
      </c>
      <c r="C562" s="162" t="s">
        <v>197</v>
      </c>
      <c r="D562" s="162" t="s">
        <v>1358</v>
      </c>
      <c r="E562" s="162" t="s">
        <v>197</v>
      </c>
      <c r="F562" s="162" t="s">
        <v>1359</v>
      </c>
      <c r="G562" s="162" t="s">
        <v>1744</v>
      </c>
      <c r="H562" s="162" t="s">
        <v>1745</v>
      </c>
      <c r="I562" s="162" t="s">
        <v>1467</v>
      </c>
      <c r="J562" s="162" t="s">
        <v>180</v>
      </c>
      <c r="K562" s="162" t="s">
        <v>47</v>
      </c>
      <c r="L562" s="162">
        <v>7</v>
      </c>
      <c r="M562" s="162">
        <v>2012</v>
      </c>
      <c r="N562" s="162" t="s">
        <v>1746</v>
      </c>
      <c r="O562" s="162">
        <v>33</v>
      </c>
      <c r="P562" s="162" t="s">
        <v>204</v>
      </c>
      <c r="Q562" s="162" t="s">
        <v>204</v>
      </c>
      <c r="R562" s="162" t="s">
        <v>204</v>
      </c>
      <c r="S562" s="162" t="s">
        <v>204</v>
      </c>
      <c r="T562" s="162" t="s">
        <v>204</v>
      </c>
      <c r="U562" s="162" t="s">
        <v>204</v>
      </c>
      <c r="V562" s="162" t="s">
        <v>204</v>
      </c>
      <c r="W562" s="162" t="s">
        <v>204</v>
      </c>
      <c r="X562" s="162" t="s">
        <v>204</v>
      </c>
      <c r="Y562" s="162" t="s">
        <v>204</v>
      </c>
      <c r="Z562" s="162" t="s">
        <v>204</v>
      </c>
      <c r="AA562" s="162" t="s">
        <v>204</v>
      </c>
      <c r="AB562" s="162" t="s">
        <v>204</v>
      </c>
      <c r="AC562" s="162" t="s">
        <v>204</v>
      </c>
      <c r="AD562" s="162" t="s">
        <v>204</v>
      </c>
      <c r="AE562" s="162" t="s">
        <v>204</v>
      </c>
      <c r="AF562" s="162" t="s">
        <v>204</v>
      </c>
      <c r="AG562" s="162" t="s">
        <v>197</v>
      </c>
    </row>
    <row r="563" spans="1:33" x14ac:dyDescent="0.25">
      <c r="A563" s="162" t="s">
        <v>1357</v>
      </c>
      <c r="B563" s="162" t="s">
        <v>197</v>
      </c>
      <c r="C563" s="162" t="s">
        <v>197</v>
      </c>
      <c r="D563" s="162" t="s">
        <v>1358</v>
      </c>
      <c r="E563" s="162" t="s">
        <v>197</v>
      </c>
      <c r="F563" s="162" t="s">
        <v>1359</v>
      </c>
      <c r="G563" s="162" t="s">
        <v>1744</v>
      </c>
      <c r="H563" s="162" t="s">
        <v>1745</v>
      </c>
      <c r="I563" s="162" t="s">
        <v>1467</v>
      </c>
      <c r="J563" s="162" t="s">
        <v>180</v>
      </c>
      <c r="K563" s="162" t="s">
        <v>47</v>
      </c>
      <c r="L563" s="162">
        <v>10</v>
      </c>
      <c r="M563" s="162">
        <v>2012</v>
      </c>
      <c r="N563" s="162" t="s">
        <v>1749</v>
      </c>
      <c r="O563" s="162">
        <v>21</v>
      </c>
      <c r="P563" s="162" t="s">
        <v>204</v>
      </c>
      <c r="Q563" s="162" t="s">
        <v>204</v>
      </c>
      <c r="R563" s="162" t="s">
        <v>204</v>
      </c>
      <c r="S563" s="162" t="s">
        <v>204</v>
      </c>
      <c r="T563" s="162" t="s">
        <v>204</v>
      </c>
      <c r="U563" s="162" t="s">
        <v>204</v>
      </c>
      <c r="V563" s="162" t="s">
        <v>204</v>
      </c>
      <c r="W563" s="162" t="s">
        <v>204</v>
      </c>
      <c r="X563" s="162" t="s">
        <v>204</v>
      </c>
      <c r="Y563" s="162" t="s">
        <v>204</v>
      </c>
      <c r="Z563" s="162" t="s">
        <v>204</v>
      </c>
      <c r="AA563" s="162" t="s">
        <v>204</v>
      </c>
      <c r="AB563" s="162" t="s">
        <v>204</v>
      </c>
      <c r="AC563" s="162" t="s">
        <v>204</v>
      </c>
      <c r="AD563" s="162" t="s">
        <v>204</v>
      </c>
      <c r="AE563" s="162" t="s">
        <v>204</v>
      </c>
      <c r="AF563" s="162" t="s">
        <v>204</v>
      </c>
      <c r="AG563" s="162" t="s">
        <v>197</v>
      </c>
    </row>
    <row r="564" spans="1:33" x14ac:dyDescent="0.25">
      <c r="A564" s="162" t="s">
        <v>1357</v>
      </c>
      <c r="B564" s="162" t="s">
        <v>197</v>
      </c>
      <c r="C564" s="162" t="s">
        <v>197</v>
      </c>
      <c r="D564" s="162" t="s">
        <v>1358</v>
      </c>
      <c r="E564" s="162" t="s">
        <v>197</v>
      </c>
      <c r="F564" s="162" t="s">
        <v>1359</v>
      </c>
      <c r="G564" s="162" t="s">
        <v>1744</v>
      </c>
      <c r="H564" s="162" t="s">
        <v>1745</v>
      </c>
      <c r="I564" s="162" t="s">
        <v>1467</v>
      </c>
      <c r="J564" s="162" t="s">
        <v>180</v>
      </c>
      <c r="K564" s="162" t="s">
        <v>47</v>
      </c>
      <c r="L564" s="162">
        <v>8</v>
      </c>
      <c r="M564" s="162">
        <v>2012</v>
      </c>
      <c r="N564" s="162" t="s">
        <v>1747</v>
      </c>
      <c r="O564" s="162">
        <v>30</v>
      </c>
      <c r="P564" s="162" t="s">
        <v>204</v>
      </c>
      <c r="Q564" s="162" t="s">
        <v>204</v>
      </c>
      <c r="R564" s="162" t="s">
        <v>204</v>
      </c>
      <c r="S564" s="162" t="s">
        <v>204</v>
      </c>
      <c r="T564" s="162" t="s">
        <v>204</v>
      </c>
      <c r="U564" s="162" t="s">
        <v>204</v>
      </c>
      <c r="V564" s="162" t="s">
        <v>204</v>
      </c>
      <c r="W564" s="162" t="s">
        <v>204</v>
      </c>
      <c r="X564" s="162" t="s">
        <v>204</v>
      </c>
      <c r="Y564" s="162" t="s">
        <v>204</v>
      </c>
      <c r="Z564" s="162" t="s">
        <v>204</v>
      </c>
      <c r="AA564" s="162" t="s">
        <v>204</v>
      </c>
      <c r="AB564" s="162" t="s">
        <v>204</v>
      </c>
      <c r="AC564" s="162" t="s">
        <v>204</v>
      </c>
      <c r="AD564" s="162" t="s">
        <v>204</v>
      </c>
      <c r="AE564" s="162" t="s">
        <v>204</v>
      </c>
      <c r="AF564" s="162" t="s">
        <v>204</v>
      </c>
      <c r="AG564" s="162" t="s">
        <v>197</v>
      </c>
    </row>
    <row r="565" spans="1:33" x14ac:dyDescent="0.25">
      <c r="A565" s="162" t="s">
        <v>1357</v>
      </c>
      <c r="B565" s="162" t="s">
        <v>197</v>
      </c>
      <c r="C565" s="162" t="s">
        <v>197</v>
      </c>
      <c r="D565" s="162" t="s">
        <v>1358</v>
      </c>
      <c r="E565" s="162" t="s">
        <v>197</v>
      </c>
      <c r="F565" s="162" t="s">
        <v>1359</v>
      </c>
      <c r="G565" s="162" t="s">
        <v>1744</v>
      </c>
      <c r="H565" s="162" t="s">
        <v>1745</v>
      </c>
      <c r="I565" s="162" t="s">
        <v>1467</v>
      </c>
      <c r="J565" s="162" t="s">
        <v>180</v>
      </c>
      <c r="K565" s="162" t="s">
        <v>47</v>
      </c>
      <c r="L565" s="162">
        <v>12</v>
      </c>
      <c r="M565" s="162">
        <v>2012</v>
      </c>
      <c r="N565" s="162" t="s">
        <v>1751</v>
      </c>
      <c r="O565" s="162">
        <v>12</v>
      </c>
      <c r="P565" s="162" t="s">
        <v>204</v>
      </c>
      <c r="Q565" s="162" t="s">
        <v>204</v>
      </c>
      <c r="R565" s="162" t="s">
        <v>204</v>
      </c>
      <c r="S565" s="162" t="s">
        <v>204</v>
      </c>
      <c r="T565" s="162" t="s">
        <v>204</v>
      </c>
      <c r="U565" s="162" t="s">
        <v>204</v>
      </c>
      <c r="V565" s="162" t="s">
        <v>204</v>
      </c>
      <c r="W565" s="162" t="s">
        <v>204</v>
      </c>
      <c r="X565" s="162" t="s">
        <v>204</v>
      </c>
      <c r="Y565" s="162" t="s">
        <v>204</v>
      </c>
      <c r="Z565" s="162" t="s">
        <v>204</v>
      </c>
      <c r="AA565" s="162" t="s">
        <v>204</v>
      </c>
      <c r="AB565" s="162" t="s">
        <v>204</v>
      </c>
      <c r="AC565" s="162" t="s">
        <v>204</v>
      </c>
      <c r="AD565" s="162" t="s">
        <v>204</v>
      </c>
      <c r="AE565" s="162" t="s">
        <v>204</v>
      </c>
      <c r="AF565" s="162" t="s">
        <v>204</v>
      </c>
      <c r="AG565" s="162" t="s">
        <v>197</v>
      </c>
    </row>
    <row r="566" spans="1:33" x14ac:dyDescent="0.25">
      <c r="A566" s="162" t="s">
        <v>1357</v>
      </c>
      <c r="B566" s="162" t="s">
        <v>197</v>
      </c>
      <c r="C566" s="162" t="s">
        <v>197</v>
      </c>
      <c r="D566" s="162" t="s">
        <v>1358</v>
      </c>
      <c r="E566" s="162" t="s">
        <v>197</v>
      </c>
      <c r="F566" s="162" t="s">
        <v>1359</v>
      </c>
      <c r="G566" s="162" t="s">
        <v>1744</v>
      </c>
      <c r="H566" s="162" t="s">
        <v>1745</v>
      </c>
      <c r="I566" s="162" t="s">
        <v>1467</v>
      </c>
      <c r="J566" s="162" t="s">
        <v>180</v>
      </c>
      <c r="K566" s="162" t="s">
        <v>47</v>
      </c>
      <c r="L566" s="162">
        <v>11</v>
      </c>
      <c r="M566" s="162">
        <v>2012</v>
      </c>
      <c r="N566" s="162" t="s">
        <v>1750</v>
      </c>
      <c r="O566" s="162">
        <v>17</v>
      </c>
      <c r="P566" s="162" t="s">
        <v>204</v>
      </c>
      <c r="Q566" s="162" t="s">
        <v>204</v>
      </c>
      <c r="R566" s="162" t="s">
        <v>204</v>
      </c>
      <c r="S566" s="162" t="s">
        <v>204</v>
      </c>
      <c r="T566" s="162" t="s">
        <v>204</v>
      </c>
      <c r="U566" s="162" t="s">
        <v>204</v>
      </c>
      <c r="V566" s="162" t="s">
        <v>204</v>
      </c>
      <c r="W566" s="162" t="s">
        <v>204</v>
      </c>
      <c r="X566" s="162" t="s">
        <v>204</v>
      </c>
      <c r="Y566" s="162" t="s">
        <v>204</v>
      </c>
      <c r="Z566" s="162" t="s">
        <v>204</v>
      </c>
      <c r="AA566" s="162" t="s">
        <v>204</v>
      </c>
      <c r="AB566" s="162" t="s">
        <v>204</v>
      </c>
      <c r="AC566" s="162" t="s">
        <v>204</v>
      </c>
      <c r="AD566" s="162" t="s">
        <v>204</v>
      </c>
      <c r="AE566" s="162" t="s">
        <v>204</v>
      </c>
      <c r="AF566" s="162" t="s">
        <v>204</v>
      </c>
      <c r="AG566" s="162" t="s">
        <v>197</v>
      </c>
    </row>
    <row r="567" spans="1:33" x14ac:dyDescent="0.25">
      <c r="A567" s="162" t="s">
        <v>1357</v>
      </c>
      <c r="B567" s="162" t="s">
        <v>197</v>
      </c>
      <c r="C567" s="162" t="s">
        <v>197</v>
      </c>
      <c r="D567" s="162" t="s">
        <v>1358</v>
      </c>
      <c r="E567" s="162" t="s">
        <v>197</v>
      </c>
      <c r="F567" s="162" t="s">
        <v>1359</v>
      </c>
      <c r="G567" s="162" t="s">
        <v>1752</v>
      </c>
      <c r="H567" s="162" t="s">
        <v>1753</v>
      </c>
      <c r="I567" s="162" t="s">
        <v>1467</v>
      </c>
      <c r="J567" s="162" t="s">
        <v>180</v>
      </c>
      <c r="K567" s="162" t="s">
        <v>47</v>
      </c>
      <c r="L567" s="162">
        <v>11</v>
      </c>
      <c r="M567" s="162">
        <v>2012</v>
      </c>
      <c r="N567" s="162" t="s">
        <v>1755</v>
      </c>
      <c r="O567" s="162">
        <v>15</v>
      </c>
      <c r="P567" s="162" t="s">
        <v>204</v>
      </c>
      <c r="Q567" s="162" t="s">
        <v>204</v>
      </c>
      <c r="R567" s="162" t="s">
        <v>204</v>
      </c>
      <c r="S567" s="162" t="s">
        <v>204</v>
      </c>
      <c r="T567" s="162" t="s">
        <v>204</v>
      </c>
      <c r="U567" s="162" t="s">
        <v>204</v>
      </c>
      <c r="V567" s="162" t="s">
        <v>204</v>
      </c>
      <c r="W567" s="162" t="s">
        <v>204</v>
      </c>
      <c r="X567" s="162" t="s">
        <v>204</v>
      </c>
      <c r="Y567" s="162" t="s">
        <v>204</v>
      </c>
      <c r="Z567" s="162" t="s">
        <v>204</v>
      </c>
      <c r="AA567" s="162" t="s">
        <v>204</v>
      </c>
      <c r="AB567" s="162" t="s">
        <v>204</v>
      </c>
      <c r="AC567" s="162" t="s">
        <v>204</v>
      </c>
      <c r="AD567" s="162" t="s">
        <v>204</v>
      </c>
      <c r="AE567" s="162" t="s">
        <v>204</v>
      </c>
      <c r="AF567" s="162" t="s">
        <v>204</v>
      </c>
      <c r="AG567" s="162" t="s">
        <v>197</v>
      </c>
    </row>
    <row r="568" spans="1:33" x14ac:dyDescent="0.25">
      <c r="A568" s="162" t="s">
        <v>1357</v>
      </c>
      <c r="B568" s="162" t="s">
        <v>197</v>
      </c>
      <c r="C568" s="162" t="s">
        <v>197</v>
      </c>
      <c r="D568" s="162" t="s">
        <v>1358</v>
      </c>
      <c r="E568" s="162" t="s">
        <v>197</v>
      </c>
      <c r="F568" s="162" t="s">
        <v>1359</v>
      </c>
      <c r="G568" s="162" t="s">
        <v>1752</v>
      </c>
      <c r="H568" s="162" t="s">
        <v>1753</v>
      </c>
      <c r="I568" s="162" t="s">
        <v>1467</v>
      </c>
      <c r="J568" s="162" t="s">
        <v>180</v>
      </c>
      <c r="K568" s="162" t="s">
        <v>47</v>
      </c>
      <c r="L568" s="162">
        <v>12</v>
      </c>
      <c r="M568" s="162">
        <v>2012</v>
      </c>
      <c r="N568" s="162" t="s">
        <v>1754</v>
      </c>
      <c r="O568" s="162">
        <v>13</v>
      </c>
      <c r="P568" s="162" t="s">
        <v>204</v>
      </c>
      <c r="Q568" s="162" t="s">
        <v>204</v>
      </c>
      <c r="R568" s="162" t="s">
        <v>204</v>
      </c>
      <c r="S568" s="162" t="s">
        <v>204</v>
      </c>
      <c r="T568" s="162" t="s">
        <v>204</v>
      </c>
      <c r="U568" s="162" t="s">
        <v>204</v>
      </c>
      <c r="V568" s="162" t="s">
        <v>204</v>
      </c>
      <c r="W568" s="162" t="s">
        <v>204</v>
      </c>
      <c r="X568" s="162" t="s">
        <v>204</v>
      </c>
      <c r="Y568" s="162" t="s">
        <v>204</v>
      </c>
      <c r="Z568" s="162" t="s">
        <v>204</v>
      </c>
      <c r="AA568" s="162" t="s">
        <v>204</v>
      </c>
      <c r="AB568" s="162" t="s">
        <v>204</v>
      </c>
      <c r="AC568" s="162" t="s">
        <v>204</v>
      </c>
      <c r="AD568" s="162" t="s">
        <v>204</v>
      </c>
      <c r="AE568" s="162" t="s">
        <v>204</v>
      </c>
      <c r="AF568" s="162" t="s">
        <v>204</v>
      </c>
      <c r="AG568" s="162" t="s">
        <v>197</v>
      </c>
    </row>
    <row r="569" spans="1:33" x14ac:dyDescent="0.25">
      <c r="A569" s="162" t="s">
        <v>1357</v>
      </c>
      <c r="B569" s="162" t="s">
        <v>197</v>
      </c>
      <c r="C569" s="162" t="s">
        <v>197</v>
      </c>
      <c r="D569" s="162" t="s">
        <v>1358</v>
      </c>
      <c r="E569" s="162" t="s">
        <v>197</v>
      </c>
      <c r="F569" s="162" t="s">
        <v>1359</v>
      </c>
      <c r="G569" s="162" t="s">
        <v>1752</v>
      </c>
      <c r="H569" s="162" t="s">
        <v>1753</v>
      </c>
      <c r="I569" s="162" t="s">
        <v>1467</v>
      </c>
      <c r="J569" s="162" t="s">
        <v>180</v>
      </c>
      <c r="K569" s="162" t="s">
        <v>47</v>
      </c>
      <c r="L569" s="162">
        <v>8</v>
      </c>
      <c r="M569" s="162">
        <v>2012</v>
      </c>
      <c r="N569" s="162" t="s">
        <v>1758</v>
      </c>
      <c r="O569" s="162">
        <v>22</v>
      </c>
      <c r="P569" s="162" t="s">
        <v>204</v>
      </c>
      <c r="Q569" s="162" t="s">
        <v>204</v>
      </c>
      <c r="R569" s="162" t="s">
        <v>204</v>
      </c>
      <c r="S569" s="162" t="s">
        <v>204</v>
      </c>
      <c r="T569" s="162" t="s">
        <v>204</v>
      </c>
      <c r="U569" s="162" t="s">
        <v>204</v>
      </c>
      <c r="V569" s="162" t="s">
        <v>204</v>
      </c>
      <c r="W569" s="162" t="s">
        <v>204</v>
      </c>
      <c r="X569" s="162" t="s">
        <v>204</v>
      </c>
      <c r="Y569" s="162" t="s">
        <v>204</v>
      </c>
      <c r="Z569" s="162" t="s">
        <v>204</v>
      </c>
      <c r="AA569" s="162" t="s">
        <v>204</v>
      </c>
      <c r="AB569" s="162" t="s">
        <v>204</v>
      </c>
      <c r="AC569" s="162" t="s">
        <v>204</v>
      </c>
      <c r="AD569" s="162" t="s">
        <v>204</v>
      </c>
      <c r="AE569" s="162" t="s">
        <v>204</v>
      </c>
      <c r="AF569" s="162" t="s">
        <v>204</v>
      </c>
      <c r="AG569" s="162" t="s">
        <v>197</v>
      </c>
    </row>
    <row r="570" spans="1:33" x14ac:dyDescent="0.25">
      <c r="A570" s="162" t="s">
        <v>1357</v>
      </c>
      <c r="B570" s="162" t="s">
        <v>197</v>
      </c>
      <c r="C570" s="162" t="s">
        <v>197</v>
      </c>
      <c r="D570" s="162" t="s">
        <v>1358</v>
      </c>
      <c r="E570" s="162" t="s">
        <v>197</v>
      </c>
      <c r="F570" s="162" t="s">
        <v>1359</v>
      </c>
      <c r="G570" s="162" t="s">
        <v>1752</v>
      </c>
      <c r="H570" s="162" t="s">
        <v>1753</v>
      </c>
      <c r="I570" s="162" t="s">
        <v>1467</v>
      </c>
      <c r="J570" s="162" t="s">
        <v>180</v>
      </c>
      <c r="K570" s="162" t="s">
        <v>47</v>
      </c>
      <c r="L570" s="162">
        <v>10</v>
      </c>
      <c r="M570" s="162">
        <v>2012</v>
      </c>
      <c r="N570" s="162" t="s">
        <v>1757</v>
      </c>
      <c r="O570" s="162">
        <v>3</v>
      </c>
      <c r="P570" s="162" t="s">
        <v>204</v>
      </c>
      <c r="Q570" s="162" t="s">
        <v>204</v>
      </c>
      <c r="R570" s="162" t="s">
        <v>204</v>
      </c>
      <c r="S570" s="162" t="s">
        <v>204</v>
      </c>
      <c r="T570" s="162" t="s">
        <v>204</v>
      </c>
      <c r="U570" s="162" t="s">
        <v>204</v>
      </c>
      <c r="V570" s="162" t="s">
        <v>204</v>
      </c>
      <c r="W570" s="162" t="s">
        <v>204</v>
      </c>
      <c r="X570" s="162" t="s">
        <v>204</v>
      </c>
      <c r="Y570" s="162" t="s">
        <v>204</v>
      </c>
      <c r="Z570" s="162" t="s">
        <v>204</v>
      </c>
      <c r="AA570" s="162" t="s">
        <v>204</v>
      </c>
      <c r="AB570" s="162" t="s">
        <v>204</v>
      </c>
      <c r="AC570" s="162" t="s">
        <v>204</v>
      </c>
      <c r="AD570" s="162" t="s">
        <v>204</v>
      </c>
      <c r="AE570" s="162" t="s">
        <v>204</v>
      </c>
      <c r="AF570" s="162" t="s">
        <v>204</v>
      </c>
      <c r="AG570" s="162" t="s">
        <v>197</v>
      </c>
    </row>
    <row r="571" spans="1:33" x14ac:dyDescent="0.25">
      <c r="A571" s="162" t="s">
        <v>1357</v>
      </c>
      <c r="B571" s="162" t="s">
        <v>197</v>
      </c>
      <c r="C571" s="162" t="s">
        <v>197</v>
      </c>
      <c r="D571" s="162" t="s">
        <v>1358</v>
      </c>
      <c r="E571" s="162" t="s">
        <v>197</v>
      </c>
      <c r="F571" s="162" t="s">
        <v>1359</v>
      </c>
      <c r="G571" s="162" t="s">
        <v>1752</v>
      </c>
      <c r="H571" s="162" t="s">
        <v>1753</v>
      </c>
      <c r="I571" s="162" t="s">
        <v>1467</v>
      </c>
      <c r="J571" s="162" t="s">
        <v>180</v>
      </c>
      <c r="K571" s="162" t="s">
        <v>47</v>
      </c>
      <c r="L571" s="162">
        <v>7</v>
      </c>
      <c r="M571" s="162">
        <v>2012</v>
      </c>
      <c r="N571" s="162" t="s">
        <v>1759</v>
      </c>
      <c r="O571" s="162">
        <v>37</v>
      </c>
      <c r="P571" s="162" t="s">
        <v>204</v>
      </c>
      <c r="Q571" s="162" t="s">
        <v>204</v>
      </c>
      <c r="R571" s="162" t="s">
        <v>204</v>
      </c>
      <c r="S571" s="162" t="s">
        <v>204</v>
      </c>
      <c r="T571" s="162" t="s">
        <v>204</v>
      </c>
      <c r="U571" s="162" t="s">
        <v>204</v>
      </c>
      <c r="V571" s="162" t="s">
        <v>204</v>
      </c>
      <c r="W571" s="162" t="s">
        <v>204</v>
      </c>
      <c r="X571" s="162" t="s">
        <v>204</v>
      </c>
      <c r="Y571" s="162" t="s">
        <v>204</v>
      </c>
      <c r="Z571" s="162" t="s">
        <v>204</v>
      </c>
      <c r="AA571" s="162" t="s">
        <v>204</v>
      </c>
      <c r="AB571" s="162" t="s">
        <v>204</v>
      </c>
      <c r="AC571" s="162" t="s">
        <v>204</v>
      </c>
      <c r="AD571" s="162" t="s">
        <v>204</v>
      </c>
      <c r="AE571" s="162" t="s">
        <v>204</v>
      </c>
      <c r="AF571" s="162" t="s">
        <v>204</v>
      </c>
      <c r="AG571" s="162" t="s">
        <v>197</v>
      </c>
    </row>
    <row r="572" spans="1:33" x14ac:dyDescent="0.25">
      <c r="A572" s="162" t="s">
        <v>1357</v>
      </c>
      <c r="B572" s="162" t="s">
        <v>197</v>
      </c>
      <c r="C572" s="162" t="s">
        <v>197</v>
      </c>
      <c r="D572" s="162" t="s">
        <v>1358</v>
      </c>
      <c r="E572" s="162" t="s">
        <v>197</v>
      </c>
      <c r="F572" s="162" t="s">
        <v>1359</v>
      </c>
      <c r="G572" s="162" t="s">
        <v>1752</v>
      </c>
      <c r="H572" s="162" t="s">
        <v>1753</v>
      </c>
      <c r="I572" s="162" t="s">
        <v>1467</v>
      </c>
      <c r="J572" s="162" t="s">
        <v>180</v>
      </c>
      <c r="K572" s="162" t="s">
        <v>47</v>
      </c>
      <c r="L572" s="162">
        <v>9</v>
      </c>
      <c r="M572" s="162">
        <v>2012</v>
      </c>
      <c r="N572" s="162" t="s">
        <v>1756</v>
      </c>
      <c r="O572" s="162">
        <v>7</v>
      </c>
      <c r="P572" s="162" t="s">
        <v>204</v>
      </c>
      <c r="Q572" s="162" t="s">
        <v>204</v>
      </c>
      <c r="R572" s="162" t="s">
        <v>204</v>
      </c>
      <c r="S572" s="162" t="s">
        <v>204</v>
      </c>
      <c r="T572" s="162" t="s">
        <v>204</v>
      </c>
      <c r="U572" s="162" t="s">
        <v>204</v>
      </c>
      <c r="V572" s="162" t="s">
        <v>204</v>
      </c>
      <c r="W572" s="162" t="s">
        <v>204</v>
      </c>
      <c r="X572" s="162" t="s">
        <v>204</v>
      </c>
      <c r="Y572" s="162" t="s">
        <v>204</v>
      </c>
      <c r="Z572" s="162" t="s">
        <v>204</v>
      </c>
      <c r="AA572" s="162" t="s">
        <v>204</v>
      </c>
      <c r="AB572" s="162" t="s">
        <v>204</v>
      </c>
      <c r="AC572" s="162" t="s">
        <v>204</v>
      </c>
      <c r="AD572" s="162" t="s">
        <v>204</v>
      </c>
      <c r="AE572" s="162" t="s">
        <v>204</v>
      </c>
      <c r="AF572" s="162" t="s">
        <v>204</v>
      </c>
      <c r="AG572" s="162" t="s">
        <v>197</v>
      </c>
    </row>
    <row r="573" spans="1:33" x14ac:dyDescent="0.25">
      <c r="A573" s="162" t="s">
        <v>1357</v>
      </c>
      <c r="B573" s="162" t="s">
        <v>197</v>
      </c>
      <c r="C573" s="162" t="s">
        <v>197</v>
      </c>
      <c r="D573" s="162" t="s">
        <v>1358</v>
      </c>
      <c r="E573" s="162" t="s">
        <v>197</v>
      </c>
      <c r="F573" s="162" t="s">
        <v>1359</v>
      </c>
      <c r="G573" s="162" t="s">
        <v>1287</v>
      </c>
      <c r="H573" s="162" t="s">
        <v>1288</v>
      </c>
      <c r="I573" s="162" t="s">
        <v>1289</v>
      </c>
      <c r="J573" s="162" t="s">
        <v>180</v>
      </c>
      <c r="K573" s="162" t="s">
        <v>47</v>
      </c>
      <c r="L573" s="162">
        <v>11</v>
      </c>
      <c r="M573" s="162">
        <v>2012</v>
      </c>
      <c r="N573" s="162" t="s">
        <v>1761</v>
      </c>
      <c r="O573" s="162">
        <v>29</v>
      </c>
      <c r="P573" s="162" t="s">
        <v>204</v>
      </c>
      <c r="Q573" s="162" t="s">
        <v>204</v>
      </c>
      <c r="R573" s="162" t="s">
        <v>204</v>
      </c>
      <c r="S573" s="162" t="s">
        <v>204</v>
      </c>
      <c r="T573" s="162" t="s">
        <v>204</v>
      </c>
      <c r="U573" s="162" t="s">
        <v>204</v>
      </c>
      <c r="V573" s="162" t="s">
        <v>204</v>
      </c>
      <c r="W573" s="162" t="s">
        <v>204</v>
      </c>
      <c r="X573" s="162" t="s">
        <v>204</v>
      </c>
      <c r="Y573" s="162" t="s">
        <v>204</v>
      </c>
      <c r="Z573" s="162" t="s">
        <v>204</v>
      </c>
      <c r="AA573" s="162" t="s">
        <v>204</v>
      </c>
      <c r="AB573" s="162" t="s">
        <v>205</v>
      </c>
      <c r="AC573" s="162" t="s">
        <v>204</v>
      </c>
      <c r="AD573" s="162" t="s">
        <v>204</v>
      </c>
      <c r="AE573" s="162" t="s">
        <v>204</v>
      </c>
      <c r="AF573" s="162" t="s">
        <v>204</v>
      </c>
      <c r="AG573" s="162" t="s">
        <v>197</v>
      </c>
    </row>
    <row r="574" spans="1:33" x14ac:dyDescent="0.25">
      <c r="A574" s="162" t="s">
        <v>1357</v>
      </c>
      <c r="B574" s="162" t="s">
        <v>197</v>
      </c>
      <c r="C574" s="162" t="s">
        <v>197</v>
      </c>
      <c r="D574" s="162" t="s">
        <v>1358</v>
      </c>
      <c r="E574" s="162" t="s">
        <v>197</v>
      </c>
      <c r="F574" s="162" t="s">
        <v>1359</v>
      </c>
      <c r="G574" s="162" t="s">
        <v>1287</v>
      </c>
      <c r="H574" s="162" t="s">
        <v>1288</v>
      </c>
      <c r="I574" s="162" t="s">
        <v>1289</v>
      </c>
      <c r="J574" s="162" t="s">
        <v>180</v>
      </c>
      <c r="K574" s="162" t="s">
        <v>47</v>
      </c>
      <c r="L574" s="162">
        <v>10</v>
      </c>
      <c r="M574" s="162">
        <v>2012</v>
      </c>
      <c r="N574" s="162" t="s">
        <v>1760</v>
      </c>
      <c r="O574" s="162">
        <v>40</v>
      </c>
      <c r="P574" s="162" t="s">
        <v>204</v>
      </c>
      <c r="Q574" s="162" t="s">
        <v>204</v>
      </c>
      <c r="R574" s="162" t="s">
        <v>204</v>
      </c>
      <c r="S574" s="162" t="s">
        <v>204</v>
      </c>
      <c r="T574" s="162" t="s">
        <v>204</v>
      </c>
      <c r="U574" s="162" t="s">
        <v>204</v>
      </c>
      <c r="V574" s="162" t="s">
        <v>204</v>
      </c>
      <c r="W574" s="162" t="s">
        <v>204</v>
      </c>
      <c r="X574" s="162" t="s">
        <v>204</v>
      </c>
      <c r="Y574" s="162" t="s">
        <v>204</v>
      </c>
      <c r="Z574" s="162" t="s">
        <v>204</v>
      </c>
      <c r="AA574" s="162" t="s">
        <v>204</v>
      </c>
      <c r="AB574" s="162" t="s">
        <v>205</v>
      </c>
      <c r="AC574" s="162" t="s">
        <v>204</v>
      </c>
      <c r="AD574" s="162" t="s">
        <v>204</v>
      </c>
      <c r="AE574" s="162" t="s">
        <v>204</v>
      </c>
      <c r="AF574" s="162" t="s">
        <v>204</v>
      </c>
      <c r="AG574" s="162" t="s">
        <v>197</v>
      </c>
    </row>
    <row r="575" spans="1:33" x14ac:dyDescent="0.25">
      <c r="A575" s="162" t="s">
        <v>1357</v>
      </c>
      <c r="B575" s="162" t="s">
        <v>197</v>
      </c>
      <c r="C575" s="162" t="s">
        <v>197</v>
      </c>
      <c r="D575" s="162" t="s">
        <v>1358</v>
      </c>
      <c r="E575" s="162" t="s">
        <v>197</v>
      </c>
      <c r="F575" s="162" t="s">
        <v>1359</v>
      </c>
      <c r="G575" s="162" t="s">
        <v>1300</v>
      </c>
      <c r="H575" s="162" t="s">
        <v>1301</v>
      </c>
      <c r="I575" s="162" t="s">
        <v>1289</v>
      </c>
      <c r="J575" s="162" t="s">
        <v>180</v>
      </c>
      <c r="K575" s="162" t="s">
        <v>47</v>
      </c>
      <c r="L575" s="162">
        <v>9</v>
      </c>
      <c r="M575" s="162">
        <v>2012</v>
      </c>
      <c r="N575" s="162" t="s">
        <v>1763</v>
      </c>
      <c r="O575" s="162">
        <v>40</v>
      </c>
      <c r="P575" s="162" t="s">
        <v>204</v>
      </c>
      <c r="Q575" s="162" t="s">
        <v>204</v>
      </c>
      <c r="R575" s="162" t="s">
        <v>204</v>
      </c>
      <c r="S575" s="162" t="s">
        <v>204</v>
      </c>
      <c r="T575" s="162" t="s">
        <v>204</v>
      </c>
      <c r="U575" s="162" t="s">
        <v>204</v>
      </c>
      <c r="V575" s="162" t="s">
        <v>204</v>
      </c>
      <c r="W575" s="162" t="s">
        <v>204</v>
      </c>
      <c r="X575" s="162" t="s">
        <v>204</v>
      </c>
      <c r="Y575" s="162" t="s">
        <v>204</v>
      </c>
      <c r="Z575" s="162" t="s">
        <v>204</v>
      </c>
      <c r="AA575" s="162" t="s">
        <v>204</v>
      </c>
      <c r="AB575" s="162" t="s">
        <v>205</v>
      </c>
      <c r="AC575" s="162" t="s">
        <v>204</v>
      </c>
      <c r="AD575" s="162" t="s">
        <v>204</v>
      </c>
      <c r="AE575" s="162" t="s">
        <v>204</v>
      </c>
      <c r="AF575" s="162" t="s">
        <v>204</v>
      </c>
      <c r="AG575" s="162" t="s">
        <v>197</v>
      </c>
    </row>
    <row r="576" spans="1:33" x14ac:dyDescent="0.25">
      <c r="A576" s="162" t="s">
        <v>1357</v>
      </c>
      <c r="B576" s="162" t="s">
        <v>197</v>
      </c>
      <c r="C576" s="162" t="s">
        <v>197</v>
      </c>
      <c r="D576" s="162" t="s">
        <v>1358</v>
      </c>
      <c r="E576" s="162" t="s">
        <v>197</v>
      </c>
      <c r="F576" s="162" t="s">
        <v>1359</v>
      </c>
      <c r="G576" s="162" t="s">
        <v>1300</v>
      </c>
      <c r="H576" s="162" t="s">
        <v>1301</v>
      </c>
      <c r="I576" s="162" t="s">
        <v>1289</v>
      </c>
      <c r="J576" s="162" t="s">
        <v>180</v>
      </c>
      <c r="K576" s="162" t="s">
        <v>47</v>
      </c>
      <c r="L576" s="162">
        <v>7</v>
      </c>
      <c r="M576" s="162">
        <v>2012</v>
      </c>
      <c r="N576" s="162" t="s">
        <v>1762</v>
      </c>
      <c r="O576" s="162">
        <v>56</v>
      </c>
      <c r="P576" s="162" t="s">
        <v>204</v>
      </c>
      <c r="Q576" s="162" t="s">
        <v>204</v>
      </c>
      <c r="R576" s="162" t="s">
        <v>204</v>
      </c>
      <c r="S576" s="162" t="s">
        <v>204</v>
      </c>
      <c r="T576" s="162" t="s">
        <v>204</v>
      </c>
      <c r="U576" s="162" t="s">
        <v>204</v>
      </c>
      <c r="V576" s="162" t="s">
        <v>204</v>
      </c>
      <c r="W576" s="162" t="s">
        <v>204</v>
      </c>
      <c r="X576" s="162" t="s">
        <v>204</v>
      </c>
      <c r="Y576" s="162" t="s">
        <v>204</v>
      </c>
      <c r="Z576" s="162" t="s">
        <v>204</v>
      </c>
      <c r="AA576" s="162" t="s">
        <v>204</v>
      </c>
      <c r="AB576" s="162" t="s">
        <v>205</v>
      </c>
      <c r="AC576" s="162" t="s">
        <v>204</v>
      </c>
      <c r="AD576" s="162" t="s">
        <v>204</v>
      </c>
      <c r="AE576" s="162" t="s">
        <v>204</v>
      </c>
      <c r="AF576" s="162" t="s">
        <v>204</v>
      </c>
      <c r="AG576" s="162" t="s">
        <v>197</v>
      </c>
    </row>
    <row r="577" spans="1:33" x14ac:dyDescent="0.25">
      <c r="A577" s="162" t="s">
        <v>1357</v>
      </c>
      <c r="B577" s="162" t="s">
        <v>197</v>
      </c>
      <c r="C577" s="162" t="s">
        <v>197</v>
      </c>
      <c r="D577" s="162" t="s">
        <v>1358</v>
      </c>
      <c r="E577" s="162" t="s">
        <v>197</v>
      </c>
      <c r="F577" s="162" t="s">
        <v>1359</v>
      </c>
      <c r="G577" s="162" t="s">
        <v>1300</v>
      </c>
      <c r="H577" s="162" t="s">
        <v>1301</v>
      </c>
      <c r="I577" s="162" t="s">
        <v>1289</v>
      </c>
      <c r="J577" s="162" t="s">
        <v>180</v>
      </c>
      <c r="K577" s="162" t="s">
        <v>47</v>
      </c>
      <c r="L577" s="162">
        <v>8</v>
      </c>
      <c r="M577" s="162">
        <v>2012</v>
      </c>
      <c r="N577" s="162" t="s">
        <v>1764</v>
      </c>
      <c r="O577" s="162">
        <v>52</v>
      </c>
      <c r="P577" s="162" t="s">
        <v>204</v>
      </c>
      <c r="Q577" s="162" t="s">
        <v>204</v>
      </c>
      <c r="R577" s="162" t="s">
        <v>204</v>
      </c>
      <c r="S577" s="162" t="s">
        <v>204</v>
      </c>
      <c r="T577" s="162" t="s">
        <v>204</v>
      </c>
      <c r="U577" s="162" t="s">
        <v>204</v>
      </c>
      <c r="V577" s="162" t="s">
        <v>204</v>
      </c>
      <c r="W577" s="162" t="s">
        <v>204</v>
      </c>
      <c r="X577" s="162" t="s">
        <v>204</v>
      </c>
      <c r="Y577" s="162" t="s">
        <v>204</v>
      </c>
      <c r="Z577" s="162" t="s">
        <v>204</v>
      </c>
      <c r="AA577" s="162" t="s">
        <v>204</v>
      </c>
      <c r="AB577" s="162" t="s">
        <v>205</v>
      </c>
      <c r="AC577" s="162" t="s">
        <v>204</v>
      </c>
      <c r="AD577" s="162" t="s">
        <v>204</v>
      </c>
      <c r="AE577" s="162" t="s">
        <v>204</v>
      </c>
      <c r="AF577" s="162" t="s">
        <v>204</v>
      </c>
      <c r="AG577" s="162" t="s">
        <v>197</v>
      </c>
    </row>
    <row r="578" spans="1:33" x14ac:dyDescent="0.25">
      <c r="A578" s="162" t="s">
        <v>1357</v>
      </c>
      <c r="B578" s="162" t="s">
        <v>197</v>
      </c>
      <c r="C578" s="162" t="s">
        <v>197</v>
      </c>
      <c r="D578" s="162" t="s">
        <v>1358</v>
      </c>
      <c r="E578" s="162" t="s">
        <v>197</v>
      </c>
      <c r="F578" s="162" t="s">
        <v>1359</v>
      </c>
      <c r="G578" s="162" t="s">
        <v>1303</v>
      </c>
      <c r="H578" s="162" t="s">
        <v>1304</v>
      </c>
      <c r="I578" s="162" t="s">
        <v>1289</v>
      </c>
      <c r="J578" s="162" t="s">
        <v>180</v>
      </c>
      <c r="K578" s="162" t="s">
        <v>47</v>
      </c>
      <c r="L578" s="162">
        <v>8</v>
      </c>
      <c r="M578" s="162">
        <v>2012</v>
      </c>
      <c r="N578" s="162" t="s">
        <v>1765</v>
      </c>
      <c r="O578" s="162">
        <v>28</v>
      </c>
      <c r="P578" s="162" t="s">
        <v>204</v>
      </c>
      <c r="Q578" s="162" t="s">
        <v>204</v>
      </c>
      <c r="R578" s="162" t="s">
        <v>204</v>
      </c>
      <c r="S578" s="162" t="s">
        <v>204</v>
      </c>
      <c r="T578" s="162" t="s">
        <v>204</v>
      </c>
      <c r="U578" s="162" t="s">
        <v>204</v>
      </c>
      <c r="V578" s="162" t="s">
        <v>204</v>
      </c>
      <c r="W578" s="162" t="s">
        <v>204</v>
      </c>
      <c r="X578" s="162" t="s">
        <v>204</v>
      </c>
      <c r="Y578" s="162" t="s">
        <v>204</v>
      </c>
      <c r="Z578" s="162" t="s">
        <v>204</v>
      </c>
      <c r="AA578" s="162" t="s">
        <v>204</v>
      </c>
      <c r="AB578" s="162" t="s">
        <v>205</v>
      </c>
      <c r="AC578" s="162" t="s">
        <v>204</v>
      </c>
      <c r="AD578" s="162" t="s">
        <v>204</v>
      </c>
      <c r="AE578" s="162" t="s">
        <v>204</v>
      </c>
      <c r="AF578" s="162" t="s">
        <v>204</v>
      </c>
      <c r="AG578" s="162" t="s">
        <v>197</v>
      </c>
    </row>
    <row r="579" spans="1:33" x14ac:dyDescent="0.25">
      <c r="A579" s="162" t="s">
        <v>1357</v>
      </c>
      <c r="B579" s="162" t="s">
        <v>197</v>
      </c>
      <c r="C579" s="162" t="s">
        <v>197</v>
      </c>
      <c r="D579" s="162" t="s">
        <v>1358</v>
      </c>
      <c r="E579" s="162" t="s">
        <v>197</v>
      </c>
      <c r="F579" s="162" t="s">
        <v>1359</v>
      </c>
      <c r="G579" s="162" t="s">
        <v>1303</v>
      </c>
      <c r="H579" s="162" t="s">
        <v>1304</v>
      </c>
      <c r="I579" s="162" t="s">
        <v>1289</v>
      </c>
      <c r="J579" s="162" t="s">
        <v>180</v>
      </c>
      <c r="K579" s="162" t="s">
        <v>47</v>
      </c>
      <c r="L579" s="162">
        <v>7</v>
      </c>
      <c r="M579" s="162">
        <v>2012</v>
      </c>
      <c r="N579" s="162" t="s">
        <v>1766</v>
      </c>
      <c r="O579" s="162">
        <v>30</v>
      </c>
      <c r="P579" s="162" t="s">
        <v>204</v>
      </c>
      <c r="Q579" s="162" t="s">
        <v>204</v>
      </c>
      <c r="R579" s="162" t="s">
        <v>204</v>
      </c>
      <c r="S579" s="162" t="s">
        <v>204</v>
      </c>
      <c r="T579" s="162" t="s">
        <v>204</v>
      </c>
      <c r="U579" s="162" t="s">
        <v>204</v>
      </c>
      <c r="V579" s="162" t="s">
        <v>204</v>
      </c>
      <c r="W579" s="162" t="s">
        <v>204</v>
      </c>
      <c r="X579" s="162" t="s">
        <v>204</v>
      </c>
      <c r="Y579" s="162" t="s">
        <v>204</v>
      </c>
      <c r="Z579" s="162" t="s">
        <v>204</v>
      </c>
      <c r="AA579" s="162" t="s">
        <v>204</v>
      </c>
      <c r="AB579" s="162" t="s">
        <v>205</v>
      </c>
      <c r="AC579" s="162" t="s">
        <v>204</v>
      </c>
      <c r="AD579" s="162" t="s">
        <v>204</v>
      </c>
      <c r="AE579" s="162" t="s">
        <v>204</v>
      </c>
      <c r="AF579" s="162" t="s">
        <v>204</v>
      </c>
      <c r="AG579" s="162" t="s">
        <v>197</v>
      </c>
    </row>
    <row r="580" spans="1:33" x14ac:dyDescent="0.25">
      <c r="A580" s="162" t="s">
        <v>1357</v>
      </c>
      <c r="B580" s="162" t="s">
        <v>197</v>
      </c>
      <c r="C580" s="162" t="s">
        <v>197</v>
      </c>
      <c r="D580" s="162" t="s">
        <v>1358</v>
      </c>
      <c r="E580" s="162" t="s">
        <v>197</v>
      </c>
      <c r="F580" s="162" t="s">
        <v>1359</v>
      </c>
      <c r="G580" s="162" t="s">
        <v>1328</v>
      </c>
      <c r="H580" s="162" t="s">
        <v>1329</v>
      </c>
      <c r="I580" s="162" t="s">
        <v>1330</v>
      </c>
      <c r="J580" s="162" t="s">
        <v>180</v>
      </c>
      <c r="K580" s="162" t="s">
        <v>47</v>
      </c>
      <c r="L580" s="162">
        <v>3</v>
      </c>
      <c r="M580" s="162">
        <v>2013</v>
      </c>
      <c r="N580" s="162" t="s">
        <v>1771</v>
      </c>
      <c r="O580" s="162">
        <v>29</v>
      </c>
      <c r="P580" s="162" t="s">
        <v>204</v>
      </c>
      <c r="Q580" s="162" t="s">
        <v>204</v>
      </c>
      <c r="R580" s="162" t="s">
        <v>204</v>
      </c>
      <c r="S580" s="162" t="s">
        <v>204</v>
      </c>
      <c r="T580" s="162" t="s">
        <v>204</v>
      </c>
      <c r="U580" s="162" t="s">
        <v>204</v>
      </c>
      <c r="V580" s="162" t="s">
        <v>204</v>
      </c>
      <c r="W580" s="162" t="s">
        <v>204</v>
      </c>
      <c r="X580" s="162" t="s">
        <v>204</v>
      </c>
      <c r="Y580" s="162" t="s">
        <v>204</v>
      </c>
      <c r="Z580" s="162" t="s">
        <v>204</v>
      </c>
      <c r="AA580" s="162" t="s">
        <v>204</v>
      </c>
      <c r="AB580" s="162" t="s">
        <v>204</v>
      </c>
      <c r="AC580" s="162" t="s">
        <v>204</v>
      </c>
      <c r="AD580" s="162" t="s">
        <v>204</v>
      </c>
      <c r="AE580" s="162" t="s">
        <v>204</v>
      </c>
      <c r="AF580" s="162" t="s">
        <v>204</v>
      </c>
      <c r="AG580" s="162" t="s">
        <v>197</v>
      </c>
    </row>
    <row r="581" spans="1:33" x14ac:dyDescent="0.25">
      <c r="A581" s="162" t="s">
        <v>1357</v>
      </c>
      <c r="B581" s="162" t="s">
        <v>197</v>
      </c>
      <c r="C581" s="162" t="s">
        <v>197</v>
      </c>
      <c r="D581" s="162" t="s">
        <v>1358</v>
      </c>
      <c r="E581" s="162" t="s">
        <v>197</v>
      </c>
      <c r="F581" s="162" t="s">
        <v>1359</v>
      </c>
      <c r="G581" s="162" t="s">
        <v>1328</v>
      </c>
      <c r="H581" s="162" t="s">
        <v>1329</v>
      </c>
      <c r="I581" s="162" t="s">
        <v>1330</v>
      </c>
      <c r="J581" s="162" t="s">
        <v>180</v>
      </c>
      <c r="K581" s="162" t="s">
        <v>47</v>
      </c>
      <c r="L581" s="162">
        <v>2</v>
      </c>
      <c r="M581" s="162">
        <v>2013</v>
      </c>
      <c r="N581" s="162" t="s">
        <v>1767</v>
      </c>
      <c r="O581" s="162">
        <v>26</v>
      </c>
      <c r="P581" s="162" t="s">
        <v>204</v>
      </c>
      <c r="Q581" s="162" t="s">
        <v>204</v>
      </c>
      <c r="R581" s="162" t="s">
        <v>204</v>
      </c>
      <c r="S581" s="162" t="s">
        <v>204</v>
      </c>
      <c r="T581" s="162" t="s">
        <v>204</v>
      </c>
      <c r="U581" s="162" t="s">
        <v>204</v>
      </c>
      <c r="V581" s="162" t="s">
        <v>204</v>
      </c>
      <c r="W581" s="162" t="s">
        <v>204</v>
      </c>
      <c r="X581" s="162" t="s">
        <v>204</v>
      </c>
      <c r="Y581" s="162" t="s">
        <v>204</v>
      </c>
      <c r="Z581" s="162" t="s">
        <v>204</v>
      </c>
      <c r="AA581" s="162" t="s">
        <v>204</v>
      </c>
      <c r="AB581" s="162" t="s">
        <v>204</v>
      </c>
      <c r="AC581" s="162" t="s">
        <v>204</v>
      </c>
      <c r="AD581" s="162" t="s">
        <v>204</v>
      </c>
      <c r="AE581" s="162" t="s">
        <v>204</v>
      </c>
      <c r="AF581" s="162" t="s">
        <v>204</v>
      </c>
      <c r="AG581" s="162" t="s">
        <v>197</v>
      </c>
    </row>
    <row r="582" spans="1:33" x14ac:dyDescent="0.25">
      <c r="A582" s="162" t="s">
        <v>1357</v>
      </c>
      <c r="B582" s="162" t="s">
        <v>197</v>
      </c>
      <c r="C582" s="162" t="s">
        <v>197</v>
      </c>
      <c r="D582" s="162" t="s">
        <v>1358</v>
      </c>
      <c r="E582" s="162" t="s">
        <v>197</v>
      </c>
      <c r="F582" s="162" t="s">
        <v>1359</v>
      </c>
      <c r="G582" s="162" t="s">
        <v>1328</v>
      </c>
      <c r="H582" s="162" t="s">
        <v>1329</v>
      </c>
      <c r="I582" s="162" t="s">
        <v>1330</v>
      </c>
      <c r="J582" s="162" t="s">
        <v>180</v>
      </c>
      <c r="K582" s="162" t="s">
        <v>47</v>
      </c>
      <c r="L582" s="162">
        <v>6</v>
      </c>
      <c r="M582" s="162">
        <v>2013</v>
      </c>
      <c r="N582" s="162" t="s">
        <v>1768</v>
      </c>
      <c r="O582" s="162">
        <v>39</v>
      </c>
      <c r="P582" s="162" t="s">
        <v>204</v>
      </c>
      <c r="Q582" s="162" t="s">
        <v>204</v>
      </c>
      <c r="R582" s="162" t="s">
        <v>204</v>
      </c>
      <c r="S582" s="162" t="s">
        <v>204</v>
      </c>
      <c r="T582" s="162" t="s">
        <v>204</v>
      </c>
      <c r="U582" s="162" t="s">
        <v>204</v>
      </c>
      <c r="V582" s="162" t="s">
        <v>204</v>
      </c>
      <c r="W582" s="162" t="s">
        <v>204</v>
      </c>
      <c r="X582" s="162" t="s">
        <v>204</v>
      </c>
      <c r="Y582" s="162" t="s">
        <v>204</v>
      </c>
      <c r="Z582" s="162" t="s">
        <v>204</v>
      </c>
      <c r="AA582" s="162" t="s">
        <v>204</v>
      </c>
      <c r="AB582" s="162" t="s">
        <v>204</v>
      </c>
      <c r="AC582" s="162" t="s">
        <v>204</v>
      </c>
      <c r="AD582" s="162" t="s">
        <v>204</v>
      </c>
      <c r="AE582" s="162" t="s">
        <v>204</v>
      </c>
      <c r="AF582" s="162" t="s">
        <v>204</v>
      </c>
      <c r="AG582" s="162" t="s">
        <v>197</v>
      </c>
    </row>
    <row r="583" spans="1:33" x14ac:dyDescent="0.25">
      <c r="A583" s="162" t="s">
        <v>1357</v>
      </c>
      <c r="B583" s="162" t="s">
        <v>197</v>
      </c>
      <c r="C583" s="162" t="s">
        <v>197</v>
      </c>
      <c r="D583" s="162" t="s">
        <v>1358</v>
      </c>
      <c r="E583" s="162" t="s">
        <v>197</v>
      </c>
      <c r="F583" s="162" t="s">
        <v>1359</v>
      </c>
      <c r="G583" s="162" t="s">
        <v>1328</v>
      </c>
      <c r="H583" s="162" t="s">
        <v>1329</v>
      </c>
      <c r="I583" s="162" t="s">
        <v>1330</v>
      </c>
      <c r="J583" s="162" t="s">
        <v>180</v>
      </c>
      <c r="K583" s="162" t="s">
        <v>47</v>
      </c>
      <c r="L583" s="162">
        <v>5</v>
      </c>
      <c r="M583" s="162">
        <v>2013</v>
      </c>
      <c r="N583" s="162" t="s">
        <v>1769</v>
      </c>
      <c r="O583" s="162">
        <v>41</v>
      </c>
      <c r="P583" s="162" t="s">
        <v>204</v>
      </c>
      <c r="Q583" s="162" t="s">
        <v>204</v>
      </c>
      <c r="R583" s="162" t="s">
        <v>204</v>
      </c>
      <c r="S583" s="162" t="s">
        <v>204</v>
      </c>
      <c r="T583" s="162" t="s">
        <v>204</v>
      </c>
      <c r="U583" s="162" t="s">
        <v>204</v>
      </c>
      <c r="V583" s="162" t="s">
        <v>204</v>
      </c>
      <c r="W583" s="162" t="s">
        <v>204</v>
      </c>
      <c r="X583" s="162" t="s">
        <v>204</v>
      </c>
      <c r="Y583" s="162" t="s">
        <v>204</v>
      </c>
      <c r="Z583" s="162" t="s">
        <v>204</v>
      </c>
      <c r="AA583" s="162" t="s">
        <v>204</v>
      </c>
      <c r="AB583" s="162" t="s">
        <v>204</v>
      </c>
      <c r="AC583" s="162" t="s">
        <v>204</v>
      </c>
      <c r="AD583" s="162" t="s">
        <v>204</v>
      </c>
      <c r="AE583" s="162" t="s">
        <v>204</v>
      </c>
      <c r="AF583" s="162" t="s">
        <v>204</v>
      </c>
      <c r="AG583" s="162" t="s">
        <v>197</v>
      </c>
    </row>
    <row r="584" spans="1:33" x14ac:dyDescent="0.25">
      <c r="A584" s="162" t="s">
        <v>1357</v>
      </c>
      <c r="B584" s="162" t="s">
        <v>197</v>
      </c>
      <c r="C584" s="162" t="s">
        <v>197</v>
      </c>
      <c r="D584" s="162" t="s">
        <v>1358</v>
      </c>
      <c r="E584" s="162" t="s">
        <v>197</v>
      </c>
      <c r="F584" s="162" t="s">
        <v>1359</v>
      </c>
      <c r="G584" s="162" t="s">
        <v>1328</v>
      </c>
      <c r="H584" s="162" t="s">
        <v>1329</v>
      </c>
      <c r="I584" s="162" t="s">
        <v>1330</v>
      </c>
      <c r="J584" s="162" t="s">
        <v>180</v>
      </c>
      <c r="K584" s="162" t="s">
        <v>47</v>
      </c>
      <c r="L584" s="162">
        <v>4</v>
      </c>
      <c r="M584" s="162">
        <v>2013</v>
      </c>
      <c r="N584" s="162" t="s">
        <v>1770</v>
      </c>
      <c r="O584" s="162">
        <v>39</v>
      </c>
      <c r="P584" s="162" t="s">
        <v>204</v>
      </c>
      <c r="Q584" s="162" t="s">
        <v>204</v>
      </c>
      <c r="R584" s="162" t="s">
        <v>204</v>
      </c>
      <c r="S584" s="162" t="s">
        <v>204</v>
      </c>
      <c r="T584" s="162" t="s">
        <v>204</v>
      </c>
      <c r="U584" s="162" t="s">
        <v>204</v>
      </c>
      <c r="V584" s="162" t="s">
        <v>204</v>
      </c>
      <c r="W584" s="162" t="s">
        <v>204</v>
      </c>
      <c r="X584" s="162" t="s">
        <v>204</v>
      </c>
      <c r="Y584" s="162" t="s">
        <v>204</v>
      </c>
      <c r="Z584" s="162" t="s">
        <v>204</v>
      </c>
      <c r="AA584" s="162" t="s">
        <v>204</v>
      </c>
      <c r="AB584" s="162" t="s">
        <v>204</v>
      </c>
      <c r="AC584" s="162" t="s">
        <v>204</v>
      </c>
      <c r="AD584" s="162" t="s">
        <v>204</v>
      </c>
      <c r="AE584" s="162" t="s">
        <v>204</v>
      </c>
      <c r="AF584" s="162" t="s">
        <v>204</v>
      </c>
      <c r="AG584" s="162" t="s">
        <v>197</v>
      </c>
    </row>
    <row r="585" spans="1:33" x14ac:dyDescent="0.25">
      <c r="A585" s="162" t="s">
        <v>1357</v>
      </c>
      <c r="B585" s="162" t="s">
        <v>197</v>
      </c>
      <c r="C585" s="162" t="s">
        <v>197</v>
      </c>
      <c r="D585" s="162" t="s">
        <v>1358</v>
      </c>
      <c r="E585" s="162" t="s">
        <v>197</v>
      </c>
      <c r="F585" s="162" t="s">
        <v>1359</v>
      </c>
      <c r="G585" s="162" t="s">
        <v>1772</v>
      </c>
      <c r="H585" s="162" t="s">
        <v>1773</v>
      </c>
      <c r="I585" s="162" t="s">
        <v>1467</v>
      </c>
      <c r="J585" s="162" t="s">
        <v>180</v>
      </c>
      <c r="K585" s="162" t="s">
        <v>47</v>
      </c>
      <c r="L585" s="162">
        <v>9</v>
      </c>
      <c r="M585" s="162">
        <v>2012</v>
      </c>
      <c r="N585" s="162" t="s">
        <v>1775</v>
      </c>
      <c r="O585" s="162">
        <v>8</v>
      </c>
      <c r="P585" s="162" t="s">
        <v>204</v>
      </c>
      <c r="Q585" s="162" t="s">
        <v>204</v>
      </c>
      <c r="R585" s="162" t="s">
        <v>204</v>
      </c>
      <c r="S585" s="162" t="s">
        <v>204</v>
      </c>
      <c r="T585" s="162" t="s">
        <v>204</v>
      </c>
      <c r="U585" s="162" t="s">
        <v>204</v>
      </c>
      <c r="V585" s="162" t="s">
        <v>204</v>
      </c>
      <c r="W585" s="162" t="s">
        <v>204</v>
      </c>
      <c r="X585" s="162" t="s">
        <v>204</v>
      </c>
      <c r="Y585" s="162" t="s">
        <v>204</v>
      </c>
      <c r="Z585" s="162" t="s">
        <v>204</v>
      </c>
      <c r="AA585" s="162" t="s">
        <v>204</v>
      </c>
      <c r="AB585" s="162" t="s">
        <v>204</v>
      </c>
      <c r="AC585" s="162" t="s">
        <v>204</v>
      </c>
      <c r="AD585" s="162" t="s">
        <v>204</v>
      </c>
      <c r="AE585" s="162" t="s">
        <v>204</v>
      </c>
      <c r="AF585" s="162" t="s">
        <v>204</v>
      </c>
      <c r="AG585" s="162" t="s">
        <v>197</v>
      </c>
    </row>
    <row r="586" spans="1:33" x14ac:dyDescent="0.25">
      <c r="A586" s="162" t="s">
        <v>1357</v>
      </c>
      <c r="B586" s="162" t="s">
        <v>197</v>
      </c>
      <c r="C586" s="162" t="s">
        <v>197</v>
      </c>
      <c r="D586" s="162" t="s">
        <v>1358</v>
      </c>
      <c r="E586" s="162" t="s">
        <v>197</v>
      </c>
      <c r="F586" s="162" t="s">
        <v>1359</v>
      </c>
      <c r="G586" s="162" t="s">
        <v>1772</v>
      </c>
      <c r="H586" s="162" t="s">
        <v>1773</v>
      </c>
      <c r="I586" s="162" t="s">
        <v>1467</v>
      </c>
      <c r="J586" s="162" t="s">
        <v>180</v>
      </c>
      <c r="K586" s="162" t="s">
        <v>47</v>
      </c>
      <c r="L586" s="162">
        <v>7</v>
      </c>
      <c r="M586" s="162">
        <v>2012</v>
      </c>
      <c r="N586" s="162" t="s">
        <v>1774</v>
      </c>
      <c r="O586" s="162">
        <v>5</v>
      </c>
      <c r="P586" s="162" t="s">
        <v>204</v>
      </c>
      <c r="Q586" s="162" t="s">
        <v>204</v>
      </c>
      <c r="R586" s="162" t="s">
        <v>204</v>
      </c>
      <c r="S586" s="162" t="s">
        <v>204</v>
      </c>
      <c r="T586" s="162" t="s">
        <v>204</v>
      </c>
      <c r="U586" s="162" t="s">
        <v>204</v>
      </c>
      <c r="V586" s="162" t="s">
        <v>204</v>
      </c>
      <c r="W586" s="162" t="s">
        <v>204</v>
      </c>
      <c r="X586" s="162" t="s">
        <v>204</v>
      </c>
      <c r="Y586" s="162" t="s">
        <v>204</v>
      </c>
      <c r="Z586" s="162" t="s">
        <v>204</v>
      </c>
      <c r="AA586" s="162" t="s">
        <v>204</v>
      </c>
      <c r="AB586" s="162" t="s">
        <v>204</v>
      </c>
      <c r="AC586" s="162" t="s">
        <v>204</v>
      </c>
      <c r="AD586" s="162" t="s">
        <v>204</v>
      </c>
      <c r="AE586" s="162" t="s">
        <v>204</v>
      </c>
      <c r="AF586" s="162" t="s">
        <v>204</v>
      </c>
      <c r="AG586" s="162" t="s">
        <v>197</v>
      </c>
    </row>
    <row r="587" spans="1:33" x14ac:dyDescent="0.25">
      <c r="A587" s="162" t="s">
        <v>1357</v>
      </c>
      <c r="B587" s="162" t="s">
        <v>197</v>
      </c>
      <c r="C587" s="162" t="s">
        <v>197</v>
      </c>
      <c r="D587" s="162" t="s">
        <v>1358</v>
      </c>
      <c r="E587" s="162" t="s">
        <v>197</v>
      </c>
      <c r="F587" s="162" t="s">
        <v>1359</v>
      </c>
      <c r="G587" s="162" t="s">
        <v>1772</v>
      </c>
      <c r="H587" s="162" t="s">
        <v>1773</v>
      </c>
      <c r="I587" s="162" t="s">
        <v>1467</v>
      </c>
      <c r="J587" s="162" t="s">
        <v>180</v>
      </c>
      <c r="K587" s="162" t="s">
        <v>47</v>
      </c>
      <c r="L587" s="162">
        <v>10</v>
      </c>
      <c r="M587" s="162">
        <v>2012</v>
      </c>
      <c r="N587" s="162" t="s">
        <v>1778</v>
      </c>
      <c r="O587" s="162">
        <v>6</v>
      </c>
      <c r="P587" s="162" t="s">
        <v>204</v>
      </c>
      <c r="Q587" s="162" t="s">
        <v>204</v>
      </c>
      <c r="R587" s="162" t="s">
        <v>204</v>
      </c>
      <c r="S587" s="162" t="s">
        <v>204</v>
      </c>
      <c r="T587" s="162" t="s">
        <v>204</v>
      </c>
      <c r="U587" s="162" t="s">
        <v>204</v>
      </c>
      <c r="V587" s="162" t="s">
        <v>204</v>
      </c>
      <c r="W587" s="162" t="s">
        <v>204</v>
      </c>
      <c r="X587" s="162" t="s">
        <v>204</v>
      </c>
      <c r="Y587" s="162" t="s">
        <v>204</v>
      </c>
      <c r="Z587" s="162" t="s">
        <v>204</v>
      </c>
      <c r="AA587" s="162" t="s">
        <v>204</v>
      </c>
      <c r="AB587" s="162" t="s">
        <v>204</v>
      </c>
      <c r="AC587" s="162" t="s">
        <v>204</v>
      </c>
      <c r="AD587" s="162" t="s">
        <v>204</v>
      </c>
      <c r="AE587" s="162" t="s">
        <v>204</v>
      </c>
      <c r="AF587" s="162" t="s">
        <v>204</v>
      </c>
      <c r="AG587" s="162" t="s">
        <v>197</v>
      </c>
    </row>
    <row r="588" spans="1:33" x14ac:dyDescent="0.25">
      <c r="A588" s="162" t="s">
        <v>1357</v>
      </c>
      <c r="B588" s="162" t="s">
        <v>197</v>
      </c>
      <c r="C588" s="162" t="s">
        <v>197</v>
      </c>
      <c r="D588" s="162" t="s">
        <v>1358</v>
      </c>
      <c r="E588" s="162" t="s">
        <v>197</v>
      </c>
      <c r="F588" s="162" t="s">
        <v>1359</v>
      </c>
      <c r="G588" s="162" t="s">
        <v>1772</v>
      </c>
      <c r="H588" s="162" t="s">
        <v>1773</v>
      </c>
      <c r="I588" s="162" t="s">
        <v>1467</v>
      </c>
      <c r="J588" s="162" t="s">
        <v>180</v>
      </c>
      <c r="K588" s="162" t="s">
        <v>47</v>
      </c>
      <c r="L588" s="162">
        <v>11</v>
      </c>
      <c r="M588" s="162">
        <v>2012</v>
      </c>
      <c r="N588" s="162" t="s">
        <v>1777</v>
      </c>
      <c r="O588" s="162">
        <v>4</v>
      </c>
      <c r="P588" s="162" t="s">
        <v>204</v>
      </c>
      <c r="Q588" s="162" t="s">
        <v>204</v>
      </c>
      <c r="R588" s="162" t="s">
        <v>204</v>
      </c>
      <c r="S588" s="162" t="s">
        <v>204</v>
      </c>
      <c r="T588" s="162" t="s">
        <v>204</v>
      </c>
      <c r="U588" s="162" t="s">
        <v>204</v>
      </c>
      <c r="V588" s="162" t="s">
        <v>204</v>
      </c>
      <c r="W588" s="162" t="s">
        <v>204</v>
      </c>
      <c r="X588" s="162" t="s">
        <v>204</v>
      </c>
      <c r="Y588" s="162" t="s">
        <v>204</v>
      </c>
      <c r="Z588" s="162" t="s">
        <v>204</v>
      </c>
      <c r="AA588" s="162" t="s">
        <v>204</v>
      </c>
      <c r="AB588" s="162" t="s">
        <v>204</v>
      </c>
      <c r="AC588" s="162" t="s">
        <v>204</v>
      </c>
      <c r="AD588" s="162" t="s">
        <v>204</v>
      </c>
      <c r="AE588" s="162" t="s">
        <v>204</v>
      </c>
      <c r="AF588" s="162" t="s">
        <v>204</v>
      </c>
      <c r="AG588" s="162" t="s">
        <v>197</v>
      </c>
    </row>
    <row r="589" spans="1:33" x14ac:dyDescent="0.25">
      <c r="A589" s="162" t="s">
        <v>1357</v>
      </c>
      <c r="B589" s="162" t="s">
        <v>197</v>
      </c>
      <c r="C589" s="162" t="s">
        <v>197</v>
      </c>
      <c r="D589" s="162" t="s">
        <v>1358</v>
      </c>
      <c r="E589" s="162" t="s">
        <v>197</v>
      </c>
      <c r="F589" s="162" t="s">
        <v>1359</v>
      </c>
      <c r="G589" s="162" t="s">
        <v>1772</v>
      </c>
      <c r="H589" s="162" t="s">
        <v>1773</v>
      </c>
      <c r="I589" s="162" t="s">
        <v>1467</v>
      </c>
      <c r="J589" s="162" t="s">
        <v>180</v>
      </c>
      <c r="K589" s="162" t="s">
        <v>47</v>
      </c>
      <c r="L589" s="162">
        <v>12</v>
      </c>
      <c r="M589" s="162">
        <v>2012</v>
      </c>
      <c r="N589" s="162" t="s">
        <v>1779</v>
      </c>
      <c r="O589" s="162">
        <v>3</v>
      </c>
      <c r="P589" s="162" t="s">
        <v>204</v>
      </c>
      <c r="Q589" s="162" t="s">
        <v>204</v>
      </c>
      <c r="R589" s="162" t="s">
        <v>204</v>
      </c>
      <c r="S589" s="162" t="s">
        <v>204</v>
      </c>
      <c r="T589" s="162" t="s">
        <v>204</v>
      </c>
      <c r="U589" s="162" t="s">
        <v>204</v>
      </c>
      <c r="V589" s="162" t="s">
        <v>204</v>
      </c>
      <c r="W589" s="162" t="s">
        <v>204</v>
      </c>
      <c r="X589" s="162" t="s">
        <v>204</v>
      </c>
      <c r="Y589" s="162" t="s">
        <v>204</v>
      </c>
      <c r="Z589" s="162" t="s">
        <v>204</v>
      </c>
      <c r="AA589" s="162" t="s">
        <v>204</v>
      </c>
      <c r="AB589" s="162" t="s">
        <v>204</v>
      </c>
      <c r="AC589" s="162" t="s">
        <v>204</v>
      </c>
      <c r="AD589" s="162" t="s">
        <v>204</v>
      </c>
      <c r="AE589" s="162" t="s">
        <v>204</v>
      </c>
      <c r="AF589" s="162" t="s">
        <v>204</v>
      </c>
      <c r="AG589" s="162" t="s">
        <v>197</v>
      </c>
    </row>
    <row r="590" spans="1:33" x14ac:dyDescent="0.25">
      <c r="A590" s="162" t="s">
        <v>1357</v>
      </c>
      <c r="B590" s="162" t="s">
        <v>197</v>
      </c>
      <c r="C590" s="162" t="s">
        <v>197</v>
      </c>
      <c r="D590" s="162" t="s">
        <v>1358</v>
      </c>
      <c r="E590" s="162" t="s">
        <v>197</v>
      </c>
      <c r="F590" s="162" t="s">
        <v>1359</v>
      </c>
      <c r="G590" s="162" t="s">
        <v>1772</v>
      </c>
      <c r="H590" s="162" t="s">
        <v>1773</v>
      </c>
      <c r="I590" s="162" t="s">
        <v>1467</v>
      </c>
      <c r="J590" s="162" t="s">
        <v>180</v>
      </c>
      <c r="K590" s="162" t="s">
        <v>47</v>
      </c>
      <c r="L590" s="162">
        <v>8</v>
      </c>
      <c r="M590" s="162">
        <v>2012</v>
      </c>
      <c r="N590" s="162" t="s">
        <v>1776</v>
      </c>
      <c r="O590" s="162">
        <v>13</v>
      </c>
      <c r="P590" s="162" t="s">
        <v>204</v>
      </c>
      <c r="Q590" s="162" t="s">
        <v>204</v>
      </c>
      <c r="R590" s="162" t="s">
        <v>204</v>
      </c>
      <c r="S590" s="162" t="s">
        <v>204</v>
      </c>
      <c r="T590" s="162" t="s">
        <v>204</v>
      </c>
      <c r="U590" s="162" t="s">
        <v>204</v>
      </c>
      <c r="V590" s="162" t="s">
        <v>204</v>
      </c>
      <c r="W590" s="162" t="s">
        <v>204</v>
      </c>
      <c r="X590" s="162" t="s">
        <v>204</v>
      </c>
      <c r="Y590" s="162" t="s">
        <v>204</v>
      </c>
      <c r="Z590" s="162" t="s">
        <v>204</v>
      </c>
      <c r="AA590" s="162" t="s">
        <v>204</v>
      </c>
      <c r="AB590" s="162" t="s">
        <v>204</v>
      </c>
      <c r="AC590" s="162" t="s">
        <v>204</v>
      </c>
      <c r="AD590" s="162" t="s">
        <v>204</v>
      </c>
      <c r="AE590" s="162" t="s">
        <v>204</v>
      </c>
      <c r="AF590" s="162" t="s">
        <v>204</v>
      </c>
      <c r="AG590" s="162" t="s">
        <v>197</v>
      </c>
    </row>
    <row r="591" spans="1:33" x14ac:dyDescent="0.25">
      <c r="A591" s="162" t="s">
        <v>1357</v>
      </c>
      <c r="B591" s="162" t="s">
        <v>197</v>
      </c>
      <c r="C591" s="162" t="s">
        <v>197</v>
      </c>
      <c r="D591" s="162" t="s">
        <v>1358</v>
      </c>
      <c r="E591" s="162" t="s">
        <v>197</v>
      </c>
      <c r="F591" s="162" t="s">
        <v>1359</v>
      </c>
      <c r="G591" s="162" t="s">
        <v>1780</v>
      </c>
      <c r="H591" s="162" t="s">
        <v>1781</v>
      </c>
      <c r="I591" s="162" t="s">
        <v>1782</v>
      </c>
      <c r="J591" s="162" t="s">
        <v>180</v>
      </c>
      <c r="K591" s="162" t="s">
        <v>47</v>
      </c>
      <c r="L591" s="162">
        <v>8</v>
      </c>
      <c r="M591" s="162">
        <v>2012</v>
      </c>
      <c r="N591" s="162" t="s">
        <v>1784</v>
      </c>
      <c r="O591" s="162">
        <v>241</v>
      </c>
      <c r="P591" s="162" t="s">
        <v>204</v>
      </c>
      <c r="Q591" s="162" t="s">
        <v>204</v>
      </c>
      <c r="R591" s="162" t="s">
        <v>204</v>
      </c>
      <c r="S591" s="162" t="s">
        <v>204</v>
      </c>
      <c r="T591" s="162" t="s">
        <v>204</v>
      </c>
      <c r="U591" s="162" t="s">
        <v>204</v>
      </c>
      <c r="V591" s="162" t="s">
        <v>204</v>
      </c>
      <c r="W591" s="162" t="s">
        <v>204</v>
      </c>
      <c r="X591" s="162" t="s">
        <v>204</v>
      </c>
      <c r="Y591" s="162" t="s">
        <v>204</v>
      </c>
      <c r="Z591" s="162" t="s">
        <v>204</v>
      </c>
      <c r="AA591" s="162" t="s">
        <v>204</v>
      </c>
      <c r="AB591" s="162" t="s">
        <v>205</v>
      </c>
      <c r="AC591" s="162" t="s">
        <v>204</v>
      </c>
      <c r="AD591" s="162" t="s">
        <v>204</v>
      </c>
      <c r="AE591" s="162" t="s">
        <v>204</v>
      </c>
      <c r="AF591" s="162" t="s">
        <v>204</v>
      </c>
      <c r="AG591" s="162" t="s">
        <v>197</v>
      </c>
    </row>
    <row r="592" spans="1:33" x14ac:dyDescent="0.25">
      <c r="A592" s="162" t="s">
        <v>1357</v>
      </c>
      <c r="B592" s="162" t="s">
        <v>197</v>
      </c>
      <c r="C592" s="162" t="s">
        <v>197</v>
      </c>
      <c r="D592" s="162" t="s">
        <v>1358</v>
      </c>
      <c r="E592" s="162" t="s">
        <v>197</v>
      </c>
      <c r="F592" s="162" t="s">
        <v>1359</v>
      </c>
      <c r="G592" s="162" t="s">
        <v>1780</v>
      </c>
      <c r="H592" s="162" t="s">
        <v>1781</v>
      </c>
      <c r="I592" s="162" t="s">
        <v>1782</v>
      </c>
      <c r="J592" s="162" t="s">
        <v>180</v>
      </c>
      <c r="K592" s="162" t="s">
        <v>47</v>
      </c>
      <c r="L592" s="162">
        <v>11</v>
      </c>
      <c r="M592" s="162">
        <v>2012</v>
      </c>
      <c r="N592" s="162" t="s">
        <v>1787</v>
      </c>
      <c r="O592" s="162">
        <v>99</v>
      </c>
      <c r="P592" s="162" t="s">
        <v>204</v>
      </c>
      <c r="Q592" s="162" t="s">
        <v>204</v>
      </c>
      <c r="R592" s="162" t="s">
        <v>204</v>
      </c>
      <c r="S592" s="162" t="s">
        <v>204</v>
      </c>
      <c r="T592" s="162" t="s">
        <v>204</v>
      </c>
      <c r="U592" s="162" t="s">
        <v>204</v>
      </c>
      <c r="V592" s="162" t="s">
        <v>204</v>
      </c>
      <c r="W592" s="162" t="s">
        <v>204</v>
      </c>
      <c r="X592" s="162" t="s">
        <v>204</v>
      </c>
      <c r="Y592" s="162" t="s">
        <v>204</v>
      </c>
      <c r="Z592" s="162" t="s">
        <v>204</v>
      </c>
      <c r="AA592" s="162" t="s">
        <v>204</v>
      </c>
      <c r="AB592" s="162" t="s">
        <v>205</v>
      </c>
      <c r="AC592" s="162" t="s">
        <v>204</v>
      </c>
      <c r="AD592" s="162" t="s">
        <v>204</v>
      </c>
      <c r="AE592" s="162" t="s">
        <v>204</v>
      </c>
      <c r="AF592" s="162" t="s">
        <v>204</v>
      </c>
      <c r="AG592" s="162" t="s">
        <v>197</v>
      </c>
    </row>
    <row r="593" spans="1:33" x14ac:dyDescent="0.25">
      <c r="A593" s="162" t="s">
        <v>1357</v>
      </c>
      <c r="B593" s="162" t="s">
        <v>197</v>
      </c>
      <c r="C593" s="162" t="s">
        <v>197</v>
      </c>
      <c r="D593" s="162" t="s">
        <v>1358</v>
      </c>
      <c r="E593" s="162" t="s">
        <v>197</v>
      </c>
      <c r="F593" s="162" t="s">
        <v>1359</v>
      </c>
      <c r="G593" s="162" t="s">
        <v>1780</v>
      </c>
      <c r="H593" s="162" t="s">
        <v>1781</v>
      </c>
      <c r="I593" s="162" t="s">
        <v>1782</v>
      </c>
      <c r="J593" s="162" t="s">
        <v>180</v>
      </c>
      <c r="K593" s="162" t="s">
        <v>47</v>
      </c>
      <c r="L593" s="162">
        <v>7</v>
      </c>
      <c r="M593" s="162">
        <v>2012</v>
      </c>
      <c r="N593" s="162" t="s">
        <v>1783</v>
      </c>
      <c r="O593" s="162">
        <v>267</v>
      </c>
      <c r="P593" s="162" t="s">
        <v>204</v>
      </c>
      <c r="Q593" s="162" t="s">
        <v>204</v>
      </c>
      <c r="R593" s="162" t="s">
        <v>204</v>
      </c>
      <c r="S593" s="162" t="s">
        <v>204</v>
      </c>
      <c r="T593" s="162" t="s">
        <v>204</v>
      </c>
      <c r="U593" s="162" t="s">
        <v>204</v>
      </c>
      <c r="V593" s="162" t="s">
        <v>204</v>
      </c>
      <c r="W593" s="162" t="s">
        <v>204</v>
      </c>
      <c r="X593" s="162" t="s">
        <v>204</v>
      </c>
      <c r="Y593" s="162" t="s">
        <v>204</v>
      </c>
      <c r="Z593" s="162" t="s">
        <v>204</v>
      </c>
      <c r="AA593" s="162" t="s">
        <v>204</v>
      </c>
      <c r="AB593" s="162" t="s">
        <v>205</v>
      </c>
      <c r="AC593" s="162" t="s">
        <v>204</v>
      </c>
      <c r="AD593" s="162" t="s">
        <v>204</v>
      </c>
      <c r="AE593" s="162" t="s">
        <v>204</v>
      </c>
      <c r="AF593" s="162" t="s">
        <v>204</v>
      </c>
      <c r="AG593" s="162" t="s">
        <v>197</v>
      </c>
    </row>
    <row r="594" spans="1:33" x14ac:dyDescent="0.25">
      <c r="A594" s="162" t="s">
        <v>1357</v>
      </c>
      <c r="B594" s="162" t="s">
        <v>197</v>
      </c>
      <c r="C594" s="162" t="s">
        <v>197</v>
      </c>
      <c r="D594" s="162" t="s">
        <v>1358</v>
      </c>
      <c r="E594" s="162" t="s">
        <v>197</v>
      </c>
      <c r="F594" s="162" t="s">
        <v>1359</v>
      </c>
      <c r="G594" s="162" t="s">
        <v>1780</v>
      </c>
      <c r="H594" s="162" t="s">
        <v>1781</v>
      </c>
      <c r="I594" s="162" t="s">
        <v>1782</v>
      </c>
      <c r="J594" s="162" t="s">
        <v>180</v>
      </c>
      <c r="K594" s="162" t="s">
        <v>47</v>
      </c>
      <c r="L594" s="162">
        <v>9</v>
      </c>
      <c r="M594" s="162">
        <v>2012</v>
      </c>
      <c r="N594" s="162" t="s">
        <v>1785</v>
      </c>
      <c r="O594" s="162">
        <v>182</v>
      </c>
      <c r="P594" s="162" t="s">
        <v>204</v>
      </c>
      <c r="Q594" s="162" t="s">
        <v>204</v>
      </c>
      <c r="R594" s="162" t="s">
        <v>204</v>
      </c>
      <c r="S594" s="162" t="s">
        <v>204</v>
      </c>
      <c r="T594" s="162" t="s">
        <v>204</v>
      </c>
      <c r="U594" s="162" t="s">
        <v>204</v>
      </c>
      <c r="V594" s="162" t="s">
        <v>204</v>
      </c>
      <c r="W594" s="162" t="s">
        <v>204</v>
      </c>
      <c r="X594" s="162" t="s">
        <v>204</v>
      </c>
      <c r="Y594" s="162" t="s">
        <v>204</v>
      </c>
      <c r="Z594" s="162" t="s">
        <v>204</v>
      </c>
      <c r="AA594" s="162" t="s">
        <v>204</v>
      </c>
      <c r="AB594" s="162" t="s">
        <v>205</v>
      </c>
      <c r="AC594" s="162" t="s">
        <v>204</v>
      </c>
      <c r="AD594" s="162" t="s">
        <v>204</v>
      </c>
      <c r="AE594" s="162" t="s">
        <v>204</v>
      </c>
      <c r="AF594" s="162" t="s">
        <v>204</v>
      </c>
      <c r="AG594" s="162" t="s">
        <v>197</v>
      </c>
    </row>
    <row r="595" spans="1:33" x14ac:dyDescent="0.25">
      <c r="A595" s="162" t="s">
        <v>1357</v>
      </c>
      <c r="B595" s="162" t="s">
        <v>197</v>
      </c>
      <c r="C595" s="162" t="s">
        <v>197</v>
      </c>
      <c r="D595" s="162" t="s">
        <v>1358</v>
      </c>
      <c r="E595" s="162" t="s">
        <v>197</v>
      </c>
      <c r="F595" s="162" t="s">
        <v>1359</v>
      </c>
      <c r="G595" s="162" t="s">
        <v>1780</v>
      </c>
      <c r="H595" s="162" t="s">
        <v>1781</v>
      </c>
      <c r="I595" s="162" t="s">
        <v>1782</v>
      </c>
      <c r="J595" s="162" t="s">
        <v>180</v>
      </c>
      <c r="K595" s="162" t="s">
        <v>47</v>
      </c>
      <c r="L595" s="162">
        <v>12</v>
      </c>
      <c r="M595" s="162">
        <v>2012</v>
      </c>
      <c r="N595" s="162" t="s">
        <v>1786</v>
      </c>
      <c r="O595" s="162">
        <v>66</v>
      </c>
      <c r="P595" s="162" t="s">
        <v>204</v>
      </c>
      <c r="Q595" s="162" t="s">
        <v>204</v>
      </c>
      <c r="R595" s="162" t="s">
        <v>204</v>
      </c>
      <c r="S595" s="162" t="s">
        <v>204</v>
      </c>
      <c r="T595" s="162" t="s">
        <v>204</v>
      </c>
      <c r="U595" s="162" t="s">
        <v>204</v>
      </c>
      <c r="V595" s="162" t="s">
        <v>204</v>
      </c>
      <c r="W595" s="162" t="s">
        <v>204</v>
      </c>
      <c r="X595" s="162" t="s">
        <v>204</v>
      </c>
      <c r="Y595" s="162" t="s">
        <v>204</v>
      </c>
      <c r="Z595" s="162" t="s">
        <v>204</v>
      </c>
      <c r="AA595" s="162" t="s">
        <v>204</v>
      </c>
      <c r="AB595" s="162" t="s">
        <v>205</v>
      </c>
      <c r="AC595" s="162" t="s">
        <v>204</v>
      </c>
      <c r="AD595" s="162" t="s">
        <v>204</v>
      </c>
      <c r="AE595" s="162" t="s">
        <v>204</v>
      </c>
      <c r="AF595" s="162" t="s">
        <v>204</v>
      </c>
      <c r="AG595" s="162" t="s">
        <v>197</v>
      </c>
    </row>
    <row r="596" spans="1:33" x14ac:dyDescent="0.25">
      <c r="A596" s="162" t="s">
        <v>1357</v>
      </c>
      <c r="B596" s="162" t="s">
        <v>197</v>
      </c>
      <c r="C596" s="162" t="s">
        <v>197</v>
      </c>
      <c r="D596" s="162" t="s">
        <v>1358</v>
      </c>
      <c r="E596" s="162" t="s">
        <v>197</v>
      </c>
      <c r="F596" s="162" t="s">
        <v>1359</v>
      </c>
      <c r="G596" s="162" t="s">
        <v>1788</v>
      </c>
      <c r="H596" s="162" t="s">
        <v>1789</v>
      </c>
      <c r="I596" s="162" t="s">
        <v>1497</v>
      </c>
      <c r="J596" s="162" t="s">
        <v>180</v>
      </c>
      <c r="K596" s="162" t="s">
        <v>47</v>
      </c>
      <c r="L596" s="162">
        <v>8</v>
      </c>
      <c r="M596" s="162">
        <v>2012</v>
      </c>
      <c r="N596" s="162" t="s">
        <v>1794</v>
      </c>
      <c r="O596" s="162">
        <v>212</v>
      </c>
      <c r="P596" s="162" t="s">
        <v>204</v>
      </c>
      <c r="Q596" s="162" t="s">
        <v>204</v>
      </c>
      <c r="R596" s="162" t="s">
        <v>204</v>
      </c>
      <c r="S596" s="162" t="s">
        <v>204</v>
      </c>
      <c r="T596" s="162" t="s">
        <v>204</v>
      </c>
      <c r="U596" s="162" t="s">
        <v>204</v>
      </c>
      <c r="V596" s="162" t="s">
        <v>204</v>
      </c>
      <c r="W596" s="162" t="s">
        <v>204</v>
      </c>
      <c r="X596" s="162" t="s">
        <v>204</v>
      </c>
      <c r="Y596" s="162" t="s">
        <v>204</v>
      </c>
      <c r="Z596" s="162" t="s">
        <v>204</v>
      </c>
      <c r="AA596" s="162" t="s">
        <v>204</v>
      </c>
      <c r="AB596" s="162" t="s">
        <v>205</v>
      </c>
      <c r="AC596" s="162" t="s">
        <v>204</v>
      </c>
      <c r="AD596" s="162" t="s">
        <v>204</v>
      </c>
      <c r="AE596" s="162" t="s">
        <v>204</v>
      </c>
      <c r="AF596" s="162" t="s">
        <v>204</v>
      </c>
      <c r="AG596" s="162" t="s">
        <v>197</v>
      </c>
    </row>
    <row r="597" spans="1:33" x14ac:dyDescent="0.25">
      <c r="A597" s="162" t="s">
        <v>1357</v>
      </c>
      <c r="B597" s="162" t="s">
        <v>197</v>
      </c>
      <c r="C597" s="162" t="s">
        <v>197</v>
      </c>
      <c r="D597" s="162" t="s">
        <v>1358</v>
      </c>
      <c r="E597" s="162" t="s">
        <v>197</v>
      </c>
      <c r="F597" s="162" t="s">
        <v>1359</v>
      </c>
      <c r="G597" s="162" t="s">
        <v>1788</v>
      </c>
      <c r="H597" s="162" t="s">
        <v>1789</v>
      </c>
      <c r="I597" s="162" t="s">
        <v>1497</v>
      </c>
      <c r="J597" s="162" t="s">
        <v>180</v>
      </c>
      <c r="K597" s="162" t="s">
        <v>47</v>
      </c>
      <c r="L597" s="162">
        <v>5</v>
      </c>
      <c r="M597" s="162">
        <v>2013</v>
      </c>
      <c r="N597" s="162" t="s">
        <v>1795</v>
      </c>
      <c r="O597" s="162">
        <v>92</v>
      </c>
      <c r="P597" s="162" t="s">
        <v>204</v>
      </c>
      <c r="Q597" s="162" t="s">
        <v>204</v>
      </c>
      <c r="R597" s="162" t="s">
        <v>204</v>
      </c>
      <c r="S597" s="162" t="s">
        <v>204</v>
      </c>
      <c r="T597" s="162" t="s">
        <v>204</v>
      </c>
      <c r="U597" s="162" t="s">
        <v>204</v>
      </c>
      <c r="V597" s="162" t="s">
        <v>204</v>
      </c>
      <c r="W597" s="162" t="s">
        <v>204</v>
      </c>
      <c r="X597" s="162" t="s">
        <v>204</v>
      </c>
      <c r="Y597" s="162" t="s">
        <v>204</v>
      </c>
      <c r="Z597" s="162" t="s">
        <v>204</v>
      </c>
      <c r="AA597" s="162" t="s">
        <v>204</v>
      </c>
      <c r="AB597" s="162" t="s">
        <v>205</v>
      </c>
      <c r="AC597" s="162" t="s">
        <v>204</v>
      </c>
      <c r="AD597" s="162" t="s">
        <v>204</v>
      </c>
      <c r="AE597" s="162" t="s">
        <v>204</v>
      </c>
      <c r="AF597" s="162" t="s">
        <v>204</v>
      </c>
      <c r="AG597" s="162" t="s">
        <v>197</v>
      </c>
    </row>
    <row r="598" spans="1:33" x14ac:dyDescent="0.25">
      <c r="A598" s="162" t="s">
        <v>1357</v>
      </c>
      <c r="B598" s="162" t="s">
        <v>197</v>
      </c>
      <c r="C598" s="162" t="s">
        <v>197</v>
      </c>
      <c r="D598" s="162" t="s">
        <v>1358</v>
      </c>
      <c r="E598" s="162" t="s">
        <v>197</v>
      </c>
      <c r="F598" s="162" t="s">
        <v>1359</v>
      </c>
      <c r="G598" s="162" t="s">
        <v>1788</v>
      </c>
      <c r="H598" s="162" t="s">
        <v>1789</v>
      </c>
      <c r="I598" s="162" t="s">
        <v>1497</v>
      </c>
      <c r="J598" s="162" t="s">
        <v>180</v>
      </c>
      <c r="K598" s="162" t="s">
        <v>47</v>
      </c>
      <c r="L598" s="162">
        <v>9</v>
      </c>
      <c r="M598" s="162">
        <v>2012</v>
      </c>
      <c r="N598" s="162" t="s">
        <v>1792</v>
      </c>
      <c r="O598" s="162">
        <v>142</v>
      </c>
      <c r="P598" s="162" t="s">
        <v>204</v>
      </c>
      <c r="Q598" s="162" t="s">
        <v>204</v>
      </c>
      <c r="R598" s="162" t="s">
        <v>204</v>
      </c>
      <c r="S598" s="162" t="s">
        <v>204</v>
      </c>
      <c r="T598" s="162" t="s">
        <v>204</v>
      </c>
      <c r="U598" s="162" t="s">
        <v>204</v>
      </c>
      <c r="V598" s="162" t="s">
        <v>204</v>
      </c>
      <c r="W598" s="162" t="s">
        <v>204</v>
      </c>
      <c r="X598" s="162" t="s">
        <v>204</v>
      </c>
      <c r="Y598" s="162" t="s">
        <v>204</v>
      </c>
      <c r="Z598" s="162" t="s">
        <v>204</v>
      </c>
      <c r="AA598" s="162" t="s">
        <v>204</v>
      </c>
      <c r="AB598" s="162" t="s">
        <v>205</v>
      </c>
      <c r="AC598" s="162" t="s">
        <v>204</v>
      </c>
      <c r="AD598" s="162" t="s">
        <v>204</v>
      </c>
      <c r="AE598" s="162" t="s">
        <v>204</v>
      </c>
      <c r="AF598" s="162" t="s">
        <v>204</v>
      </c>
      <c r="AG598" s="162" t="s">
        <v>197</v>
      </c>
    </row>
    <row r="599" spans="1:33" x14ac:dyDescent="0.25">
      <c r="A599" s="162" t="s">
        <v>1357</v>
      </c>
      <c r="B599" s="162" t="s">
        <v>197</v>
      </c>
      <c r="C599" s="162" t="s">
        <v>197</v>
      </c>
      <c r="D599" s="162" t="s">
        <v>1358</v>
      </c>
      <c r="E599" s="162" t="s">
        <v>197</v>
      </c>
      <c r="F599" s="162" t="s">
        <v>1359</v>
      </c>
      <c r="G599" s="162" t="s">
        <v>1788</v>
      </c>
      <c r="H599" s="162" t="s">
        <v>1789</v>
      </c>
      <c r="I599" s="162" t="s">
        <v>1497</v>
      </c>
      <c r="J599" s="162" t="s">
        <v>180</v>
      </c>
      <c r="K599" s="162" t="s">
        <v>47</v>
      </c>
      <c r="L599" s="162">
        <v>11</v>
      </c>
      <c r="M599" s="162">
        <v>2012</v>
      </c>
      <c r="N599" s="162" t="s">
        <v>1791</v>
      </c>
      <c r="O599" s="162">
        <v>154</v>
      </c>
      <c r="P599" s="162" t="s">
        <v>204</v>
      </c>
      <c r="Q599" s="162" t="s">
        <v>204</v>
      </c>
      <c r="R599" s="162" t="s">
        <v>204</v>
      </c>
      <c r="S599" s="162" t="s">
        <v>204</v>
      </c>
      <c r="T599" s="162" t="s">
        <v>204</v>
      </c>
      <c r="U599" s="162" t="s">
        <v>204</v>
      </c>
      <c r="V599" s="162" t="s">
        <v>204</v>
      </c>
      <c r="W599" s="162" t="s">
        <v>204</v>
      </c>
      <c r="X599" s="162" t="s">
        <v>204</v>
      </c>
      <c r="Y599" s="162" t="s">
        <v>204</v>
      </c>
      <c r="Z599" s="162" t="s">
        <v>204</v>
      </c>
      <c r="AA599" s="162" t="s">
        <v>204</v>
      </c>
      <c r="AB599" s="162" t="s">
        <v>205</v>
      </c>
      <c r="AC599" s="162" t="s">
        <v>204</v>
      </c>
      <c r="AD599" s="162" t="s">
        <v>204</v>
      </c>
      <c r="AE599" s="162" t="s">
        <v>204</v>
      </c>
      <c r="AF599" s="162" t="s">
        <v>204</v>
      </c>
      <c r="AG599" s="162" t="s">
        <v>197</v>
      </c>
    </row>
    <row r="600" spans="1:33" x14ac:dyDescent="0.25">
      <c r="A600" s="162" t="s">
        <v>1357</v>
      </c>
      <c r="B600" s="162" t="s">
        <v>197</v>
      </c>
      <c r="C600" s="162" t="s">
        <v>197</v>
      </c>
      <c r="D600" s="162" t="s">
        <v>1358</v>
      </c>
      <c r="E600" s="162" t="s">
        <v>197</v>
      </c>
      <c r="F600" s="162" t="s">
        <v>1359</v>
      </c>
      <c r="G600" s="162" t="s">
        <v>1788</v>
      </c>
      <c r="H600" s="162" t="s">
        <v>1789</v>
      </c>
      <c r="I600" s="162" t="s">
        <v>1497</v>
      </c>
      <c r="J600" s="162" t="s">
        <v>180</v>
      </c>
      <c r="K600" s="162" t="s">
        <v>47</v>
      </c>
      <c r="L600" s="162">
        <v>7</v>
      </c>
      <c r="M600" s="162">
        <v>2012</v>
      </c>
      <c r="N600" s="162" t="s">
        <v>1793</v>
      </c>
      <c r="O600" s="162">
        <v>244</v>
      </c>
      <c r="P600" s="162" t="s">
        <v>204</v>
      </c>
      <c r="Q600" s="162" t="s">
        <v>204</v>
      </c>
      <c r="R600" s="162" t="s">
        <v>204</v>
      </c>
      <c r="S600" s="162" t="s">
        <v>204</v>
      </c>
      <c r="T600" s="162" t="s">
        <v>204</v>
      </c>
      <c r="U600" s="162" t="s">
        <v>204</v>
      </c>
      <c r="V600" s="162" t="s">
        <v>204</v>
      </c>
      <c r="W600" s="162" t="s">
        <v>204</v>
      </c>
      <c r="X600" s="162" t="s">
        <v>204</v>
      </c>
      <c r="Y600" s="162" t="s">
        <v>204</v>
      </c>
      <c r="Z600" s="162" t="s">
        <v>204</v>
      </c>
      <c r="AA600" s="162" t="s">
        <v>204</v>
      </c>
      <c r="AB600" s="162" t="s">
        <v>205</v>
      </c>
      <c r="AC600" s="162" t="s">
        <v>204</v>
      </c>
      <c r="AD600" s="162" t="s">
        <v>204</v>
      </c>
      <c r="AE600" s="162" t="s">
        <v>204</v>
      </c>
      <c r="AF600" s="162" t="s">
        <v>204</v>
      </c>
      <c r="AG600" s="162" t="s">
        <v>197</v>
      </c>
    </row>
    <row r="601" spans="1:33" x14ac:dyDescent="0.25">
      <c r="A601" s="162" t="s">
        <v>1357</v>
      </c>
      <c r="B601" s="162" t="s">
        <v>197</v>
      </c>
      <c r="C601" s="162" t="s">
        <v>197</v>
      </c>
      <c r="D601" s="162" t="s">
        <v>1358</v>
      </c>
      <c r="E601" s="162" t="s">
        <v>197</v>
      </c>
      <c r="F601" s="162" t="s">
        <v>1359</v>
      </c>
      <c r="G601" s="162" t="s">
        <v>1788</v>
      </c>
      <c r="H601" s="162" t="s">
        <v>1789</v>
      </c>
      <c r="I601" s="162" t="s">
        <v>1497</v>
      </c>
      <c r="J601" s="162" t="s">
        <v>180</v>
      </c>
      <c r="K601" s="162" t="s">
        <v>47</v>
      </c>
      <c r="L601" s="162">
        <v>12</v>
      </c>
      <c r="M601" s="162">
        <v>2012</v>
      </c>
      <c r="N601" s="162" t="s">
        <v>1790</v>
      </c>
      <c r="O601" s="162">
        <v>114</v>
      </c>
      <c r="P601" s="162" t="s">
        <v>204</v>
      </c>
      <c r="Q601" s="162" t="s">
        <v>204</v>
      </c>
      <c r="R601" s="162" t="s">
        <v>204</v>
      </c>
      <c r="S601" s="162" t="s">
        <v>204</v>
      </c>
      <c r="T601" s="162" t="s">
        <v>204</v>
      </c>
      <c r="U601" s="162" t="s">
        <v>204</v>
      </c>
      <c r="V601" s="162" t="s">
        <v>204</v>
      </c>
      <c r="W601" s="162" t="s">
        <v>204</v>
      </c>
      <c r="X601" s="162" t="s">
        <v>204</v>
      </c>
      <c r="Y601" s="162" t="s">
        <v>204</v>
      </c>
      <c r="Z601" s="162" t="s">
        <v>204</v>
      </c>
      <c r="AA601" s="162" t="s">
        <v>204</v>
      </c>
      <c r="AB601" s="162" t="s">
        <v>205</v>
      </c>
      <c r="AC601" s="162" t="s">
        <v>204</v>
      </c>
      <c r="AD601" s="162" t="s">
        <v>204</v>
      </c>
      <c r="AE601" s="162" t="s">
        <v>204</v>
      </c>
      <c r="AF601" s="162" t="s">
        <v>204</v>
      </c>
      <c r="AG601" s="162" t="s">
        <v>197</v>
      </c>
    </row>
    <row r="602" spans="1:33" x14ac:dyDescent="0.25">
      <c r="A602" s="162" t="s">
        <v>1357</v>
      </c>
      <c r="B602" s="162" t="s">
        <v>197</v>
      </c>
      <c r="C602" s="162" t="s">
        <v>197</v>
      </c>
      <c r="D602" s="162" t="s">
        <v>1358</v>
      </c>
      <c r="E602" s="162" t="s">
        <v>197</v>
      </c>
      <c r="F602" s="162" t="s">
        <v>1359</v>
      </c>
      <c r="G602" s="162" t="s">
        <v>1796</v>
      </c>
      <c r="H602" s="162" t="s">
        <v>1797</v>
      </c>
      <c r="I602" s="162" t="s">
        <v>1798</v>
      </c>
      <c r="J602" s="162" t="s">
        <v>180</v>
      </c>
      <c r="K602" s="162" t="s">
        <v>47</v>
      </c>
      <c r="L602" s="162">
        <v>11</v>
      </c>
      <c r="M602" s="162">
        <v>2012</v>
      </c>
      <c r="N602" s="162" t="s">
        <v>1806</v>
      </c>
      <c r="O602" s="162">
        <v>14</v>
      </c>
      <c r="P602" s="162" t="s">
        <v>204</v>
      </c>
      <c r="Q602" s="162" t="s">
        <v>204</v>
      </c>
      <c r="R602" s="162" t="s">
        <v>204</v>
      </c>
      <c r="S602" s="162" t="s">
        <v>204</v>
      </c>
      <c r="T602" s="162" t="s">
        <v>204</v>
      </c>
      <c r="U602" s="162" t="s">
        <v>204</v>
      </c>
      <c r="V602" s="162" t="s">
        <v>204</v>
      </c>
      <c r="W602" s="162" t="s">
        <v>204</v>
      </c>
      <c r="X602" s="162" t="s">
        <v>204</v>
      </c>
      <c r="Y602" s="162" t="s">
        <v>204</v>
      </c>
      <c r="Z602" s="162" t="s">
        <v>204</v>
      </c>
      <c r="AA602" s="162" t="s">
        <v>204</v>
      </c>
      <c r="AB602" s="162" t="s">
        <v>205</v>
      </c>
      <c r="AC602" s="162" t="s">
        <v>204</v>
      </c>
      <c r="AD602" s="162" t="s">
        <v>204</v>
      </c>
      <c r="AE602" s="162" t="s">
        <v>204</v>
      </c>
      <c r="AF602" s="162" t="s">
        <v>204</v>
      </c>
      <c r="AG602" s="162" t="s">
        <v>197</v>
      </c>
    </row>
    <row r="603" spans="1:33" x14ac:dyDescent="0.25">
      <c r="A603" s="162" t="s">
        <v>1357</v>
      </c>
      <c r="B603" s="162" t="s">
        <v>197</v>
      </c>
      <c r="C603" s="162" t="s">
        <v>197</v>
      </c>
      <c r="D603" s="162" t="s">
        <v>1358</v>
      </c>
      <c r="E603" s="162" t="s">
        <v>197</v>
      </c>
      <c r="F603" s="162" t="s">
        <v>1359</v>
      </c>
      <c r="G603" s="162" t="s">
        <v>1796</v>
      </c>
      <c r="H603" s="162" t="s">
        <v>1797</v>
      </c>
      <c r="I603" s="162" t="s">
        <v>1798</v>
      </c>
      <c r="J603" s="162" t="s">
        <v>180</v>
      </c>
      <c r="K603" s="162" t="s">
        <v>47</v>
      </c>
      <c r="L603" s="162">
        <v>10</v>
      </c>
      <c r="M603" s="162">
        <v>2012</v>
      </c>
      <c r="N603" s="162" t="s">
        <v>1805</v>
      </c>
      <c r="O603" s="162">
        <v>18</v>
      </c>
      <c r="P603" s="162" t="s">
        <v>204</v>
      </c>
      <c r="Q603" s="162" t="s">
        <v>204</v>
      </c>
      <c r="R603" s="162" t="s">
        <v>204</v>
      </c>
      <c r="S603" s="162" t="s">
        <v>204</v>
      </c>
      <c r="T603" s="162" t="s">
        <v>204</v>
      </c>
      <c r="U603" s="162" t="s">
        <v>204</v>
      </c>
      <c r="V603" s="162" t="s">
        <v>204</v>
      </c>
      <c r="W603" s="162" t="s">
        <v>204</v>
      </c>
      <c r="X603" s="162" t="s">
        <v>204</v>
      </c>
      <c r="Y603" s="162" t="s">
        <v>204</v>
      </c>
      <c r="Z603" s="162" t="s">
        <v>204</v>
      </c>
      <c r="AA603" s="162" t="s">
        <v>204</v>
      </c>
      <c r="AB603" s="162" t="s">
        <v>205</v>
      </c>
      <c r="AC603" s="162" t="s">
        <v>204</v>
      </c>
      <c r="AD603" s="162" t="s">
        <v>204</v>
      </c>
      <c r="AE603" s="162" t="s">
        <v>204</v>
      </c>
      <c r="AF603" s="162" t="s">
        <v>204</v>
      </c>
      <c r="AG603" s="162" t="s">
        <v>197</v>
      </c>
    </row>
    <row r="604" spans="1:33" x14ac:dyDescent="0.25">
      <c r="A604" s="162" t="s">
        <v>1357</v>
      </c>
      <c r="B604" s="162" t="s">
        <v>197</v>
      </c>
      <c r="C604" s="162" t="s">
        <v>197</v>
      </c>
      <c r="D604" s="162" t="s">
        <v>1358</v>
      </c>
      <c r="E604" s="162" t="s">
        <v>197</v>
      </c>
      <c r="F604" s="162" t="s">
        <v>1359</v>
      </c>
      <c r="G604" s="162" t="s">
        <v>1796</v>
      </c>
      <c r="H604" s="162" t="s">
        <v>1797</v>
      </c>
      <c r="I604" s="162" t="s">
        <v>1798</v>
      </c>
      <c r="J604" s="162" t="s">
        <v>180</v>
      </c>
      <c r="K604" s="162" t="s">
        <v>47</v>
      </c>
      <c r="L604" s="162">
        <v>6</v>
      </c>
      <c r="M604" s="162">
        <v>2013</v>
      </c>
      <c r="N604" s="162" t="s">
        <v>1807</v>
      </c>
      <c r="O604" s="162">
        <v>28</v>
      </c>
      <c r="P604" s="162" t="s">
        <v>204</v>
      </c>
      <c r="Q604" s="162" t="s">
        <v>204</v>
      </c>
      <c r="R604" s="162" t="s">
        <v>204</v>
      </c>
      <c r="S604" s="162" t="s">
        <v>204</v>
      </c>
      <c r="T604" s="162" t="s">
        <v>204</v>
      </c>
      <c r="U604" s="162" t="s">
        <v>204</v>
      </c>
      <c r="V604" s="162" t="s">
        <v>204</v>
      </c>
      <c r="W604" s="162" t="s">
        <v>204</v>
      </c>
      <c r="X604" s="162" t="s">
        <v>204</v>
      </c>
      <c r="Y604" s="162" t="s">
        <v>204</v>
      </c>
      <c r="Z604" s="162" t="s">
        <v>204</v>
      </c>
      <c r="AA604" s="162" t="s">
        <v>204</v>
      </c>
      <c r="AB604" s="162" t="s">
        <v>205</v>
      </c>
      <c r="AC604" s="162" t="s">
        <v>204</v>
      </c>
      <c r="AD604" s="162" t="s">
        <v>204</v>
      </c>
      <c r="AE604" s="162" t="s">
        <v>204</v>
      </c>
      <c r="AF604" s="162" t="s">
        <v>204</v>
      </c>
      <c r="AG604" s="162" t="s">
        <v>197</v>
      </c>
    </row>
    <row r="605" spans="1:33" x14ac:dyDescent="0.25">
      <c r="A605" s="162" t="s">
        <v>1357</v>
      </c>
      <c r="B605" s="162" t="s">
        <v>197</v>
      </c>
      <c r="C605" s="162" t="s">
        <v>197</v>
      </c>
      <c r="D605" s="162" t="s">
        <v>1358</v>
      </c>
      <c r="E605" s="162" t="s">
        <v>197</v>
      </c>
      <c r="F605" s="162" t="s">
        <v>1359</v>
      </c>
      <c r="G605" s="162" t="s">
        <v>1796</v>
      </c>
      <c r="H605" s="162" t="s">
        <v>1797</v>
      </c>
      <c r="I605" s="162" t="s">
        <v>1798</v>
      </c>
      <c r="J605" s="162" t="s">
        <v>180</v>
      </c>
      <c r="K605" s="162" t="s">
        <v>47</v>
      </c>
      <c r="L605" s="162">
        <v>5</v>
      </c>
      <c r="M605" s="162">
        <v>2013</v>
      </c>
      <c r="N605" s="162" t="s">
        <v>1800</v>
      </c>
      <c r="O605" s="162">
        <v>28</v>
      </c>
      <c r="P605" s="162" t="s">
        <v>204</v>
      </c>
      <c r="Q605" s="162" t="s">
        <v>204</v>
      </c>
      <c r="R605" s="162" t="s">
        <v>204</v>
      </c>
      <c r="S605" s="162" t="s">
        <v>204</v>
      </c>
      <c r="T605" s="162" t="s">
        <v>204</v>
      </c>
      <c r="U605" s="162" t="s">
        <v>204</v>
      </c>
      <c r="V605" s="162" t="s">
        <v>204</v>
      </c>
      <c r="W605" s="162" t="s">
        <v>204</v>
      </c>
      <c r="X605" s="162" t="s">
        <v>204</v>
      </c>
      <c r="Y605" s="162" t="s">
        <v>204</v>
      </c>
      <c r="Z605" s="162" t="s">
        <v>204</v>
      </c>
      <c r="AA605" s="162" t="s">
        <v>204</v>
      </c>
      <c r="AB605" s="162" t="s">
        <v>205</v>
      </c>
      <c r="AC605" s="162" t="s">
        <v>204</v>
      </c>
      <c r="AD605" s="162" t="s">
        <v>204</v>
      </c>
      <c r="AE605" s="162" t="s">
        <v>204</v>
      </c>
      <c r="AF605" s="162" t="s">
        <v>204</v>
      </c>
      <c r="AG605" s="162" t="s">
        <v>197</v>
      </c>
    </row>
    <row r="606" spans="1:33" x14ac:dyDescent="0.25">
      <c r="A606" s="162" t="s">
        <v>1357</v>
      </c>
      <c r="B606" s="162" t="s">
        <v>197</v>
      </c>
      <c r="C606" s="162" t="s">
        <v>197</v>
      </c>
      <c r="D606" s="162" t="s">
        <v>1358</v>
      </c>
      <c r="E606" s="162" t="s">
        <v>197</v>
      </c>
      <c r="F606" s="162" t="s">
        <v>1359</v>
      </c>
      <c r="G606" s="162" t="s">
        <v>1796</v>
      </c>
      <c r="H606" s="162" t="s">
        <v>1797</v>
      </c>
      <c r="I606" s="162" t="s">
        <v>1798</v>
      </c>
      <c r="J606" s="162" t="s">
        <v>180</v>
      </c>
      <c r="K606" s="162" t="s">
        <v>47</v>
      </c>
      <c r="L606" s="162">
        <v>4</v>
      </c>
      <c r="M606" s="162">
        <v>2013</v>
      </c>
      <c r="N606" s="162" t="s">
        <v>1801</v>
      </c>
      <c r="O606" s="162">
        <v>23</v>
      </c>
      <c r="P606" s="162" t="s">
        <v>204</v>
      </c>
      <c r="Q606" s="162" t="s">
        <v>204</v>
      </c>
      <c r="R606" s="162" t="s">
        <v>204</v>
      </c>
      <c r="S606" s="162" t="s">
        <v>204</v>
      </c>
      <c r="T606" s="162" t="s">
        <v>204</v>
      </c>
      <c r="U606" s="162" t="s">
        <v>204</v>
      </c>
      <c r="V606" s="162" t="s">
        <v>204</v>
      </c>
      <c r="W606" s="162" t="s">
        <v>204</v>
      </c>
      <c r="X606" s="162" t="s">
        <v>204</v>
      </c>
      <c r="Y606" s="162" t="s">
        <v>204</v>
      </c>
      <c r="Z606" s="162" t="s">
        <v>204</v>
      </c>
      <c r="AA606" s="162" t="s">
        <v>204</v>
      </c>
      <c r="AB606" s="162" t="s">
        <v>205</v>
      </c>
      <c r="AC606" s="162" t="s">
        <v>204</v>
      </c>
      <c r="AD606" s="162" t="s">
        <v>204</v>
      </c>
      <c r="AE606" s="162" t="s">
        <v>204</v>
      </c>
      <c r="AF606" s="162" t="s">
        <v>204</v>
      </c>
      <c r="AG606" s="162" t="s">
        <v>197</v>
      </c>
    </row>
    <row r="607" spans="1:33" x14ac:dyDescent="0.25">
      <c r="A607" s="162" t="s">
        <v>1357</v>
      </c>
      <c r="B607" s="162" t="s">
        <v>197</v>
      </c>
      <c r="C607" s="162" t="s">
        <v>197</v>
      </c>
      <c r="D607" s="162" t="s">
        <v>1358</v>
      </c>
      <c r="E607" s="162" t="s">
        <v>197</v>
      </c>
      <c r="F607" s="162" t="s">
        <v>1359</v>
      </c>
      <c r="G607" s="162" t="s">
        <v>1796</v>
      </c>
      <c r="H607" s="162" t="s">
        <v>1797</v>
      </c>
      <c r="I607" s="162" t="s">
        <v>1798</v>
      </c>
      <c r="J607" s="162" t="s">
        <v>180</v>
      </c>
      <c r="K607" s="162" t="s">
        <v>47</v>
      </c>
      <c r="L607" s="162">
        <v>9</v>
      </c>
      <c r="M607" s="162">
        <v>2012</v>
      </c>
      <c r="N607" s="162" t="s">
        <v>1804</v>
      </c>
      <c r="O607" s="162">
        <v>21</v>
      </c>
      <c r="P607" s="162" t="s">
        <v>204</v>
      </c>
      <c r="Q607" s="162" t="s">
        <v>204</v>
      </c>
      <c r="R607" s="162" t="s">
        <v>204</v>
      </c>
      <c r="S607" s="162" t="s">
        <v>204</v>
      </c>
      <c r="T607" s="162" t="s">
        <v>204</v>
      </c>
      <c r="U607" s="162" t="s">
        <v>204</v>
      </c>
      <c r="V607" s="162" t="s">
        <v>204</v>
      </c>
      <c r="W607" s="162" t="s">
        <v>204</v>
      </c>
      <c r="X607" s="162" t="s">
        <v>204</v>
      </c>
      <c r="Y607" s="162" t="s">
        <v>204</v>
      </c>
      <c r="Z607" s="162" t="s">
        <v>204</v>
      </c>
      <c r="AA607" s="162" t="s">
        <v>204</v>
      </c>
      <c r="AB607" s="162" t="s">
        <v>205</v>
      </c>
      <c r="AC607" s="162" t="s">
        <v>204</v>
      </c>
      <c r="AD607" s="162" t="s">
        <v>204</v>
      </c>
      <c r="AE607" s="162" t="s">
        <v>204</v>
      </c>
      <c r="AF607" s="162" t="s">
        <v>204</v>
      </c>
      <c r="AG607" s="162" t="s">
        <v>197</v>
      </c>
    </row>
    <row r="608" spans="1:33" x14ac:dyDescent="0.25">
      <c r="A608" s="162" t="s">
        <v>1357</v>
      </c>
      <c r="B608" s="162" t="s">
        <v>197</v>
      </c>
      <c r="C608" s="162" t="s">
        <v>197</v>
      </c>
      <c r="D608" s="162" t="s">
        <v>1358</v>
      </c>
      <c r="E608" s="162" t="s">
        <v>197</v>
      </c>
      <c r="F608" s="162" t="s">
        <v>1359</v>
      </c>
      <c r="G608" s="162" t="s">
        <v>1796</v>
      </c>
      <c r="H608" s="162" t="s">
        <v>1797</v>
      </c>
      <c r="I608" s="162" t="s">
        <v>1798</v>
      </c>
      <c r="J608" s="162" t="s">
        <v>180</v>
      </c>
      <c r="K608" s="162" t="s">
        <v>47</v>
      </c>
      <c r="L608" s="162">
        <v>8</v>
      </c>
      <c r="M608" s="162">
        <v>2012</v>
      </c>
      <c r="N608" s="162" t="s">
        <v>1803</v>
      </c>
      <c r="O608" s="162">
        <v>26</v>
      </c>
      <c r="P608" s="162" t="s">
        <v>204</v>
      </c>
      <c r="Q608" s="162" t="s">
        <v>204</v>
      </c>
      <c r="R608" s="162" t="s">
        <v>204</v>
      </c>
      <c r="S608" s="162" t="s">
        <v>204</v>
      </c>
      <c r="T608" s="162" t="s">
        <v>204</v>
      </c>
      <c r="U608" s="162" t="s">
        <v>204</v>
      </c>
      <c r="V608" s="162" t="s">
        <v>204</v>
      </c>
      <c r="W608" s="162" t="s">
        <v>204</v>
      </c>
      <c r="X608" s="162" t="s">
        <v>204</v>
      </c>
      <c r="Y608" s="162" t="s">
        <v>204</v>
      </c>
      <c r="Z608" s="162" t="s">
        <v>204</v>
      </c>
      <c r="AA608" s="162" t="s">
        <v>204</v>
      </c>
      <c r="AB608" s="162" t="s">
        <v>205</v>
      </c>
      <c r="AC608" s="162" t="s">
        <v>204</v>
      </c>
      <c r="AD608" s="162" t="s">
        <v>204</v>
      </c>
      <c r="AE608" s="162" t="s">
        <v>204</v>
      </c>
      <c r="AF608" s="162" t="s">
        <v>204</v>
      </c>
      <c r="AG608" s="162" t="s">
        <v>197</v>
      </c>
    </row>
    <row r="609" spans="1:33" x14ac:dyDescent="0.25">
      <c r="A609" s="162" t="s">
        <v>1357</v>
      </c>
      <c r="B609" s="162" t="s">
        <v>197</v>
      </c>
      <c r="C609" s="162" t="s">
        <v>197</v>
      </c>
      <c r="D609" s="162" t="s">
        <v>1358</v>
      </c>
      <c r="E609" s="162" t="s">
        <v>197</v>
      </c>
      <c r="F609" s="162" t="s">
        <v>1359</v>
      </c>
      <c r="G609" s="162" t="s">
        <v>1796</v>
      </c>
      <c r="H609" s="162" t="s">
        <v>1797</v>
      </c>
      <c r="I609" s="162" t="s">
        <v>1798</v>
      </c>
      <c r="J609" s="162" t="s">
        <v>180</v>
      </c>
      <c r="K609" s="162" t="s">
        <v>47</v>
      </c>
      <c r="L609" s="162">
        <v>12</v>
      </c>
      <c r="M609" s="162">
        <v>2012</v>
      </c>
      <c r="N609" s="162" t="s">
        <v>1799</v>
      </c>
      <c r="O609" s="162">
        <v>10</v>
      </c>
      <c r="P609" s="162" t="s">
        <v>204</v>
      </c>
      <c r="Q609" s="162" t="s">
        <v>204</v>
      </c>
      <c r="R609" s="162" t="s">
        <v>204</v>
      </c>
      <c r="S609" s="162" t="s">
        <v>204</v>
      </c>
      <c r="T609" s="162" t="s">
        <v>204</v>
      </c>
      <c r="U609" s="162" t="s">
        <v>204</v>
      </c>
      <c r="V609" s="162" t="s">
        <v>204</v>
      </c>
      <c r="W609" s="162" t="s">
        <v>204</v>
      </c>
      <c r="X609" s="162" t="s">
        <v>204</v>
      </c>
      <c r="Y609" s="162" t="s">
        <v>204</v>
      </c>
      <c r="Z609" s="162" t="s">
        <v>204</v>
      </c>
      <c r="AA609" s="162" t="s">
        <v>204</v>
      </c>
      <c r="AB609" s="162" t="s">
        <v>205</v>
      </c>
      <c r="AC609" s="162" t="s">
        <v>204</v>
      </c>
      <c r="AD609" s="162" t="s">
        <v>204</v>
      </c>
      <c r="AE609" s="162" t="s">
        <v>204</v>
      </c>
      <c r="AF609" s="162" t="s">
        <v>204</v>
      </c>
      <c r="AG609" s="162" t="s">
        <v>197</v>
      </c>
    </row>
    <row r="610" spans="1:33" x14ac:dyDescent="0.25">
      <c r="A610" s="162" t="s">
        <v>1357</v>
      </c>
      <c r="B610" s="162" t="s">
        <v>197</v>
      </c>
      <c r="C610" s="162" t="s">
        <v>197</v>
      </c>
      <c r="D610" s="162" t="s">
        <v>1358</v>
      </c>
      <c r="E610" s="162" t="s">
        <v>197</v>
      </c>
      <c r="F610" s="162" t="s">
        <v>1359</v>
      </c>
      <c r="G610" s="162" t="s">
        <v>1796</v>
      </c>
      <c r="H610" s="162" t="s">
        <v>1797</v>
      </c>
      <c r="I610" s="162" t="s">
        <v>1798</v>
      </c>
      <c r="J610" s="162" t="s">
        <v>180</v>
      </c>
      <c r="K610" s="162" t="s">
        <v>47</v>
      </c>
      <c r="L610" s="162">
        <v>7</v>
      </c>
      <c r="M610" s="162">
        <v>2012</v>
      </c>
      <c r="N610" s="162" t="s">
        <v>1802</v>
      </c>
      <c r="O610" s="162">
        <v>29</v>
      </c>
      <c r="P610" s="162" t="s">
        <v>204</v>
      </c>
      <c r="Q610" s="162" t="s">
        <v>204</v>
      </c>
      <c r="R610" s="162" t="s">
        <v>204</v>
      </c>
      <c r="S610" s="162" t="s">
        <v>204</v>
      </c>
      <c r="T610" s="162" t="s">
        <v>204</v>
      </c>
      <c r="U610" s="162" t="s">
        <v>204</v>
      </c>
      <c r="V610" s="162" t="s">
        <v>204</v>
      </c>
      <c r="W610" s="162" t="s">
        <v>204</v>
      </c>
      <c r="X610" s="162" t="s">
        <v>204</v>
      </c>
      <c r="Y610" s="162" t="s">
        <v>204</v>
      </c>
      <c r="Z610" s="162" t="s">
        <v>204</v>
      </c>
      <c r="AA610" s="162" t="s">
        <v>204</v>
      </c>
      <c r="AB610" s="162" t="s">
        <v>205</v>
      </c>
      <c r="AC610" s="162" t="s">
        <v>204</v>
      </c>
      <c r="AD610" s="162" t="s">
        <v>204</v>
      </c>
      <c r="AE610" s="162" t="s">
        <v>204</v>
      </c>
      <c r="AF610" s="162" t="s">
        <v>204</v>
      </c>
      <c r="AG610" s="162" t="s">
        <v>197</v>
      </c>
    </row>
    <row r="611" spans="1:33" x14ac:dyDescent="0.25">
      <c r="A611" s="162" t="s">
        <v>1357</v>
      </c>
      <c r="B611" s="162" t="s">
        <v>197</v>
      </c>
      <c r="C611" s="162" t="s">
        <v>197</v>
      </c>
      <c r="D611" s="162" t="s">
        <v>1358</v>
      </c>
      <c r="E611" s="162" t="s">
        <v>197</v>
      </c>
      <c r="F611" s="162" t="s">
        <v>1359</v>
      </c>
      <c r="G611" s="162" t="s">
        <v>1808</v>
      </c>
      <c r="H611" s="162" t="s">
        <v>1809</v>
      </c>
      <c r="I611" s="162" t="s">
        <v>1497</v>
      </c>
      <c r="J611" s="162" t="s">
        <v>180</v>
      </c>
      <c r="K611" s="162" t="s">
        <v>47</v>
      </c>
      <c r="L611" s="162">
        <v>7</v>
      </c>
      <c r="M611" s="162">
        <v>2012</v>
      </c>
      <c r="N611" s="162" t="s">
        <v>1814</v>
      </c>
      <c r="O611" s="162">
        <v>9</v>
      </c>
      <c r="P611" s="162" t="s">
        <v>204</v>
      </c>
      <c r="Q611" s="162" t="s">
        <v>204</v>
      </c>
      <c r="R611" s="162" t="s">
        <v>204</v>
      </c>
      <c r="S611" s="162" t="s">
        <v>204</v>
      </c>
      <c r="T611" s="162" t="s">
        <v>204</v>
      </c>
      <c r="U611" s="162" t="s">
        <v>204</v>
      </c>
      <c r="V611" s="162" t="s">
        <v>204</v>
      </c>
      <c r="W611" s="162" t="s">
        <v>204</v>
      </c>
      <c r="X611" s="162" t="s">
        <v>204</v>
      </c>
      <c r="Y611" s="162" t="s">
        <v>204</v>
      </c>
      <c r="Z611" s="162" t="s">
        <v>204</v>
      </c>
      <c r="AA611" s="162" t="s">
        <v>204</v>
      </c>
      <c r="AB611" s="162" t="s">
        <v>205</v>
      </c>
      <c r="AC611" s="162" t="s">
        <v>204</v>
      </c>
      <c r="AD611" s="162" t="s">
        <v>204</v>
      </c>
      <c r="AE611" s="162" t="s">
        <v>204</v>
      </c>
      <c r="AF611" s="162" t="s">
        <v>204</v>
      </c>
      <c r="AG611" s="162" t="s">
        <v>197</v>
      </c>
    </row>
    <row r="612" spans="1:33" x14ac:dyDescent="0.25">
      <c r="A612" s="162" t="s">
        <v>1357</v>
      </c>
      <c r="B612" s="162" t="s">
        <v>197</v>
      </c>
      <c r="C612" s="162" t="s">
        <v>197</v>
      </c>
      <c r="D612" s="162" t="s">
        <v>1358</v>
      </c>
      <c r="E612" s="162" t="s">
        <v>197</v>
      </c>
      <c r="F612" s="162" t="s">
        <v>1359</v>
      </c>
      <c r="G612" s="162" t="s">
        <v>1808</v>
      </c>
      <c r="H612" s="162" t="s">
        <v>1809</v>
      </c>
      <c r="I612" s="162" t="s">
        <v>1497</v>
      </c>
      <c r="J612" s="162" t="s">
        <v>180</v>
      </c>
      <c r="K612" s="162" t="s">
        <v>47</v>
      </c>
      <c r="L612" s="162">
        <v>12</v>
      </c>
      <c r="M612" s="162">
        <v>2012</v>
      </c>
      <c r="N612" s="162" t="s">
        <v>1816</v>
      </c>
      <c r="O612" s="162">
        <v>4</v>
      </c>
      <c r="P612" s="162" t="s">
        <v>204</v>
      </c>
      <c r="Q612" s="162" t="s">
        <v>204</v>
      </c>
      <c r="R612" s="162" t="s">
        <v>204</v>
      </c>
      <c r="S612" s="162" t="s">
        <v>204</v>
      </c>
      <c r="T612" s="162" t="s">
        <v>204</v>
      </c>
      <c r="U612" s="162" t="s">
        <v>204</v>
      </c>
      <c r="V612" s="162" t="s">
        <v>204</v>
      </c>
      <c r="W612" s="162" t="s">
        <v>204</v>
      </c>
      <c r="X612" s="162" t="s">
        <v>204</v>
      </c>
      <c r="Y612" s="162" t="s">
        <v>204</v>
      </c>
      <c r="Z612" s="162" t="s">
        <v>204</v>
      </c>
      <c r="AA612" s="162" t="s">
        <v>204</v>
      </c>
      <c r="AB612" s="162" t="s">
        <v>205</v>
      </c>
      <c r="AC612" s="162" t="s">
        <v>204</v>
      </c>
      <c r="AD612" s="162" t="s">
        <v>204</v>
      </c>
      <c r="AE612" s="162" t="s">
        <v>204</v>
      </c>
      <c r="AF612" s="162" t="s">
        <v>204</v>
      </c>
      <c r="AG612" s="162" t="s">
        <v>197</v>
      </c>
    </row>
    <row r="613" spans="1:33" x14ac:dyDescent="0.25">
      <c r="A613" s="162" t="s">
        <v>1357</v>
      </c>
      <c r="B613" s="162" t="s">
        <v>197</v>
      </c>
      <c r="C613" s="162" t="s">
        <v>197</v>
      </c>
      <c r="D613" s="162" t="s">
        <v>1358</v>
      </c>
      <c r="E613" s="162" t="s">
        <v>197</v>
      </c>
      <c r="F613" s="162" t="s">
        <v>1359</v>
      </c>
      <c r="G613" s="162" t="s">
        <v>1808</v>
      </c>
      <c r="H613" s="162" t="s">
        <v>1809</v>
      </c>
      <c r="I613" s="162" t="s">
        <v>1497</v>
      </c>
      <c r="J613" s="162" t="s">
        <v>180</v>
      </c>
      <c r="K613" s="162" t="s">
        <v>47</v>
      </c>
      <c r="L613" s="162">
        <v>8</v>
      </c>
      <c r="M613" s="162">
        <v>2012</v>
      </c>
      <c r="N613" s="162" t="s">
        <v>1812</v>
      </c>
      <c r="O613" s="162">
        <v>9</v>
      </c>
      <c r="P613" s="162" t="s">
        <v>204</v>
      </c>
      <c r="Q613" s="162" t="s">
        <v>204</v>
      </c>
      <c r="R613" s="162" t="s">
        <v>204</v>
      </c>
      <c r="S613" s="162" t="s">
        <v>204</v>
      </c>
      <c r="T613" s="162" t="s">
        <v>204</v>
      </c>
      <c r="U613" s="162" t="s">
        <v>204</v>
      </c>
      <c r="V613" s="162" t="s">
        <v>204</v>
      </c>
      <c r="W613" s="162" t="s">
        <v>204</v>
      </c>
      <c r="X613" s="162" t="s">
        <v>204</v>
      </c>
      <c r="Y613" s="162" t="s">
        <v>204</v>
      </c>
      <c r="Z613" s="162" t="s">
        <v>204</v>
      </c>
      <c r="AA613" s="162" t="s">
        <v>204</v>
      </c>
      <c r="AB613" s="162" t="s">
        <v>205</v>
      </c>
      <c r="AC613" s="162" t="s">
        <v>204</v>
      </c>
      <c r="AD613" s="162" t="s">
        <v>204</v>
      </c>
      <c r="AE613" s="162" t="s">
        <v>204</v>
      </c>
      <c r="AF613" s="162" t="s">
        <v>204</v>
      </c>
      <c r="AG613" s="162" t="s">
        <v>197</v>
      </c>
    </row>
    <row r="614" spans="1:33" x14ac:dyDescent="0.25">
      <c r="A614" s="162" t="s">
        <v>1357</v>
      </c>
      <c r="B614" s="162" t="s">
        <v>197</v>
      </c>
      <c r="C614" s="162" t="s">
        <v>197</v>
      </c>
      <c r="D614" s="162" t="s">
        <v>1358</v>
      </c>
      <c r="E614" s="162" t="s">
        <v>197</v>
      </c>
      <c r="F614" s="162" t="s">
        <v>1359</v>
      </c>
      <c r="G614" s="162" t="s">
        <v>1808</v>
      </c>
      <c r="H614" s="162" t="s">
        <v>1809</v>
      </c>
      <c r="I614" s="162" t="s">
        <v>1497</v>
      </c>
      <c r="J614" s="162" t="s">
        <v>180</v>
      </c>
      <c r="K614" s="162" t="s">
        <v>47</v>
      </c>
      <c r="L614" s="162">
        <v>9</v>
      </c>
      <c r="M614" s="162">
        <v>2012</v>
      </c>
      <c r="N614" s="162" t="s">
        <v>1813</v>
      </c>
      <c r="O614" s="162">
        <v>8</v>
      </c>
      <c r="P614" s="162" t="s">
        <v>204</v>
      </c>
      <c r="Q614" s="162" t="s">
        <v>204</v>
      </c>
      <c r="R614" s="162" t="s">
        <v>204</v>
      </c>
      <c r="S614" s="162" t="s">
        <v>204</v>
      </c>
      <c r="T614" s="162" t="s">
        <v>204</v>
      </c>
      <c r="U614" s="162" t="s">
        <v>204</v>
      </c>
      <c r="V614" s="162" t="s">
        <v>204</v>
      </c>
      <c r="W614" s="162" t="s">
        <v>204</v>
      </c>
      <c r="X614" s="162" t="s">
        <v>204</v>
      </c>
      <c r="Y614" s="162" t="s">
        <v>204</v>
      </c>
      <c r="Z614" s="162" t="s">
        <v>204</v>
      </c>
      <c r="AA614" s="162" t="s">
        <v>204</v>
      </c>
      <c r="AB614" s="162" t="s">
        <v>205</v>
      </c>
      <c r="AC614" s="162" t="s">
        <v>204</v>
      </c>
      <c r="AD614" s="162" t="s">
        <v>204</v>
      </c>
      <c r="AE614" s="162" t="s">
        <v>204</v>
      </c>
      <c r="AF614" s="162" t="s">
        <v>204</v>
      </c>
      <c r="AG614" s="162" t="s">
        <v>197</v>
      </c>
    </row>
    <row r="615" spans="1:33" x14ac:dyDescent="0.25">
      <c r="A615" s="162" t="s">
        <v>1357</v>
      </c>
      <c r="B615" s="162" t="s">
        <v>197</v>
      </c>
      <c r="C615" s="162" t="s">
        <v>197</v>
      </c>
      <c r="D615" s="162" t="s">
        <v>1358</v>
      </c>
      <c r="E615" s="162" t="s">
        <v>197</v>
      </c>
      <c r="F615" s="162" t="s">
        <v>1359</v>
      </c>
      <c r="G615" s="162" t="s">
        <v>1808</v>
      </c>
      <c r="H615" s="162" t="s">
        <v>1809</v>
      </c>
      <c r="I615" s="162" t="s">
        <v>1497</v>
      </c>
      <c r="J615" s="162" t="s">
        <v>180</v>
      </c>
      <c r="K615" s="162" t="s">
        <v>47</v>
      </c>
      <c r="L615" s="162">
        <v>4</v>
      </c>
      <c r="M615" s="162">
        <v>2013</v>
      </c>
      <c r="N615" s="162" t="s">
        <v>1815</v>
      </c>
      <c r="O615" s="162">
        <v>9</v>
      </c>
      <c r="P615" s="162" t="s">
        <v>204</v>
      </c>
      <c r="Q615" s="162" t="s">
        <v>204</v>
      </c>
      <c r="R615" s="162" t="s">
        <v>204</v>
      </c>
      <c r="S615" s="162" t="s">
        <v>204</v>
      </c>
      <c r="T615" s="162" t="s">
        <v>204</v>
      </c>
      <c r="U615" s="162" t="s">
        <v>204</v>
      </c>
      <c r="V615" s="162" t="s">
        <v>204</v>
      </c>
      <c r="W615" s="162" t="s">
        <v>204</v>
      </c>
      <c r="X615" s="162" t="s">
        <v>204</v>
      </c>
      <c r="Y615" s="162" t="s">
        <v>204</v>
      </c>
      <c r="Z615" s="162" t="s">
        <v>204</v>
      </c>
      <c r="AA615" s="162" t="s">
        <v>204</v>
      </c>
      <c r="AB615" s="162" t="s">
        <v>205</v>
      </c>
      <c r="AC615" s="162" t="s">
        <v>204</v>
      </c>
      <c r="AD615" s="162" t="s">
        <v>204</v>
      </c>
      <c r="AE615" s="162" t="s">
        <v>204</v>
      </c>
      <c r="AF615" s="162" t="s">
        <v>204</v>
      </c>
      <c r="AG615" s="162" t="s">
        <v>197</v>
      </c>
    </row>
    <row r="616" spans="1:33" x14ac:dyDescent="0.25">
      <c r="A616" s="162" t="s">
        <v>1357</v>
      </c>
      <c r="B616" s="162" t="s">
        <v>197</v>
      </c>
      <c r="C616" s="162" t="s">
        <v>197</v>
      </c>
      <c r="D616" s="162" t="s">
        <v>1358</v>
      </c>
      <c r="E616" s="162" t="s">
        <v>197</v>
      </c>
      <c r="F616" s="162" t="s">
        <v>1359</v>
      </c>
      <c r="G616" s="162" t="s">
        <v>1808</v>
      </c>
      <c r="H616" s="162" t="s">
        <v>1809</v>
      </c>
      <c r="I616" s="162" t="s">
        <v>1497</v>
      </c>
      <c r="J616" s="162" t="s">
        <v>180</v>
      </c>
      <c r="K616" s="162" t="s">
        <v>47</v>
      </c>
      <c r="L616" s="162">
        <v>5</v>
      </c>
      <c r="M616" s="162">
        <v>2013</v>
      </c>
      <c r="N616" s="162" t="s">
        <v>1817</v>
      </c>
      <c r="O616" s="162">
        <v>10</v>
      </c>
      <c r="P616" s="162" t="s">
        <v>204</v>
      </c>
      <c r="Q616" s="162" t="s">
        <v>204</v>
      </c>
      <c r="R616" s="162" t="s">
        <v>204</v>
      </c>
      <c r="S616" s="162" t="s">
        <v>204</v>
      </c>
      <c r="T616" s="162" t="s">
        <v>204</v>
      </c>
      <c r="U616" s="162" t="s">
        <v>204</v>
      </c>
      <c r="V616" s="162" t="s">
        <v>204</v>
      </c>
      <c r="W616" s="162" t="s">
        <v>204</v>
      </c>
      <c r="X616" s="162" t="s">
        <v>204</v>
      </c>
      <c r="Y616" s="162" t="s">
        <v>204</v>
      </c>
      <c r="Z616" s="162" t="s">
        <v>204</v>
      </c>
      <c r="AA616" s="162" t="s">
        <v>204</v>
      </c>
      <c r="AB616" s="162" t="s">
        <v>205</v>
      </c>
      <c r="AC616" s="162" t="s">
        <v>204</v>
      </c>
      <c r="AD616" s="162" t="s">
        <v>204</v>
      </c>
      <c r="AE616" s="162" t="s">
        <v>204</v>
      </c>
      <c r="AF616" s="162" t="s">
        <v>204</v>
      </c>
      <c r="AG616" s="162" t="s">
        <v>197</v>
      </c>
    </row>
    <row r="617" spans="1:33" x14ac:dyDescent="0.25">
      <c r="A617" s="162" t="s">
        <v>1357</v>
      </c>
      <c r="B617" s="162" t="s">
        <v>197</v>
      </c>
      <c r="C617" s="162" t="s">
        <v>197</v>
      </c>
      <c r="D617" s="162" t="s">
        <v>1358</v>
      </c>
      <c r="E617" s="162" t="s">
        <v>197</v>
      </c>
      <c r="F617" s="162" t="s">
        <v>1359</v>
      </c>
      <c r="G617" s="162" t="s">
        <v>1808</v>
      </c>
      <c r="H617" s="162" t="s">
        <v>1809</v>
      </c>
      <c r="I617" s="162" t="s">
        <v>1497</v>
      </c>
      <c r="J617" s="162" t="s">
        <v>180</v>
      </c>
      <c r="K617" s="162" t="s">
        <v>47</v>
      </c>
      <c r="L617" s="162">
        <v>6</v>
      </c>
      <c r="M617" s="162">
        <v>2013</v>
      </c>
      <c r="N617" s="162" t="s">
        <v>1818</v>
      </c>
      <c r="O617" s="162">
        <v>9</v>
      </c>
      <c r="P617" s="162" t="s">
        <v>204</v>
      </c>
      <c r="Q617" s="162" t="s">
        <v>204</v>
      </c>
      <c r="R617" s="162" t="s">
        <v>204</v>
      </c>
      <c r="S617" s="162" t="s">
        <v>204</v>
      </c>
      <c r="T617" s="162" t="s">
        <v>204</v>
      </c>
      <c r="U617" s="162" t="s">
        <v>204</v>
      </c>
      <c r="V617" s="162" t="s">
        <v>204</v>
      </c>
      <c r="W617" s="162" t="s">
        <v>204</v>
      </c>
      <c r="X617" s="162" t="s">
        <v>204</v>
      </c>
      <c r="Y617" s="162" t="s">
        <v>204</v>
      </c>
      <c r="Z617" s="162" t="s">
        <v>204</v>
      </c>
      <c r="AA617" s="162" t="s">
        <v>204</v>
      </c>
      <c r="AB617" s="162" t="s">
        <v>205</v>
      </c>
      <c r="AC617" s="162" t="s">
        <v>204</v>
      </c>
      <c r="AD617" s="162" t="s">
        <v>204</v>
      </c>
      <c r="AE617" s="162" t="s">
        <v>204</v>
      </c>
      <c r="AF617" s="162" t="s">
        <v>204</v>
      </c>
      <c r="AG617" s="162" t="s">
        <v>197</v>
      </c>
    </row>
    <row r="618" spans="1:33" x14ac:dyDescent="0.25">
      <c r="A618" s="162" t="s">
        <v>1357</v>
      </c>
      <c r="B618" s="162" t="s">
        <v>197</v>
      </c>
      <c r="C618" s="162" t="s">
        <v>197</v>
      </c>
      <c r="D618" s="162" t="s">
        <v>1358</v>
      </c>
      <c r="E618" s="162" t="s">
        <v>197</v>
      </c>
      <c r="F618" s="162" t="s">
        <v>1359</v>
      </c>
      <c r="G618" s="162" t="s">
        <v>1808</v>
      </c>
      <c r="H618" s="162" t="s">
        <v>1809</v>
      </c>
      <c r="I618" s="162" t="s">
        <v>1497</v>
      </c>
      <c r="J618" s="162" t="s">
        <v>180</v>
      </c>
      <c r="K618" s="162" t="s">
        <v>47</v>
      </c>
      <c r="L618" s="162">
        <v>10</v>
      </c>
      <c r="M618" s="162">
        <v>2012</v>
      </c>
      <c r="N618" s="162" t="s">
        <v>1811</v>
      </c>
      <c r="O618" s="162">
        <v>7</v>
      </c>
      <c r="P618" s="162" t="s">
        <v>204</v>
      </c>
      <c r="Q618" s="162" t="s">
        <v>204</v>
      </c>
      <c r="R618" s="162" t="s">
        <v>204</v>
      </c>
      <c r="S618" s="162" t="s">
        <v>204</v>
      </c>
      <c r="T618" s="162" t="s">
        <v>204</v>
      </c>
      <c r="U618" s="162" t="s">
        <v>204</v>
      </c>
      <c r="V618" s="162" t="s">
        <v>204</v>
      </c>
      <c r="W618" s="162" t="s">
        <v>204</v>
      </c>
      <c r="X618" s="162" t="s">
        <v>204</v>
      </c>
      <c r="Y618" s="162" t="s">
        <v>204</v>
      </c>
      <c r="Z618" s="162" t="s">
        <v>204</v>
      </c>
      <c r="AA618" s="162" t="s">
        <v>204</v>
      </c>
      <c r="AB618" s="162" t="s">
        <v>205</v>
      </c>
      <c r="AC618" s="162" t="s">
        <v>204</v>
      </c>
      <c r="AD618" s="162" t="s">
        <v>204</v>
      </c>
      <c r="AE618" s="162" t="s">
        <v>204</v>
      </c>
      <c r="AF618" s="162" t="s">
        <v>204</v>
      </c>
      <c r="AG618" s="162" t="s">
        <v>197</v>
      </c>
    </row>
    <row r="619" spans="1:33" x14ac:dyDescent="0.25">
      <c r="A619" s="162" t="s">
        <v>1357</v>
      </c>
      <c r="B619" s="162" t="s">
        <v>197</v>
      </c>
      <c r="C619" s="162" t="s">
        <v>197</v>
      </c>
      <c r="D619" s="162" t="s">
        <v>1358</v>
      </c>
      <c r="E619" s="162" t="s">
        <v>197</v>
      </c>
      <c r="F619" s="162" t="s">
        <v>1359</v>
      </c>
      <c r="G619" s="162" t="s">
        <v>1808</v>
      </c>
      <c r="H619" s="162" t="s">
        <v>1809</v>
      </c>
      <c r="I619" s="162" t="s">
        <v>1497</v>
      </c>
      <c r="J619" s="162" t="s">
        <v>180</v>
      </c>
      <c r="K619" s="162" t="s">
        <v>47</v>
      </c>
      <c r="L619" s="162">
        <v>11</v>
      </c>
      <c r="M619" s="162">
        <v>2012</v>
      </c>
      <c r="N619" s="162" t="s">
        <v>1810</v>
      </c>
      <c r="O619" s="162">
        <v>6</v>
      </c>
      <c r="P619" s="162" t="s">
        <v>204</v>
      </c>
      <c r="Q619" s="162" t="s">
        <v>204</v>
      </c>
      <c r="R619" s="162" t="s">
        <v>204</v>
      </c>
      <c r="S619" s="162" t="s">
        <v>204</v>
      </c>
      <c r="T619" s="162" t="s">
        <v>204</v>
      </c>
      <c r="U619" s="162" t="s">
        <v>204</v>
      </c>
      <c r="V619" s="162" t="s">
        <v>204</v>
      </c>
      <c r="W619" s="162" t="s">
        <v>204</v>
      </c>
      <c r="X619" s="162" t="s">
        <v>204</v>
      </c>
      <c r="Y619" s="162" t="s">
        <v>204</v>
      </c>
      <c r="Z619" s="162" t="s">
        <v>204</v>
      </c>
      <c r="AA619" s="162" t="s">
        <v>204</v>
      </c>
      <c r="AB619" s="162" t="s">
        <v>205</v>
      </c>
      <c r="AC619" s="162" t="s">
        <v>204</v>
      </c>
      <c r="AD619" s="162" t="s">
        <v>204</v>
      </c>
      <c r="AE619" s="162" t="s">
        <v>204</v>
      </c>
      <c r="AF619" s="162" t="s">
        <v>204</v>
      </c>
      <c r="AG619" s="162" t="s">
        <v>197</v>
      </c>
    </row>
    <row r="620" spans="1:33" x14ac:dyDescent="0.25">
      <c r="A620" s="162" t="s">
        <v>1357</v>
      </c>
      <c r="B620" s="162" t="s">
        <v>197</v>
      </c>
      <c r="C620" s="162" t="s">
        <v>197</v>
      </c>
      <c r="D620" s="162" t="s">
        <v>1358</v>
      </c>
      <c r="E620" s="162" t="s">
        <v>197</v>
      </c>
      <c r="F620" s="162" t="s">
        <v>1359</v>
      </c>
      <c r="G620" s="162" t="s">
        <v>1819</v>
      </c>
      <c r="H620" s="162" t="s">
        <v>1820</v>
      </c>
      <c r="I620" s="162" t="s">
        <v>1467</v>
      </c>
      <c r="J620" s="162" t="s">
        <v>180</v>
      </c>
      <c r="K620" s="162" t="s">
        <v>47</v>
      </c>
      <c r="L620" s="162">
        <v>11</v>
      </c>
      <c r="M620" s="162">
        <v>2012</v>
      </c>
      <c r="N620" s="162" t="s">
        <v>1829</v>
      </c>
      <c r="O620" s="162">
        <v>4</v>
      </c>
      <c r="P620" s="162" t="s">
        <v>204</v>
      </c>
      <c r="Q620" s="162" t="s">
        <v>204</v>
      </c>
      <c r="R620" s="162" t="s">
        <v>204</v>
      </c>
      <c r="S620" s="162" t="s">
        <v>204</v>
      </c>
      <c r="T620" s="162" t="s">
        <v>204</v>
      </c>
      <c r="U620" s="162" t="s">
        <v>204</v>
      </c>
      <c r="V620" s="162" t="s">
        <v>204</v>
      </c>
      <c r="W620" s="162" t="s">
        <v>204</v>
      </c>
      <c r="X620" s="162" t="s">
        <v>204</v>
      </c>
      <c r="Y620" s="162" t="s">
        <v>204</v>
      </c>
      <c r="Z620" s="162" t="s">
        <v>204</v>
      </c>
      <c r="AA620" s="162" t="s">
        <v>204</v>
      </c>
      <c r="AB620" s="162" t="s">
        <v>205</v>
      </c>
      <c r="AC620" s="162" t="s">
        <v>204</v>
      </c>
      <c r="AD620" s="162" t="s">
        <v>204</v>
      </c>
      <c r="AE620" s="162" t="s">
        <v>204</v>
      </c>
      <c r="AF620" s="162" t="s">
        <v>204</v>
      </c>
      <c r="AG620" s="162" t="s">
        <v>197</v>
      </c>
    </row>
    <row r="621" spans="1:33" x14ac:dyDescent="0.25">
      <c r="A621" s="162" t="s">
        <v>1357</v>
      </c>
      <c r="B621" s="162" t="s">
        <v>197</v>
      </c>
      <c r="C621" s="162" t="s">
        <v>197</v>
      </c>
      <c r="D621" s="162" t="s">
        <v>1358</v>
      </c>
      <c r="E621" s="162" t="s">
        <v>197</v>
      </c>
      <c r="F621" s="162" t="s">
        <v>1359</v>
      </c>
      <c r="G621" s="162" t="s">
        <v>1819</v>
      </c>
      <c r="H621" s="162" t="s">
        <v>1820</v>
      </c>
      <c r="I621" s="162" t="s">
        <v>1467</v>
      </c>
      <c r="J621" s="162" t="s">
        <v>180</v>
      </c>
      <c r="K621" s="162" t="s">
        <v>47</v>
      </c>
      <c r="L621" s="162">
        <v>10</v>
      </c>
      <c r="M621" s="162">
        <v>2012</v>
      </c>
      <c r="N621" s="162" t="s">
        <v>1828</v>
      </c>
      <c r="O621" s="162">
        <v>6</v>
      </c>
      <c r="P621" s="162" t="s">
        <v>204</v>
      </c>
      <c r="Q621" s="162" t="s">
        <v>204</v>
      </c>
      <c r="R621" s="162" t="s">
        <v>204</v>
      </c>
      <c r="S621" s="162" t="s">
        <v>204</v>
      </c>
      <c r="T621" s="162" t="s">
        <v>204</v>
      </c>
      <c r="U621" s="162" t="s">
        <v>204</v>
      </c>
      <c r="V621" s="162" t="s">
        <v>204</v>
      </c>
      <c r="W621" s="162" t="s">
        <v>204</v>
      </c>
      <c r="X621" s="162" t="s">
        <v>204</v>
      </c>
      <c r="Y621" s="162" t="s">
        <v>204</v>
      </c>
      <c r="Z621" s="162" t="s">
        <v>204</v>
      </c>
      <c r="AA621" s="162" t="s">
        <v>204</v>
      </c>
      <c r="AB621" s="162" t="s">
        <v>205</v>
      </c>
      <c r="AC621" s="162" t="s">
        <v>204</v>
      </c>
      <c r="AD621" s="162" t="s">
        <v>204</v>
      </c>
      <c r="AE621" s="162" t="s">
        <v>204</v>
      </c>
      <c r="AF621" s="162" t="s">
        <v>204</v>
      </c>
      <c r="AG621" s="162" t="s">
        <v>197</v>
      </c>
    </row>
    <row r="622" spans="1:33" x14ac:dyDescent="0.25">
      <c r="A622" s="162" t="s">
        <v>1357</v>
      </c>
      <c r="B622" s="162" t="s">
        <v>197</v>
      </c>
      <c r="C622" s="162" t="s">
        <v>197</v>
      </c>
      <c r="D622" s="162" t="s">
        <v>1358</v>
      </c>
      <c r="E622" s="162" t="s">
        <v>197</v>
      </c>
      <c r="F622" s="162" t="s">
        <v>1359</v>
      </c>
      <c r="G622" s="162" t="s">
        <v>1819</v>
      </c>
      <c r="H622" s="162" t="s">
        <v>1820</v>
      </c>
      <c r="I622" s="162" t="s">
        <v>1467</v>
      </c>
      <c r="J622" s="162" t="s">
        <v>180</v>
      </c>
      <c r="K622" s="162" t="s">
        <v>47</v>
      </c>
      <c r="L622" s="162">
        <v>6</v>
      </c>
      <c r="M622" s="162">
        <v>2013</v>
      </c>
      <c r="N622" s="162" t="s">
        <v>1821</v>
      </c>
      <c r="O622" s="162">
        <v>7</v>
      </c>
      <c r="P622" s="162" t="s">
        <v>204</v>
      </c>
      <c r="Q622" s="162" t="s">
        <v>204</v>
      </c>
      <c r="R622" s="162" t="s">
        <v>204</v>
      </c>
      <c r="S622" s="162" t="s">
        <v>204</v>
      </c>
      <c r="T622" s="162" t="s">
        <v>204</v>
      </c>
      <c r="U622" s="162" t="s">
        <v>204</v>
      </c>
      <c r="V622" s="162" t="s">
        <v>204</v>
      </c>
      <c r="W622" s="162" t="s">
        <v>204</v>
      </c>
      <c r="X622" s="162" t="s">
        <v>204</v>
      </c>
      <c r="Y622" s="162" t="s">
        <v>204</v>
      </c>
      <c r="Z622" s="162" t="s">
        <v>204</v>
      </c>
      <c r="AA622" s="162" t="s">
        <v>204</v>
      </c>
      <c r="AB622" s="162" t="s">
        <v>205</v>
      </c>
      <c r="AC622" s="162" t="s">
        <v>204</v>
      </c>
      <c r="AD622" s="162" t="s">
        <v>204</v>
      </c>
      <c r="AE622" s="162" t="s">
        <v>204</v>
      </c>
      <c r="AF622" s="162" t="s">
        <v>204</v>
      </c>
      <c r="AG622" s="162" t="s">
        <v>197</v>
      </c>
    </row>
    <row r="623" spans="1:33" x14ac:dyDescent="0.25">
      <c r="A623" s="162" t="s">
        <v>1357</v>
      </c>
      <c r="B623" s="162" t="s">
        <v>197</v>
      </c>
      <c r="C623" s="162" t="s">
        <v>197</v>
      </c>
      <c r="D623" s="162" t="s">
        <v>1358</v>
      </c>
      <c r="E623" s="162" t="s">
        <v>197</v>
      </c>
      <c r="F623" s="162" t="s">
        <v>1359</v>
      </c>
      <c r="G623" s="162" t="s">
        <v>1819</v>
      </c>
      <c r="H623" s="162" t="s">
        <v>1820</v>
      </c>
      <c r="I623" s="162" t="s">
        <v>1467</v>
      </c>
      <c r="J623" s="162" t="s">
        <v>180</v>
      </c>
      <c r="K623" s="162" t="s">
        <v>47</v>
      </c>
      <c r="L623" s="162">
        <v>5</v>
      </c>
      <c r="M623" s="162">
        <v>2013</v>
      </c>
      <c r="N623" s="162" t="s">
        <v>1822</v>
      </c>
      <c r="O623" s="162">
        <v>8</v>
      </c>
      <c r="P623" s="162" t="s">
        <v>204</v>
      </c>
      <c r="Q623" s="162" t="s">
        <v>204</v>
      </c>
      <c r="R623" s="162" t="s">
        <v>204</v>
      </c>
      <c r="S623" s="162" t="s">
        <v>204</v>
      </c>
      <c r="T623" s="162" t="s">
        <v>204</v>
      </c>
      <c r="U623" s="162" t="s">
        <v>204</v>
      </c>
      <c r="V623" s="162" t="s">
        <v>204</v>
      </c>
      <c r="W623" s="162" t="s">
        <v>204</v>
      </c>
      <c r="X623" s="162" t="s">
        <v>204</v>
      </c>
      <c r="Y623" s="162" t="s">
        <v>204</v>
      </c>
      <c r="Z623" s="162" t="s">
        <v>204</v>
      </c>
      <c r="AA623" s="162" t="s">
        <v>204</v>
      </c>
      <c r="AB623" s="162" t="s">
        <v>205</v>
      </c>
      <c r="AC623" s="162" t="s">
        <v>204</v>
      </c>
      <c r="AD623" s="162" t="s">
        <v>204</v>
      </c>
      <c r="AE623" s="162" t="s">
        <v>204</v>
      </c>
      <c r="AF623" s="162" t="s">
        <v>204</v>
      </c>
      <c r="AG623" s="162" t="s">
        <v>197</v>
      </c>
    </row>
    <row r="624" spans="1:33" x14ac:dyDescent="0.25">
      <c r="A624" s="162" t="s">
        <v>1357</v>
      </c>
      <c r="B624" s="162" t="s">
        <v>197</v>
      </c>
      <c r="C624" s="162" t="s">
        <v>197</v>
      </c>
      <c r="D624" s="162" t="s">
        <v>1358</v>
      </c>
      <c r="E624" s="162" t="s">
        <v>197</v>
      </c>
      <c r="F624" s="162" t="s">
        <v>1359</v>
      </c>
      <c r="G624" s="162" t="s">
        <v>1819</v>
      </c>
      <c r="H624" s="162" t="s">
        <v>1820</v>
      </c>
      <c r="I624" s="162" t="s">
        <v>1467</v>
      </c>
      <c r="J624" s="162" t="s">
        <v>180</v>
      </c>
      <c r="K624" s="162" t="s">
        <v>47</v>
      </c>
      <c r="L624" s="162">
        <v>4</v>
      </c>
      <c r="M624" s="162">
        <v>2013</v>
      </c>
      <c r="N624" s="162" t="s">
        <v>1824</v>
      </c>
      <c r="O624" s="162">
        <v>7</v>
      </c>
      <c r="P624" s="162" t="s">
        <v>204</v>
      </c>
      <c r="Q624" s="162" t="s">
        <v>204</v>
      </c>
      <c r="R624" s="162" t="s">
        <v>204</v>
      </c>
      <c r="S624" s="162" t="s">
        <v>204</v>
      </c>
      <c r="T624" s="162" t="s">
        <v>204</v>
      </c>
      <c r="U624" s="162" t="s">
        <v>204</v>
      </c>
      <c r="V624" s="162" t="s">
        <v>204</v>
      </c>
      <c r="W624" s="162" t="s">
        <v>204</v>
      </c>
      <c r="X624" s="162" t="s">
        <v>204</v>
      </c>
      <c r="Y624" s="162" t="s">
        <v>204</v>
      </c>
      <c r="Z624" s="162" t="s">
        <v>204</v>
      </c>
      <c r="AA624" s="162" t="s">
        <v>204</v>
      </c>
      <c r="AB624" s="162" t="s">
        <v>205</v>
      </c>
      <c r="AC624" s="162" t="s">
        <v>204</v>
      </c>
      <c r="AD624" s="162" t="s">
        <v>204</v>
      </c>
      <c r="AE624" s="162" t="s">
        <v>204</v>
      </c>
      <c r="AF624" s="162" t="s">
        <v>204</v>
      </c>
      <c r="AG624" s="162" t="s">
        <v>197</v>
      </c>
    </row>
    <row r="625" spans="1:33" x14ac:dyDescent="0.25">
      <c r="A625" s="162" t="s">
        <v>1357</v>
      </c>
      <c r="B625" s="162" t="s">
        <v>197</v>
      </c>
      <c r="C625" s="162" t="s">
        <v>197</v>
      </c>
      <c r="D625" s="162" t="s">
        <v>1358</v>
      </c>
      <c r="E625" s="162" t="s">
        <v>197</v>
      </c>
      <c r="F625" s="162" t="s">
        <v>1359</v>
      </c>
      <c r="G625" s="162" t="s">
        <v>1819</v>
      </c>
      <c r="H625" s="162" t="s">
        <v>1820</v>
      </c>
      <c r="I625" s="162" t="s">
        <v>1467</v>
      </c>
      <c r="J625" s="162" t="s">
        <v>180</v>
      </c>
      <c r="K625" s="162" t="s">
        <v>47</v>
      </c>
      <c r="L625" s="162">
        <v>9</v>
      </c>
      <c r="M625" s="162">
        <v>2012</v>
      </c>
      <c r="N625" s="162" t="s">
        <v>1826</v>
      </c>
      <c r="O625" s="162">
        <v>7</v>
      </c>
      <c r="P625" s="162" t="s">
        <v>204</v>
      </c>
      <c r="Q625" s="162" t="s">
        <v>204</v>
      </c>
      <c r="R625" s="162" t="s">
        <v>204</v>
      </c>
      <c r="S625" s="162" t="s">
        <v>204</v>
      </c>
      <c r="T625" s="162" t="s">
        <v>204</v>
      </c>
      <c r="U625" s="162" t="s">
        <v>204</v>
      </c>
      <c r="V625" s="162" t="s">
        <v>204</v>
      </c>
      <c r="W625" s="162" t="s">
        <v>204</v>
      </c>
      <c r="X625" s="162" t="s">
        <v>204</v>
      </c>
      <c r="Y625" s="162" t="s">
        <v>204</v>
      </c>
      <c r="Z625" s="162" t="s">
        <v>204</v>
      </c>
      <c r="AA625" s="162" t="s">
        <v>204</v>
      </c>
      <c r="AB625" s="162" t="s">
        <v>205</v>
      </c>
      <c r="AC625" s="162" t="s">
        <v>204</v>
      </c>
      <c r="AD625" s="162" t="s">
        <v>204</v>
      </c>
      <c r="AE625" s="162" t="s">
        <v>204</v>
      </c>
      <c r="AF625" s="162" t="s">
        <v>204</v>
      </c>
      <c r="AG625" s="162" t="s">
        <v>197</v>
      </c>
    </row>
    <row r="626" spans="1:33" x14ac:dyDescent="0.25">
      <c r="A626" s="162" t="s">
        <v>1357</v>
      </c>
      <c r="B626" s="162" t="s">
        <v>197</v>
      </c>
      <c r="C626" s="162" t="s">
        <v>197</v>
      </c>
      <c r="D626" s="162" t="s">
        <v>1358</v>
      </c>
      <c r="E626" s="162" t="s">
        <v>197</v>
      </c>
      <c r="F626" s="162" t="s">
        <v>1359</v>
      </c>
      <c r="G626" s="162" t="s">
        <v>1819</v>
      </c>
      <c r="H626" s="162" t="s">
        <v>1820</v>
      </c>
      <c r="I626" s="162" t="s">
        <v>1467</v>
      </c>
      <c r="J626" s="162" t="s">
        <v>180</v>
      </c>
      <c r="K626" s="162" t="s">
        <v>47</v>
      </c>
      <c r="L626" s="162">
        <v>8</v>
      </c>
      <c r="M626" s="162">
        <v>2012</v>
      </c>
      <c r="N626" s="162" t="s">
        <v>1827</v>
      </c>
      <c r="O626" s="162">
        <v>8</v>
      </c>
      <c r="P626" s="162" t="s">
        <v>204</v>
      </c>
      <c r="Q626" s="162" t="s">
        <v>204</v>
      </c>
      <c r="R626" s="162" t="s">
        <v>204</v>
      </c>
      <c r="S626" s="162" t="s">
        <v>204</v>
      </c>
      <c r="T626" s="162" t="s">
        <v>204</v>
      </c>
      <c r="U626" s="162" t="s">
        <v>204</v>
      </c>
      <c r="V626" s="162" t="s">
        <v>204</v>
      </c>
      <c r="W626" s="162" t="s">
        <v>204</v>
      </c>
      <c r="X626" s="162" t="s">
        <v>204</v>
      </c>
      <c r="Y626" s="162" t="s">
        <v>204</v>
      </c>
      <c r="Z626" s="162" t="s">
        <v>204</v>
      </c>
      <c r="AA626" s="162" t="s">
        <v>204</v>
      </c>
      <c r="AB626" s="162" t="s">
        <v>205</v>
      </c>
      <c r="AC626" s="162" t="s">
        <v>204</v>
      </c>
      <c r="AD626" s="162" t="s">
        <v>204</v>
      </c>
      <c r="AE626" s="162" t="s">
        <v>204</v>
      </c>
      <c r="AF626" s="162" t="s">
        <v>204</v>
      </c>
      <c r="AG626" s="162" t="s">
        <v>197</v>
      </c>
    </row>
    <row r="627" spans="1:33" x14ac:dyDescent="0.25">
      <c r="A627" s="162" t="s">
        <v>1357</v>
      </c>
      <c r="B627" s="162" t="s">
        <v>197</v>
      </c>
      <c r="C627" s="162" t="s">
        <v>197</v>
      </c>
      <c r="D627" s="162" t="s">
        <v>1358</v>
      </c>
      <c r="E627" s="162" t="s">
        <v>197</v>
      </c>
      <c r="F627" s="162" t="s">
        <v>1359</v>
      </c>
      <c r="G627" s="162" t="s">
        <v>1819</v>
      </c>
      <c r="H627" s="162" t="s">
        <v>1820</v>
      </c>
      <c r="I627" s="162" t="s">
        <v>1467</v>
      </c>
      <c r="J627" s="162" t="s">
        <v>180</v>
      </c>
      <c r="K627" s="162" t="s">
        <v>47</v>
      </c>
      <c r="L627" s="162">
        <v>12</v>
      </c>
      <c r="M627" s="162">
        <v>2012</v>
      </c>
      <c r="N627" s="162" t="s">
        <v>1823</v>
      </c>
      <c r="O627" s="162">
        <v>3</v>
      </c>
      <c r="P627" s="162" t="s">
        <v>204</v>
      </c>
      <c r="Q627" s="162" t="s">
        <v>204</v>
      </c>
      <c r="R627" s="162" t="s">
        <v>204</v>
      </c>
      <c r="S627" s="162" t="s">
        <v>204</v>
      </c>
      <c r="T627" s="162" t="s">
        <v>204</v>
      </c>
      <c r="U627" s="162" t="s">
        <v>204</v>
      </c>
      <c r="V627" s="162" t="s">
        <v>204</v>
      </c>
      <c r="W627" s="162" t="s">
        <v>204</v>
      </c>
      <c r="X627" s="162" t="s">
        <v>204</v>
      </c>
      <c r="Y627" s="162" t="s">
        <v>204</v>
      </c>
      <c r="Z627" s="162" t="s">
        <v>204</v>
      </c>
      <c r="AA627" s="162" t="s">
        <v>204</v>
      </c>
      <c r="AB627" s="162" t="s">
        <v>205</v>
      </c>
      <c r="AC627" s="162" t="s">
        <v>204</v>
      </c>
      <c r="AD627" s="162" t="s">
        <v>204</v>
      </c>
      <c r="AE627" s="162" t="s">
        <v>204</v>
      </c>
      <c r="AF627" s="162" t="s">
        <v>204</v>
      </c>
      <c r="AG627" s="162" t="s">
        <v>197</v>
      </c>
    </row>
    <row r="628" spans="1:33" x14ac:dyDescent="0.25">
      <c r="A628" s="162" t="s">
        <v>1357</v>
      </c>
      <c r="B628" s="162" t="s">
        <v>197</v>
      </c>
      <c r="C628" s="162" t="s">
        <v>197</v>
      </c>
      <c r="D628" s="162" t="s">
        <v>1358</v>
      </c>
      <c r="E628" s="162" t="s">
        <v>197</v>
      </c>
      <c r="F628" s="162" t="s">
        <v>1359</v>
      </c>
      <c r="G628" s="162" t="s">
        <v>1819</v>
      </c>
      <c r="H628" s="162" t="s">
        <v>1820</v>
      </c>
      <c r="I628" s="162" t="s">
        <v>1467</v>
      </c>
      <c r="J628" s="162" t="s">
        <v>180</v>
      </c>
      <c r="K628" s="162" t="s">
        <v>47</v>
      </c>
      <c r="L628" s="162">
        <v>7</v>
      </c>
      <c r="M628" s="162">
        <v>2012</v>
      </c>
      <c r="N628" s="162" t="s">
        <v>1825</v>
      </c>
      <c r="O628" s="162">
        <v>7</v>
      </c>
      <c r="P628" s="162" t="s">
        <v>204</v>
      </c>
      <c r="Q628" s="162" t="s">
        <v>204</v>
      </c>
      <c r="R628" s="162" t="s">
        <v>204</v>
      </c>
      <c r="S628" s="162" t="s">
        <v>204</v>
      </c>
      <c r="T628" s="162" t="s">
        <v>204</v>
      </c>
      <c r="U628" s="162" t="s">
        <v>204</v>
      </c>
      <c r="V628" s="162" t="s">
        <v>204</v>
      </c>
      <c r="W628" s="162" t="s">
        <v>204</v>
      </c>
      <c r="X628" s="162" t="s">
        <v>204</v>
      </c>
      <c r="Y628" s="162" t="s">
        <v>204</v>
      </c>
      <c r="Z628" s="162" t="s">
        <v>204</v>
      </c>
      <c r="AA628" s="162" t="s">
        <v>204</v>
      </c>
      <c r="AB628" s="162" t="s">
        <v>205</v>
      </c>
      <c r="AC628" s="162" t="s">
        <v>204</v>
      </c>
      <c r="AD628" s="162" t="s">
        <v>204</v>
      </c>
      <c r="AE628" s="162" t="s">
        <v>204</v>
      </c>
      <c r="AF628" s="162" t="s">
        <v>204</v>
      </c>
      <c r="AG628" s="162" t="s">
        <v>197</v>
      </c>
    </row>
    <row r="629" spans="1:33" x14ac:dyDescent="0.25">
      <c r="A629" s="162" t="s">
        <v>1357</v>
      </c>
      <c r="B629" s="162" t="s">
        <v>197</v>
      </c>
      <c r="C629" s="162" t="s">
        <v>197</v>
      </c>
      <c r="D629" s="162" t="s">
        <v>1358</v>
      </c>
      <c r="E629" s="162" t="s">
        <v>197</v>
      </c>
      <c r="F629" s="162" t="s">
        <v>1359</v>
      </c>
      <c r="G629" s="162" t="s">
        <v>1830</v>
      </c>
      <c r="H629" s="162" t="s">
        <v>1831</v>
      </c>
      <c r="I629" s="162" t="s">
        <v>1832</v>
      </c>
      <c r="J629" s="162" t="s">
        <v>180</v>
      </c>
      <c r="K629" s="162" t="s">
        <v>47</v>
      </c>
      <c r="L629" s="162">
        <v>12</v>
      </c>
      <c r="M629" s="162">
        <v>2012</v>
      </c>
      <c r="N629" s="162" t="s">
        <v>1833</v>
      </c>
      <c r="O629" s="162">
        <v>4</v>
      </c>
      <c r="P629" s="162" t="s">
        <v>204</v>
      </c>
      <c r="Q629" s="162" t="s">
        <v>204</v>
      </c>
      <c r="R629" s="162" t="s">
        <v>204</v>
      </c>
      <c r="S629" s="162" t="s">
        <v>204</v>
      </c>
      <c r="T629" s="162" t="s">
        <v>204</v>
      </c>
      <c r="U629" s="162" t="s">
        <v>204</v>
      </c>
      <c r="V629" s="162" t="s">
        <v>204</v>
      </c>
      <c r="W629" s="162" t="s">
        <v>204</v>
      </c>
      <c r="X629" s="162" t="s">
        <v>204</v>
      </c>
      <c r="Y629" s="162" t="s">
        <v>204</v>
      </c>
      <c r="Z629" s="162" t="s">
        <v>204</v>
      </c>
      <c r="AA629" s="162" t="s">
        <v>204</v>
      </c>
      <c r="AB629" s="162" t="s">
        <v>205</v>
      </c>
      <c r="AC629" s="162" t="s">
        <v>204</v>
      </c>
      <c r="AD629" s="162" t="s">
        <v>204</v>
      </c>
      <c r="AE629" s="162" t="s">
        <v>204</v>
      </c>
      <c r="AF629" s="162" t="s">
        <v>204</v>
      </c>
      <c r="AG629" s="162" t="s">
        <v>197</v>
      </c>
    </row>
    <row r="630" spans="1:33" x14ac:dyDescent="0.25">
      <c r="A630" s="162" t="s">
        <v>1357</v>
      </c>
      <c r="B630" s="162" t="s">
        <v>197</v>
      </c>
      <c r="C630" s="162" t="s">
        <v>197</v>
      </c>
      <c r="D630" s="162" t="s">
        <v>1358</v>
      </c>
      <c r="E630" s="162" t="s">
        <v>197</v>
      </c>
      <c r="F630" s="162" t="s">
        <v>1359</v>
      </c>
      <c r="G630" s="162" t="s">
        <v>1830</v>
      </c>
      <c r="H630" s="162" t="s">
        <v>1831</v>
      </c>
      <c r="I630" s="162" t="s">
        <v>1832</v>
      </c>
      <c r="J630" s="162" t="s">
        <v>180</v>
      </c>
      <c r="K630" s="162" t="s">
        <v>47</v>
      </c>
      <c r="L630" s="162">
        <v>8</v>
      </c>
      <c r="M630" s="162">
        <v>2012</v>
      </c>
      <c r="N630" s="162" t="s">
        <v>1837</v>
      </c>
      <c r="O630" s="162">
        <v>13</v>
      </c>
      <c r="P630" s="162" t="s">
        <v>204</v>
      </c>
      <c r="Q630" s="162" t="s">
        <v>204</v>
      </c>
      <c r="R630" s="162" t="s">
        <v>204</v>
      </c>
      <c r="S630" s="162" t="s">
        <v>204</v>
      </c>
      <c r="T630" s="162" t="s">
        <v>204</v>
      </c>
      <c r="U630" s="162" t="s">
        <v>204</v>
      </c>
      <c r="V630" s="162" t="s">
        <v>204</v>
      </c>
      <c r="W630" s="162" t="s">
        <v>204</v>
      </c>
      <c r="X630" s="162" t="s">
        <v>204</v>
      </c>
      <c r="Y630" s="162" t="s">
        <v>204</v>
      </c>
      <c r="Z630" s="162" t="s">
        <v>204</v>
      </c>
      <c r="AA630" s="162" t="s">
        <v>204</v>
      </c>
      <c r="AB630" s="162" t="s">
        <v>205</v>
      </c>
      <c r="AC630" s="162" t="s">
        <v>204</v>
      </c>
      <c r="AD630" s="162" t="s">
        <v>204</v>
      </c>
      <c r="AE630" s="162" t="s">
        <v>204</v>
      </c>
      <c r="AF630" s="162" t="s">
        <v>204</v>
      </c>
      <c r="AG630" s="162" t="s">
        <v>197</v>
      </c>
    </row>
    <row r="631" spans="1:33" x14ac:dyDescent="0.25">
      <c r="A631" s="162" t="s">
        <v>1357</v>
      </c>
      <c r="B631" s="162" t="s">
        <v>197</v>
      </c>
      <c r="C631" s="162" t="s">
        <v>197</v>
      </c>
      <c r="D631" s="162" t="s">
        <v>1358</v>
      </c>
      <c r="E631" s="162" t="s">
        <v>197</v>
      </c>
      <c r="F631" s="162" t="s">
        <v>1359</v>
      </c>
      <c r="G631" s="162" t="s">
        <v>1830</v>
      </c>
      <c r="H631" s="162" t="s">
        <v>1831</v>
      </c>
      <c r="I631" s="162" t="s">
        <v>1832</v>
      </c>
      <c r="J631" s="162" t="s">
        <v>180</v>
      </c>
      <c r="K631" s="162" t="s">
        <v>47</v>
      </c>
      <c r="L631" s="162">
        <v>6</v>
      </c>
      <c r="M631" s="162">
        <v>2013</v>
      </c>
      <c r="N631" s="162" t="s">
        <v>1841</v>
      </c>
      <c r="O631" s="162">
        <v>7</v>
      </c>
      <c r="P631" s="162" t="s">
        <v>204</v>
      </c>
      <c r="Q631" s="162" t="s">
        <v>204</v>
      </c>
      <c r="R631" s="162" t="s">
        <v>204</v>
      </c>
      <c r="S631" s="162" t="s">
        <v>204</v>
      </c>
      <c r="T631" s="162" t="s">
        <v>204</v>
      </c>
      <c r="U631" s="162" t="s">
        <v>204</v>
      </c>
      <c r="V631" s="162" t="s">
        <v>204</v>
      </c>
      <c r="W631" s="162" t="s">
        <v>204</v>
      </c>
      <c r="X631" s="162" t="s">
        <v>204</v>
      </c>
      <c r="Y631" s="162" t="s">
        <v>204</v>
      </c>
      <c r="Z631" s="162" t="s">
        <v>204</v>
      </c>
      <c r="AA631" s="162" t="s">
        <v>204</v>
      </c>
      <c r="AB631" s="162" t="s">
        <v>205</v>
      </c>
      <c r="AC631" s="162" t="s">
        <v>204</v>
      </c>
      <c r="AD631" s="162" t="s">
        <v>204</v>
      </c>
      <c r="AE631" s="162" t="s">
        <v>204</v>
      </c>
      <c r="AF631" s="162" t="s">
        <v>204</v>
      </c>
      <c r="AG631" s="162" t="s">
        <v>197</v>
      </c>
    </row>
    <row r="632" spans="1:33" x14ac:dyDescent="0.25">
      <c r="A632" s="162" t="s">
        <v>1357</v>
      </c>
      <c r="B632" s="162" t="s">
        <v>197</v>
      </c>
      <c r="C632" s="162" t="s">
        <v>197</v>
      </c>
      <c r="D632" s="162" t="s">
        <v>1358</v>
      </c>
      <c r="E632" s="162" t="s">
        <v>197</v>
      </c>
      <c r="F632" s="162" t="s">
        <v>1359</v>
      </c>
      <c r="G632" s="162" t="s">
        <v>1830</v>
      </c>
      <c r="H632" s="162" t="s">
        <v>1831</v>
      </c>
      <c r="I632" s="162" t="s">
        <v>1832</v>
      </c>
      <c r="J632" s="162" t="s">
        <v>180</v>
      </c>
      <c r="K632" s="162" t="s">
        <v>47</v>
      </c>
      <c r="L632" s="162">
        <v>5</v>
      </c>
      <c r="M632" s="162">
        <v>2013</v>
      </c>
      <c r="N632" s="162" t="s">
        <v>1840</v>
      </c>
      <c r="O632" s="162">
        <v>15</v>
      </c>
      <c r="P632" s="162" t="s">
        <v>204</v>
      </c>
      <c r="Q632" s="162" t="s">
        <v>204</v>
      </c>
      <c r="R632" s="162" t="s">
        <v>204</v>
      </c>
      <c r="S632" s="162" t="s">
        <v>204</v>
      </c>
      <c r="T632" s="162" t="s">
        <v>204</v>
      </c>
      <c r="U632" s="162" t="s">
        <v>204</v>
      </c>
      <c r="V632" s="162" t="s">
        <v>204</v>
      </c>
      <c r="W632" s="162" t="s">
        <v>204</v>
      </c>
      <c r="X632" s="162" t="s">
        <v>204</v>
      </c>
      <c r="Y632" s="162" t="s">
        <v>204</v>
      </c>
      <c r="Z632" s="162" t="s">
        <v>204</v>
      </c>
      <c r="AA632" s="162" t="s">
        <v>204</v>
      </c>
      <c r="AB632" s="162" t="s">
        <v>205</v>
      </c>
      <c r="AC632" s="162" t="s">
        <v>204</v>
      </c>
      <c r="AD632" s="162" t="s">
        <v>204</v>
      </c>
      <c r="AE632" s="162" t="s">
        <v>204</v>
      </c>
      <c r="AF632" s="162" t="s">
        <v>204</v>
      </c>
      <c r="AG632" s="162" t="s">
        <v>197</v>
      </c>
    </row>
    <row r="633" spans="1:33" x14ac:dyDescent="0.25">
      <c r="A633" s="162" t="s">
        <v>1357</v>
      </c>
      <c r="B633" s="162" t="s">
        <v>197</v>
      </c>
      <c r="C633" s="162" t="s">
        <v>197</v>
      </c>
      <c r="D633" s="162" t="s">
        <v>1358</v>
      </c>
      <c r="E633" s="162" t="s">
        <v>197</v>
      </c>
      <c r="F633" s="162" t="s">
        <v>1359</v>
      </c>
      <c r="G633" s="162" t="s">
        <v>1830</v>
      </c>
      <c r="H633" s="162" t="s">
        <v>1831</v>
      </c>
      <c r="I633" s="162" t="s">
        <v>1832</v>
      </c>
      <c r="J633" s="162" t="s">
        <v>180</v>
      </c>
      <c r="K633" s="162" t="s">
        <v>47</v>
      </c>
      <c r="L633" s="162">
        <v>9</v>
      </c>
      <c r="M633" s="162">
        <v>2012</v>
      </c>
      <c r="N633" s="162" t="s">
        <v>1836</v>
      </c>
      <c r="O633" s="162">
        <v>10</v>
      </c>
      <c r="P633" s="162" t="s">
        <v>204</v>
      </c>
      <c r="Q633" s="162" t="s">
        <v>204</v>
      </c>
      <c r="R633" s="162" t="s">
        <v>204</v>
      </c>
      <c r="S633" s="162" t="s">
        <v>204</v>
      </c>
      <c r="T633" s="162" t="s">
        <v>204</v>
      </c>
      <c r="U633" s="162" t="s">
        <v>204</v>
      </c>
      <c r="V633" s="162" t="s">
        <v>204</v>
      </c>
      <c r="W633" s="162" t="s">
        <v>204</v>
      </c>
      <c r="X633" s="162" t="s">
        <v>204</v>
      </c>
      <c r="Y633" s="162" t="s">
        <v>204</v>
      </c>
      <c r="Z633" s="162" t="s">
        <v>204</v>
      </c>
      <c r="AA633" s="162" t="s">
        <v>204</v>
      </c>
      <c r="AB633" s="162" t="s">
        <v>205</v>
      </c>
      <c r="AC633" s="162" t="s">
        <v>204</v>
      </c>
      <c r="AD633" s="162" t="s">
        <v>204</v>
      </c>
      <c r="AE633" s="162" t="s">
        <v>204</v>
      </c>
      <c r="AF633" s="162" t="s">
        <v>204</v>
      </c>
      <c r="AG633" s="162" t="s">
        <v>197</v>
      </c>
    </row>
    <row r="634" spans="1:33" x14ac:dyDescent="0.25">
      <c r="A634" s="162" t="s">
        <v>1357</v>
      </c>
      <c r="B634" s="162" t="s">
        <v>197</v>
      </c>
      <c r="C634" s="162" t="s">
        <v>197</v>
      </c>
      <c r="D634" s="162" t="s">
        <v>1358</v>
      </c>
      <c r="E634" s="162" t="s">
        <v>197</v>
      </c>
      <c r="F634" s="162" t="s">
        <v>1359</v>
      </c>
      <c r="G634" s="162" t="s">
        <v>1830</v>
      </c>
      <c r="H634" s="162" t="s">
        <v>1831</v>
      </c>
      <c r="I634" s="162" t="s">
        <v>1832</v>
      </c>
      <c r="J634" s="162" t="s">
        <v>180</v>
      </c>
      <c r="K634" s="162" t="s">
        <v>47</v>
      </c>
      <c r="L634" s="162">
        <v>7</v>
      </c>
      <c r="M634" s="162">
        <v>2012</v>
      </c>
      <c r="N634" s="162" t="s">
        <v>1838</v>
      </c>
      <c r="O634" s="162">
        <v>13</v>
      </c>
      <c r="P634" s="162" t="s">
        <v>204</v>
      </c>
      <c r="Q634" s="162" t="s">
        <v>204</v>
      </c>
      <c r="R634" s="162" t="s">
        <v>204</v>
      </c>
      <c r="S634" s="162" t="s">
        <v>204</v>
      </c>
      <c r="T634" s="162" t="s">
        <v>204</v>
      </c>
      <c r="U634" s="162" t="s">
        <v>204</v>
      </c>
      <c r="V634" s="162" t="s">
        <v>204</v>
      </c>
      <c r="W634" s="162" t="s">
        <v>204</v>
      </c>
      <c r="X634" s="162" t="s">
        <v>204</v>
      </c>
      <c r="Y634" s="162" t="s">
        <v>204</v>
      </c>
      <c r="Z634" s="162" t="s">
        <v>204</v>
      </c>
      <c r="AA634" s="162" t="s">
        <v>204</v>
      </c>
      <c r="AB634" s="162" t="s">
        <v>205</v>
      </c>
      <c r="AC634" s="162" t="s">
        <v>204</v>
      </c>
      <c r="AD634" s="162" t="s">
        <v>204</v>
      </c>
      <c r="AE634" s="162" t="s">
        <v>204</v>
      </c>
      <c r="AF634" s="162" t="s">
        <v>204</v>
      </c>
      <c r="AG634" s="162" t="s">
        <v>197</v>
      </c>
    </row>
    <row r="635" spans="1:33" x14ac:dyDescent="0.25">
      <c r="A635" s="162" t="s">
        <v>1357</v>
      </c>
      <c r="B635" s="162" t="s">
        <v>197</v>
      </c>
      <c r="C635" s="162" t="s">
        <v>197</v>
      </c>
      <c r="D635" s="162" t="s">
        <v>1358</v>
      </c>
      <c r="E635" s="162" t="s">
        <v>197</v>
      </c>
      <c r="F635" s="162" t="s">
        <v>1359</v>
      </c>
      <c r="G635" s="162" t="s">
        <v>1830</v>
      </c>
      <c r="H635" s="162" t="s">
        <v>1831</v>
      </c>
      <c r="I635" s="162" t="s">
        <v>1832</v>
      </c>
      <c r="J635" s="162" t="s">
        <v>180</v>
      </c>
      <c r="K635" s="162" t="s">
        <v>47</v>
      </c>
      <c r="L635" s="162">
        <v>10</v>
      </c>
      <c r="M635" s="162">
        <v>2012</v>
      </c>
      <c r="N635" s="162" t="s">
        <v>1834</v>
      </c>
      <c r="O635" s="162">
        <v>12</v>
      </c>
      <c r="P635" s="162" t="s">
        <v>204</v>
      </c>
      <c r="Q635" s="162" t="s">
        <v>204</v>
      </c>
      <c r="R635" s="162" t="s">
        <v>204</v>
      </c>
      <c r="S635" s="162" t="s">
        <v>204</v>
      </c>
      <c r="T635" s="162" t="s">
        <v>204</v>
      </c>
      <c r="U635" s="162" t="s">
        <v>204</v>
      </c>
      <c r="V635" s="162" t="s">
        <v>204</v>
      </c>
      <c r="W635" s="162" t="s">
        <v>204</v>
      </c>
      <c r="X635" s="162" t="s">
        <v>204</v>
      </c>
      <c r="Y635" s="162" t="s">
        <v>204</v>
      </c>
      <c r="Z635" s="162" t="s">
        <v>204</v>
      </c>
      <c r="AA635" s="162" t="s">
        <v>204</v>
      </c>
      <c r="AB635" s="162" t="s">
        <v>205</v>
      </c>
      <c r="AC635" s="162" t="s">
        <v>204</v>
      </c>
      <c r="AD635" s="162" t="s">
        <v>204</v>
      </c>
      <c r="AE635" s="162" t="s">
        <v>204</v>
      </c>
      <c r="AF635" s="162" t="s">
        <v>204</v>
      </c>
      <c r="AG635" s="162" t="s">
        <v>197</v>
      </c>
    </row>
    <row r="636" spans="1:33" x14ac:dyDescent="0.25">
      <c r="A636" s="162" t="s">
        <v>1357</v>
      </c>
      <c r="B636" s="162" t="s">
        <v>197</v>
      </c>
      <c r="C636" s="162" t="s">
        <v>197</v>
      </c>
      <c r="D636" s="162" t="s">
        <v>1358</v>
      </c>
      <c r="E636" s="162" t="s">
        <v>197</v>
      </c>
      <c r="F636" s="162" t="s">
        <v>1359</v>
      </c>
      <c r="G636" s="162" t="s">
        <v>1830</v>
      </c>
      <c r="H636" s="162" t="s">
        <v>1831</v>
      </c>
      <c r="I636" s="162" t="s">
        <v>1832</v>
      </c>
      <c r="J636" s="162" t="s">
        <v>180</v>
      </c>
      <c r="K636" s="162" t="s">
        <v>47</v>
      </c>
      <c r="L636" s="162">
        <v>4</v>
      </c>
      <c r="M636" s="162">
        <v>2013</v>
      </c>
      <c r="N636" s="162" t="s">
        <v>1839</v>
      </c>
      <c r="O636" s="162">
        <v>15</v>
      </c>
      <c r="P636" s="162" t="s">
        <v>204</v>
      </c>
      <c r="Q636" s="162" t="s">
        <v>204</v>
      </c>
      <c r="R636" s="162" t="s">
        <v>204</v>
      </c>
      <c r="S636" s="162" t="s">
        <v>204</v>
      </c>
      <c r="T636" s="162" t="s">
        <v>204</v>
      </c>
      <c r="U636" s="162" t="s">
        <v>204</v>
      </c>
      <c r="V636" s="162" t="s">
        <v>204</v>
      </c>
      <c r="W636" s="162" t="s">
        <v>204</v>
      </c>
      <c r="X636" s="162" t="s">
        <v>204</v>
      </c>
      <c r="Y636" s="162" t="s">
        <v>204</v>
      </c>
      <c r="Z636" s="162" t="s">
        <v>204</v>
      </c>
      <c r="AA636" s="162" t="s">
        <v>204</v>
      </c>
      <c r="AB636" s="162" t="s">
        <v>205</v>
      </c>
      <c r="AC636" s="162" t="s">
        <v>204</v>
      </c>
      <c r="AD636" s="162" t="s">
        <v>204</v>
      </c>
      <c r="AE636" s="162" t="s">
        <v>204</v>
      </c>
      <c r="AF636" s="162" t="s">
        <v>204</v>
      </c>
      <c r="AG636" s="162" t="s">
        <v>197</v>
      </c>
    </row>
    <row r="637" spans="1:33" x14ac:dyDescent="0.25">
      <c r="A637" s="162" t="s">
        <v>1357</v>
      </c>
      <c r="B637" s="162" t="s">
        <v>197</v>
      </c>
      <c r="C637" s="162" t="s">
        <v>197</v>
      </c>
      <c r="D637" s="162" t="s">
        <v>1358</v>
      </c>
      <c r="E637" s="162" t="s">
        <v>197</v>
      </c>
      <c r="F637" s="162" t="s">
        <v>1359</v>
      </c>
      <c r="G637" s="162" t="s">
        <v>1830</v>
      </c>
      <c r="H637" s="162" t="s">
        <v>1831</v>
      </c>
      <c r="I637" s="162" t="s">
        <v>1832</v>
      </c>
      <c r="J637" s="162" t="s">
        <v>180</v>
      </c>
      <c r="K637" s="162" t="s">
        <v>47</v>
      </c>
      <c r="L637" s="162">
        <v>11</v>
      </c>
      <c r="M637" s="162">
        <v>2012</v>
      </c>
      <c r="N637" s="162" t="s">
        <v>1835</v>
      </c>
      <c r="O637" s="162">
        <v>7</v>
      </c>
      <c r="P637" s="162" t="s">
        <v>204</v>
      </c>
      <c r="Q637" s="162" t="s">
        <v>204</v>
      </c>
      <c r="R637" s="162" t="s">
        <v>204</v>
      </c>
      <c r="S637" s="162" t="s">
        <v>204</v>
      </c>
      <c r="T637" s="162" t="s">
        <v>204</v>
      </c>
      <c r="U637" s="162" t="s">
        <v>204</v>
      </c>
      <c r="V637" s="162" t="s">
        <v>204</v>
      </c>
      <c r="W637" s="162" t="s">
        <v>204</v>
      </c>
      <c r="X637" s="162" t="s">
        <v>204</v>
      </c>
      <c r="Y637" s="162" t="s">
        <v>204</v>
      </c>
      <c r="Z637" s="162" t="s">
        <v>204</v>
      </c>
      <c r="AA637" s="162" t="s">
        <v>204</v>
      </c>
      <c r="AB637" s="162" t="s">
        <v>205</v>
      </c>
      <c r="AC637" s="162" t="s">
        <v>204</v>
      </c>
      <c r="AD637" s="162" t="s">
        <v>204</v>
      </c>
      <c r="AE637" s="162" t="s">
        <v>204</v>
      </c>
      <c r="AF637" s="162" t="s">
        <v>204</v>
      </c>
      <c r="AG637" s="162" t="s">
        <v>197</v>
      </c>
    </row>
    <row r="638" spans="1:33" x14ac:dyDescent="0.25">
      <c r="A638" s="162" t="s">
        <v>1357</v>
      </c>
      <c r="B638" s="162" t="s">
        <v>197</v>
      </c>
      <c r="C638" s="162" t="s">
        <v>197</v>
      </c>
      <c r="D638" s="162" t="s">
        <v>1358</v>
      </c>
      <c r="E638" s="162" t="s">
        <v>197</v>
      </c>
      <c r="F638" s="162" t="s">
        <v>1359</v>
      </c>
      <c r="G638" s="162" t="s">
        <v>1842</v>
      </c>
      <c r="H638" s="162" t="s">
        <v>1843</v>
      </c>
      <c r="I638" s="162" t="s">
        <v>1467</v>
      </c>
      <c r="J638" s="162" t="s">
        <v>180</v>
      </c>
      <c r="K638" s="162" t="s">
        <v>47</v>
      </c>
      <c r="L638" s="162">
        <v>11</v>
      </c>
      <c r="M638" s="162">
        <v>2012</v>
      </c>
      <c r="N638" s="162" t="s">
        <v>1852</v>
      </c>
      <c r="O638" s="162">
        <v>6</v>
      </c>
      <c r="P638" s="162" t="s">
        <v>204</v>
      </c>
      <c r="Q638" s="162" t="s">
        <v>204</v>
      </c>
      <c r="R638" s="162" t="s">
        <v>204</v>
      </c>
      <c r="S638" s="162" t="s">
        <v>204</v>
      </c>
      <c r="T638" s="162" t="s">
        <v>204</v>
      </c>
      <c r="U638" s="162" t="s">
        <v>204</v>
      </c>
      <c r="V638" s="162" t="s">
        <v>204</v>
      </c>
      <c r="W638" s="162" t="s">
        <v>204</v>
      </c>
      <c r="X638" s="162" t="s">
        <v>204</v>
      </c>
      <c r="Y638" s="162" t="s">
        <v>204</v>
      </c>
      <c r="Z638" s="162" t="s">
        <v>204</v>
      </c>
      <c r="AA638" s="162" t="s">
        <v>204</v>
      </c>
      <c r="AB638" s="162" t="s">
        <v>205</v>
      </c>
      <c r="AC638" s="162" t="s">
        <v>204</v>
      </c>
      <c r="AD638" s="162" t="s">
        <v>204</v>
      </c>
      <c r="AE638" s="162" t="s">
        <v>204</v>
      </c>
      <c r="AF638" s="162" t="s">
        <v>204</v>
      </c>
      <c r="AG638" s="162" t="s">
        <v>197</v>
      </c>
    </row>
    <row r="639" spans="1:33" x14ac:dyDescent="0.25">
      <c r="A639" s="162" t="s">
        <v>1357</v>
      </c>
      <c r="B639" s="162" t="s">
        <v>197</v>
      </c>
      <c r="C639" s="162" t="s">
        <v>197</v>
      </c>
      <c r="D639" s="162" t="s">
        <v>1358</v>
      </c>
      <c r="E639" s="162" t="s">
        <v>197</v>
      </c>
      <c r="F639" s="162" t="s">
        <v>1359</v>
      </c>
      <c r="G639" s="162" t="s">
        <v>1842</v>
      </c>
      <c r="H639" s="162" t="s">
        <v>1843</v>
      </c>
      <c r="I639" s="162" t="s">
        <v>1467</v>
      </c>
      <c r="J639" s="162" t="s">
        <v>180</v>
      </c>
      <c r="K639" s="162" t="s">
        <v>47</v>
      </c>
      <c r="L639" s="162">
        <v>10</v>
      </c>
      <c r="M639" s="162">
        <v>2012</v>
      </c>
      <c r="N639" s="162" t="s">
        <v>1851</v>
      </c>
      <c r="O639" s="162">
        <v>8</v>
      </c>
      <c r="P639" s="162" t="s">
        <v>204</v>
      </c>
      <c r="Q639" s="162" t="s">
        <v>204</v>
      </c>
      <c r="R639" s="162" t="s">
        <v>204</v>
      </c>
      <c r="S639" s="162" t="s">
        <v>204</v>
      </c>
      <c r="T639" s="162" t="s">
        <v>204</v>
      </c>
      <c r="U639" s="162" t="s">
        <v>204</v>
      </c>
      <c r="V639" s="162" t="s">
        <v>204</v>
      </c>
      <c r="W639" s="162" t="s">
        <v>204</v>
      </c>
      <c r="X639" s="162" t="s">
        <v>204</v>
      </c>
      <c r="Y639" s="162" t="s">
        <v>204</v>
      </c>
      <c r="Z639" s="162" t="s">
        <v>204</v>
      </c>
      <c r="AA639" s="162" t="s">
        <v>204</v>
      </c>
      <c r="AB639" s="162" t="s">
        <v>205</v>
      </c>
      <c r="AC639" s="162" t="s">
        <v>204</v>
      </c>
      <c r="AD639" s="162" t="s">
        <v>204</v>
      </c>
      <c r="AE639" s="162" t="s">
        <v>204</v>
      </c>
      <c r="AF639" s="162" t="s">
        <v>204</v>
      </c>
      <c r="AG639" s="162" t="s">
        <v>197</v>
      </c>
    </row>
    <row r="640" spans="1:33" x14ac:dyDescent="0.25">
      <c r="A640" s="162" t="s">
        <v>1357</v>
      </c>
      <c r="B640" s="162" t="s">
        <v>197</v>
      </c>
      <c r="C640" s="162" t="s">
        <v>197</v>
      </c>
      <c r="D640" s="162" t="s">
        <v>1358</v>
      </c>
      <c r="E640" s="162" t="s">
        <v>197</v>
      </c>
      <c r="F640" s="162" t="s">
        <v>1359</v>
      </c>
      <c r="G640" s="162" t="s">
        <v>1842</v>
      </c>
      <c r="H640" s="162" t="s">
        <v>1843</v>
      </c>
      <c r="I640" s="162" t="s">
        <v>1467</v>
      </c>
      <c r="J640" s="162" t="s">
        <v>180</v>
      </c>
      <c r="K640" s="162" t="s">
        <v>47</v>
      </c>
      <c r="L640" s="162">
        <v>6</v>
      </c>
      <c r="M640" s="162">
        <v>2013</v>
      </c>
      <c r="N640" s="162" t="s">
        <v>1847</v>
      </c>
      <c r="O640" s="162">
        <v>11</v>
      </c>
      <c r="P640" s="162" t="s">
        <v>204</v>
      </c>
      <c r="Q640" s="162" t="s">
        <v>204</v>
      </c>
      <c r="R640" s="162" t="s">
        <v>204</v>
      </c>
      <c r="S640" s="162" t="s">
        <v>204</v>
      </c>
      <c r="T640" s="162" t="s">
        <v>204</v>
      </c>
      <c r="U640" s="162" t="s">
        <v>204</v>
      </c>
      <c r="V640" s="162" t="s">
        <v>204</v>
      </c>
      <c r="W640" s="162" t="s">
        <v>204</v>
      </c>
      <c r="X640" s="162" t="s">
        <v>204</v>
      </c>
      <c r="Y640" s="162" t="s">
        <v>204</v>
      </c>
      <c r="Z640" s="162" t="s">
        <v>204</v>
      </c>
      <c r="AA640" s="162" t="s">
        <v>204</v>
      </c>
      <c r="AB640" s="162" t="s">
        <v>205</v>
      </c>
      <c r="AC640" s="162" t="s">
        <v>204</v>
      </c>
      <c r="AD640" s="162" t="s">
        <v>204</v>
      </c>
      <c r="AE640" s="162" t="s">
        <v>204</v>
      </c>
      <c r="AF640" s="162" t="s">
        <v>204</v>
      </c>
      <c r="AG640" s="162" t="s">
        <v>197</v>
      </c>
    </row>
    <row r="641" spans="1:33" x14ac:dyDescent="0.25">
      <c r="A641" s="162" t="s">
        <v>1357</v>
      </c>
      <c r="B641" s="162" t="s">
        <v>197</v>
      </c>
      <c r="C641" s="162" t="s">
        <v>197</v>
      </c>
      <c r="D641" s="162" t="s">
        <v>1358</v>
      </c>
      <c r="E641" s="162" t="s">
        <v>197</v>
      </c>
      <c r="F641" s="162" t="s">
        <v>1359</v>
      </c>
      <c r="G641" s="162" t="s">
        <v>1842</v>
      </c>
      <c r="H641" s="162" t="s">
        <v>1843</v>
      </c>
      <c r="I641" s="162" t="s">
        <v>1467</v>
      </c>
      <c r="J641" s="162" t="s">
        <v>180</v>
      </c>
      <c r="K641" s="162" t="s">
        <v>47</v>
      </c>
      <c r="L641" s="162">
        <v>5</v>
      </c>
      <c r="M641" s="162">
        <v>2013</v>
      </c>
      <c r="N641" s="162" t="s">
        <v>1846</v>
      </c>
      <c r="O641" s="162">
        <v>12</v>
      </c>
      <c r="P641" s="162" t="s">
        <v>204</v>
      </c>
      <c r="Q641" s="162" t="s">
        <v>204</v>
      </c>
      <c r="R641" s="162" t="s">
        <v>204</v>
      </c>
      <c r="S641" s="162" t="s">
        <v>204</v>
      </c>
      <c r="T641" s="162" t="s">
        <v>204</v>
      </c>
      <c r="U641" s="162" t="s">
        <v>204</v>
      </c>
      <c r="V641" s="162" t="s">
        <v>204</v>
      </c>
      <c r="W641" s="162" t="s">
        <v>204</v>
      </c>
      <c r="X641" s="162" t="s">
        <v>204</v>
      </c>
      <c r="Y641" s="162" t="s">
        <v>204</v>
      </c>
      <c r="Z641" s="162" t="s">
        <v>204</v>
      </c>
      <c r="AA641" s="162" t="s">
        <v>204</v>
      </c>
      <c r="AB641" s="162" t="s">
        <v>205</v>
      </c>
      <c r="AC641" s="162" t="s">
        <v>204</v>
      </c>
      <c r="AD641" s="162" t="s">
        <v>204</v>
      </c>
      <c r="AE641" s="162" t="s">
        <v>204</v>
      </c>
      <c r="AF641" s="162" t="s">
        <v>204</v>
      </c>
      <c r="AG641" s="162" t="s">
        <v>197</v>
      </c>
    </row>
    <row r="642" spans="1:33" x14ac:dyDescent="0.25">
      <c r="A642" s="162" t="s">
        <v>1357</v>
      </c>
      <c r="B642" s="162" t="s">
        <v>197</v>
      </c>
      <c r="C642" s="162" t="s">
        <v>197</v>
      </c>
      <c r="D642" s="162" t="s">
        <v>1358</v>
      </c>
      <c r="E642" s="162" t="s">
        <v>197</v>
      </c>
      <c r="F642" s="162" t="s">
        <v>1359</v>
      </c>
      <c r="G642" s="162" t="s">
        <v>1842</v>
      </c>
      <c r="H642" s="162" t="s">
        <v>1843</v>
      </c>
      <c r="I642" s="162" t="s">
        <v>1467</v>
      </c>
      <c r="J642" s="162" t="s">
        <v>180</v>
      </c>
      <c r="K642" s="162" t="s">
        <v>47</v>
      </c>
      <c r="L642" s="162">
        <v>4</v>
      </c>
      <c r="M642" s="162">
        <v>2013</v>
      </c>
      <c r="N642" s="162" t="s">
        <v>1845</v>
      </c>
      <c r="O642" s="162">
        <v>12</v>
      </c>
      <c r="P642" s="162" t="s">
        <v>204</v>
      </c>
      <c r="Q642" s="162" t="s">
        <v>204</v>
      </c>
      <c r="R642" s="162" t="s">
        <v>204</v>
      </c>
      <c r="S642" s="162" t="s">
        <v>204</v>
      </c>
      <c r="T642" s="162" t="s">
        <v>204</v>
      </c>
      <c r="U642" s="162" t="s">
        <v>204</v>
      </c>
      <c r="V642" s="162" t="s">
        <v>204</v>
      </c>
      <c r="W642" s="162" t="s">
        <v>204</v>
      </c>
      <c r="X642" s="162" t="s">
        <v>204</v>
      </c>
      <c r="Y642" s="162" t="s">
        <v>204</v>
      </c>
      <c r="Z642" s="162" t="s">
        <v>204</v>
      </c>
      <c r="AA642" s="162" t="s">
        <v>204</v>
      </c>
      <c r="AB642" s="162" t="s">
        <v>205</v>
      </c>
      <c r="AC642" s="162" t="s">
        <v>204</v>
      </c>
      <c r="AD642" s="162" t="s">
        <v>204</v>
      </c>
      <c r="AE642" s="162" t="s">
        <v>204</v>
      </c>
      <c r="AF642" s="162" t="s">
        <v>204</v>
      </c>
      <c r="AG642" s="162" t="s">
        <v>197</v>
      </c>
    </row>
    <row r="643" spans="1:33" x14ac:dyDescent="0.25">
      <c r="A643" s="162" t="s">
        <v>1357</v>
      </c>
      <c r="B643" s="162" t="s">
        <v>197</v>
      </c>
      <c r="C643" s="162" t="s">
        <v>197</v>
      </c>
      <c r="D643" s="162" t="s">
        <v>1358</v>
      </c>
      <c r="E643" s="162" t="s">
        <v>197</v>
      </c>
      <c r="F643" s="162" t="s">
        <v>1359</v>
      </c>
      <c r="G643" s="162" t="s">
        <v>1842</v>
      </c>
      <c r="H643" s="162" t="s">
        <v>1843</v>
      </c>
      <c r="I643" s="162" t="s">
        <v>1467</v>
      </c>
      <c r="J643" s="162" t="s">
        <v>180</v>
      </c>
      <c r="K643" s="162" t="s">
        <v>47</v>
      </c>
      <c r="L643" s="162">
        <v>9</v>
      </c>
      <c r="M643" s="162">
        <v>2012</v>
      </c>
      <c r="N643" s="162" t="s">
        <v>1849</v>
      </c>
      <c r="O643" s="162">
        <v>10</v>
      </c>
      <c r="P643" s="162" t="s">
        <v>204</v>
      </c>
      <c r="Q643" s="162" t="s">
        <v>204</v>
      </c>
      <c r="R643" s="162" t="s">
        <v>204</v>
      </c>
      <c r="S643" s="162" t="s">
        <v>204</v>
      </c>
      <c r="T643" s="162" t="s">
        <v>204</v>
      </c>
      <c r="U643" s="162" t="s">
        <v>204</v>
      </c>
      <c r="V643" s="162" t="s">
        <v>204</v>
      </c>
      <c r="W643" s="162" t="s">
        <v>204</v>
      </c>
      <c r="X643" s="162" t="s">
        <v>204</v>
      </c>
      <c r="Y643" s="162" t="s">
        <v>204</v>
      </c>
      <c r="Z643" s="162" t="s">
        <v>204</v>
      </c>
      <c r="AA643" s="162" t="s">
        <v>204</v>
      </c>
      <c r="AB643" s="162" t="s">
        <v>205</v>
      </c>
      <c r="AC643" s="162" t="s">
        <v>204</v>
      </c>
      <c r="AD643" s="162" t="s">
        <v>204</v>
      </c>
      <c r="AE643" s="162" t="s">
        <v>204</v>
      </c>
      <c r="AF643" s="162" t="s">
        <v>204</v>
      </c>
      <c r="AG643" s="162" t="s">
        <v>197</v>
      </c>
    </row>
    <row r="644" spans="1:33" x14ac:dyDescent="0.25">
      <c r="A644" s="162" t="s">
        <v>1357</v>
      </c>
      <c r="B644" s="162" t="s">
        <v>197</v>
      </c>
      <c r="C644" s="162" t="s">
        <v>197</v>
      </c>
      <c r="D644" s="162" t="s">
        <v>1358</v>
      </c>
      <c r="E644" s="162" t="s">
        <v>197</v>
      </c>
      <c r="F644" s="162" t="s">
        <v>1359</v>
      </c>
      <c r="G644" s="162" t="s">
        <v>1842</v>
      </c>
      <c r="H644" s="162" t="s">
        <v>1843</v>
      </c>
      <c r="I644" s="162" t="s">
        <v>1467</v>
      </c>
      <c r="J644" s="162" t="s">
        <v>180</v>
      </c>
      <c r="K644" s="162" t="s">
        <v>47</v>
      </c>
      <c r="L644" s="162">
        <v>12</v>
      </c>
      <c r="M644" s="162">
        <v>2012</v>
      </c>
      <c r="N644" s="162" t="s">
        <v>1844</v>
      </c>
      <c r="O644" s="162">
        <v>5</v>
      </c>
      <c r="P644" s="162" t="s">
        <v>204</v>
      </c>
      <c r="Q644" s="162" t="s">
        <v>204</v>
      </c>
      <c r="R644" s="162" t="s">
        <v>204</v>
      </c>
      <c r="S644" s="162" t="s">
        <v>204</v>
      </c>
      <c r="T644" s="162" t="s">
        <v>204</v>
      </c>
      <c r="U644" s="162" t="s">
        <v>204</v>
      </c>
      <c r="V644" s="162" t="s">
        <v>204</v>
      </c>
      <c r="W644" s="162" t="s">
        <v>204</v>
      </c>
      <c r="X644" s="162" t="s">
        <v>204</v>
      </c>
      <c r="Y644" s="162" t="s">
        <v>204</v>
      </c>
      <c r="Z644" s="162" t="s">
        <v>204</v>
      </c>
      <c r="AA644" s="162" t="s">
        <v>204</v>
      </c>
      <c r="AB644" s="162" t="s">
        <v>205</v>
      </c>
      <c r="AC644" s="162" t="s">
        <v>204</v>
      </c>
      <c r="AD644" s="162" t="s">
        <v>204</v>
      </c>
      <c r="AE644" s="162" t="s">
        <v>204</v>
      </c>
      <c r="AF644" s="162" t="s">
        <v>204</v>
      </c>
      <c r="AG644" s="162" t="s">
        <v>197</v>
      </c>
    </row>
    <row r="645" spans="1:33" x14ac:dyDescent="0.25">
      <c r="A645" s="162" t="s">
        <v>1357</v>
      </c>
      <c r="B645" s="162" t="s">
        <v>197</v>
      </c>
      <c r="C645" s="162" t="s">
        <v>197</v>
      </c>
      <c r="D645" s="162" t="s">
        <v>1358</v>
      </c>
      <c r="E645" s="162" t="s">
        <v>197</v>
      </c>
      <c r="F645" s="162" t="s">
        <v>1359</v>
      </c>
      <c r="G645" s="162" t="s">
        <v>1842</v>
      </c>
      <c r="H645" s="162" t="s">
        <v>1843</v>
      </c>
      <c r="I645" s="162" t="s">
        <v>1467</v>
      </c>
      <c r="J645" s="162" t="s">
        <v>180</v>
      </c>
      <c r="K645" s="162" t="s">
        <v>47</v>
      </c>
      <c r="L645" s="162">
        <v>8</v>
      </c>
      <c r="M645" s="162">
        <v>2012</v>
      </c>
      <c r="N645" s="162" t="s">
        <v>1848</v>
      </c>
      <c r="O645" s="162">
        <v>12</v>
      </c>
      <c r="P645" s="162" t="s">
        <v>204</v>
      </c>
      <c r="Q645" s="162" t="s">
        <v>204</v>
      </c>
      <c r="R645" s="162" t="s">
        <v>204</v>
      </c>
      <c r="S645" s="162" t="s">
        <v>204</v>
      </c>
      <c r="T645" s="162" t="s">
        <v>204</v>
      </c>
      <c r="U645" s="162" t="s">
        <v>204</v>
      </c>
      <c r="V645" s="162" t="s">
        <v>204</v>
      </c>
      <c r="W645" s="162" t="s">
        <v>204</v>
      </c>
      <c r="X645" s="162" t="s">
        <v>204</v>
      </c>
      <c r="Y645" s="162" t="s">
        <v>204</v>
      </c>
      <c r="Z645" s="162" t="s">
        <v>204</v>
      </c>
      <c r="AA645" s="162" t="s">
        <v>204</v>
      </c>
      <c r="AB645" s="162" t="s">
        <v>205</v>
      </c>
      <c r="AC645" s="162" t="s">
        <v>204</v>
      </c>
      <c r="AD645" s="162" t="s">
        <v>204</v>
      </c>
      <c r="AE645" s="162" t="s">
        <v>204</v>
      </c>
      <c r="AF645" s="162" t="s">
        <v>204</v>
      </c>
      <c r="AG645" s="162" t="s">
        <v>197</v>
      </c>
    </row>
    <row r="646" spans="1:33" x14ac:dyDescent="0.25">
      <c r="A646" s="162" t="s">
        <v>1357</v>
      </c>
      <c r="B646" s="162" t="s">
        <v>197</v>
      </c>
      <c r="C646" s="162" t="s">
        <v>197</v>
      </c>
      <c r="D646" s="162" t="s">
        <v>1358</v>
      </c>
      <c r="E646" s="162" t="s">
        <v>197</v>
      </c>
      <c r="F646" s="162" t="s">
        <v>1359</v>
      </c>
      <c r="G646" s="162" t="s">
        <v>1842</v>
      </c>
      <c r="H646" s="162" t="s">
        <v>1843</v>
      </c>
      <c r="I646" s="162" t="s">
        <v>1467</v>
      </c>
      <c r="J646" s="162" t="s">
        <v>180</v>
      </c>
      <c r="K646" s="162" t="s">
        <v>47</v>
      </c>
      <c r="L646" s="162">
        <v>7</v>
      </c>
      <c r="M646" s="162">
        <v>2012</v>
      </c>
      <c r="N646" s="162" t="s">
        <v>1850</v>
      </c>
      <c r="O646" s="162">
        <v>12</v>
      </c>
      <c r="P646" s="162" t="s">
        <v>204</v>
      </c>
      <c r="Q646" s="162" t="s">
        <v>204</v>
      </c>
      <c r="R646" s="162" t="s">
        <v>204</v>
      </c>
      <c r="S646" s="162" t="s">
        <v>204</v>
      </c>
      <c r="T646" s="162" t="s">
        <v>204</v>
      </c>
      <c r="U646" s="162" t="s">
        <v>204</v>
      </c>
      <c r="V646" s="162" t="s">
        <v>204</v>
      </c>
      <c r="W646" s="162" t="s">
        <v>204</v>
      </c>
      <c r="X646" s="162" t="s">
        <v>204</v>
      </c>
      <c r="Y646" s="162" t="s">
        <v>204</v>
      </c>
      <c r="Z646" s="162" t="s">
        <v>204</v>
      </c>
      <c r="AA646" s="162" t="s">
        <v>204</v>
      </c>
      <c r="AB646" s="162" t="s">
        <v>205</v>
      </c>
      <c r="AC646" s="162" t="s">
        <v>204</v>
      </c>
      <c r="AD646" s="162" t="s">
        <v>204</v>
      </c>
      <c r="AE646" s="162" t="s">
        <v>204</v>
      </c>
      <c r="AF646" s="162" t="s">
        <v>204</v>
      </c>
      <c r="AG646" s="162" t="s">
        <v>197</v>
      </c>
    </row>
    <row r="647" spans="1:33" x14ac:dyDescent="0.25">
      <c r="A647" s="162" t="s">
        <v>1357</v>
      </c>
      <c r="B647" s="162" t="s">
        <v>197</v>
      </c>
      <c r="C647" s="162" t="s">
        <v>197</v>
      </c>
      <c r="D647" s="162" t="s">
        <v>1358</v>
      </c>
      <c r="E647" s="162" t="s">
        <v>197</v>
      </c>
      <c r="F647" s="162" t="s">
        <v>1359</v>
      </c>
      <c r="G647" s="162" t="s">
        <v>1853</v>
      </c>
      <c r="H647" s="162" t="s">
        <v>1854</v>
      </c>
      <c r="I647" s="162" t="s">
        <v>1055</v>
      </c>
      <c r="J647" s="162" t="s">
        <v>180</v>
      </c>
      <c r="K647" s="162" t="s">
        <v>47</v>
      </c>
      <c r="L647" s="162">
        <v>8</v>
      </c>
      <c r="M647" s="162">
        <v>2012</v>
      </c>
      <c r="N647" s="162" t="s">
        <v>1859</v>
      </c>
      <c r="O647" s="162">
        <v>9</v>
      </c>
      <c r="P647" s="162" t="s">
        <v>204</v>
      </c>
      <c r="Q647" s="162" t="s">
        <v>204</v>
      </c>
      <c r="R647" s="162" t="s">
        <v>204</v>
      </c>
      <c r="S647" s="162" t="s">
        <v>204</v>
      </c>
      <c r="T647" s="162" t="s">
        <v>204</v>
      </c>
      <c r="U647" s="162" t="s">
        <v>204</v>
      </c>
      <c r="V647" s="162" t="s">
        <v>204</v>
      </c>
      <c r="W647" s="162" t="s">
        <v>204</v>
      </c>
      <c r="X647" s="162" t="s">
        <v>204</v>
      </c>
      <c r="Y647" s="162" t="s">
        <v>204</v>
      </c>
      <c r="Z647" s="162" t="s">
        <v>204</v>
      </c>
      <c r="AA647" s="162" t="s">
        <v>204</v>
      </c>
      <c r="AB647" s="162" t="s">
        <v>205</v>
      </c>
      <c r="AC647" s="162" t="s">
        <v>204</v>
      </c>
      <c r="AD647" s="162" t="s">
        <v>204</v>
      </c>
      <c r="AE647" s="162" t="s">
        <v>204</v>
      </c>
      <c r="AF647" s="162" t="s">
        <v>204</v>
      </c>
      <c r="AG647" s="162" t="s">
        <v>197</v>
      </c>
    </row>
    <row r="648" spans="1:33" x14ac:dyDescent="0.25">
      <c r="A648" s="162" t="s">
        <v>1357</v>
      </c>
      <c r="B648" s="162" t="s">
        <v>197</v>
      </c>
      <c r="C648" s="162" t="s">
        <v>197</v>
      </c>
      <c r="D648" s="162" t="s">
        <v>1358</v>
      </c>
      <c r="E648" s="162" t="s">
        <v>197</v>
      </c>
      <c r="F648" s="162" t="s">
        <v>1359</v>
      </c>
      <c r="G648" s="162" t="s">
        <v>1853</v>
      </c>
      <c r="H648" s="162" t="s">
        <v>1854</v>
      </c>
      <c r="I648" s="162" t="s">
        <v>1055</v>
      </c>
      <c r="J648" s="162" t="s">
        <v>180</v>
      </c>
      <c r="K648" s="162" t="s">
        <v>47</v>
      </c>
      <c r="L648" s="162">
        <v>5</v>
      </c>
      <c r="M648" s="162">
        <v>2013</v>
      </c>
      <c r="N648" s="162" t="s">
        <v>1862</v>
      </c>
      <c r="O648" s="162">
        <v>9</v>
      </c>
      <c r="P648" s="162" t="s">
        <v>204</v>
      </c>
      <c r="Q648" s="162" t="s">
        <v>204</v>
      </c>
      <c r="R648" s="162" t="s">
        <v>204</v>
      </c>
      <c r="S648" s="162" t="s">
        <v>204</v>
      </c>
      <c r="T648" s="162" t="s">
        <v>204</v>
      </c>
      <c r="U648" s="162" t="s">
        <v>204</v>
      </c>
      <c r="V648" s="162" t="s">
        <v>204</v>
      </c>
      <c r="W648" s="162" t="s">
        <v>204</v>
      </c>
      <c r="X648" s="162" t="s">
        <v>204</v>
      </c>
      <c r="Y648" s="162" t="s">
        <v>204</v>
      </c>
      <c r="Z648" s="162" t="s">
        <v>204</v>
      </c>
      <c r="AA648" s="162" t="s">
        <v>204</v>
      </c>
      <c r="AB648" s="162" t="s">
        <v>205</v>
      </c>
      <c r="AC648" s="162" t="s">
        <v>204</v>
      </c>
      <c r="AD648" s="162" t="s">
        <v>204</v>
      </c>
      <c r="AE648" s="162" t="s">
        <v>204</v>
      </c>
      <c r="AF648" s="162" t="s">
        <v>204</v>
      </c>
      <c r="AG648" s="162" t="s">
        <v>197</v>
      </c>
    </row>
    <row r="649" spans="1:33" x14ac:dyDescent="0.25">
      <c r="A649" s="162" t="s">
        <v>1357</v>
      </c>
      <c r="B649" s="162" t="s">
        <v>197</v>
      </c>
      <c r="C649" s="162" t="s">
        <v>197</v>
      </c>
      <c r="D649" s="162" t="s">
        <v>1358</v>
      </c>
      <c r="E649" s="162" t="s">
        <v>197</v>
      </c>
      <c r="F649" s="162" t="s">
        <v>1359</v>
      </c>
      <c r="G649" s="162" t="s">
        <v>1853</v>
      </c>
      <c r="H649" s="162" t="s">
        <v>1854</v>
      </c>
      <c r="I649" s="162" t="s">
        <v>1055</v>
      </c>
      <c r="J649" s="162" t="s">
        <v>180</v>
      </c>
      <c r="K649" s="162" t="s">
        <v>47</v>
      </c>
      <c r="L649" s="162">
        <v>6</v>
      </c>
      <c r="M649" s="162">
        <v>2013</v>
      </c>
      <c r="N649" s="162" t="s">
        <v>1863</v>
      </c>
      <c r="O649" s="162">
        <v>7</v>
      </c>
      <c r="P649" s="162" t="s">
        <v>204</v>
      </c>
      <c r="Q649" s="162" t="s">
        <v>204</v>
      </c>
      <c r="R649" s="162" t="s">
        <v>204</v>
      </c>
      <c r="S649" s="162" t="s">
        <v>204</v>
      </c>
      <c r="T649" s="162" t="s">
        <v>204</v>
      </c>
      <c r="U649" s="162" t="s">
        <v>204</v>
      </c>
      <c r="V649" s="162" t="s">
        <v>204</v>
      </c>
      <c r="W649" s="162" t="s">
        <v>204</v>
      </c>
      <c r="X649" s="162" t="s">
        <v>204</v>
      </c>
      <c r="Y649" s="162" t="s">
        <v>204</v>
      </c>
      <c r="Z649" s="162" t="s">
        <v>204</v>
      </c>
      <c r="AA649" s="162" t="s">
        <v>204</v>
      </c>
      <c r="AB649" s="162" t="s">
        <v>205</v>
      </c>
      <c r="AC649" s="162" t="s">
        <v>204</v>
      </c>
      <c r="AD649" s="162" t="s">
        <v>204</v>
      </c>
      <c r="AE649" s="162" t="s">
        <v>204</v>
      </c>
      <c r="AF649" s="162" t="s">
        <v>204</v>
      </c>
      <c r="AG649" s="162" t="s">
        <v>197</v>
      </c>
    </row>
    <row r="650" spans="1:33" x14ac:dyDescent="0.25">
      <c r="A650" s="162" t="s">
        <v>1357</v>
      </c>
      <c r="B650" s="162" t="s">
        <v>197</v>
      </c>
      <c r="C650" s="162" t="s">
        <v>197</v>
      </c>
      <c r="D650" s="162" t="s">
        <v>1358</v>
      </c>
      <c r="E650" s="162" t="s">
        <v>197</v>
      </c>
      <c r="F650" s="162" t="s">
        <v>1359</v>
      </c>
      <c r="G650" s="162" t="s">
        <v>1853</v>
      </c>
      <c r="H650" s="162" t="s">
        <v>1854</v>
      </c>
      <c r="I650" s="162" t="s">
        <v>1055</v>
      </c>
      <c r="J650" s="162" t="s">
        <v>180</v>
      </c>
      <c r="K650" s="162" t="s">
        <v>47</v>
      </c>
      <c r="L650" s="162">
        <v>11</v>
      </c>
      <c r="M650" s="162">
        <v>2012</v>
      </c>
      <c r="N650" s="162" t="s">
        <v>1857</v>
      </c>
      <c r="O650" s="162">
        <v>5</v>
      </c>
      <c r="P650" s="162" t="s">
        <v>204</v>
      </c>
      <c r="Q650" s="162" t="s">
        <v>204</v>
      </c>
      <c r="R650" s="162" t="s">
        <v>204</v>
      </c>
      <c r="S650" s="162" t="s">
        <v>204</v>
      </c>
      <c r="T650" s="162" t="s">
        <v>204</v>
      </c>
      <c r="U650" s="162" t="s">
        <v>204</v>
      </c>
      <c r="V650" s="162" t="s">
        <v>204</v>
      </c>
      <c r="W650" s="162" t="s">
        <v>204</v>
      </c>
      <c r="X650" s="162" t="s">
        <v>204</v>
      </c>
      <c r="Y650" s="162" t="s">
        <v>204</v>
      </c>
      <c r="Z650" s="162" t="s">
        <v>204</v>
      </c>
      <c r="AA650" s="162" t="s">
        <v>204</v>
      </c>
      <c r="AB650" s="162" t="s">
        <v>205</v>
      </c>
      <c r="AC650" s="162" t="s">
        <v>204</v>
      </c>
      <c r="AD650" s="162" t="s">
        <v>204</v>
      </c>
      <c r="AE650" s="162" t="s">
        <v>204</v>
      </c>
      <c r="AF650" s="162" t="s">
        <v>204</v>
      </c>
      <c r="AG650" s="162" t="s">
        <v>197</v>
      </c>
    </row>
    <row r="651" spans="1:33" x14ac:dyDescent="0.25">
      <c r="A651" s="162" t="s">
        <v>1357</v>
      </c>
      <c r="B651" s="162" t="s">
        <v>197</v>
      </c>
      <c r="C651" s="162" t="s">
        <v>197</v>
      </c>
      <c r="D651" s="162" t="s">
        <v>1358</v>
      </c>
      <c r="E651" s="162" t="s">
        <v>197</v>
      </c>
      <c r="F651" s="162" t="s">
        <v>1359</v>
      </c>
      <c r="G651" s="162" t="s">
        <v>1853</v>
      </c>
      <c r="H651" s="162" t="s">
        <v>1854</v>
      </c>
      <c r="I651" s="162" t="s">
        <v>1055</v>
      </c>
      <c r="J651" s="162" t="s">
        <v>180</v>
      </c>
      <c r="K651" s="162" t="s">
        <v>47</v>
      </c>
      <c r="L651" s="162">
        <v>9</v>
      </c>
      <c r="M651" s="162">
        <v>2012</v>
      </c>
      <c r="N651" s="162" t="s">
        <v>1861</v>
      </c>
      <c r="O651" s="162">
        <v>7</v>
      </c>
      <c r="P651" s="162" t="s">
        <v>204</v>
      </c>
      <c r="Q651" s="162" t="s">
        <v>204</v>
      </c>
      <c r="R651" s="162" t="s">
        <v>204</v>
      </c>
      <c r="S651" s="162" t="s">
        <v>204</v>
      </c>
      <c r="T651" s="162" t="s">
        <v>204</v>
      </c>
      <c r="U651" s="162" t="s">
        <v>204</v>
      </c>
      <c r="V651" s="162" t="s">
        <v>204</v>
      </c>
      <c r="W651" s="162" t="s">
        <v>204</v>
      </c>
      <c r="X651" s="162" t="s">
        <v>204</v>
      </c>
      <c r="Y651" s="162" t="s">
        <v>204</v>
      </c>
      <c r="Z651" s="162" t="s">
        <v>204</v>
      </c>
      <c r="AA651" s="162" t="s">
        <v>204</v>
      </c>
      <c r="AB651" s="162" t="s">
        <v>205</v>
      </c>
      <c r="AC651" s="162" t="s">
        <v>204</v>
      </c>
      <c r="AD651" s="162" t="s">
        <v>204</v>
      </c>
      <c r="AE651" s="162" t="s">
        <v>204</v>
      </c>
      <c r="AF651" s="162" t="s">
        <v>204</v>
      </c>
      <c r="AG651" s="162" t="s">
        <v>197</v>
      </c>
    </row>
    <row r="652" spans="1:33" x14ac:dyDescent="0.25">
      <c r="A652" s="162" t="s">
        <v>1357</v>
      </c>
      <c r="B652" s="162" t="s">
        <v>197</v>
      </c>
      <c r="C652" s="162" t="s">
        <v>197</v>
      </c>
      <c r="D652" s="162" t="s">
        <v>1358</v>
      </c>
      <c r="E652" s="162" t="s">
        <v>197</v>
      </c>
      <c r="F652" s="162" t="s">
        <v>1359</v>
      </c>
      <c r="G652" s="162" t="s">
        <v>1853</v>
      </c>
      <c r="H652" s="162" t="s">
        <v>1854</v>
      </c>
      <c r="I652" s="162" t="s">
        <v>1055</v>
      </c>
      <c r="J652" s="162" t="s">
        <v>180</v>
      </c>
      <c r="K652" s="162" t="s">
        <v>47</v>
      </c>
      <c r="L652" s="162">
        <v>7</v>
      </c>
      <c r="M652" s="162">
        <v>2012</v>
      </c>
      <c r="N652" s="162" t="s">
        <v>1860</v>
      </c>
      <c r="O652" s="162">
        <v>9</v>
      </c>
      <c r="P652" s="162" t="s">
        <v>204</v>
      </c>
      <c r="Q652" s="162" t="s">
        <v>204</v>
      </c>
      <c r="R652" s="162" t="s">
        <v>204</v>
      </c>
      <c r="S652" s="162" t="s">
        <v>204</v>
      </c>
      <c r="T652" s="162" t="s">
        <v>204</v>
      </c>
      <c r="U652" s="162" t="s">
        <v>204</v>
      </c>
      <c r="V652" s="162" t="s">
        <v>204</v>
      </c>
      <c r="W652" s="162" t="s">
        <v>204</v>
      </c>
      <c r="X652" s="162" t="s">
        <v>204</v>
      </c>
      <c r="Y652" s="162" t="s">
        <v>204</v>
      </c>
      <c r="Z652" s="162" t="s">
        <v>204</v>
      </c>
      <c r="AA652" s="162" t="s">
        <v>204</v>
      </c>
      <c r="AB652" s="162" t="s">
        <v>205</v>
      </c>
      <c r="AC652" s="162" t="s">
        <v>204</v>
      </c>
      <c r="AD652" s="162" t="s">
        <v>204</v>
      </c>
      <c r="AE652" s="162" t="s">
        <v>204</v>
      </c>
      <c r="AF652" s="162" t="s">
        <v>204</v>
      </c>
      <c r="AG652" s="162" t="s">
        <v>197</v>
      </c>
    </row>
    <row r="653" spans="1:33" x14ac:dyDescent="0.25">
      <c r="A653" s="162" t="s">
        <v>1357</v>
      </c>
      <c r="B653" s="162" t="s">
        <v>197</v>
      </c>
      <c r="C653" s="162" t="s">
        <v>197</v>
      </c>
      <c r="D653" s="162" t="s">
        <v>1358</v>
      </c>
      <c r="E653" s="162" t="s">
        <v>197</v>
      </c>
      <c r="F653" s="162" t="s">
        <v>1359</v>
      </c>
      <c r="G653" s="162" t="s">
        <v>1853</v>
      </c>
      <c r="H653" s="162" t="s">
        <v>1854</v>
      </c>
      <c r="I653" s="162" t="s">
        <v>1055</v>
      </c>
      <c r="J653" s="162" t="s">
        <v>180</v>
      </c>
      <c r="K653" s="162" t="s">
        <v>47</v>
      </c>
      <c r="L653" s="162">
        <v>4</v>
      </c>
      <c r="M653" s="162">
        <v>2013</v>
      </c>
      <c r="N653" s="162" t="s">
        <v>1856</v>
      </c>
      <c r="O653" s="162">
        <v>7</v>
      </c>
      <c r="P653" s="162" t="s">
        <v>204</v>
      </c>
      <c r="Q653" s="162" t="s">
        <v>204</v>
      </c>
      <c r="R653" s="162" t="s">
        <v>204</v>
      </c>
      <c r="S653" s="162" t="s">
        <v>204</v>
      </c>
      <c r="T653" s="162" t="s">
        <v>204</v>
      </c>
      <c r="U653" s="162" t="s">
        <v>204</v>
      </c>
      <c r="V653" s="162" t="s">
        <v>204</v>
      </c>
      <c r="W653" s="162" t="s">
        <v>204</v>
      </c>
      <c r="X653" s="162" t="s">
        <v>204</v>
      </c>
      <c r="Y653" s="162" t="s">
        <v>204</v>
      </c>
      <c r="Z653" s="162" t="s">
        <v>204</v>
      </c>
      <c r="AA653" s="162" t="s">
        <v>204</v>
      </c>
      <c r="AB653" s="162" t="s">
        <v>205</v>
      </c>
      <c r="AC653" s="162" t="s">
        <v>204</v>
      </c>
      <c r="AD653" s="162" t="s">
        <v>204</v>
      </c>
      <c r="AE653" s="162" t="s">
        <v>204</v>
      </c>
      <c r="AF653" s="162" t="s">
        <v>204</v>
      </c>
      <c r="AG653" s="162" t="s">
        <v>197</v>
      </c>
    </row>
    <row r="654" spans="1:33" x14ac:dyDescent="0.25">
      <c r="A654" s="162" t="s">
        <v>1357</v>
      </c>
      <c r="B654" s="162" t="s">
        <v>197</v>
      </c>
      <c r="C654" s="162" t="s">
        <v>197</v>
      </c>
      <c r="D654" s="162" t="s">
        <v>1358</v>
      </c>
      <c r="E654" s="162" t="s">
        <v>197</v>
      </c>
      <c r="F654" s="162" t="s">
        <v>1359</v>
      </c>
      <c r="G654" s="162" t="s">
        <v>1853</v>
      </c>
      <c r="H654" s="162" t="s">
        <v>1854</v>
      </c>
      <c r="I654" s="162" t="s">
        <v>1055</v>
      </c>
      <c r="J654" s="162" t="s">
        <v>180</v>
      </c>
      <c r="K654" s="162" t="s">
        <v>47</v>
      </c>
      <c r="L654" s="162">
        <v>10</v>
      </c>
      <c r="M654" s="162">
        <v>2012</v>
      </c>
      <c r="N654" s="162" t="s">
        <v>1858</v>
      </c>
      <c r="O654" s="162">
        <v>7</v>
      </c>
      <c r="P654" s="162" t="s">
        <v>204</v>
      </c>
      <c r="Q654" s="162" t="s">
        <v>204</v>
      </c>
      <c r="R654" s="162" t="s">
        <v>204</v>
      </c>
      <c r="S654" s="162" t="s">
        <v>204</v>
      </c>
      <c r="T654" s="162" t="s">
        <v>204</v>
      </c>
      <c r="U654" s="162" t="s">
        <v>204</v>
      </c>
      <c r="V654" s="162" t="s">
        <v>204</v>
      </c>
      <c r="W654" s="162" t="s">
        <v>204</v>
      </c>
      <c r="X654" s="162" t="s">
        <v>204</v>
      </c>
      <c r="Y654" s="162" t="s">
        <v>204</v>
      </c>
      <c r="Z654" s="162" t="s">
        <v>204</v>
      </c>
      <c r="AA654" s="162" t="s">
        <v>204</v>
      </c>
      <c r="AB654" s="162" t="s">
        <v>205</v>
      </c>
      <c r="AC654" s="162" t="s">
        <v>204</v>
      </c>
      <c r="AD654" s="162" t="s">
        <v>204</v>
      </c>
      <c r="AE654" s="162" t="s">
        <v>204</v>
      </c>
      <c r="AF654" s="162" t="s">
        <v>204</v>
      </c>
      <c r="AG654" s="162" t="s">
        <v>197</v>
      </c>
    </row>
    <row r="655" spans="1:33" x14ac:dyDescent="0.25">
      <c r="A655" s="162" t="s">
        <v>1357</v>
      </c>
      <c r="B655" s="162" t="s">
        <v>197</v>
      </c>
      <c r="C655" s="162" t="s">
        <v>197</v>
      </c>
      <c r="D655" s="162" t="s">
        <v>1358</v>
      </c>
      <c r="E655" s="162" t="s">
        <v>197</v>
      </c>
      <c r="F655" s="162" t="s">
        <v>1359</v>
      </c>
      <c r="G655" s="162" t="s">
        <v>1853</v>
      </c>
      <c r="H655" s="162" t="s">
        <v>1854</v>
      </c>
      <c r="I655" s="162" t="s">
        <v>1055</v>
      </c>
      <c r="J655" s="162" t="s">
        <v>180</v>
      </c>
      <c r="K655" s="162" t="s">
        <v>47</v>
      </c>
      <c r="L655" s="162">
        <v>12</v>
      </c>
      <c r="M655" s="162">
        <v>2012</v>
      </c>
      <c r="N655" s="162" t="s">
        <v>1855</v>
      </c>
      <c r="O655" s="162">
        <v>4</v>
      </c>
      <c r="P655" s="162" t="s">
        <v>204</v>
      </c>
      <c r="Q655" s="162" t="s">
        <v>204</v>
      </c>
      <c r="R655" s="162" t="s">
        <v>204</v>
      </c>
      <c r="S655" s="162" t="s">
        <v>204</v>
      </c>
      <c r="T655" s="162" t="s">
        <v>204</v>
      </c>
      <c r="U655" s="162" t="s">
        <v>204</v>
      </c>
      <c r="V655" s="162" t="s">
        <v>204</v>
      </c>
      <c r="W655" s="162" t="s">
        <v>204</v>
      </c>
      <c r="X655" s="162" t="s">
        <v>204</v>
      </c>
      <c r="Y655" s="162" t="s">
        <v>204</v>
      </c>
      <c r="Z655" s="162" t="s">
        <v>204</v>
      </c>
      <c r="AA655" s="162" t="s">
        <v>204</v>
      </c>
      <c r="AB655" s="162" t="s">
        <v>205</v>
      </c>
      <c r="AC655" s="162" t="s">
        <v>204</v>
      </c>
      <c r="AD655" s="162" t="s">
        <v>204</v>
      </c>
      <c r="AE655" s="162" t="s">
        <v>204</v>
      </c>
      <c r="AF655" s="162" t="s">
        <v>204</v>
      </c>
      <c r="AG655" s="162" t="s">
        <v>197</v>
      </c>
    </row>
    <row r="656" spans="1:33" x14ac:dyDescent="0.25">
      <c r="A656" s="162" t="s">
        <v>1357</v>
      </c>
      <c r="B656" s="162" t="s">
        <v>197</v>
      </c>
      <c r="C656" s="162" t="s">
        <v>197</v>
      </c>
      <c r="D656" s="162" t="s">
        <v>1358</v>
      </c>
      <c r="E656" s="162" t="s">
        <v>197</v>
      </c>
      <c r="F656" s="162" t="s">
        <v>1359</v>
      </c>
      <c r="G656" s="162" t="s">
        <v>1864</v>
      </c>
      <c r="H656" s="162" t="s">
        <v>1865</v>
      </c>
      <c r="I656" s="162" t="s">
        <v>1866</v>
      </c>
      <c r="J656" s="162" t="s">
        <v>180</v>
      </c>
      <c r="K656" s="162" t="s">
        <v>47</v>
      </c>
      <c r="L656" s="162">
        <v>12</v>
      </c>
      <c r="M656" s="162">
        <v>2012</v>
      </c>
      <c r="N656" s="162" t="s">
        <v>1875</v>
      </c>
      <c r="O656" s="162">
        <v>5</v>
      </c>
      <c r="P656" s="162" t="s">
        <v>204</v>
      </c>
      <c r="Q656" s="162" t="s">
        <v>204</v>
      </c>
      <c r="R656" s="162" t="s">
        <v>204</v>
      </c>
      <c r="S656" s="162" t="s">
        <v>204</v>
      </c>
      <c r="T656" s="162" t="s">
        <v>204</v>
      </c>
      <c r="U656" s="162" t="s">
        <v>204</v>
      </c>
      <c r="V656" s="162" t="s">
        <v>204</v>
      </c>
      <c r="W656" s="162" t="s">
        <v>204</v>
      </c>
      <c r="X656" s="162" t="s">
        <v>204</v>
      </c>
      <c r="Y656" s="162" t="s">
        <v>204</v>
      </c>
      <c r="Z656" s="162" t="s">
        <v>204</v>
      </c>
      <c r="AA656" s="162" t="s">
        <v>204</v>
      </c>
      <c r="AB656" s="162" t="s">
        <v>205</v>
      </c>
      <c r="AC656" s="162" t="s">
        <v>204</v>
      </c>
      <c r="AD656" s="162" t="s">
        <v>204</v>
      </c>
      <c r="AE656" s="162" t="s">
        <v>204</v>
      </c>
      <c r="AF656" s="162" t="s">
        <v>204</v>
      </c>
      <c r="AG656" s="162" t="s">
        <v>197</v>
      </c>
    </row>
    <row r="657" spans="1:33" x14ac:dyDescent="0.25">
      <c r="A657" s="162" t="s">
        <v>1357</v>
      </c>
      <c r="B657" s="162" t="s">
        <v>197</v>
      </c>
      <c r="C657" s="162" t="s">
        <v>197</v>
      </c>
      <c r="D657" s="162" t="s">
        <v>1358</v>
      </c>
      <c r="E657" s="162" t="s">
        <v>197</v>
      </c>
      <c r="F657" s="162" t="s">
        <v>1359</v>
      </c>
      <c r="G657" s="162" t="s">
        <v>1864</v>
      </c>
      <c r="H657" s="162" t="s">
        <v>1865</v>
      </c>
      <c r="I657" s="162" t="s">
        <v>1866</v>
      </c>
      <c r="J657" s="162" t="s">
        <v>180</v>
      </c>
      <c r="K657" s="162" t="s">
        <v>47</v>
      </c>
      <c r="L657" s="162">
        <v>10</v>
      </c>
      <c r="M657" s="162">
        <v>2012</v>
      </c>
      <c r="N657" s="162" t="s">
        <v>1872</v>
      </c>
      <c r="O657" s="162">
        <v>8</v>
      </c>
      <c r="P657" s="162" t="s">
        <v>204</v>
      </c>
      <c r="Q657" s="162" t="s">
        <v>204</v>
      </c>
      <c r="R657" s="162" t="s">
        <v>204</v>
      </c>
      <c r="S657" s="162" t="s">
        <v>204</v>
      </c>
      <c r="T657" s="162" t="s">
        <v>204</v>
      </c>
      <c r="U657" s="162" t="s">
        <v>204</v>
      </c>
      <c r="V657" s="162" t="s">
        <v>204</v>
      </c>
      <c r="W657" s="162" t="s">
        <v>204</v>
      </c>
      <c r="X657" s="162" t="s">
        <v>204</v>
      </c>
      <c r="Y657" s="162" t="s">
        <v>204</v>
      </c>
      <c r="Z657" s="162" t="s">
        <v>204</v>
      </c>
      <c r="AA657" s="162" t="s">
        <v>204</v>
      </c>
      <c r="AB657" s="162" t="s">
        <v>205</v>
      </c>
      <c r="AC657" s="162" t="s">
        <v>204</v>
      </c>
      <c r="AD657" s="162" t="s">
        <v>204</v>
      </c>
      <c r="AE657" s="162" t="s">
        <v>204</v>
      </c>
      <c r="AF657" s="162" t="s">
        <v>204</v>
      </c>
      <c r="AG657" s="162" t="s">
        <v>197</v>
      </c>
    </row>
    <row r="658" spans="1:33" x14ac:dyDescent="0.25">
      <c r="A658" s="162" t="s">
        <v>1357</v>
      </c>
      <c r="B658" s="162" t="s">
        <v>197</v>
      </c>
      <c r="C658" s="162" t="s">
        <v>197</v>
      </c>
      <c r="D658" s="162" t="s">
        <v>1358</v>
      </c>
      <c r="E658" s="162" t="s">
        <v>197</v>
      </c>
      <c r="F658" s="162" t="s">
        <v>1359</v>
      </c>
      <c r="G658" s="162" t="s">
        <v>1864</v>
      </c>
      <c r="H658" s="162" t="s">
        <v>1865</v>
      </c>
      <c r="I658" s="162" t="s">
        <v>1866</v>
      </c>
      <c r="J658" s="162" t="s">
        <v>180</v>
      </c>
      <c r="K658" s="162" t="s">
        <v>47</v>
      </c>
      <c r="L658" s="162">
        <v>4</v>
      </c>
      <c r="M658" s="162">
        <v>2013</v>
      </c>
      <c r="N658" s="162" t="s">
        <v>1874</v>
      </c>
      <c r="O658" s="162">
        <v>8</v>
      </c>
      <c r="P658" s="162" t="s">
        <v>204</v>
      </c>
      <c r="Q658" s="162" t="s">
        <v>204</v>
      </c>
      <c r="R658" s="162" t="s">
        <v>204</v>
      </c>
      <c r="S658" s="162" t="s">
        <v>204</v>
      </c>
      <c r="T658" s="162" t="s">
        <v>204</v>
      </c>
      <c r="U658" s="162" t="s">
        <v>204</v>
      </c>
      <c r="V658" s="162" t="s">
        <v>204</v>
      </c>
      <c r="W658" s="162" t="s">
        <v>204</v>
      </c>
      <c r="X658" s="162" t="s">
        <v>204</v>
      </c>
      <c r="Y658" s="162" t="s">
        <v>204</v>
      </c>
      <c r="Z658" s="162" t="s">
        <v>204</v>
      </c>
      <c r="AA658" s="162" t="s">
        <v>204</v>
      </c>
      <c r="AB658" s="162" t="s">
        <v>205</v>
      </c>
      <c r="AC658" s="162" t="s">
        <v>204</v>
      </c>
      <c r="AD658" s="162" t="s">
        <v>204</v>
      </c>
      <c r="AE658" s="162" t="s">
        <v>204</v>
      </c>
      <c r="AF658" s="162" t="s">
        <v>204</v>
      </c>
      <c r="AG658" s="162" t="s">
        <v>197</v>
      </c>
    </row>
    <row r="659" spans="1:33" x14ac:dyDescent="0.25">
      <c r="A659" s="162" t="s">
        <v>1357</v>
      </c>
      <c r="B659" s="162" t="s">
        <v>197</v>
      </c>
      <c r="C659" s="162" t="s">
        <v>197</v>
      </c>
      <c r="D659" s="162" t="s">
        <v>1358</v>
      </c>
      <c r="E659" s="162" t="s">
        <v>197</v>
      </c>
      <c r="F659" s="162" t="s">
        <v>1359</v>
      </c>
      <c r="G659" s="162" t="s">
        <v>1864</v>
      </c>
      <c r="H659" s="162" t="s">
        <v>1865</v>
      </c>
      <c r="I659" s="162" t="s">
        <v>1866</v>
      </c>
      <c r="J659" s="162" t="s">
        <v>180</v>
      </c>
      <c r="K659" s="162" t="s">
        <v>47</v>
      </c>
      <c r="L659" s="162">
        <v>7</v>
      </c>
      <c r="M659" s="162">
        <v>2012</v>
      </c>
      <c r="N659" s="162" t="s">
        <v>1870</v>
      </c>
      <c r="O659" s="162">
        <v>10</v>
      </c>
      <c r="P659" s="162" t="s">
        <v>204</v>
      </c>
      <c r="Q659" s="162" t="s">
        <v>204</v>
      </c>
      <c r="R659" s="162" t="s">
        <v>204</v>
      </c>
      <c r="S659" s="162" t="s">
        <v>204</v>
      </c>
      <c r="T659" s="162" t="s">
        <v>204</v>
      </c>
      <c r="U659" s="162" t="s">
        <v>204</v>
      </c>
      <c r="V659" s="162" t="s">
        <v>204</v>
      </c>
      <c r="W659" s="162" t="s">
        <v>204</v>
      </c>
      <c r="X659" s="162" t="s">
        <v>204</v>
      </c>
      <c r="Y659" s="162" t="s">
        <v>204</v>
      </c>
      <c r="Z659" s="162" t="s">
        <v>204</v>
      </c>
      <c r="AA659" s="162" t="s">
        <v>204</v>
      </c>
      <c r="AB659" s="162" t="s">
        <v>205</v>
      </c>
      <c r="AC659" s="162" t="s">
        <v>204</v>
      </c>
      <c r="AD659" s="162" t="s">
        <v>204</v>
      </c>
      <c r="AE659" s="162" t="s">
        <v>204</v>
      </c>
      <c r="AF659" s="162" t="s">
        <v>204</v>
      </c>
      <c r="AG659" s="162" t="s">
        <v>197</v>
      </c>
    </row>
    <row r="660" spans="1:33" x14ac:dyDescent="0.25">
      <c r="A660" s="162" t="s">
        <v>1357</v>
      </c>
      <c r="B660" s="162" t="s">
        <v>197</v>
      </c>
      <c r="C660" s="162" t="s">
        <v>197</v>
      </c>
      <c r="D660" s="162" t="s">
        <v>1358</v>
      </c>
      <c r="E660" s="162" t="s">
        <v>197</v>
      </c>
      <c r="F660" s="162" t="s">
        <v>1359</v>
      </c>
      <c r="G660" s="162" t="s">
        <v>1864</v>
      </c>
      <c r="H660" s="162" t="s">
        <v>1865</v>
      </c>
      <c r="I660" s="162" t="s">
        <v>1866</v>
      </c>
      <c r="J660" s="162" t="s">
        <v>180</v>
      </c>
      <c r="K660" s="162" t="s">
        <v>47</v>
      </c>
      <c r="L660" s="162">
        <v>9</v>
      </c>
      <c r="M660" s="162">
        <v>2012</v>
      </c>
      <c r="N660" s="162" t="s">
        <v>1869</v>
      </c>
      <c r="O660" s="162">
        <v>8</v>
      </c>
      <c r="P660" s="162" t="s">
        <v>204</v>
      </c>
      <c r="Q660" s="162" t="s">
        <v>204</v>
      </c>
      <c r="R660" s="162" t="s">
        <v>204</v>
      </c>
      <c r="S660" s="162" t="s">
        <v>204</v>
      </c>
      <c r="T660" s="162" t="s">
        <v>204</v>
      </c>
      <c r="U660" s="162" t="s">
        <v>204</v>
      </c>
      <c r="V660" s="162" t="s">
        <v>204</v>
      </c>
      <c r="W660" s="162" t="s">
        <v>204</v>
      </c>
      <c r="X660" s="162" t="s">
        <v>204</v>
      </c>
      <c r="Y660" s="162" t="s">
        <v>204</v>
      </c>
      <c r="Z660" s="162" t="s">
        <v>204</v>
      </c>
      <c r="AA660" s="162" t="s">
        <v>204</v>
      </c>
      <c r="AB660" s="162" t="s">
        <v>205</v>
      </c>
      <c r="AC660" s="162" t="s">
        <v>204</v>
      </c>
      <c r="AD660" s="162" t="s">
        <v>204</v>
      </c>
      <c r="AE660" s="162" t="s">
        <v>204</v>
      </c>
      <c r="AF660" s="162" t="s">
        <v>204</v>
      </c>
      <c r="AG660" s="162" t="s">
        <v>197</v>
      </c>
    </row>
    <row r="661" spans="1:33" x14ac:dyDescent="0.25">
      <c r="A661" s="162" t="s">
        <v>1357</v>
      </c>
      <c r="B661" s="162" t="s">
        <v>197</v>
      </c>
      <c r="C661" s="162" t="s">
        <v>197</v>
      </c>
      <c r="D661" s="162" t="s">
        <v>1358</v>
      </c>
      <c r="E661" s="162" t="s">
        <v>197</v>
      </c>
      <c r="F661" s="162" t="s">
        <v>1359</v>
      </c>
      <c r="G661" s="162" t="s">
        <v>1864</v>
      </c>
      <c r="H661" s="162" t="s">
        <v>1865</v>
      </c>
      <c r="I661" s="162" t="s">
        <v>1866</v>
      </c>
      <c r="J661" s="162" t="s">
        <v>180</v>
      </c>
      <c r="K661" s="162" t="s">
        <v>47</v>
      </c>
      <c r="L661" s="162">
        <v>11</v>
      </c>
      <c r="M661" s="162">
        <v>2012</v>
      </c>
      <c r="N661" s="162" t="s">
        <v>1873</v>
      </c>
      <c r="O661" s="162">
        <v>6</v>
      </c>
      <c r="P661" s="162" t="s">
        <v>204</v>
      </c>
      <c r="Q661" s="162" t="s">
        <v>204</v>
      </c>
      <c r="R661" s="162" t="s">
        <v>204</v>
      </c>
      <c r="S661" s="162" t="s">
        <v>204</v>
      </c>
      <c r="T661" s="162" t="s">
        <v>204</v>
      </c>
      <c r="U661" s="162" t="s">
        <v>204</v>
      </c>
      <c r="V661" s="162" t="s">
        <v>204</v>
      </c>
      <c r="W661" s="162" t="s">
        <v>204</v>
      </c>
      <c r="X661" s="162" t="s">
        <v>204</v>
      </c>
      <c r="Y661" s="162" t="s">
        <v>204</v>
      </c>
      <c r="Z661" s="162" t="s">
        <v>204</v>
      </c>
      <c r="AA661" s="162" t="s">
        <v>204</v>
      </c>
      <c r="AB661" s="162" t="s">
        <v>205</v>
      </c>
      <c r="AC661" s="162" t="s">
        <v>204</v>
      </c>
      <c r="AD661" s="162" t="s">
        <v>204</v>
      </c>
      <c r="AE661" s="162" t="s">
        <v>204</v>
      </c>
      <c r="AF661" s="162" t="s">
        <v>204</v>
      </c>
      <c r="AG661" s="162" t="s">
        <v>197</v>
      </c>
    </row>
    <row r="662" spans="1:33" x14ac:dyDescent="0.25">
      <c r="A662" s="162" t="s">
        <v>1357</v>
      </c>
      <c r="B662" s="162" t="s">
        <v>197</v>
      </c>
      <c r="C662" s="162" t="s">
        <v>197</v>
      </c>
      <c r="D662" s="162" t="s">
        <v>1358</v>
      </c>
      <c r="E662" s="162" t="s">
        <v>197</v>
      </c>
      <c r="F662" s="162" t="s">
        <v>1359</v>
      </c>
      <c r="G662" s="162" t="s">
        <v>1864</v>
      </c>
      <c r="H662" s="162" t="s">
        <v>1865</v>
      </c>
      <c r="I662" s="162" t="s">
        <v>1866</v>
      </c>
      <c r="J662" s="162" t="s">
        <v>180</v>
      </c>
      <c r="K662" s="162" t="s">
        <v>47</v>
      </c>
      <c r="L662" s="162">
        <v>6</v>
      </c>
      <c r="M662" s="162">
        <v>2013</v>
      </c>
      <c r="N662" s="162" t="s">
        <v>1867</v>
      </c>
      <c r="O662" s="162">
        <v>10</v>
      </c>
      <c r="P662" s="162" t="s">
        <v>204</v>
      </c>
      <c r="Q662" s="162" t="s">
        <v>204</v>
      </c>
      <c r="R662" s="162" t="s">
        <v>204</v>
      </c>
      <c r="S662" s="162" t="s">
        <v>204</v>
      </c>
      <c r="T662" s="162" t="s">
        <v>204</v>
      </c>
      <c r="U662" s="162" t="s">
        <v>204</v>
      </c>
      <c r="V662" s="162" t="s">
        <v>204</v>
      </c>
      <c r="W662" s="162" t="s">
        <v>204</v>
      </c>
      <c r="X662" s="162" t="s">
        <v>204</v>
      </c>
      <c r="Y662" s="162" t="s">
        <v>204</v>
      </c>
      <c r="Z662" s="162" t="s">
        <v>204</v>
      </c>
      <c r="AA662" s="162" t="s">
        <v>204</v>
      </c>
      <c r="AB662" s="162" t="s">
        <v>205</v>
      </c>
      <c r="AC662" s="162" t="s">
        <v>204</v>
      </c>
      <c r="AD662" s="162" t="s">
        <v>204</v>
      </c>
      <c r="AE662" s="162" t="s">
        <v>204</v>
      </c>
      <c r="AF662" s="162" t="s">
        <v>204</v>
      </c>
      <c r="AG662" s="162" t="s">
        <v>197</v>
      </c>
    </row>
    <row r="663" spans="1:33" x14ac:dyDescent="0.25">
      <c r="A663" s="162" t="s">
        <v>1357</v>
      </c>
      <c r="B663" s="162" t="s">
        <v>197</v>
      </c>
      <c r="C663" s="162" t="s">
        <v>197</v>
      </c>
      <c r="D663" s="162" t="s">
        <v>1358</v>
      </c>
      <c r="E663" s="162" t="s">
        <v>197</v>
      </c>
      <c r="F663" s="162" t="s">
        <v>1359</v>
      </c>
      <c r="G663" s="162" t="s">
        <v>1864</v>
      </c>
      <c r="H663" s="162" t="s">
        <v>1865</v>
      </c>
      <c r="I663" s="162" t="s">
        <v>1866</v>
      </c>
      <c r="J663" s="162" t="s">
        <v>180</v>
      </c>
      <c r="K663" s="162" t="s">
        <v>47</v>
      </c>
      <c r="L663" s="162">
        <v>5</v>
      </c>
      <c r="M663" s="162">
        <v>2013</v>
      </c>
      <c r="N663" s="162" t="s">
        <v>1868</v>
      </c>
      <c r="O663" s="162">
        <v>10</v>
      </c>
      <c r="P663" s="162" t="s">
        <v>204</v>
      </c>
      <c r="Q663" s="162" t="s">
        <v>204</v>
      </c>
      <c r="R663" s="162" t="s">
        <v>204</v>
      </c>
      <c r="S663" s="162" t="s">
        <v>204</v>
      </c>
      <c r="T663" s="162" t="s">
        <v>204</v>
      </c>
      <c r="U663" s="162" t="s">
        <v>204</v>
      </c>
      <c r="V663" s="162" t="s">
        <v>204</v>
      </c>
      <c r="W663" s="162" t="s">
        <v>204</v>
      </c>
      <c r="X663" s="162" t="s">
        <v>204</v>
      </c>
      <c r="Y663" s="162" t="s">
        <v>204</v>
      </c>
      <c r="Z663" s="162" t="s">
        <v>204</v>
      </c>
      <c r="AA663" s="162" t="s">
        <v>204</v>
      </c>
      <c r="AB663" s="162" t="s">
        <v>205</v>
      </c>
      <c r="AC663" s="162" t="s">
        <v>204</v>
      </c>
      <c r="AD663" s="162" t="s">
        <v>204</v>
      </c>
      <c r="AE663" s="162" t="s">
        <v>204</v>
      </c>
      <c r="AF663" s="162" t="s">
        <v>204</v>
      </c>
      <c r="AG663" s="162" t="s">
        <v>197</v>
      </c>
    </row>
    <row r="664" spans="1:33" x14ac:dyDescent="0.25">
      <c r="A664" s="162" t="s">
        <v>1357</v>
      </c>
      <c r="B664" s="162" t="s">
        <v>197</v>
      </c>
      <c r="C664" s="162" t="s">
        <v>197</v>
      </c>
      <c r="D664" s="162" t="s">
        <v>1358</v>
      </c>
      <c r="E664" s="162" t="s">
        <v>197</v>
      </c>
      <c r="F664" s="162" t="s">
        <v>1359</v>
      </c>
      <c r="G664" s="162" t="s">
        <v>1864</v>
      </c>
      <c r="H664" s="162" t="s">
        <v>1865</v>
      </c>
      <c r="I664" s="162" t="s">
        <v>1866</v>
      </c>
      <c r="J664" s="162" t="s">
        <v>180</v>
      </c>
      <c r="K664" s="162" t="s">
        <v>47</v>
      </c>
      <c r="L664" s="162">
        <v>8</v>
      </c>
      <c r="M664" s="162">
        <v>2012</v>
      </c>
      <c r="N664" s="162" t="s">
        <v>1871</v>
      </c>
      <c r="O664" s="162">
        <v>10</v>
      </c>
      <c r="P664" s="162" t="s">
        <v>204</v>
      </c>
      <c r="Q664" s="162" t="s">
        <v>204</v>
      </c>
      <c r="R664" s="162" t="s">
        <v>204</v>
      </c>
      <c r="S664" s="162" t="s">
        <v>204</v>
      </c>
      <c r="T664" s="162" t="s">
        <v>204</v>
      </c>
      <c r="U664" s="162" t="s">
        <v>204</v>
      </c>
      <c r="V664" s="162" t="s">
        <v>204</v>
      </c>
      <c r="W664" s="162" t="s">
        <v>204</v>
      </c>
      <c r="X664" s="162" t="s">
        <v>204</v>
      </c>
      <c r="Y664" s="162" t="s">
        <v>204</v>
      </c>
      <c r="Z664" s="162" t="s">
        <v>204</v>
      </c>
      <c r="AA664" s="162" t="s">
        <v>204</v>
      </c>
      <c r="AB664" s="162" t="s">
        <v>205</v>
      </c>
      <c r="AC664" s="162" t="s">
        <v>204</v>
      </c>
      <c r="AD664" s="162" t="s">
        <v>204</v>
      </c>
      <c r="AE664" s="162" t="s">
        <v>204</v>
      </c>
      <c r="AF664" s="162" t="s">
        <v>204</v>
      </c>
      <c r="AG664" s="162" t="s">
        <v>197</v>
      </c>
    </row>
    <row r="665" spans="1:33" x14ac:dyDescent="0.25">
      <c r="A665" s="162" t="s">
        <v>1357</v>
      </c>
      <c r="B665" s="162" t="s">
        <v>197</v>
      </c>
      <c r="C665" s="162" t="s">
        <v>197</v>
      </c>
      <c r="D665" s="162" t="s">
        <v>1358</v>
      </c>
      <c r="E665" s="162" t="s">
        <v>197</v>
      </c>
      <c r="F665" s="162" t="s">
        <v>1359</v>
      </c>
      <c r="G665" s="162" t="s">
        <v>1876</v>
      </c>
      <c r="H665" s="162" t="s">
        <v>1877</v>
      </c>
      <c r="I665" s="162" t="s">
        <v>1467</v>
      </c>
      <c r="J665" s="162" t="s">
        <v>180</v>
      </c>
      <c r="K665" s="162" t="s">
        <v>47</v>
      </c>
      <c r="L665" s="162">
        <v>8</v>
      </c>
      <c r="M665" s="162">
        <v>2012</v>
      </c>
      <c r="N665" s="162" t="s">
        <v>1882</v>
      </c>
      <c r="O665" s="162">
        <v>13</v>
      </c>
      <c r="P665" s="162" t="s">
        <v>204</v>
      </c>
      <c r="Q665" s="162" t="s">
        <v>204</v>
      </c>
      <c r="R665" s="162" t="s">
        <v>204</v>
      </c>
      <c r="S665" s="162" t="s">
        <v>204</v>
      </c>
      <c r="T665" s="162" t="s">
        <v>204</v>
      </c>
      <c r="U665" s="162" t="s">
        <v>204</v>
      </c>
      <c r="V665" s="162" t="s">
        <v>204</v>
      </c>
      <c r="W665" s="162" t="s">
        <v>204</v>
      </c>
      <c r="X665" s="162" t="s">
        <v>204</v>
      </c>
      <c r="Y665" s="162" t="s">
        <v>204</v>
      </c>
      <c r="Z665" s="162" t="s">
        <v>204</v>
      </c>
      <c r="AA665" s="162" t="s">
        <v>204</v>
      </c>
      <c r="AB665" s="162" t="s">
        <v>205</v>
      </c>
      <c r="AC665" s="162" t="s">
        <v>204</v>
      </c>
      <c r="AD665" s="162" t="s">
        <v>204</v>
      </c>
      <c r="AE665" s="162" t="s">
        <v>204</v>
      </c>
      <c r="AF665" s="162" t="s">
        <v>204</v>
      </c>
      <c r="AG665" s="162" t="s">
        <v>197</v>
      </c>
    </row>
    <row r="666" spans="1:33" x14ac:dyDescent="0.25">
      <c r="A666" s="162" t="s">
        <v>1357</v>
      </c>
      <c r="B666" s="162" t="s">
        <v>197</v>
      </c>
      <c r="C666" s="162" t="s">
        <v>197</v>
      </c>
      <c r="D666" s="162" t="s">
        <v>1358</v>
      </c>
      <c r="E666" s="162" t="s">
        <v>197</v>
      </c>
      <c r="F666" s="162" t="s">
        <v>1359</v>
      </c>
      <c r="G666" s="162" t="s">
        <v>1876</v>
      </c>
      <c r="H666" s="162" t="s">
        <v>1877</v>
      </c>
      <c r="I666" s="162" t="s">
        <v>1467</v>
      </c>
      <c r="J666" s="162" t="s">
        <v>180</v>
      </c>
      <c r="K666" s="162" t="s">
        <v>47</v>
      </c>
      <c r="L666" s="162">
        <v>5</v>
      </c>
      <c r="M666" s="162">
        <v>2013</v>
      </c>
      <c r="N666" s="162" t="s">
        <v>1885</v>
      </c>
      <c r="O666" s="162">
        <v>13</v>
      </c>
      <c r="P666" s="162" t="s">
        <v>204</v>
      </c>
      <c r="Q666" s="162" t="s">
        <v>204</v>
      </c>
      <c r="R666" s="162" t="s">
        <v>204</v>
      </c>
      <c r="S666" s="162" t="s">
        <v>204</v>
      </c>
      <c r="T666" s="162" t="s">
        <v>204</v>
      </c>
      <c r="U666" s="162" t="s">
        <v>204</v>
      </c>
      <c r="V666" s="162" t="s">
        <v>204</v>
      </c>
      <c r="W666" s="162" t="s">
        <v>204</v>
      </c>
      <c r="X666" s="162" t="s">
        <v>204</v>
      </c>
      <c r="Y666" s="162" t="s">
        <v>204</v>
      </c>
      <c r="Z666" s="162" t="s">
        <v>204</v>
      </c>
      <c r="AA666" s="162" t="s">
        <v>204</v>
      </c>
      <c r="AB666" s="162" t="s">
        <v>205</v>
      </c>
      <c r="AC666" s="162" t="s">
        <v>204</v>
      </c>
      <c r="AD666" s="162" t="s">
        <v>204</v>
      </c>
      <c r="AE666" s="162" t="s">
        <v>204</v>
      </c>
      <c r="AF666" s="162" t="s">
        <v>204</v>
      </c>
      <c r="AG666" s="162" t="s">
        <v>197</v>
      </c>
    </row>
    <row r="667" spans="1:33" x14ac:dyDescent="0.25">
      <c r="A667" s="162" t="s">
        <v>1357</v>
      </c>
      <c r="B667" s="162" t="s">
        <v>197</v>
      </c>
      <c r="C667" s="162" t="s">
        <v>197</v>
      </c>
      <c r="D667" s="162" t="s">
        <v>1358</v>
      </c>
      <c r="E667" s="162" t="s">
        <v>197</v>
      </c>
      <c r="F667" s="162" t="s">
        <v>1359</v>
      </c>
      <c r="G667" s="162" t="s">
        <v>1876</v>
      </c>
      <c r="H667" s="162" t="s">
        <v>1877</v>
      </c>
      <c r="I667" s="162" t="s">
        <v>1467</v>
      </c>
      <c r="J667" s="162" t="s">
        <v>180</v>
      </c>
      <c r="K667" s="162" t="s">
        <v>47</v>
      </c>
      <c r="L667" s="162">
        <v>6</v>
      </c>
      <c r="M667" s="162">
        <v>2013</v>
      </c>
      <c r="N667" s="162" t="s">
        <v>1886</v>
      </c>
      <c r="O667" s="162">
        <v>10</v>
      </c>
      <c r="P667" s="162" t="s">
        <v>204</v>
      </c>
      <c r="Q667" s="162" t="s">
        <v>204</v>
      </c>
      <c r="R667" s="162" t="s">
        <v>204</v>
      </c>
      <c r="S667" s="162" t="s">
        <v>204</v>
      </c>
      <c r="T667" s="162" t="s">
        <v>204</v>
      </c>
      <c r="U667" s="162" t="s">
        <v>204</v>
      </c>
      <c r="V667" s="162" t="s">
        <v>204</v>
      </c>
      <c r="W667" s="162" t="s">
        <v>204</v>
      </c>
      <c r="X667" s="162" t="s">
        <v>204</v>
      </c>
      <c r="Y667" s="162" t="s">
        <v>204</v>
      </c>
      <c r="Z667" s="162" t="s">
        <v>204</v>
      </c>
      <c r="AA667" s="162" t="s">
        <v>204</v>
      </c>
      <c r="AB667" s="162" t="s">
        <v>205</v>
      </c>
      <c r="AC667" s="162" t="s">
        <v>204</v>
      </c>
      <c r="AD667" s="162" t="s">
        <v>204</v>
      </c>
      <c r="AE667" s="162" t="s">
        <v>204</v>
      </c>
      <c r="AF667" s="162" t="s">
        <v>204</v>
      </c>
      <c r="AG667" s="162" t="s">
        <v>197</v>
      </c>
    </row>
    <row r="668" spans="1:33" x14ac:dyDescent="0.25">
      <c r="A668" s="162" t="s">
        <v>1357</v>
      </c>
      <c r="B668" s="162" t="s">
        <v>197</v>
      </c>
      <c r="C668" s="162" t="s">
        <v>197</v>
      </c>
      <c r="D668" s="162" t="s">
        <v>1358</v>
      </c>
      <c r="E668" s="162" t="s">
        <v>197</v>
      </c>
      <c r="F668" s="162" t="s">
        <v>1359</v>
      </c>
      <c r="G668" s="162" t="s">
        <v>1876</v>
      </c>
      <c r="H668" s="162" t="s">
        <v>1877</v>
      </c>
      <c r="I668" s="162" t="s">
        <v>1467</v>
      </c>
      <c r="J668" s="162" t="s">
        <v>180</v>
      </c>
      <c r="K668" s="162" t="s">
        <v>47</v>
      </c>
      <c r="L668" s="162">
        <v>11</v>
      </c>
      <c r="M668" s="162">
        <v>2012</v>
      </c>
      <c r="N668" s="162" t="s">
        <v>1880</v>
      </c>
      <c r="O668" s="162">
        <v>8</v>
      </c>
      <c r="P668" s="162" t="s">
        <v>204</v>
      </c>
      <c r="Q668" s="162" t="s">
        <v>204</v>
      </c>
      <c r="R668" s="162" t="s">
        <v>204</v>
      </c>
      <c r="S668" s="162" t="s">
        <v>204</v>
      </c>
      <c r="T668" s="162" t="s">
        <v>204</v>
      </c>
      <c r="U668" s="162" t="s">
        <v>204</v>
      </c>
      <c r="V668" s="162" t="s">
        <v>204</v>
      </c>
      <c r="W668" s="162" t="s">
        <v>204</v>
      </c>
      <c r="X668" s="162" t="s">
        <v>204</v>
      </c>
      <c r="Y668" s="162" t="s">
        <v>204</v>
      </c>
      <c r="Z668" s="162" t="s">
        <v>204</v>
      </c>
      <c r="AA668" s="162" t="s">
        <v>204</v>
      </c>
      <c r="AB668" s="162" t="s">
        <v>205</v>
      </c>
      <c r="AC668" s="162" t="s">
        <v>204</v>
      </c>
      <c r="AD668" s="162" t="s">
        <v>204</v>
      </c>
      <c r="AE668" s="162" t="s">
        <v>204</v>
      </c>
      <c r="AF668" s="162" t="s">
        <v>204</v>
      </c>
      <c r="AG668" s="162" t="s">
        <v>197</v>
      </c>
    </row>
    <row r="669" spans="1:33" x14ac:dyDescent="0.25">
      <c r="A669" s="162" t="s">
        <v>1357</v>
      </c>
      <c r="B669" s="162" t="s">
        <v>197</v>
      </c>
      <c r="C669" s="162" t="s">
        <v>197</v>
      </c>
      <c r="D669" s="162" t="s">
        <v>1358</v>
      </c>
      <c r="E669" s="162" t="s">
        <v>197</v>
      </c>
      <c r="F669" s="162" t="s">
        <v>1359</v>
      </c>
      <c r="G669" s="162" t="s">
        <v>1876</v>
      </c>
      <c r="H669" s="162" t="s">
        <v>1877</v>
      </c>
      <c r="I669" s="162" t="s">
        <v>1467</v>
      </c>
      <c r="J669" s="162" t="s">
        <v>180</v>
      </c>
      <c r="K669" s="162" t="s">
        <v>47</v>
      </c>
      <c r="L669" s="162">
        <v>9</v>
      </c>
      <c r="M669" s="162">
        <v>2012</v>
      </c>
      <c r="N669" s="162" t="s">
        <v>1884</v>
      </c>
      <c r="O669" s="162">
        <v>12</v>
      </c>
      <c r="P669" s="162" t="s">
        <v>204</v>
      </c>
      <c r="Q669" s="162" t="s">
        <v>204</v>
      </c>
      <c r="R669" s="162" t="s">
        <v>204</v>
      </c>
      <c r="S669" s="162" t="s">
        <v>204</v>
      </c>
      <c r="T669" s="162" t="s">
        <v>204</v>
      </c>
      <c r="U669" s="162" t="s">
        <v>204</v>
      </c>
      <c r="V669" s="162" t="s">
        <v>204</v>
      </c>
      <c r="W669" s="162" t="s">
        <v>204</v>
      </c>
      <c r="X669" s="162" t="s">
        <v>204</v>
      </c>
      <c r="Y669" s="162" t="s">
        <v>204</v>
      </c>
      <c r="Z669" s="162" t="s">
        <v>204</v>
      </c>
      <c r="AA669" s="162" t="s">
        <v>204</v>
      </c>
      <c r="AB669" s="162" t="s">
        <v>205</v>
      </c>
      <c r="AC669" s="162" t="s">
        <v>204</v>
      </c>
      <c r="AD669" s="162" t="s">
        <v>204</v>
      </c>
      <c r="AE669" s="162" t="s">
        <v>204</v>
      </c>
      <c r="AF669" s="162" t="s">
        <v>204</v>
      </c>
      <c r="AG669" s="162" t="s">
        <v>197</v>
      </c>
    </row>
    <row r="670" spans="1:33" x14ac:dyDescent="0.25">
      <c r="A670" s="162" t="s">
        <v>1357</v>
      </c>
      <c r="B670" s="162" t="s">
        <v>197</v>
      </c>
      <c r="C670" s="162" t="s">
        <v>197</v>
      </c>
      <c r="D670" s="162" t="s">
        <v>1358</v>
      </c>
      <c r="E670" s="162" t="s">
        <v>197</v>
      </c>
      <c r="F670" s="162" t="s">
        <v>1359</v>
      </c>
      <c r="G670" s="162" t="s">
        <v>1876</v>
      </c>
      <c r="H670" s="162" t="s">
        <v>1877</v>
      </c>
      <c r="I670" s="162" t="s">
        <v>1467</v>
      </c>
      <c r="J670" s="162" t="s">
        <v>180</v>
      </c>
      <c r="K670" s="162" t="s">
        <v>47</v>
      </c>
      <c r="L670" s="162">
        <v>7</v>
      </c>
      <c r="M670" s="162">
        <v>2012</v>
      </c>
      <c r="N670" s="162" t="s">
        <v>1883</v>
      </c>
      <c r="O670" s="162">
        <v>14</v>
      </c>
      <c r="P670" s="162" t="s">
        <v>204</v>
      </c>
      <c r="Q670" s="162" t="s">
        <v>204</v>
      </c>
      <c r="R670" s="162" t="s">
        <v>204</v>
      </c>
      <c r="S670" s="162" t="s">
        <v>204</v>
      </c>
      <c r="T670" s="162" t="s">
        <v>204</v>
      </c>
      <c r="U670" s="162" t="s">
        <v>204</v>
      </c>
      <c r="V670" s="162" t="s">
        <v>204</v>
      </c>
      <c r="W670" s="162" t="s">
        <v>204</v>
      </c>
      <c r="X670" s="162" t="s">
        <v>204</v>
      </c>
      <c r="Y670" s="162" t="s">
        <v>204</v>
      </c>
      <c r="Z670" s="162" t="s">
        <v>204</v>
      </c>
      <c r="AA670" s="162" t="s">
        <v>204</v>
      </c>
      <c r="AB670" s="162" t="s">
        <v>205</v>
      </c>
      <c r="AC670" s="162" t="s">
        <v>204</v>
      </c>
      <c r="AD670" s="162" t="s">
        <v>204</v>
      </c>
      <c r="AE670" s="162" t="s">
        <v>204</v>
      </c>
      <c r="AF670" s="162" t="s">
        <v>204</v>
      </c>
      <c r="AG670" s="162" t="s">
        <v>197</v>
      </c>
    </row>
    <row r="671" spans="1:33" x14ac:dyDescent="0.25">
      <c r="A671" s="162" t="s">
        <v>1357</v>
      </c>
      <c r="B671" s="162" t="s">
        <v>197</v>
      </c>
      <c r="C671" s="162" t="s">
        <v>197</v>
      </c>
      <c r="D671" s="162" t="s">
        <v>1358</v>
      </c>
      <c r="E671" s="162" t="s">
        <v>197</v>
      </c>
      <c r="F671" s="162" t="s">
        <v>1359</v>
      </c>
      <c r="G671" s="162" t="s">
        <v>1876</v>
      </c>
      <c r="H671" s="162" t="s">
        <v>1877</v>
      </c>
      <c r="I671" s="162" t="s">
        <v>1467</v>
      </c>
      <c r="J671" s="162" t="s">
        <v>180</v>
      </c>
      <c r="K671" s="162" t="s">
        <v>47</v>
      </c>
      <c r="L671" s="162">
        <v>4</v>
      </c>
      <c r="M671" s="162">
        <v>2013</v>
      </c>
      <c r="N671" s="162" t="s">
        <v>1879</v>
      </c>
      <c r="O671" s="162">
        <v>12</v>
      </c>
      <c r="P671" s="162" t="s">
        <v>204</v>
      </c>
      <c r="Q671" s="162" t="s">
        <v>204</v>
      </c>
      <c r="R671" s="162" t="s">
        <v>204</v>
      </c>
      <c r="S671" s="162" t="s">
        <v>204</v>
      </c>
      <c r="T671" s="162" t="s">
        <v>204</v>
      </c>
      <c r="U671" s="162" t="s">
        <v>204</v>
      </c>
      <c r="V671" s="162" t="s">
        <v>204</v>
      </c>
      <c r="W671" s="162" t="s">
        <v>204</v>
      </c>
      <c r="X671" s="162" t="s">
        <v>204</v>
      </c>
      <c r="Y671" s="162" t="s">
        <v>204</v>
      </c>
      <c r="Z671" s="162" t="s">
        <v>204</v>
      </c>
      <c r="AA671" s="162" t="s">
        <v>204</v>
      </c>
      <c r="AB671" s="162" t="s">
        <v>205</v>
      </c>
      <c r="AC671" s="162" t="s">
        <v>204</v>
      </c>
      <c r="AD671" s="162" t="s">
        <v>204</v>
      </c>
      <c r="AE671" s="162" t="s">
        <v>204</v>
      </c>
      <c r="AF671" s="162" t="s">
        <v>204</v>
      </c>
      <c r="AG671" s="162" t="s">
        <v>197</v>
      </c>
    </row>
    <row r="672" spans="1:33" x14ac:dyDescent="0.25">
      <c r="A672" s="162" t="s">
        <v>1357</v>
      </c>
      <c r="B672" s="162" t="s">
        <v>197</v>
      </c>
      <c r="C672" s="162" t="s">
        <v>197</v>
      </c>
      <c r="D672" s="162" t="s">
        <v>1358</v>
      </c>
      <c r="E672" s="162" t="s">
        <v>197</v>
      </c>
      <c r="F672" s="162" t="s">
        <v>1359</v>
      </c>
      <c r="G672" s="162" t="s">
        <v>1876</v>
      </c>
      <c r="H672" s="162" t="s">
        <v>1877</v>
      </c>
      <c r="I672" s="162" t="s">
        <v>1467</v>
      </c>
      <c r="J672" s="162" t="s">
        <v>180</v>
      </c>
      <c r="K672" s="162" t="s">
        <v>47</v>
      </c>
      <c r="L672" s="162">
        <v>10</v>
      </c>
      <c r="M672" s="162">
        <v>2012</v>
      </c>
      <c r="N672" s="162" t="s">
        <v>1881</v>
      </c>
      <c r="O672" s="162">
        <v>10</v>
      </c>
      <c r="P672" s="162" t="s">
        <v>204</v>
      </c>
      <c r="Q672" s="162" t="s">
        <v>204</v>
      </c>
      <c r="R672" s="162" t="s">
        <v>204</v>
      </c>
      <c r="S672" s="162" t="s">
        <v>204</v>
      </c>
      <c r="T672" s="162" t="s">
        <v>204</v>
      </c>
      <c r="U672" s="162" t="s">
        <v>204</v>
      </c>
      <c r="V672" s="162" t="s">
        <v>204</v>
      </c>
      <c r="W672" s="162" t="s">
        <v>204</v>
      </c>
      <c r="X672" s="162" t="s">
        <v>204</v>
      </c>
      <c r="Y672" s="162" t="s">
        <v>204</v>
      </c>
      <c r="Z672" s="162" t="s">
        <v>204</v>
      </c>
      <c r="AA672" s="162" t="s">
        <v>204</v>
      </c>
      <c r="AB672" s="162" t="s">
        <v>205</v>
      </c>
      <c r="AC672" s="162" t="s">
        <v>204</v>
      </c>
      <c r="AD672" s="162" t="s">
        <v>204</v>
      </c>
      <c r="AE672" s="162" t="s">
        <v>204</v>
      </c>
      <c r="AF672" s="162" t="s">
        <v>204</v>
      </c>
      <c r="AG672" s="162" t="s">
        <v>197</v>
      </c>
    </row>
    <row r="673" spans="1:33" x14ac:dyDescent="0.25">
      <c r="A673" s="162" t="s">
        <v>1357</v>
      </c>
      <c r="B673" s="162" t="s">
        <v>197</v>
      </c>
      <c r="C673" s="162" t="s">
        <v>197</v>
      </c>
      <c r="D673" s="162" t="s">
        <v>1358</v>
      </c>
      <c r="E673" s="162" t="s">
        <v>197</v>
      </c>
      <c r="F673" s="162" t="s">
        <v>1359</v>
      </c>
      <c r="G673" s="162" t="s">
        <v>1876</v>
      </c>
      <c r="H673" s="162" t="s">
        <v>1877</v>
      </c>
      <c r="I673" s="162" t="s">
        <v>1467</v>
      </c>
      <c r="J673" s="162" t="s">
        <v>180</v>
      </c>
      <c r="K673" s="162" t="s">
        <v>47</v>
      </c>
      <c r="L673" s="162">
        <v>12</v>
      </c>
      <c r="M673" s="162">
        <v>2012</v>
      </c>
      <c r="N673" s="162" t="s">
        <v>1878</v>
      </c>
      <c r="O673" s="162">
        <v>6</v>
      </c>
      <c r="P673" s="162" t="s">
        <v>204</v>
      </c>
      <c r="Q673" s="162" t="s">
        <v>204</v>
      </c>
      <c r="R673" s="162" t="s">
        <v>204</v>
      </c>
      <c r="S673" s="162" t="s">
        <v>204</v>
      </c>
      <c r="T673" s="162" t="s">
        <v>204</v>
      </c>
      <c r="U673" s="162" t="s">
        <v>204</v>
      </c>
      <c r="V673" s="162" t="s">
        <v>204</v>
      </c>
      <c r="W673" s="162" t="s">
        <v>204</v>
      </c>
      <c r="X673" s="162" t="s">
        <v>204</v>
      </c>
      <c r="Y673" s="162" t="s">
        <v>204</v>
      </c>
      <c r="Z673" s="162" t="s">
        <v>204</v>
      </c>
      <c r="AA673" s="162" t="s">
        <v>204</v>
      </c>
      <c r="AB673" s="162" t="s">
        <v>205</v>
      </c>
      <c r="AC673" s="162" t="s">
        <v>204</v>
      </c>
      <c r="AD673" s="162" t="s">
        <v>204</v>
      </c>
      <c r="AE673" s="162" t="s">
        <v>204</v>
      </c>
      <c r="AF673" s="162" t="s">
        <v>204</v>
      </c>
      <c r="AG673" s="162" t="s">
        <v>197</v>
      </c>
    </row>
    <row r="674" spans="1:33" x14ac:dyDescent="0.25">
      <c r="A674" s="162" t="s">
        <v>1357</v>
      </c>
      <c r="B674" s="162" t="s">
        <v>197</v>
      </c>
      <c r="C674" s="162" t="s">
        <v>197</v>
      </c>
      <c r="D674" s="162" t="s">
        <v>1358</v>
      </c>
      <c r="E674" s="162" t="s">
        <v>197</v>
      </c>
      <c r="F674" s="162" t="s">
        <v>1359</v>
      </c>
      <c r="G674" s="162" t="s">
        <v>1887</v>
      </c>
      <c r="H674" s="162" t="s">
        <v>1888</v>
      </c>
      <c r="I674" s="162" t="s">
        <v>1798</v>
      </c>
      <c r="J674" s="162" t="s">
        <v>180</v>
      </c>
      <c r="K674" s="162" t="s">
        <v>47</v>
      </c>
      <c r="L674" s="162">
        <v>11</v>
      </c>
      <c r="M674" s="162">
        <v>2012</v>
      </c>
      <c r="N674" s="162" t="s">
        <v>1896</v>
      </c>
      <c r="O674" s="162">
        <v>6</v>
      </c>
      <c r="P674" s="162" t="s">
        <v>204</v>
      </c>
      <c r="Q674" s="162" t="s">
        <v>204</v>
      </c>
      <c r="R674" s="162" t="s">
        <v>204</v>
      </c>
      <c r="S674" s="162" t="s">
        <v>204</v>
      </c>
      <c r="T674" s="162" t="s">
        <v>204</v>
      </c>
      <c r="U674" s="162" t="s">
        <v>204</v>
      </c>
      <c r="V674" s="162" t="s">
        <v>204</v>
      </c>
      <c r="W674" s="162" t="s">
        <v>204</v>
      </c>
      <c r="X674" s="162" t="s">
        <v>204</v>
      </c>
      <c r="Y674" s="162" t="s">
        <v>204</v>
      </c>
      <c r="Z674" s="162" t="s">
        <v>204</v>
      </c>
      <c r="AA674" s="162" t="s">
        <v>204</v>
      </c>
      <c r="AB674" s="162" t="s">
        <v>205</v>
      </c>
      <c r="AC674" s="162" t="s">
        <v>204</v>
      </c>
      <c r="AD674" s="162" t="s">
        <v>204</v>
      </c>
      <c r="AE674" s="162" t="s">
        <v>204</v>
      </c>
      <c r="AF674" s="162" t="s">
        <v>204</v>
      </c>
      <c r="AG674" s="162" t="s">
        <v>197</v>
      </c>
    </row>
    <row r="675" spans="1:33" x14ac:dyDescent="0.25">
      <c r="A675" s="162" t="s">
        <v>1357</v>
      </c>
      <c r="B675" s="162" t="s">
        <v>197</v>
      </c>
      <c r="C675" s="162" t="s">
        <v>197</v>
      </c>
      <c r="D675" s="162" t="s">
        <v>1358</v>
      </c>
      <c r="E675" s="162" t="s">
        <v>197</v>
      </c>
      <c r="F675" s="162" t="s">
        <v>1359</v>
      </c>
      <c r="G675" s="162" t="s">
        <v>1887</v>
      </c>
      <c r="H675" s="162" t="s">
        <v>1888</v>
      </c>
      <c r="I675" s="162" t="s">
        <v>1798</v>
      </c>
      <c r="J675" s="162" t="s">
        <v>180</v>
      </c>
      <c r="K675" s="162" t="s">
        <v>47</v>
      </c>
      <c r="L675" s="162">
        <v>10</v>
      </c>
      <c r="M675" s="162">
        <v>2012</v>
      </c>
      <c r="N675" s="162" t="s">
        <v>1894</v>
      </c>
      <c r="O675" s="162">
        <v>7</v>
      </c>
      <c r="P675" s="162" t="s">
        <v>204</v>
      </c>
      <c r="Q675" s="162" t="s">
        <v>204</v>
      </c>
      <c r="R675" s="162" t="s">
        <v>204</v>
      </c>
      <c r="S675" s="162" t="s">
        <v>204</v>
      </c>
      <c r="T675" s="162" t="s">
        <v>204</v>
      </c>
      <c r="U675" s="162" t="s">
        <v>204</v>
      </c>
      <c r="V675" s="162" t="s">
        <v>204</v>
      </c>
      <c r="W675" s="162" t="s">
        <v>204</v>
      </c>
      <c r="X675" s="162" t="s">
        <v>204</v>
      </c>
      <c r="Y675" s="162" t="s">
        <v>204</v>
      </c>
      <c r="Z675" s="162" t="s">
        <v>204</v>
      </c>
      <c r="AA675" s="162" t="s">
        <v>204</v>
      </c>
      <c r="AB675" s="162" t="s">
        <v>205</v>
      </c>
      <c r="AC675" s="162" t="s">
        <v>204</v>
      </c>
      <c r="AD675" s="162" t="s">
        <v>204</v>
      </c>
      <c r="AE675" s="162" t="s">
        <v>204</v>
      </c>
      <c r="AF675" s="162" t="s">
        <v>204</v>
      </c>
      <c r="AG675" s="162" t="s">
        <v>197</v>
      </c>
    </row>
    <row r="676" spans="1:33" x14ac:dyDescent="0.25">
      <c r="A676" s="162" t="s">
        <v>1357</v>
      </c>
      <c r="B676" s="162" t="s">
        <v>197</v>
      </c>
      <c r="C676" s="162" t="s">
        <v>197</v>
      </c>
      <c r="D676" s="162" t="s">
        <v>1358</v>
      </c>
      <c r="E676" s="162" t="s">
        <v>197</v>
      </c>
      <c r="F676" s="162" t="s">
        <v>1359</v>
      </c>
      <c r="G676" s="162" t="s">
        <v>1887</v>
      </c>
      <c r="H676" s="162" t="s">
        <v>1888</v>
      </c>
      <c r="I676" s="162" t="s">
        <v>1798</v>
      </c>
      <c r="J676" s="162" t="s">
        <v>180</v>
      </c>
      <c r="K676" s="162" t="s">
        <v>47</v>
      </c>
      <c r="L676" s="162">
        <v>5</v>
      </c>
      <c r="M676" s="162">
        <v>2013</v>
      </c>
      <c r="N676" s="162" t="s">
        <v>1890</v>
      </c>
      <c r="O676" s="162">
        <v>9</v>
      </c>
      <c r="P676" s="162" t="s">
        <v>204</v>
      </c>
      <c r="Q676" s="162" t="s">
        <v>204</v>
      </c>
      <c r="R676" s="162" t="s">
        <v>204</v>
      </c>
      <c r="S676" s="162" t="s">
        <v>204</v>
      </c>
      <c r="T676" s="162" t="s">
        <v>204</v>
      </c>
      <c r="U676" s="162" t="s">
        <v>204</v>
      </c>
      <c r="V676" s="162" t="s">
        <v>204</v>
      </c>
      <c r="W676" s="162" t="s">
        <v>204</v>
      </c>
      <c r="X676" s="162" t="s">
        <v>204</v>
      </c>
      <c r="Y676" s="162" t="s">
        <v>204</v>
      </c>
      <c r="Z676" s="162" t="s">
        <v>204</v>
      </c>
      <c r="AA676" s="162" t="s">
        <v>204</v>
      </c>
      <c r="AB676" s="162" t="s">
        <v>205</v>
      </c>
      <c r="AC676" s="162" t="s">
        <v>204</v>
      </c>
      <c r="AD676" s="162" t="s">
        <v>204</v>
      </c>
      <c r="AE676" s="162" t="s">
        <v>204</v>
      </c>
      <c r="AF676" s="162" t="s">
        <v>204</v>
      </c>
      <c r="AG676" s="162" t="s">
        <v>197</v>
      </c>
    </row>
    <row r="677" spans="1:33" x14ac:dyDescent="0.25">
      <c r="A677" s="162" t="s">
        <v>1357</v>
      </c>
      <c r="B677" s="162" t="s">
        <v>197</v>
      </c>
      <c r="C677" s="162" t="s">
        <v>197</v>
      </c>
      <c r="D677" s="162" t="s">
        <v>1358</v>
      </c>
      <c r="E677" s="162" t="s">
        <v>197</v>
      </c>
      <c r="F677" s="162" t="s">
        <v>1359</v>
      </c>
      <c r="G677" s="162" t="s">
        <v>1887</v>
      </c>
      <c r="H677" s="162" t="s">
        <v>1888</v>
      </c>
      <c r="I677" s="162" t="s">
        <v>1798</v>
      </c>
      <c r="J677" s="162" t="s">
        <v>180</v>
      </c>
      <c r="K677" s="162" t="s">
        <v>47</v>
      </c>
      <c r="L677" s="162">
        <v>6</v>
      </c>
      <c r="M677" s="162">
        <v>2013</v>
      </c>
      <c r="N677" s="162" t="s">
        <v>1889</v>
      </c>
      <c r="O677" s="162">
        <v>9</v>
      </c>
      <c r="P677" s="162" t="s">
        <v>204</v>
      </c>
      <c r="Q677" s="162" t="s">
        <v>204</v>
      </c>
      <c r="R677" s="162" t="s">
        <v>204</v>
      </c>
      <c r="S677" s="162" t="s">
        <v>204</v>
      </c>
      <c r="T677" s="162" t="s">
        <v>204</v>
      </c>
      <c r="U677" s="162" t="s">
        <v>204</v>
      </c>
      <c r="V677" s="162" t="s">
        <v>204</v>
      </c>
      <c r="W677" s="162" t="s">
        <v>204</v>
      </c>
      <c r="X677" s="162" t="s">
        <v>204</v>
      </c>
      <c r="Y677" s="162" t="s">
        <v>204</v>
      </c>
      <c r="Z677" s="162" t="s">
        <v>204</v>
      </c>
      <c r="AA677" s="162" t="s">
        <v>204</v>
      </c>
      <c r="AB677" s="162" t="s">
        <v>205</v>
      </c>
      <c r="AC677" s="162" t="s">
        <v>204</v>
      </c>
      <c r="AD677" s="162" t="s">
        <v>204</v>
      </c>
      <c r="AE677" s="162" t="s">
        <v>204</v>
      </c>
      <c r="AF677" s="162" t="s">
        <v>204</v>
      </c>
      <c r="AG677" s="162" t="s">
        <v>197</v>
      </c>
    </row>
    <row r="678" spans="1:33" x14ac:dyDescent="0.25">
      <c r="A678" s="162" t="s">
        <v>1357</v>
      </c>
      <c r="B678" s="162" t="s">
        <v>197</v>
      </c>
      <c r="C678" s="162" t="s">
        <v>197</v>
      </c>
      <c r="D678" s="162" t="s">
        <v>1358</v>
      </c>
      <c r="E678" s="162" t="s">
        <v>197</v>
      </c>
      <c r="F678" s="162" t="s">
        <v>1359</v>
      </c>
      <c r="G678" s="162" t="s">
        <v>1887</v>
      </c>
      <c r="H678" s="162" t="s">
        <v>1888</v>
      </c>
      <c r="I678" s="162" t="s">
        <v>1798</v>
      </c>
      <c r="J678" s="162" t="s">
        <v>180</v>
      </c>
      <c r="K678" s="162" t="s">
        <v>47</v>
      </c>
      <c r="L678" s="162">
        <v>4</v>
      </c>
      <c r="M678" s="162">
        <v>2013</v>
      </c>
      <c r="N678" s="162" t="s">
        <v>1891</v>
      </c>
      <c r="O678" s="162">
        <v>8</v>
      </c>
      <c r="P678" s="162" t="s">
        <v>204</v>
      </c>
      <c r="Q678" s="162" t="s">
        <v>204</v>
      </c>
      <c r="R678" s="162" t="s">
        <v>204</v>
      </c>
      <c r="S678" s="162" t="s">
        <v>204</v>
      </c>
      <c r="T678" s="162" t="s">
        <v>204</v>
      </c>
      <c r="U678" s="162" t="s">
        <v>204</v>
      </c>
      <c r="V678" s="162" t="s">
        <v>204</v>
      </c>
      <c r="W678" s="162" t="s">
        <v>204</v>
      </c>
      <c r="X678" s="162" t="s">
        <v>204</v>
      </c>
      <c r="Y678" s="162" t="s">
        <v>204</v>
      </c>
      <c r="Z678" s="162" t="s">
        <v>204</v>
      </c>
      <c r="AA678" s="162" t="s">
        <v>204</v>
      </c>
      <c r="AB678" s="162" t="s">
        <v>205</v>
      </c>
      <c r="AC678" s="162" t="s">
        <v>204</v>
      </c>
      <c r="AD678" s="162" t="s">
        <v>204</v>
      </c>
      <c r="AE678" s="162" t="s">
        <v>204</v>
      </c>
      <c r="AF678" s="162" t="s">
        <v>204</v>
      </c>
      <c r="AG678" s="162" t="s">
        <v>197</v>
      </c>
    </row>
    <row r="679" spans="1:33" x14ac:dyDescent="0.25">
      <c r="A679" s="162" t="s">
        <v>1357</v>
      </c>
      <c r="B679" s="162" t="s">
        <v>197</v>
      </c>
      <c r="C679" s="162" t="s">
        <v>197</v>
      </c>
      <c r="D679" s="162" t="s">
        <v>1358</v>
      </c>
      <c r="E679" s="162" t="s">
        <v>197</v>
      </c>
      <c r="F679" s="162" t="s">
        <v>1359</v>
      </c>
      <c r="G679" s="162" t="s">
        <v>1887</v>
      </c>
      <c r="H679" s="162" t="s">
        <v>1888</v>
      </c>
      <c r="I679" s="162" t="s">
        <v>1798</v>
      </c>
      <c r="J679" s="162" t="s">
        <v>180</v>
      </c>
      <c r="K679" s="162" t="s">
        <v>47</v>
      </c>
      <c r="L679" s="162">
        <v>9</v>
      </c>
      <c r="M679" s="162">
        <v>2012</v>
      </c>
      <c r="N679" s="162" t="s">
        <v>1892</v>
      </c>
      <c r="O679" s="162">
        <v>7</v>
      </c>
      <c r="P679" s="162" t="s">
        <v>204</v>
      </c>
      <c r="Q679" s="162" t="s">
        <v>204</v>
      </c>
      <c r="R679" s="162" t="s">
        <v>204</v>
      </c>
      <c r="S679" s="162" t="s">
        <v>204</v>
      </c>
      <c r="T679" s="162" t="s">
        <v>204</v>
      </c>
      <c r="U679" s="162" t="s">
        <v>204</v>
      </c>
      <c r="V679" s="162" t="s">
        <v>204</v>
      </c>
      <c r="W679" s="162" t="s">
        <v>204</v>
      </c>
      <c r="X679" s="162" t="s">
        <v>204</v>
      </c>
      <c r="Y679" s="162" t="s">
        <v>204</v>
      </c>
      <c r="Z679" s="162" t="s">
        <v>204</v>
      </c>
      <c r="AA679" s="162" t="s">
        <v>204</v>
      </c>
      <c r="AB679" s="162" t="s">
        <v>205</v>
      </c>
      <c r="AC679" s="162" t="s">
        <v>204</v>
      </c>
      <c r="AD679" s="162" t="s">
        <v>204</v>
      </c>
      <c r="AE679" s="162" t="s">
        <v>204</v>
      </c>
      <c r="AF679" s="162" t="s">
        <v>204</v>
      </c>
      <c r="AG679" s="162" t="s">
        <v>197</v>
      </c>
    </row>
    <row r="680" spans="1:33" x14ac:dyDescent="0.25">
      <c r="A680" s="162" t="s">
        <v>1357</v>
      </c>
      <c r="B680" s="162" t="s">
        <v>197</v>
      </c>
      <c r="C680" s="162" t="s">
        <v>197</v>
      </c>
      <c r="D680" s="162" t="s">
        <v>1358</v>
      </c>
      <c r="E680" s="162" t="s">
        <v>197</v>
      </c>
      <c r="F680" s="162" t="s">
        <v>1359</v>
      </c>
      <c r="G680" s="162" t="s">
        <v>1887</v>
      </c>
      <c r="H680" s="162" t="s">
        <v>1888</v>
      </c>
      <c r="I680" s="162" t="s">
        <v>1798</v>
      </c>
      <c r="J680" s="162" t="s">
        <v>180</v>
      </c>
      <c r="K680" s="162" t="s">
        <v>47</v>
      </c>
      <c r="L680" s="162">
        <v>8</v>
      </c>
      <c r="M680" s="162">
        <v>2012</v>
      </c>
      <c r="N680" s="162" t="s">
        <v>1893</v>
      </c>
      <c r="O680" s="162">
        <v>8</v>
      </c>
      <c r="P680" s="162" t="s">
        <v>204</v>
      </c>
      <c r="Q680" s="162" t="s">
        <v>204</v>
      </c>
      <c r="R680" s="162" t="s">
        <v>204</v>
      </c>
      <c r="S680" s="162" t="s">
        <v>204</v>
      </c>
      <c r="T680" s="162" t="s">
        <v>204</v>
      </c>
      <c r="U680" s="162" t="s">
        <v>204</v>
      </c>
      <c r="V680" s="162" t="s">
        <v>204</v>
      </c>
      <c r="W680" s="162" t="s">
        <v>204</v>
      </c>
      <c r="X680" s="162" t="s">
        <v>204</v>
      </c>
      <c r="Y680" s="162" t="s">
        <v>204</v>
      </c>
      <c r="Z680" s="162" t="s">
        <v>204</v>
      </c>
      <c r="AA680" s="162" t="s">
        <v>204</v>
      </c>
      <c r="AB680" s="162" t="s">
        <v>205</v>
      </c>
      <c r="AC680" s="162" t="s">
        <v>204</v>
      </c>
      <c r="AD680" s="162" t="s">
        <v>204</v>
      </c>
      <c r="AE680" s="162" t="s">
        <v>204</v>
      </c>
      <c r="AF680" s="162" t="s">
        <v>204</v>
      </c>
      <c r="AG680" s="162" t="s">
        <v>197</v>
      </c>
    </row>
    <row r="681" spans="1:33" x14ac:dyDescent="0.25">
      <c r="A681" s="162" t="s">
        <v>1357</v>
      </c>
      <c r="B681" s="162" t="s">
        <v>197</v>
      </c>
      <c r="C681" s="162" t="s">
        <v>197</v>
      </c>
      <c r="D681" s="162" t="s">
        <v>1358</v>
      </c>
      <c r="E681" s="162" t="s">
        <v>197</v>
      </c>
      <c r="F681" s="162" t="s">
        <v>1359</v>
      </c>
      <c r="G681" s="162" t="s">
        <v>1887</v>
      </c>
      <c r="H681" s="162" t="s">
        <v>1888</v>
      </c>
      <c r="I681" s="162" t="s">
        <v>1798</v>
      </c>
      <c r="J681" s="162" t="s">
        <v>180</v>
      </c>
      <c r="K681" s="162" t="s">
        <v>47</v>
      </c>
      <c r="L681" s="162">
        <v>12</v>
      </c>
      <c r="M681" s="162">
        <v>2012</v>
      </c>
      <c r="N681" s="162" t="s">
        <v>1895</v>
      </c>
      <c r="O681" s="162">
        <v>4</v>
      </c>
      <c r="P681" s="162" t="s">
        <v>204</v>
      </c>
      <c r="Q681" s="162" t="s">
        <v>204</v>
      </c>
      <c r="R681" s="162" t="s">
        <v>204</v>
      </c>
      <c r="S681" s="162" t="s">
        <v>204</v>
      </c>
      <c r="T681" s="162" t="s">
        <v>204</v>
      </c>
      <c r="U681" s="162" t="s">
        <v>204</v>
      </c>
      <c r="V681" s="162" t="s">
        <v>204</v>
      </c>
      <c r="W681" s="162" t="s">
        <v>204</v>
      </c>
      <c r="X681" s="162" t="s">
        <v>204</v>
      </c>
      <c r="Y681" s="162" t="s">
        <v>204</v>
      </c>
      <c r="Z681" s="162" t="s">
        <v>204</v>
      </c>
      <c r="AA681" s="162" t="s">
        <v>204</v>
      </c>
      <c r="AB681" s="162" t="s">
        <v>205</v>
      </c>
      <c r="AC681" s="162" t="s">
        <v>204</v>
      </c>
      <c r="AD681" s="162" t="s">
        <v>204</v>
      </c>
      <c r="AE681" s="162" t="s">
        <v>204</v>
      </c>
      <c r="AF681" s="162" t="s">
        <v>204</v>
      </c>
      <c r="AG681" s="162" t="s">
        <v>197</v>
      </c>
    </row>
    <row r="682" spans="1:33" x14ac:dyDescent="0.25">
      <c r="A682" s="162" t="s">
        <v>1357</v>
      </c>
      <c r="B682" s="162" t="s">
        <v>197</v>
      </c>
      <c r="C682" s="162" t="s">
        <v>197</v>
      </c>
      <c r="D682" s="162" t="s">
        <v>1358</v>
      </c>
      <c r="E682" s="162" t="s">
        <v>197</v>
      </c>
      <c r="F682" s="162" t="s">
        <v>1359</v>
      </c>
      <c r="G682" s="162" t="s">
        <v>1887</v>
      </c>
      <c r="H682" s="162" t="s">
        <v>1888</v>
      </c>
      <c r="I682" s="162" t="s">
        <v>1798</v>
      </c>
      <c r="J682" s="162" t="s">
        <v>180</v>
      </c>
      <c r="K682" s="162" t="s">
        <v>47</v>
      </c>
      <c r="L682" s="162">
        <v>7</v>
      </c>
      <c r="M682" s="162">
        <v>2012</v>
      </c>
      <c r="N682" s="162" t="s">
        <v>1897</v>
      </c>
      <c r="O682" s="162">
        <v>9</v>
      </c>
      <c r="P682" s="162" t="s">
        <v>204</v>
      </c>
      <c r="Q682" s="162" t="s">
        <v>204</v>
      </c>
      <c r="R682" s="162" t="s">
        <v>204</v>
      </c>
      <c r="S682" s="162" t="s">
        <v>204</v>
      </c>
      <c r="T682" s="162" t="s">
        <v>204</v>
      </c>
      <c r="U682" s="162" t="s">
        <v>204</v>
      </c>
      <c r="V682" s="162" t="s">
        <v>204</v>
      </c>
      <c r="W682" s="162" t="s">
        <v>204</v>
      </c>
      <c r="X682" s="162" t="s">
        <v>204</v>
      </c>
      <c r="Y682" s="162" t="s">
        <v>204</v>
      </c>
      <c r="Z682" s="162" t="s">
        <v>204</v>
      </c>
      <c r="AA682" s="162" t="s">
        <v>204</v>
      </c>
      <c r="AB682" s="162" t="s">
        <v>205</v>
      </c>
      <c r="AC682" s="162" t="s">
        <v>204</v>
      </c>
      <c r="AD682" s="162" t="s">
        <v>204</v>
      </c>
      <c r="AE682" s="162" t="s">
        <v>204</v>
      </c>
      <c r="AF682" s="162" t="s">
        <v>204</v>
      </c>
      <c r="AG682" s="162" t="s">
        <v>197</v>
      </c>
    </row>
    <row r="683" spans="1:33" x14ac:dyDescent="0.25">
      <c r="A683" s="162" t="s">
        <v>1357</v>
      </c>
      <c r="B683" s="162" t="s">
        <v>197</v>
      </c>
      <c r="C683" s="162" t="s">
        <v>197</v>
      </c>
      <c r="D683" s="162" t="s">
        <v>1358</v>
      </c>
      <c r="E683" s="162" t="s">
        <v>197</v>
      </c>
      <c r="F683" s="162" t="s">
        <v>1359</v>
      </c>
      <c r="G683" s="162" t="s">
        <v>1898</v>
      </c>
      <c r="H683" s="162" t="s">
        <v>1899</v>
      </c>
      <c r="I683" s="162" t="s">
        <v>1798</v>
      </c>
      <c r="J683" s="162" t="s">
        <v>180</v>
      </c>
      <c r="K683" s="162" t="s">
        <v>47</v>
      </c>
      <c r="L683" s="162">
        <v>8</v>
      </c>
      <c r="M683" s="162">
        <v>2012</v>
      </c>
      <c r="N683" s="162" t="s">
        <v>1906</v>
      </c>
      <c r="O683" s="162">
        <v>8</v>
      </c>
      <c r="P683" s="162" t="s">
        <v>204</v>
      </c>
      <c r="Q683" s="162" t="s">
        <v>204</v>
      </c>
      <c r="R683" s="162" t="s">
        <v>204</v>
      </c>
      <c r="S683" s="162" t="s">
        <v>204</v>
      </c>
      <c r="T683" s="162" t="s">
        <v>204</v>
      </c>
      <c r="U683" s="162" t="s">
        <v>204</v>
      </c>
      <c r="V683" s="162" t="s">
        <v>204</v>
      </c>
      <c r="W683" s="162" t="s">
        <v>204</v>
      </c>
      <c r="X683" s="162" t="s">
        <v>204</v>
      </c>
      <c r="Y683" s="162" t="s">
        <v>204</v>
      </c>
      <c r="Z683" s="162" t="s">
        <v>204</v>
      </c>
      <c r="AA683" s="162" t="s">
        <v>204</v>
      </c>
      <c r="AB683" s="162" t="s">
        <v>205</v>
      </c>
      <c r="AC683" s="162" t="s">
        <v>204</v>
      </c>
      <c r="AD683" s="162" t="s">
        <v>204</v>
      </c>
      <c r="AE683" s="162" t="s">
        <v>204</v>
      </c>
      <c r="AF683" s="162" t="s">
        <v>204</v>
      </c>
      <c r="AG683" s="162" t="s">
        <v>197</v>
      </c>
    </row>
    <row r="684" spans="1:33" x14ac:dyDescent="0.25">
      <c r="A684" s="162" t="s">
        <v>1357</v>
      </c>
      <c r="B684" s="162" t="s">
        <v>197</v>
      </c>
      <c r="C684" s="162" t="s">
        <v>197</v>
      </c>
      <c r="D684" s="162" t="s">
        <v>1358</v>
      </c>
      <c r="E684" s="162" t="s">
        <v>197</v>
      </c>
      <c r="F684" s="162" t="s">
        <v>1359</v>
      </c>
      <c r="G684" s="162" t="s">
        <v>1898</v>
      </c>
      <c r="H684" s="162" t="s">
        <v>1899</v>
      </c>
      <c r="I684" s="162" t="s">
        <v>1798</v>
      </c>
      <c r="J684" s="162" t="s">
        <v>180</v>
      </c>
      <c r="K684" s="162" t="s">
        <v>47</v>
      </c>
      <c r="L684" s="162">
        <v>9</v>
      </c>
      <c r="M684" s="162">
        <v>2012</v>
      </c>
      <c r="N684" s="162" t="s">
        <v>1904</v>
      </c>
      <c r="O684" s="162">
        <v>8</v>
      </c>
      <c r="P684" s="162" t="s">
        <v>204</v>
      </c>
      <c r="Q684" s="162" t="s">
        <v>204</v>
      </c>
      <c r="R684" s="162" t="s">
        <v>204</v>
      </c>
      <c r="S684" s="162" t="s">
        <v>204</v>
      </c>
      <c r="T684" s="162" t="s">
        <v>204</v>
      </c>
      <c r="U684" s="162" t="s">
        <v>204</v>
      </c>
      <c r="V684" s="162" t="s">
        <v>204</v>
      </c>
      <c r="W684" s="162" t="s">
        <v>204</v>
      </c>
      <c r="X684" s="162" t="s">
        <v>204</v>
      </c>
      <c r="Y684" s="162" t="s">
        <v>204</v>
      </c>
      <c r="Z684" s="162" t="s">
        <v>204</v>
      </c>
      <c r="AA684" s="162" t="s">
        <v>204</v>
      </c>
      <c r="AB684" s="162" t="s">
        <v>205</v>
      </c>
      <c r="AC684" s="162" t="s">
        <v>204</v>
      </c>
      <c r="AD684" s="162" t="s">
        <v>204</v>
      </c>
      <c r="AE684" s="162" t="s">
        <v>204</v>
      </c>
      <c r="AF684" s="162" t="s">
        <v>204</v>
      </c>
      <c r="AG684" s="162" t="s">
        <v>197</v>
      </c>
    </row>
    <row r="685" spans="1:33" x14ac:dyDescent="0.25">
      <c r="A685" s="162" t="s">
        <v>1357</v>
      </c>
      <c r="B685" s="162" t="s">
        <v>197</v>
      </c>
      <c r="C685" s="162" t="s">
        <v>197</v>
      </c>
      <c r="D685" s="162" t="s">
        <v>1358</v>
      </c>
      <c r="E685" s="162" t="s">
        <v>197</v>
      </c>
      <c r="F685" s="162" t="s">
        <v>1359</v>
      </c>
      <c r="G685" s="162" t="s">
        <v>1898</v>
      </c>
      <c r="H685" s="162" t="s">
        <v>1899</v>
      </c>
      <c r="I685" s="162" t="s">
        <v>1798</v>
      </c>
      <c r="J685" s="162" t="s">
        <v>180</v>
      </c>
      <c r="K685" s="162" t="s">
        <v>47</v>
      </c>
      <c r="L685" s="162">
        <v>11</v>
      </c>
      <c r="M685" s="162">
        <v>2012</v>
      </c>
      <c r="N685" s="162" t="s">
        <v>1903</v>
      </c>
      <c r="O685" s="162">
        <v>5</v>
      </c>
      <c r="P685" s="162" t="s">
        <v>204</v>
      </c>
      <c r="Q685" s="162" t="s">
        <v>204</v>
      </c>
      <c r="R685" s="162" t="s">
        <v>204</v>
      </c>
      <c r="S685" s="162" t="s">
        <v>204</v>
      </c>
      <c r="T685" s="162" t="s">
        <v>204</v>
      </c>
      <c r="U685" s="162" t="s">
        <v>204</v>
      </c>
      <c r="V685" s="162" t="s">
        <v>204</v>
      </c>
      <c r="W685" s="162" t="s">
        <v>204</v>
      </c>
      <c r="X685" s="162" t="s">
        <v>204</v>
      </c>
      <c r="Y685" s="162" t="s">
        <v>204</v>
      </c>
      <c r="Z685" s="162" t="s">
        <v>204</v>
      </c>
      <c r="AA685" s="162" t="s">
        <v>204</v>
      </c>
      <c r="AB685" s="162" t="s">
        <v>205</v>
      </c>
      <c r="AC685" s="162" t="s">
        <v>204</v>
      </c>
      <c r="AD685" s="162" t="s">
        <v>204</v>
      </c>
      <c r="AE685" s="162" t="s">
        <v>204</v>
      </c>
      <c r="AF685" s="162" t="s">
        <v>204</v>
      </c>
      <c r="AG685" s="162" t="s">
        <v>197</v>
      </c>
    </row>
    <row r="686" spans="1:33" x14ac:dyDescent="0.25">
      <c r="A686" s="162" t="s">
        <v>1357</v>
      </c>
      <c r="B686" s="162" t="s">
        <v>197</v>
      </c>
      <c r="C686" s="162" t="s">
        <v>197</v>
      </c>
      <c r="D686" s="162" t="s">
        <v>1358</v>
      </c>
      <c r="E686" s="162" t="s">
        <v>197</v>
      </c>
      <c r="F686" s="162" t="s">
        <v>1359</v>
      </c>
      <c r="G686" s="162" t="s">
        <v>1898</v>
      </c>
      <c r="H686" s="162" t="s">
        <v>1899</v>
      </c>
      <c r="I686" s="162" t="s">
        <v>1798</v>
      </c>
      <c r="J686" s="162" t="s">
        <v>180</v>
      </c>
      <c r="K686" s="162" t="s">
        <v>47</v>
      </c>
      <c r="L686" s="162">
        <v>6</v>
      </c>
      <c r="M686" s="162">
        <v>2013</v>
      </c>
      <c r="N686" s="162" t="s">
        <v>1908</v>
      </c>
      <c r="O686" s="162">
        <v>9</v>
      </c>
      <c r="P686" s="162" t="s">
        <v>204</v>
      </c>
      <c r="Q686" s="162" t="s">
        <v>204</v>
      </c>
      <c r="R686" s="162" t="s">
        <v>204</v>
      </c>
      <c r="S686" s="162" t="s">
        <v>204</v>
      </c>
      <c r="T686" s="162" t="s">
        <v>204</v>
      </c>
      <c r="U686" s="162" t="s">
        <v>204</v>
      </c>
      <c r="V686" s="162" t="s">
        <v>204</v>
      </c>
      <c r="W686" s="162" t="s">
        <v>204</v>
      </c>
      <c r="X686" s="162" t="s">
        <v>204</v>
      </c>
      <c r="Y686" s="162" t="s">
        <v>204</v>
      </c>
      <c r="Z686" s="162" t="s">
        <v>204</v>
      </c>
      <c r="AA686" s="162" t="s">
        <v>204</v>
      </c>
      <c r="AB686" s="162" t="s">
        <v>205</v>
      </c>
      <c r="AC686" s="162" t="s">
        <v>204</v>
      </c>
      <c r="AD686" s="162" t="s">
        <v>204</v>
      </c>
      <c r="AE686" s="162" t="s">
        <v>204</v>
      </c>
      <c r="AF686" s="162" t="s">
        <v>204</v>
      </c>
      <c r="AG686" s="162" t="s">
        <v>197</v>
      </c>
    </row>
    <row r="687" spans="1:33" x14ac:dyDescent="0.25">
      <c r="A687" s="162" t="s">
        <v>1357</v>
      </c>
      <c r="B687" s="162" t="s">
        <v>197</v>
      </c>
      <c r="C687" s="162" t="s">
        <v>197</v>
      </c>
      <c r="D687" s="162" t="s">
        <v>1358</v>
      </c>
      <c r="E687" s="162" t="s">
        <v>197</v>
      </c>
      <c r="F687" s="162" t="s">
        <v>1359</v>
      </c>
      <c r="G687" s="162" t="s">
        <v>1898</v>
      </c>
      <c r="H687" s="162" t="s">
        <v>1899</v>
      </c>
      <c r="I687" s="162" t="s">
        <v>1798</v>
      </c>
      <c r="J687" s="162" t="s">
        <v>180</v>
      </c>
      <c r="K687" s="162" t="s">
        <v>47</v>
      </c>
      <c r="L687" s="162">
        <v>5</v>
      </c>
      <c r="M687" s="162">
        <v>2013</v>
      </c>
      <c r="N687" s="162" t="s">
        <v>1907</v>
      </c>
      <c r="O687" s="162">
        <v>9</v>
      </c>
      <c r="P687" s="162" t="s">
        <v>204</v>
      </c>
      <c r="Q687" s="162" t="s">
        <v>204</v>
      </c>
      <c r="R687" s="162" t="s">
        <v>204</v>
      </c>
      <c r="S687" s="162" t="s">
        <v>204</v>
      </c>
      <c r="T687" s="162" t="s">
        <v>204</v>
      </c>
      <c r="U687" s="162" t="s">
        <v>204</v>
      </c>
      <c r="V687" s="162" t="s">
        <v>204</v>
      </c>
      <c r="W687" s="162" t="s">
        <v>204</v>
      </c>
      <c r="X687" s="162" t="s">
        <v>204</v>
      </c>
      <c r="Y687" s="162" t="s">
        <v>204</v>
      </c>
      <c r="Z687" s="162" t="s">
        <v>204</v>
      </c>
      <c r="AA687" s="162" t="s">
        <v>204</v>
      </c>
      <c r="AB687" s="162" t="s">
        <v>205</v>
      </c>
      <c r="AC687" s="162" t="s">
        <v>204</v>
      </c>
      <c r="AD687" s="162" t="s">
        <v>204</v>
      </c>
      <c r="AE687" s="162" t="s">
        <v>204</v>
      </c>
      <c r="AF687" s="162" t="s">
        <v>204</v>
      </c>
      <c r="AG687" s="162" t="s">
        <v>197</v>
      </c>
    </row>
    <row r="688" spans="1:33" x14ac:dyDescent="0.25">
      <c r="A688" s="162" t="s">
        <v>1357</v>
      </c>
      <c r="B688" s="162" t="s">
        <v>197</v>
      </c>
      <c r="C688" s="162" t="s">
        <v>197</v>
      </c>
      <c r="D688" s="162" t="s">
        <v>1358</v>
      </c>
      <c r="E688" s="162" t="s">
        <v>197</v>
      </c>
      <c r="F688" s="162" t="s">
        <v>1359</v>
      </c>
      <c r="G688" s="162" t="s">
        <v>1898</v>
      </c>
      <c r="H688" s="162" t="s">
        <v>1899</v>
      </c>
      <c r="I688" s="162" t="s">
        <v>1798</v>
      </c>
      <c r="J688" s="162" t="s">
        <v>180</v>
      </c>
      <c r="K688" s="162" t="s">
        <v>47</v>
      </c>
      <c r="L688" s="162">
        <v>7</v>
      </c>
      <c r="M688" s="162">
        <v>2012</v>
      </c>
      <c r="N688" s="162" t="s">
        <v>1905</v>
      </c>
      <c r="O688" s="162">
        <v>9</v>
      </c>
      <c r="P688" s="162" t="s">
        <v>204</v>
      </c>
      <c r="Q688" s="162" t="s">
        <v>204</v>
      </c>
      <c r="R688" s="162" t="s">
        <v>204</v>
      </c>
      <c r="S688" s="162" t="s">
        <v>204</v>
      </c>
      <c r="T688" s="162" t="s">
        <v>204</v>
      </c>
      <c r="U688" s="162" t="s">
        <v>204</v>
      </c>
      <c r="V688" s="162" t="s">
        <v>204</v>
      </c>
      <c r="W688" s="162" t="s">
        <v>204</v>
      </c>
      <c r="X688" s="162" t="s">
        <v>204</v>
      </c>
      <c r="Y688" s="162" t="s">
        <v>204</v>
      </c>
      <c r="Z688" s="162" t="s">
        <v>204</v>
      </c>
      <c r="AA688" s="162" t="s">
        <v>204</v>
      </c>
      <c r="AB688" s="162" t="s">
        <v>205</v>
      </c>
      <c r="AC688" s="162" t="s">
        <v>204</v>
      </c>
      <c r="AD688" s="162" t="s">
        <v>204</v>
      </c>
      <c r="AE688" s="162" t="s">
        <v>204</v>
      </c>
      <c r="AF688" s="162" t="s">
        <v>204</v>
      </c>
      <c r="AG688" s="162" t="s">
        <v>197</v>
      </c>
    </row>
    <row r="689" spans="1:33" x14ac:dyDescent="0.25">
      <c r="A689" s="162" t="s">
        <v>1357</v>
      </c>
      <c r="B689" s="162" t="s">
        <v>197</v>
      </c>
      <c r="C689" s="162" t="s">
        <v>197</v>
      </c>
      <c r="D689" s="162" t="s">
        <v>1358</v>
      </c>
      <c r="E689" s="162" t="s">
        <v>197</v>
      </c>
      <c r="F689" s="162" t="s">
        <v>1359</v>
      </c>
      <c r="G689" s="162" t="s">
        <v>1898</v>
      </c>
      <c r="H689" s="162" t="s">
        <v>1899</v>
      </c>
      <c r="I689" s="162" t="s">
        <v>1798</v>
      </c>
      <c r="J689" s="162" t="s">
        <v>180</v>
      </c>
      <c r="K689" s="162" t="s">
        <v>47</v>
      </c>
      <c r="L689" s="162">
        <v>4</v>
      </c>
      <c r="M689" s="162">
        <v>2013</v>
      </c>
      <c r="N689" s="162" t="s">
        <v>1901</v>
      </c>
      <c r="O689" s="162">
        <v>8</v>
      </c>
      <c r="P689" s="162" t="s">
        <v>204</v>
      </c>
      <c r="Q689" s="162" t="s">
        <v>204</v>
      </c>
      <c r="R689" s="162" t="s">
        <v>204</v>
      </c>
      <c r="S689" s="162" t="s">
        <v>204</v>
      </c>
      <c r="T689" s="162" t="s">
        <v>204</v>
      </c>
      <c r="U689" s="162" t="s">
        <v>204</v>
      </c>
      <c r="V689" s="162" t="s">
        <v>204</v>
      </c>
      <c r="W689" s="162" t="s">
        <v>204</v>
      </c>
      <c r="X689" s="162" t="s">
        <v>204</v>
      </c>
      <c r="Y689" s="162" t="s">
        <v>204</v>
      </c>
      <c r="Z689" s="162" t="s">
        <v>204</v>
      </c>
      <c r="AA689" s="162" t="s">
        <v>204</v>
      </c>
      <c r="AB689" s="162" t="s">
        <v>205</v>
      </c>
      <c r="AC689" s="162" t="s">
        <v>204</v>
      </c>
      <c r="AD689" s="162" t="s">
        <v>204</v>
      </c>
      <c r="AE689" s="162" t="s">
        <v>204</v>
      </c>
      <c r="AF689" s="162" t="s">
        <v>204</v>
      </c>
      <c r="AG689" s="162" t="s">
        <v>197</v>
      </c>
    </row>
    <row r="690" spans="1:33" x14ac:dyDescent="0.25">
      <c r="A690" s="162" t="s">
        <v>1357</v>
      </c>
      <c r="B690" s="162" t="s">
        <v>197</v>
      </c>
      <c r="C690" s="162" t="s">
        <v>197</v>
      </c>
      <c r="D690" s="162" t="s">
        <v>1358</v>
      </c>
      <c r="E690" s="162" t="s">
        <v>197</v>
      </c>
      <c r="F690" s="162" t="s">
        <v>1359</v>
      </c>
      <c r="G690" s="162" t="s">
        <v>1898</v>
      </c>
      <c r="H690" s="162" t="s">
        <v>1899</v>
      </c>
      <c r="I690" s="162" t="s">
        <v>1798</v>
      </c>
      <c r="J690" s="162" t="s">
        <v>180</v>
      </c>
      <c r="K690" s="162" t="s">
        <v>47</v>
      </c>
      <c r="L690" s="162">
        <v>10</v>
      </c>
      <c r="M690" s="162">
        <v>2012</v>
      </c>
      <c r="N690" s="162" t="s">
        <v>1902</v>
      </c>
      <c r="O690" s="162">
        <v>8</v>
      </c>
      <c r="P690" s="162" t="s">
        <v>204</v>
      </c>
      <c r="Q690" s="162" t="s">
        <v>204</v>
      </c>
      <c r="R690" s="162" t="s">
        <v>204</v>
      </c>
      <c r="S690" s="162" t="s">
        <v>204</v>
      </c>
      <c r="T690" s="162" t="s">
        <v>204</v>
      </c>
      <c r="U690" s="162" t="s">
        <v>204</v>
      </c>
      <c r="V690" s="162" t="s">
        <v>204</v>
      </c>
      <c r="W690" s="162" t="s">
        <v>204</v>
      </c>
      <c r="X690" s="162" t="s">
        <v>204</v>
      </c>
      <c r="Y690" s="162" t="s">
        <v>204</v>
      </c>
      <c r="Z690" s="162" t="s">
        <v>204</v>
      </c>
      <c r="AA690" s="162" t="s">
        <v>204</v>
      </c>
      <c r="AB690" s="162" t="s">
        <v>205</v>
      </c>
      <c r="AC690" s="162" t="s">
        <v>204</v>
      </c>
      <c r="AD690" s="162" t="s">
        <v>204</v>
      </c>
      <c r="AE690" s="162" t="s">
        <v>204</v>
      </c>
      <c r="AF690" s="162" t="s">
        <v>204</v>
      </c>
      <c r="AG690" s="162" t="s">
        <v>197</v>
      </c>
    </row>
    <row r="691" spans="1:33" x14ac:dyDescent="0.25">
      <c r="A691" s="162" t="s">
        <v>1357</v>
      </c>
      <c r="B691" s="162" t="s">
        <v>197</v>
      </c>
      <c r="C691" s="162" t="s">
        <v>197</v>
      </c>
      <c r="D691" s="162" t="s">
        <v>1358</v>
      </c>
      <c r="E691" s="162" t="s">
        <v>197</v>
      </c>
      <c r="F691" s="162" t="s">
        <v>1359</v>
      </c>
      <c r="G691" s="162" t="s">
        <v>1898</v>
      </c>
      <c r="H691" s="162" t="s">
        <v>1899</v>
      </c>
      <c r="I691" s="162" t="s">
        <v>1798</v>
      </c>
      <c r="J691" s="162" t="s">
        <v>180</v>
      </c>
      <c r="K691" s="162" t="s">
        <v>47</v>
      </c>
      <c r="L691" s="162">
        <v>12</v>
      </c>
      <c r="M691" s="162">
        <v>2012</v>
      </c>
      <c r="N691" s="162" t="s">
        <v>1900</v>
      </c>
      <c r="O691" s="162">
        <v>5</v>
      </c>
      <c r="P691" s="162" t="s">
        <v>204</v>
      </c>
      <c r="Q691" s="162" t="s">
        <v>204</v>
      </c>
      <c r="R691" s="162" t="s">
        <v>204</v>
      </c>
      <c r="S691" s="162" t="s">
        <v>204</v>
      </c>
      <c r="T691" s="162" t="s">
        <v>204</v>
      </c>
      <c r="U691" s="162" t="s">
        <v>204</v>
      </c>
      <c r="V691" s="162" t="s">
        <v>204</v>
      </c>
      <c r="W691" s="162" t="s">
        <v>204</v>
      </c>
      <c r="X691" s="162" t="s">
        <v>204</v>
      </c>
      <c r="Y691" s="162" t="s">
        <v>204</v>
      </c>
      <c r="Z691" s="162" t="s">
        <v>204</v>
      </c>
      <c r="AA691" s="162" t="s">
        <v>204</v>
      </c>
      <c r="AB691" s="162" t="s">
        <v>205</v>
      </c>
      <c r="AC691" s="162" t="s">
        <v>204</v>
      </c>
      <c r="AD691" s="162" t="s">
        <v>204</v>
      </c>
      <c r="AE691" s="162" t="s">
        <v>204</v>
      </c>
      <c r="AF691" s="162" t="s">
        <v>204</v>
      </c>
      <c r="AG691" s="162" t="s">
        <v>197</v>
      </c>
    </row>
    <row r="692" spans="1:33" x14ac:dyDescent="0.25">
      <c r="A692" s="162" t="s">
        <v>1357</v>
      </c>
      <c r="B692" s="162" t="s">
        <v>197</v>
      </c>
      <c r="C692" s="162" t="s">
        <v>197</v>
      </c>
      <c r="D692" s="162" t="s">
        <v>1358</v>
      </c>
      <c r="E692" s="162" t="s">
        <v>197</v>
      </c>
      <c r="F692" s="162" t="s">
        <v>1359</v>
      </c>
      <c r="G692" s="162" t="s">
        <v>1909</v>
      </c>
      <c r="H692" s="162" t="s">
        <v>1910</v>
      </c>
      <c r="I692" s="162" t="s">
        <v>1798</v>
      </c>
      <c r="J692" s="162" t="s">
        <v>180</v>
      </c>
      <c r="K692" s="162" t="s">
        <v>47</v>
      </c>
      <c r="L692" s="162">
        <v>11</v>
      </c>
      <c r="M692" s="162">
        <v>2012</v>
      </c>
      <c r="N692" s="162" t="s">
        <v>1918</v>
      </c>
      <c r="O692" s="162">
        <v>5</v>
      </c>
      <c r="P692" s="162" t="s">
        <v>204</v>
      </c>
      <c r="Q692" s="162" t="s">
        <v>204</v>
      </c>
      <c r="R692" s="162" t="s">
        <v>204</v>
      </c>
      <c r="S692" s="162" t="s">
        <v>204</v>
      </c>
      <c r="T692" s="162" t="s">
        <v>204</v>
      </c>
      <c r="U692" s="162" t="s">
        <v>204</v>
      </c>
      <c r="V692" s="162" t="s">
        <v>204</v>
      </c>
      <c r="W692" s="162" t="s">
        <v>204</v>
      </c>
      <c r="X692" s="162" t="s">
        <v>204</v>
      </c>
      <c r="Y692" s="162" t="s">
        <v>204</v>
      </c>
      <c r="Z692" s="162" t="s">
        <v>204</v>
      </c>
      <c r="AA692" s="162" t="s">
        <v>204</v>
      </c>
      <c r="AB692" s="162" t="s">
        <v>205</v>
      </c>
      <c r="AC692" s="162" t="s">
        <v>204</v>
      </c>
      <c r="AD692" s="162" t="s">
        <v>204</v>
      </c>
      <c r="AE692" s="162" t="s">
        <v>204</v>
      </c>
      <c r="AF692" s="162" t="s">
        <v>204</v>
      </c>
      <c r="AG692" s="162" t="s">
        <v>197</v>
      </c>
    </row>
    <row r="693" spans="1:33" x14ac:dyDescent="0.25">
      <c r="A693" s="162" t="s">
        <v>1357</v>
      </c>
      <c r="B693" s="162" t="s">
        <v>197</v>
      </c>
      <c r="C693" s="162" t="s">
        <v>197</v>
      </c>
      <c r="D693" s="162" t="s">
        <v>1358</v>
      </c>
      <c r="E693" s="162" t="s">
        <v>197</v>
      </c>
      <c r="F693" s="162" t="s">
        <v>1359</v>
      </c>
      <c r="G693" s="162" t="s">
        <v>1909</v>
      </c>
      <c r="H693" s="162" t="s">
        <v>1910</v>
      </c>
      <c r="I693" s="162" t="s">
        <v>1798</v>
      </c>
      <c r="J693" s="162" t="s">
        <v>180</v>
      </c>
      <c r="K693" s="162" t="s">
        <v>47</v>
      </c>
      <c r="L693" s="162">
        <v>10</v>
      </c>
      <c r="M693" s="162">
        <v>2012</v>
      </c>
      <c r="N693" s="162" t="s">
        <v>1916</v>
      </c>
      <c r="O693" s="162">
        <v>7</v>
      </c>
      <c r="P693" s="162" t="s">
        <v>204</v>
      </c>
      <c r="Q693" s="162" t="s">
        <v>204</v>
      </c>
      <c r="R693" s="162" t="s">
        <v>204</v>
      </c>
      <c r="S693" s="162" t="s">
        <v>204</v>
      </c>
      <c r="T693" s="162" t="s">
        <v>204</v>
      </c>
      <c r="U693" s="162" t="s">
        <v>204</v>
      </c>
      <c r="V693" s="162" t="s">
        <v>204</v>
      </c>
      <c r="W693" s="162" t="s">
        <v>204</v>
      </c>
      <c r="X693" s="162" t="s">
        <v>204</v>
      </c>
      <c r="Y693" s="162" t="s">
        <v>204</v>
      </c>
      <c r="Z693" s="162" t="s">
        <v>204</v>
      </c>
      <c r="AA693" s="162" t="s">
        <v>204</v>
      </c>
      <c r="AB693" s="162" t="s">
        <v>205</v>
      </c>
      <c r="AC693" s="162" t="s">
        <v>204</v>
      </c>
      <c r="AD693" s="162" t="s">
        <v>204</v>
      </c>
      <c r="AE693" s="162" t="s">
        <v>204</v>
      </c>
      <c r="AF693" s="162" t="s">
        <v>204</v>
      </c>
      <c r="AG693" s="162" t="s">
        <v>197</v>
      </c>
    </row>
    <row r="694" spans="1:33" x14ac:dyDescent="0.25">
      <c r="A694" s="162" t="s">
        <v>1357</v>
      </c>
      <c r="B694" s="162" t="s">
        <v>197</v>
      </c>
      <c r="C694" s="162" t="s">
        <v>197</v>
      </c>
      <c r="D694" s="162" t="s">
        <v>1358</v>
      </c>
      <c r="E694" s="162" t="s">
        <v>197</v>
      </c>
      <c r="F694" s="162" t="s">
        <v>1359</v>
      </c>
      <c r="G694" s="162" t="s">
        <v>1909</v>
      </c>
      <c r="H694" s="162" t="s">
        <v>1910</v>
      </c>
      <c r="I694" s="162" t="s">
        <v>1798</v>
      </c>
      <c r="J694" s="162" t="s">
        <v>180</v>
      </c>
      <c r="K694" s="162" t="s">
        <v>47</v>
      </c>
      <c r="L694" s="162">
        <v>6</v>
      </c>
      <c r="M694" s="162">
        <v>2013</v>
      </c>
      <c r="N694" s="162" t="s">
        <v>1911</v>
      </c>
      <c r="O694" s="162">
        <v>9</v>
      </c>
      <c r="P694" s="162" t="s">
        <v>204</v>
      </c>
      <c r="Q694" s="162" t="s">
        <v>204</v>
      </c>
      <c r="R694" s="162" t="s">
        <v>204</v>
      </c>
      <c r="S694" s="162" t="s">
        <v>204</v>
      </c>
      <c r="T694" s="162" t="s">
        <v>204</v>
      </c>
      <c r="U694" s="162" t="s">
        <v>204</v>
      </c>
      <c r="V694" s="162" t="s">
        <v>204</v>
      </c>
      <c r="W694" s="162" t="s">
        <v>204</v>
      </c>
      <c r="X694" s="162" t="s">
        <v>204</v>
      </c>
      <c r="Y694" s="162" t="s">
        <v>204</v>
      </c>
      <c r="Z694" s="162" t="s">
        <v>204</v>
      </c>
      <c r="AA694" s="162" t="s">
        <v>204</v>
      </c>
      <c r="AB694" s="162" t="s">
        <v>205</v>
      </c>
      <c r="AC694" s="162" t="s">
        <v>204</v>
      </c>
      <c r="AD694" s="162" t="s">
        <v>204</v>
      </c>
      <c r="AE694" s="162" t="s">
        <v>204</v>
      </c>
      <c r="AF694" s="162" t="s">
        <v>204</v>
      </c>
      <c r="AG694" s="162" t="s">
        <v>197</v>
      </c>
    </row>
    <row r="695" spans="1:33" x14ac:dyDescent="0.25">
      <c r="A695" s="162" t="s">
        <v>1357</v>
      </c>
      <c r="B695" s="162" t="s">
        <v>197</v>
      </c>
      <c r="C695" s="162" t="s">
        <v>197</v>
      </c>
      <c r="D695" s="162" t="s">
        <v>1358</v>
      </c>
      <c r="E695" s="162" t="s">
        <v>197</v>
      </c>
      <c r="F695" s="162" t="s">
        <v>1359</v>
      </c>
      <c r="G695" s="162" t="s">
        <v>1909</v>
      </c>
      <c r="H695" s="162" t="s">
        <v>1910</v>
      </c>
      <c r="I695" s="162" t="s">
        <v>1798</v>
      </c>
      <c r="J695" s="162" t="s">
        <v>180</v>
      </c>
      <c r="K695" s="162" t="s">
        <v>47</v>
      </c>
      <c r="L695" s="162">
        <v>5</v>
      </c>
      <c r="M695" s="162">
        <v>2013</v>
      </c>
      <c r="N695" s="162" t="s">
        <v>1913</v>
      </c>
      <c r="O695" s="162">
        <v>9</v>
      </c>
      <c r="P695" s="162" t="s">
        <v>204</v>
      </c>
      <c r="Q695" s="162" t="s">
        <v>204</v>
      </c>
      <c r="R695" s="162" t="s">
        <v>204</v>
      </c>
      <c r="S695" s="162" t="s">
        <v>204</v>
      </c>
      <c r="T695" s="162" t="s">
        <v>204</v>
      </c>
      <c r="U695" s="162" t="s">
        <v>204</v>
      </c>
      <c r="V695" s="162" t="s">
        <v>204</v>
      </c>
      <c r="W695" s="162" t="s">
        <v>204</v>
      </c>
      <c r="X695" s="162" t="s">
        <v>204</v>
      </c>
      <c r="Y695" s="162" t="s">
        <v>204</v>
      </c>
      <c r="Z695" s="162" t="s">
        <v>204</v>
      </c>
      <c r="AA695" s="162" t="s">
        <v>204</v>
      </c>
      <c r="AB695" s="162" t="s">
        <v>205</v>
      </c>
      <c r="AC695" s="162" t="s">
        <v>204</v>
      </c>
      <c r="AD695" s="162" t="s">
        <v>204</v>
      </c>
      <c r="AE695" s="162" t="s">
        <v>204</v>
      </c>
      <c r="AF695" s="162" t="s">
        <v>204</v>
      </c>
      <c r="AG695" s="162" t="s">
        <v>197</v>
      </c>
    </row>
    <row r="696" spans="1:33" x14ac:dyDescent="0.25">
      <c r="A696" s="162" t="s">
        <v>1357</v>
      </c>
      <c r="B696" s="162" t="s">
        <v>197</v>
      </c>
      <c r="C696" s="162" t="s">
        <v>197</v>
      </c>
      <c r="D696" s="162" t="s">
        <v>1358</v>
      </c>
      <c r="E696" s="162" t="s">
        <v>197</v>
      </c>
      <c r="F696" s="162" t="s">
        <v>1359</v>
      </c>
      <c r="G696" s="162" t="s">
        <v>1909</v>
      </c>
      <c r="H696" s="162" t="s">
        <v>1910</v>
      </c>
      <c r="I696" s="162" t="s">
        <v>1798</v>
      </c>
      <c r="J696" s="162" t="s">
        <v>180</v>
      </c>
      <c r="K696" s="162" t="s">
        <v>47</v>
      </c>
      <c r="L696" s="162">
        <v>4</v>
      </c>
      <c r="M696" s="162">
        <v>2013</v>
      </c>
      <c r="N696" s="162" t="s">
        <v>1912</v>
      </c>
      <c r="O696" s="162">
        <v>9</v>
      </c>
      <c r="P696" s="162" t="s">
        <v>204</v>
      </c>
      <c r="Q696" s="162" t="s">
        <v>204</v>
      </c>
      <c r="R696" s="162" t="s">
        <v>204</v>
      </c>
      <c r="S696" s="162" t="s">
        <v>204</v>
      </c>
      <c r="T696" s="162" t="s">
        <v>204</v>
      </c>
      <c r="U696" s="162" t="s">
        <v>204</v>
      </c>
      <c r="V696" s="162" t="s">
        <v>204</v>
      </c>
      <c r="W696" s="162" t="s">
        <v>204</v>
      </c>
      <c r="X696" s="162" t="s">
        <v>204</v>
      </c>
      <c r="Y696" s="162" t="s">
        <v>204</v>
      </c>
      <c r="Z696" s="162" t="s">
        <v>204</v>
      </c>
      <c r="AA696" s="162" t="s">
        <v>204</v>
      </c>
      <c r="AB696" s="162" t="s">
        <v>205</v>
      </c>
      <c r="AC696" s="162" t="s">
        <v>204</v>
      </c>
      <c r="AD696" s="162" t="s">
        <v>204</v>
      </c>
      <c r="AE696" s="162" t="s">
        <v>204</v>
      </c>
      <c r="AF696" s="162" t="s">
        <v>204</v>
      </c>
      <c r="AG696" s="162" t="s">
        <v>197</v>
      </c>
    </row>
    <row r="697" spans="1:33" x14ac:dyDescent="0.25">
      <c r="A697" s="162" t="s">
        <v>1357</v>
      </c>
      <c r="B697" s="162" t="s">
        <v>197</v>
      </c>
      <c r="C697" s="162" t="s">
        <v>197</v>
      </c>
      <c r="D697" s="162" t="s">
        <v>1358</v>
      </c>
      <c r="E697" s="162" t="s">
        <v>197</v>
      </c>
      <c r="F697" s="162" t="s">
        <v>1359</v>
      </c>
      <c r="G697" s="162" t="s">
        <v>1909</v>
      </c>
      <c r="H697" s="162" t="s">
        <v>1910</v>
      </c>
      <c r="I697" s="162" t="s">
        <v>1798</v>
      </c>
      <c r="J697" s="162" t="s">
        <v>180</v>
      </c>
      <c r="K697" s="162" t="s">
        <v>47</v>
      </c>
      <c r="L697" s="162">
        <v>9</v>
      </c>
      <c r="M697" s="162">
        <v>2012</v>
      </c>
      <c r="N697" s="162" t="s">
        <v>1914</v>
      </c>
      <c r="O697" s="162">
        <v>8</v>
      </c>
      <c r="P697" s="162" t="s">
        <v>204</v>
      </c>
      <c r="Q697" s="162" t="s">
        <v>204</v>
      </c>
      <c r="R697" s="162" t="s">
        <v>204</v>
      </c>
      <c r="S697" s="162" t="s">
        <v>204</v>
      </c>
      <c r="T697" s="162" t="s">
        <v>204</v>
      </c>
      <c r="U697" s="162" t="s">
        <v>204</v>
      </c>
      <c r="V697" s="162" t="s">
        <v>204</v>
      </c>
      <c r="W697" s="162" t="s">
        <v>204</v>
      </c>
      <c r="X697" s="162" t="s">
        <v>204</v>
      </c>
      <c r="Y697" s="162" t="s">
        <v>204</v>
      </c>
      <c r="Z697" s="162" t="s">
        <v>204</v>
      </c>
      <c r="AA697" s="162" t="s">
        <v>204</v>
      </c>
      <c r="AB697" s="162" t="s">
        <v>205</v>
      </c>
      <c r="AC697" s="162" t="s">
        <v>204</v>
      </c>
      <c r="AD697" s="162" t="s">
        <v>204</v>
      </c>
      <c r="AE697" s="162" t="s">
        <v>204</v>
      </c>
      <c r="AF697" s="162" t="s">
        <v>204</v>
      </c>
      <c r="AG697" s="162" t="s">
        <v>197</v>
      </c>
    </row>
    <row r="698" spans="1:33" x14ac:dyDescent="0.25">
      <c r="A698" s="162" t="s">
        <v>1357</v>
      </c>
      <c r="B698" s="162" t="s">
        <v>197</v>
      </c>
      <c r="C698" s="162" t="s">
        <v>197</v>
      </c>
      <c r="D698" s="162" t="s">
        <v>1358</v>
      </c>
      <c r="E698" s="162" t="s">
        <v>197</v>
      </c>
      <c r="F698" s="162" t="s">
        <v>1359</v>
      </c>
      <c r="G698" s="162" t="s">
        <v>1909</v>
      </c>
      <c r="H698" s="162" t="s">
        <v>1910</v>
      </c>
      <c r="I698" s="162" t="s">
        <v>1798</v>
      </c>
      <c r="J698" s="162" t="s">
        <v>180</v>
      </c>
      <c r="K698" s="162" t="s">
        <v>47</v>
      </c>
      <c r="L698" s="162">
        <v>12</v>
      </c>
      <c r="M698" s="162">
        <v>2012</v>
      </c>
      <c r="N698" s="162" t="s">
        <v>1917</v>
      </c>
      <c r="O698" s="162">
        <v>4</v>
      </c>
      <c r="P698" s="162" t="s">
        <v>204</v>
      </c>
      <c r="Q698" s="162" t="s">
        <v>204</v>
      </c>
      <c r="R698" s="162" t="s">
        <v>204</v>
      </c>
      <c r="S698" s="162" t="s">
        <v>204</v>
      </c>
      <c r="T698" s="162" t="s">
        <v>204</v>
      </c>
      <c r="U698" s="162" t="s">
        <v>204</v>
      </c>
      <c r="V698" s="162" t="s">
        <v>204</v>
      </c>
      <c r="W698" s="162" t="s">
        <v>204</v>
      </c>
      <c r="X698" s="162" t="s">
        <v>204</v>
      </c>
      <c r="Y698" s="162" t="s">
        <v>204</v>
      </c>
      <c r="Z698" s="162" t="s">
        <v>204</v>
      </c>
      <c r="AA698" s="162" t="s">
        <v>204</v>
      </c>
      <c r="AB698" s="162" t="s">
        <v>205</v>
      </c>
      <c r="AC698" s="162" t="s">
        <v>204</v>
      </c>
      <c r="AD698" s="162" t="s">
        <v>204</v>
      </c>
      <c r="AE698" s="162" t="s">
        <v>204</v>
      </c>
      <c r="AF698" s="162" t="s">
        <v>204</v>
      </c>
      <c r="AG698" s="162" t="s">
        <v>197</v>
      </c>
    </row>
    <row r="699" spans="1:33" x14ac:dyDescent="0.25">
      <c r="A699" s="162" t="s">
        <v>1357</v>
      </c>
      <c r="B699" s="162" t="s">
        <v>197</v>
      </c>
      <c r="C699" s="162" t="s">
        <v>197</v>
      </c>
      <c r="D699" s="162" t="s">
        <v>1358</v>
      </c>
      <c r="E699" s="162" t="s">
        <v>197</v>
      </c>
      <c r="F699" s="162" t="s">
        <v>1359</v>
      </c>
      <c r="G699" s="162" t="s">
        <v>1909</v>
      </c>
      <c r="H699" s="162" t="s">
        <v>1910</v>
      </c>
      <c r="I699" s="162" t="s">
        <v>1798</v>
      </c>
      <c r="J699" s="162" t="s">
        <v>180</v>
      </c>
      <c r="K699" s="162" t="s">
        <v>47</v>
      </c>
      <c r="L699" s="162">
        <v>8</v>
      </c>
      <c r="M699" s="162">
        <v>2012</v>
      </c>
      <c r="N699" s="162" t="s">
        <v>1915</v>
      </c>
      <c r="O699" s="162">
        <v>8</v>
      </c>
      <c r="P699" s="162" t="s">
        <v>204</v>
      </c>
      <c r="Q699" s="162" t="s">
        <v>204</v>
      </c>
      <c r="R699" s="162" t="s">
        <v>204</v>
      </c>
      <c r="S699" s="162" t="s">
        <v>204</v>
      </c>
      <c r="T699" s="162" t="s">
        <v>204</v>
      </c>
      <c r="U699" s="162" t="s">
        <v>204</v>
      </c>
      <c r="V699" s="162" t="s">
        <v>204</v>
      </c>
      <c r="W699" s="162" t="s">
        <v>204</v>
      </c>
      <c r="X699" s="162" t="s">
        <v>204</v>
      </c>
      <c r="Y699" s="162" t="s">
        <v>204</v>
      </c>
      <c r="Z699" s="162" t="s">
        <v>204</v>
      </c>
      <c r="AA699" s="162" t="s">
        <v>204</v>
      </c>
      <c r="AB699" s="162" t="s">
        <v>205</v>
      </c>
      <c r="AC699" s="162" t="s">
        <v>204</v>
      </c>
      <c r="AD699" s="162" t="s">
        <v>204</v>
      </c>
      <c r="AE699" s="162" t="s">
        <v>204</v>
      </c>
      <c r="AF699" s="162" t="s">
        <v>204</v>
      </c>
      <c r="AG699" s="162" t="s">
        <v>197</v>
      </c>
    </row>
    <row r="700" spans="1:33" x14ac:dyDescent="0.25">
      <c r="A700" s="162" t="s">
        <v>1357</v>
      </c>
      <c r="B700" s="162" t="s">
        <v>197</v>
      </c>
      <c r="C700" s="162" t="s">
        <v>197</v>
      </c>
      <c r="D700" s="162" t="s">
        <v>1358</v>
      </c>
      <c r="E700" s="162" t="s">
        <v>197</v>
      </c>
      <c r="F700" s="162" t="s">
        <v>1359</v>
      </c>
      <c r="G700" s="162" t="s">
        <v>1909</v>
      </c>
      <c r="H700" s="162" t="s">
        <v>1910</v>
      </c>
      <c r="I700" s="162" t="s">
        <v>1798</v>
      </c>
      <c r="J700" s="162" t="s">
        <v>180</v>
      </c>
      <c r="K700" s="162" t="s">
        <v>47</v>
      </c>
      <c r="L700" s="162">
        <v>7</v>
      </c>
      <c r="M700" s="162">
        <v>2012</v>
      </c>
      <c r="N700" s="162" t="s">
        <v>1919</v>
      </c>
      <c r="O700" s="162">
        <v>9</v>
      </c>
      <c r="P700" s="162" t="s">
        <v>204</v>
      </c>
      <c r="Q700" s="162" t="s">
        <v>204</v>
      </c>
      <c r="R700" s="162" t="s">
        <v>204</v>
      </c>
      <c r="S700" s="162" t="s">
        <v>204</v>
      </c>
      <c r="T700" s="162" t="s">
        <v>204</v>
      </c>
      <c r="U700" s="162" t="s">
        <v>204</v>
      </c>
      <c r="V700" s="162" t="s">
        <v>204</v>
      </c>
      <c r="W700" s="162" t="s">
        <v>204</v>
      </c>
      <c r="X700" s="162" t="s">
        <v>204</v>
      </c>
      <c r="Y700" s="162" t="s">
        <v>204</v>
      </c>
      <c r="Z700" s="162" t="s">
        <v>204</v>
      </c>
      <c r="AA700" s="162" t="s">
        <v>204</v>
      </c>
      <c r="AB700" s="162" t="s">
        <v>205</v>
      </c>
      <c r="AC700" s="162" t="s">
        <v>204</v>
      </c>
      <c r="AD700" s="162" t="s">
        <v>204</v>
      </c>
      <c r="AE700" s="162" t="s">
        <v>204</v>
      </c>
      <c r="AF700" s="162" t="s">
        <v>204</v>
      </c>
      <c r="AG700" s="162" t="s">
        <v>197</v>
      </c>
    </row>
    <row r="701" spans="1:33" x14ac:dyDescent="0.25">
      <c r="A701" s="162" t="s">
        <v>1357</v>
      </c>
      <c r="B701" s="162" t="s">
        <v>197</v>
      </c>
      <c r="C701" s="162" t="s">
        <v>197</v>
      </c>
      <c r="D701" s="162" t="s">
        <v>1358</v>
      </c>
      <c r="E701" s="162" t="s">
        <v>197</v>
      </c>
      <c r="F701" s="162" t="s">
        <v>1359</v>
      </c>
      <c r="G701" s="162" t="s">
        <v>1920</v>
      </c>
      <c r="H701" s="162" t="s">
        <v>1921</v>
      </c>
      <c r="I701" s="162" t="s">
        <v>1012</v>
      </c>
      <c r="J701" s="162" t="s">
        <v>180</v>
      </c>
      <c r="K701" s="162" t="s">
        <v>47</v>
      </c>
      <c r="L701" s="162">
        <v>8</v>
      </c>
      <c r="M701" s="162">
        <v>2012</v>
      </c>
      <c r="N701" s="162" t="s">
        <v>1927</v>
      </c>
      <c r="O701" s="162">
        <v>7</v>
      </c>
      <c r="P701" s="162" t="s">
        <v>204</v>
      </c>
      <c r="Q701" s="162" t="s">
        <v>204</v>
      </c>
      <c r="R701" s="162" t="s">
        <v>204</v>
      </c>
      <c r="S701" s="162" t="s">
        <v>204</v>
      </c>
      <c r="T701" s="162" t="s">
        <v>204</v>
      </c>
      <c r="U701" s="162" t="s">
        <v>204</v>
      </c>
      <c r="V701" s="162" t="s">
        <v>204</v>
      </c>
      <c r="W701" s="162" t="s">
        <v>204</v>
      </c>
      <c r="X701" s="162" t="s">
        <v>204</v>
      </c>
      <c r="Y701" s="162" t="s">
        <v>204</v>
      </c>
      <c r="Z701" s="162" t="s">
        <v>204</v>
      </c>
      <c r="AA701" s="162" t="s">
        <v>204</v>
      </c>
      <c r="AB701" s="162" t="s">
        <v>205</v>
      </c>
      <c r="AC701" s="162" t="s">
        <v>204</v>
      </c>
      <c r="AD701" s="162" t="s">
        <v>204</v>
      </c>
      <c r="AE701" s="162" t="s">
        <v>204</v>
      </c>
      <c r="AF701" s="162" t="s">
        <v>204</v>
      </c>
      <c r="AG701" s="162" t="s">
        <v>197</v>
      </c>
    </row>
    <row r="702" spans="1:33" x14ac:dyDescent="0.25">
      <c r="A702" s="162" t="s">
        <v>1357</v>
      </c>
      <c r="B702" s="162" t="s">
        <v>197</v>
      </c>
      <c r="C702" s="162" t="s">
        <v>197</v>
      </c>
      <c r="D702" s="162" t="s">
        <v>1358</v>
      </c>
      <c r="E702" s="162" t="s">
        <v>197</v>
      </c>
      <c r="F702" s="162" t="s">
        <v>1359</v>
      </c>
      <c r="G702" s="162" t="s">
        <v>1920</v>
      </c>
      <c r="H702" s="162" t="s">
        <v>1921</v>
      </c>
      <c r="I702" s="162" t="s">
        <v>1012</v>
      </c>
      <c r="J702" s="162" t="s">
        <v>180</v>
      </c>
      <c r="K702" s="162" t="s">
        <v>47</v>
      </c>
      <c r="L702" s="162">
        <v>5</v>
      </c>
      <c r="M702" s="162">
        <v>2013</v>
      </c>
      <c r="N702" s="162" t="s">
        <v>1929</v>
      </c>
      <c r="O702" s="162">
        <v>7</v>
      </c>
      <c r="P702" s="162" t="s">
        <v>204</v>
      </c>
      <c r="Q702" s="162" t="s">
        <v>204</v>
      </c>
      <c r="R702" s="162" t="s">
        <v>204</v>
      </c>
      <c r="S702" s="162" t="s">
        <v>204</v>
      </c>
      <c r="T702" s="162" t="s">
        <v>204</v>
      </c>
      <c r="U702" s="162" t="s">
        <v>204</v>
      </c>
      <c r="V702" s="162" t="s">
        <v>204</v>
      </c>
      <c r="W702" s="162" t="s">
        <v>204</v>
      </c>
      <c r="X702" s="162" t="s">
        <v>204</v>
      </c>
      <c r="Y702" s="162" t="s">
        <v>204</v>
      </c>
      <c r="Z702" s="162" t="s">
        <v>204</v>
      </c>
      <c r="AA702" s="162" t="s">
        <v>204</v>
      </c>
      <c r="AB702" s="162" t="s">
        <v>205</v>
      </c>
      <c r="AC702" s="162" t="s">
        <v>204</v>
      </c>
      <c r="AD702" s="162" t="s">
        <v>204</v>
      </c>
      <c r="AE702" s="162" t="s">
        <v>204</v>
      </c>
      <c r="AF702" s="162" t="s">
        <v>204</v>
      </c>
      <c r="AG702" s="162" t="s">
        <v>197</v>
      </c>
    </row>
    <row r="703" spans="1:33" x14ac:dyDescent="0.25">
      <c r="A703" s="162" t="s">
        <v>1357</v>
      </c>
      <c r="B703" s="162" t="s">
        <v>197</v>
      </c>
      <c r="C703" s="162" t="s">
        <v>197</v>
      </c>
      <c r="D703" s="162" t="s">
        <v>1358</v>
      </c>
      <c r="E703" s="162" t="s">
        <v>197</v>
      </c>
      <c r="F703" s="162" t="s">
        <v>1359</v>
      </c>
      <c r="G703" s="162" t="s">
        <v>1920</v>
      </c>
      <c r="H703" s="162" t="s">
        <v>1921</v>
      </c>
      <c r="I703" s="162" t="s">
        <v>1012</v>
      </c>
      <c r="J703" s="162" t="s">
        <v>180</v>
      </c>
      <c r="K703" s="162" t="s">
        <v>47</v>
      </c>
      <c r="L703" s="162">
        <v>6</v>
      </c>
      <c r="M703" s="162">
        <v>2013</v>
      </c>
      <c r="N703" s="162" t="s">
        <v>1930</v>
      </c>
      <c r="O703" s="162">
        <v>8</v>
      </c>
      <c r="P703" s="162" t="s">
        <v>204</v>
      </c>
      <c r="Q703" s="162" t="s">
        <v>204</v>
      </c>
      <c r="R703" s="162" t="s">
        <v>204</v>
      </c>
      <c r="S703" s="162" t="s">
        <v>204</v>
      </c>
      <c r="T703" s="162" t="s">
        <v>204</v>
      </c>
      <c r="U703" s="162" t="s">
        <v>204</v>
      </c>
      <c r="V703" s="162" t="s">
        <v>204</v>
      </c>
      <c r="W703" s="162" t="s">
        <v>204</v>
      </c>
      <c r="X703" s="162" t="s">
        <v>204</v>
      </c>
      <c r="Y703" s="162" t="s">
        <v>204</v>
      </c>
      <c r="Z703" s="162" t="s">
        <v>204</v>
      </c>
      <c r="AA703" s="162" t="s">
        <v>204</v>
      </c>
      <c r="AB703" s="162" t="s">
        <v>205</v>
      </c>
      <c r="AC703" s="162" t="s">
        <v>204</v>
      </c>
      <c r="AD703" s="162" t="s">
        <v>204</v>
      </c>
      <c r="AE703" s="162" t="s">
        <v>204</v>
      </c>
      <c r="AF703" s="162" t="s">
        <v>204</v>
      </c>
      <c r="AG703" s="162" t="s">
        <v>197</v>
      </c>
    </row>
    <row r="704" spans="1:33" x14ac:dyDescent="0.25">
      <c r="A704" s="162" t="s">
        <v>1357</v>
      </c>
      <c r="B704" s="162" t="s">
        <v>197</v>
      </c>
      <c r="C704" s="162" t="s">
        <v>197</v>
      </c>
      <c r="D704" s="162" t="s">
        <v>1358</v>
      </c>
      <c r="E704" s="162" t="s">
        <v>197</v>
      </c>
      <c r="F704" s="162" t="s">
        <v>1359</v>
      </c>
      <c r="G704" s="162" t="s">
        <v>1920</v>
      </c>
      <c r="H704" s="162" t="s">
        <v>1921</v>
      </c>
      <c r="I704" s="162" t="s">
        <v>1012</v>
      </c>
      <c r="J704" s="162" t="s">
        <v>180</v>
      </c>
      <c r="K704" s="162" t="s">
        <v>47</v>
      </c>
      <c r="L704" s="162">
        <v>11</v>
      </c>
      <c r="M704" s="162">
        <v>2012</v>
      </c>
      <c r="N704" s="162" t="s">
        <v>1925</v>
      </c>
      <c r="O704" s="162">
        <v>3</v>
      </c>
      <c r="P704" s="162" t="s">
        <v>204</v>
      </c>
      <c r="Q704" s="162" t="s">
        <v>204</v>
      </c>
      <c r="R704" s="162" t="s">
        <v>204</v>
      </c>
      <c r="S704" s="162" t="s">
        <v>204</v>
      </c>
      <c r="T704" s="162" t="s">
        <v>204</v>
      </c>
      <c r="U704" s="162" t="s">
        <v>204</v>
      </c>
      <c r="V704" s="162" t="s">
        <v>204</v>
      </c>
      <c r="W704" s="162" t="s">
        <v>204</v>
      </c>
      <c r="X704" s="162" t="s">
        <v>204</v>
      </c>
      <c r="Y704" s="162" t="s">
        <v>204</v>
      </c>
      <c r="Z704" s="162" t="s">
        <v>204</v>
      </c>
      <c r="AA704" s="162" t="s">
        <v>204</v>
      </c>
      <c r="AB704" s="162" t="s">
        <v>205</v>
      </c>
      <c r="AC704" s="162" t="s">
        <v>204</v>
      </c>
      <c r="AD704" s="162" t="s">
        <v>204</v>
      </c>
      <c r="AE704" s="162" t="s">
        <v>204</v>
      </c>
      <c r="AF704" s="162" t="s">
        <v>204</v>
      </c>
      <c r="AG704" s="162" t="s">
        <v>197</v>
      </c>
    </row>
    <row r="705" spans="1:33" x14ac:dyDescent="0.25">
      <c r="A705" s="162" t="s">
        <v>1357</v>
      </c>
      <c r="B705" s="162" t="s">
        <v>197</v>
      </c>
      <c r="C705" s="162" t="s">
        <v>197</v>
      </c>
      <c r="D705" s="162" t="s">
        <v>1358</v>
      </c>
      <c r="E705" s="162" t="s">
        <v>197</v>
      </c>
      <c r="F705" s="162" t="s">
        <v>1359</v>
      </c>
      <c r="G705" s="162" t="s">
        <v>1920</v>
      </c>
      <c r="H705" s="162" t="s">
        <v>1921</v>
      </c>
      <c r="I705" s="162" t="s">
        <v>1012</v>
      </c>
      <c r="J705" s="162" t="s">
        <v>180</v>
      </c>
      <c r="K705" s="162" t="s">
        <v>47</v>
      </c>
      <c r="L705" s="162">
        <v>9</v>
      </c>
      <c r="M705" s="162">
        <v>2012</v>
      </c>
      <c r="N705" s="162" t="s">
        <v>1926</v>
      </c>
      <c r="O705" s="162">
        <v>6</v>
      </c>
      <c r="P705" s="162" t="s">
        <v>204</v>
      </c>
      <c r="Q705" s="162" t="s">
        <v>204</v>
      </c>
      <c r="R705" s="162" t="s">
        <v>204</v>
      </c>
      <c r="S705" s="162" t="s">
        <v>204</v>
      </c>
      <c r="T705" s="162" t="s">
        <v>204</v>
      </c>
      <c r="U705" s="162" t="s">
        <v>204</v>
      </c>
      <c r="V705" s="162" t="s">
        <v>204</v>
      </c>
      <c r="W705" s="162" t="s">
        <v>204</v>
      </c>
      <c r="X705" s="162" t="s">
        <v>204</v>
      </c>
      <c r="Y705" s="162" t="s">
        <v>204</v>
      </c>
      <c r="Z705" s="162" t="s">
        <v>204</v>
      </c>
      <c r="AA705" s="162" t="s">
        <v>204</v>
      </c>
      <c r="AB705" s="162" t="s">
        <v>205</v>
      </c>
      <c r="AC705" s="162" t="s">
        <v>204</v>
      </c>
      <c r="AD705" s="162" t="s">
        <v>204</v>
      </c>
      <c r="AE705" s="162" t="s">
        <v>204</v>
      </c>
      <c r="AF705" s="162" t="s">
        <v>204</v>
      </c>
      <c r="AG705" s="162" t="s">
        <v>197</v>
      </c>
    </row>
    <row r="706" spans="1:33" x14ac:dyDescent="0.25">
      <c r="A706" s="162" t="s">
        <v>1357</v>
      </c>
      <c r="B706" s="162" t="s">
        <v>197</v>
      </c>
      <c r="C706" s="162" t="s">
        <v>197</v>
      </c>
      <c r="D706" s="162" t="s">
        <v>1358</v>
      </c>
      <c r="E706" s="162" t="s">
        <v>197</v>
      </c>
      <c r="F706" s="162" t="s">
        <v>1359</v>
      </c>
      <c r="G706" s="162" t="s">
        <v>1920</v>
      </c>
      <c r="H706" s="162" t="s">
        <v>1921</v>
      </c>
      <c r="I706" s="162" t="s">
        <v>1012</v>
      </c>
      <c r="J706" s="162" t="s">
        <v>180</v>
      </c>
      <c r="K706" s="162" t="s">
        <v>47</v>
      </c>
      <c r="L706" s="162">
        <v>7</v>
      </c>
      <c r="M706" s="162">
        <v>2012</v>
      </c>
      <c r="N706" s="162" t="s">
        <v>1928</v>
      </c>
      <c r="O706" s="162">
        <v>8</v>
      </c>
      <c r="P706" s="162" t="s">
        <v>204</v>
      </c>
      <c r="Q706" s="162" t="s">
        <v>204</v>
      </c>
      <c r="R706" s="162" t="s">
        <v>204</v>
      </c>
      <c r="S706" s="162" t="s">
        <v>204</v>
      </c>
      <c r="T706" s="162" t="s">
        <v>204</v>
      </c>
      <c r="U706" s="162" t="s">
        <v>204</v>
      </c>
      <c r="V706" s="162" t="s">
        <v>204</v>
      </c>
      <c r="W706" s="162" t="s">
        <v>204</v>
      </c>
      <c r="X706" s="162" t="s">
        <v>204</v>
      </c>
      <c r="Y706" s="162" t="s">
        <v>204</v>
      </c>
      <c r="Z706" s="162" t="s">
        <v>204</v>
      </c>
      <c r="AA706" s="162" t="s">
        <v>204</v>
      </c>
      <c r="AB706" s="162" t="s">
        <v>205</v>
      </c>
      <c r="AC706" s="162" t="s">
        <v>204</v>
      </c>
      <c r="AD706" s="162" t="s">
        <v>204</v>
      </c>
      <c r="AE706" s="162" t="s">
        <v>204</v>
      </c>
      <c r="AF706" s="162" t="s">
        <v>204</v>
      </c>
      <c r="AG706" s="162" t="s">
        <v>197</v>
      </c>
    </row>
    <row r="707" spans="1:33" x14ac:dyDescent="0.25">
      <c r="A707" s="162" t="s">
        <v>1357</v>
      </c>
      <c r="B707" s="162" t="s">
        <v>197</v>
      </c>
      <c r="C707" s="162" t="s">
        <v>197</v>
      </c>
      <c r="D707" s="162" t="s">
        <v>1358</v>
      </c>
      <c r="E707" s="162" t="s">
        <v>197</v>
      </c>
      <c r="F707" s="162" t="s">
        <v>1359</v>
      </c>
      <c r="G707" s="162" t="s">
        <v>1920</v>
      </c>
      <c r="H707" s="162" t="s">
        <v>1921</v>
      </c>
      <c r="I707" s="162" t="s">
        <v>1012</v>
      </c>
      <c r="J707" s="162" t="s">
        <v>180</v>
      </c>
      <c r="K707" s="162" t="s">
        <v>47</v>
      </c>
      <c r="L707" s="162">
        <v>10</v>
      </c>
      <c r="M707" s="162">
        <v>2012</v>
      </c>
      <c r="N707" s="162" t="s">
        <v>1924</v>
      </c>
      <c r="O707" s="162">
        <v>5</v>
      </c>
      <c r="P707" s="162" t="s">
        <v>204</v>
      </c>
      <c r="Q707" s="162" t="s">
        <v>204</v>
      </c>
      <c r="R707" s="162" t="s">
        <v>204</v>
      </c>
      <c r="S707" s="162" t="s">
        <v>204</v>
      </c>
      <c r="T707" s="162" t="s">
        <v>204</v>
      </c>
      <c r="U707" s="162" t="s">
        <v>204</v>
      </c>
      <c r="V707" s="162" t="s">
        <v>204</v>
      </c>
      <c r="W707" s="162" t="s">
        <v>204</v>
      </c>
      <c r="X707" s="162" t="s">
        <v>204</v>
      </c>
      <c r="Y707" s="162" t="s">
        <v>204</v>
      </c>
      <c r="Z707" s="162" t="s">
        <v>204</v>
      </c>
      <c r="AA707" s="162" t="s">
        <v>204</v>
      </c>
      <c r="AB707" s="162" t="s">
        <v>205</v>
      </c>
      <c r="AC707" s="162" t="s">
        <v>204</v>
      </c>
      <c r="AD707" s="162" t="s">
        <v>204</v>
      </c>
      <c r="AE707" s="162" t="s">
        <v>204</v>
      </c>
      <c r="AF707" s="162" t="s">
        <v>204</v>
      </c>
      <c r="AG707" s="162" t="s">
        <v>197</v>
      </c>
    </row>
    <row r="708" spans="1:33" x14ac:dyDescent="0.25">
      <c r="A708" s="162" t="s">
        <v>1357</v>
      </c>
      <c r="B708" s="162" t="s">
        <v>197</v>
      </c>
      <c r="C708" s="162" t="s">
        <v>197</v>
      </c>
      <c r="D708" s="162" t="s">
        <v>1358</v>
      </c>
      <c r="E708" s="162" t="s">
        <v>197</v>
      </c>
      <c r="F708" s="162" t="s">
        <v>1359</v>
      </c>
      <c r="G708" s="162" t="s">
        <v>1920</v>
      </c>
      <c r="H708" s="162" t="s">
        <v>1921</v>
      </c>
      <c r="I708" s="162" t="s">
        <v>1012</v>
      </c>
      <c r="J708" s="162" t="s">
        <v>180</v>
      </c>
      <c r="K708" s="162" t="s">
        <v>47</v>
      </c>
      <c r="L708" s="162">
        <v>4</v>
      </c>
      <c r="M708" s="162">
        <v>2013</v>
      </c>
      <c r="N708" s="162" t="s">
        <v>1923</v>
      </c>
      <c r="O708" s="162">
        <v>7</v>
      </c>
      <c r="P708" s="162" t="s">
        <v>204</v>
      </c>
      <c r="Q708" s="162" t="s">
        <v>204</v>
      </c>
      <c r="R708" s="162" t="s">
        <v>204</v>
      </c>
      <c r="S708" s="162" t="s">
        <v>204</v>
      </c>
      <c r="T708" s="162" t="s">
        <v>204</v>
      </c>
      <c r="U708" s="162" t="s">
        <v>204</v>
      </c>
      <c r="V708" s="162" t="s">
        <v>204</v>
      </c>
      <c r="W708" s="162" t="s">
        <v>204</v>
      </c>
      <c r="X708" s="162" t="s">
        <v>204</v>
      </c>
      <c r="Y708" s="162" t="s">
        <v>204</v>
      </c>
      <c r="Z708" s="162" t="s">
        <v>204</v>
      </c>
      <c r="AA708" s="162" t="s">
        <v>204</v>
      </c>
      <c r="AB708" s="162" t="s">
        <v>205</v>
      </c>
      <c r="AC708" s="162" t="s">
        <v>204</v>
      </c>
      <c r="AD708" s="162" t="s">
        <v>204</v>
      </c>
      <c r="AE708" s="162" t="s">
        <v>204</v>
      </c>
      <c r="AF708" s="162" t="s">
        <v>204</v>
      </c>
      <c r="AG708" s="162" t="s">
        <v>197</v>
      </c>
    </row>
    <row r="709" spans="1:33" x14ac:dyDescent="0.25">
      <c r="A709" s="162" t="s">
        <v>1357</v>
      </c>
      <c r="B709" s="162" t="s">
        <v>197</v>
      </c>
      <c r="C709" s="162" t="s">
        <v>197</v>
      </c>
      <c r="D709" s="162" t="s">
        <v>1358</v>
      </c>
      <c r="E709" s="162" t="s">
        <v>197</v>
      </c>
      <c r="F709" s="162" t="s">
        <v>1359</v>
      </c>
      <c r="G709" s="162" t="s">
        <v>1920</v>
      </c>
      <c r="H709" s="162" t="s">
        <v>1921</v>
      </c>
      <c r="I709" s="162" t="s">
        <v>1012</v>
      </c>
      <c r="J709" s="162" t="s">
        <v>180</v>
      </c>
      <c r="K709" s="162" t="s">
        <v>47</v>
      </c>
      <c r="L709" s="162">
        <v>12</v>
      </c>
      <c r="M709" s="162">
        <v>2012</v>
      </c>
      <c r="N709" s="162" t="s">
        <v>1922</v>
      </c>
      <c r="O709" s="162">
        <v>1</v>
      </c>
      <c r="P709" s="162" t="s">
        <v>204</v>
      </c>
      <c r="Q709" s="162" t="s">
        <v>204</v>
      </c>
      <c r="R709" s="162" t="s">
        <v>204</v>
      </c>
      <c r="S709" s="162" t="s">
        <v>204</v>
      </c>
      <c r="T709" s="162" t="s">
        <v>204</v>
      </c>
      <c r="U709" s="162" t="s">
        <v>204</v>
      </c>
      <c r="V709" s="162" t="s">
        <v>204</v>
      </c>
      <c r="W709" s="162" t="s">
        <v>204</v>
      </c>
      <c r="X709" s="162" t="s">
        <v>204</v>
      </c>
      <c r="Y709" s="162" t="s">
        <v>204</v>
      </c>
      <c r="Z709" s="162" t="s">
        <v>204</v>
      </c>
      <c r="AA709" s="162" t="s">
        <v>204</v>
      </c>
      <c r="AB709" s="162" t="s">
        <v>205</v>
      </c>
      <c r="AC709" s="162" t="s">
        <v>204</v>
      </c>
      <c r="AD709" s="162" t="s">
        <v>204</v>
      </c>
      <c r="AE709" s="162" t="s">
        <v>204</v>
      </c>
      <c r="AF709" s="162" t="s">
        <v>204</v>
      </c>
      <c r="AG709" s="162" t="s">
        <v>197</v>
      </c>
    </row>
    <row r="710" spans="1:33" x14ac:dyDescent="0.25">
      <c r="A710" s="162" t="s">
        <v>1357</v>
      </c>
      <c r="B710" s="162" t="s">
        <v>197</v>
      </c>
      <c r="C710" s="162" t="s">
        <v>197</v>
      </c>
      <c r="D710" s="162" t="s">
        <v>1358</v>
      </c>
      <c r="E710" s="162" t="s">
        <v>197</v>
      </c>
      <c r="F710" s="162" t="s">
        <v>1359</v>
      </c>
      <c r="G710" s="162" t="s">
        <v>1931</v>
      </c>
      <c r="H710" s="162" t="s">
        <v>1932</v>
      </c>
      <c r="I710" s="162" t="s">
        <v>1497</v>
      </c>
      <c r="J710" s="162" t="s">
        <v>180</v>
      </c>
      <c r="K710" s="162" t="s">
        <v>47</v>
      </c>
      <c r="L710" s="162">
        <v>8</v>
      </c>
      <c r="M710" s="162">
        <v>2012</v>
      </c>
      <c r="N710" s="162" t="s">
        <v>1934</v>
      </c>
      <c r="O710" s="162">
        <v>2</v>
      </c>
      <c r="P710" s="162" t="s">
        <v>204</v>
      </c>
      <c r="Q710" s="162" t="s">
        <v>204</v>
      </c>
      <c r="R710" s="162" t="s">
        <v>204</v>
      </c>
      <c r="S710" s="162" t="s">
        <v>204</v>
      </c>
      <c r="T710" s="162" t="s">
        <v>204</v>
      </c>
      <c r="U710" s="162" t="s">
        <v>204</v>
      </c>
      <c r="V710" s="162" t="s">
        <v>204</v>
      </c>
      <c r="W710" s="162" t="s">
        <v>204</v>
      </c>
      <c r="X710" s="162" t="s">
        <v>204</v>
      </c>
      <c r="Y710" s="162" t="s">
        <v>204</v>
      </c>
      <c r="Z710" s="162" t="s">
        <v>204</v>
      </c>
      <c r="AA710" s="162" t="s">
        <v>204</v>
      </c>
      <c r="AB710" s="162" t="s">
        <v>204</v>
      </c>
      <c r="AC710" s="162" t="s">
        <v>204</v>
      </c>
      <c r="AD710" s="162" t="s">
        <v>204</v>
      </c>
      <c r="AE710" s="162" t="s">
        <v>204</v>
      </c>
      <c r="AF710" s="162" t="s">
        <v>204</v>
      </c>
      <c r="AG710" s="162" t="s">
        <v>197</v>
      </c>
    </row>
    <row r="711" spans="1:33" x14ac:dyDescent="0.25">
      <c r="A711" s="162" t="s">
        <v>1357</v>
      </c>
      <c r="B711" s="162" t="s">
        <v>197</v>
      </c>
      <c r="C711" s="162" t="s">
        <v>197</v>
      </c>
      <c r="D711" s="162" t="s">
        <v>1358</v>
      </c>
      <c r="E711" s="162" t="s">
        <v>197</v>
      </c>
      <c r="F711" s="162" t="s">
        <v>1359</v>
      </c>
      <c r="G711" s="162" t="s">
        <v>1931</v>
      </c>
      <c r="H711" s="162" t="s">
        <v>1932</v>
      </c>
      <c r="I711" s="162" t="s">
        <v>1497</v>
      </c>
      <c r="J711" s="162" t="s">
        <v>180</v>
      </c>
      <c r="K711" s="162" t="s">
        <v>47</v>
      </c>
      <c r="L711" s="162">
        <v>12</v>
      </c>
      <c r="M711" s="162">
        <v>2012</v>
      </c>
      <c r="N711" s="162" t="s">
        <v>1935</v>
      </c>
      <c r="O711" s="162">
        <v>1</v>
      </c>
      <c r="P711" s="162" t="s">
        <v>204</v>
      </c>
      <c r="Q711" s="162" t="s">
        <v>204</v>
      </c>
      <c r="R711" s="162" t="s">
        <v>204</v>
      </c>
      <c r="S711" s="162" t="s">
        <v>204</v>
      </c>
      <c r="T711" s="162" t="s">
        <v>204</v>
      </c>
      <c r="U711" s="162" t="s">
        <v>204</v>
      </c>
      <c r="V711" s="162" t="s">
        <v>204</v>
      </c>
      <c r="W711" s="162" t="s">
        <v>204</v>
      </c>
      <c r="X711" s="162" t="s">
        <v>204</v>
      </c>
      <c r="Y711" s="162" t="s">
        <v>204</v>
      </c>
      <c r="Z711" s="162" t="s">
        <v>204</v>
      </c>
      <c r="AA711" s="162" t="s">
        <v>204</v>
      </c>
      <c r="AB711" s="162" t="s">
        <v>204</v>
      </c>
      <c r="AC711" s="162" t="s">
        <v>204</v>
      </c>
      <c r="AD711" s="162" t="s">
        <v>204</v>
      </c>
      <c r="AE711" s="162" t="s">
        <v>204</v>
      </c>
      <c r="AF711" s="162" t="s">
        <v>204</v>
      </c>
      <c r="AG711" s="162" t="s">
        <v>197</v>
      </c>
    </row>
    <row r="712" spans="1:33" x14ac:dyDescent="0.25">
      <c r="A712" s="162" t="s">
        <v>1357</v>
      </c>
      <c r="B712" s="162" t="s">
        <v>197</v>
      </c>
      <c r="C712" s="162" t="s">
        <v>197</v>
      </c>
      <c r="D712" s="162" t="s">
        <v>1358</v>
      </c>
      <c r="E712" s="162" t="s">
        <v>197</v>
      </c>
      <c r="F712" s="162" t="s">
        <v>1359</v>
      </c>
      <c r="G712" s="162" t="s">
        <v>1931</v>
      </c>
      <c r="H712" s="162" t="s">
        <v>1932</v>
      </c>
      <c r="I712" s="162" t="s">
        <v>1497</v>
      </c>
      <c r="J712" s="162" t="s">
        <v>180</v>
      </c>
      <c r="K712" s="162" t="s">
        <v>47</v>
      </c>
      <c r="L712" s="162">
        <v>11</v>
      </c>
      <c r="M712" s="162">
        <v>2012</v>
      </c>
      <c r="N712" s="162" t="s">
        <v>1936</v>
      </c>
      <c r="O712" s="162">
        <v>1</v>
      </c>
      <c r="P712" s="162" t="s">
        <v>204</v>
      </c>
      <c r="Q712" s="162" t="s">
        <v>204</v>
      </c>
      <c r="R712" s="162" t="s">
        <v>204</v>
      </c>
      <c r="S712" s="162" t="s">
        <v>204</v>
      </c>
      <c r="T712" s="162" t="s">
        <v>204</v>
      </c>
      <c r="U712" s="162" t="s">
        <v>204</v>
      </c>
      <c r="V712" s="162" t="s">
        <v>204</v>
      </c>
      <c r="W712" s="162" t="s">
        <v>204</v>
      </c>
      <c r="X712" s="162" t="s">
        <v>204</v>
      </c>
      <c r="Y712" s="162" t="s">
        <v>204</v>
      </c>
      <c r="Z712" s="162" t="s">
        <v>204</v>
      </c>
      <c r="AA712" s="162" t="s">
        <v>204</v>
      </c>
      <c r="AB712" s="162" t="s">
        <v>204</v>
      </c>
      <c r="AC712" s="162" t="s">
        <v>204</v>
      </c>
      <c r="AD712" s="162" t="s">
        <v>204</v>
      </c>
      <c r="AE712" s="162" t="s">
        <v>204</v>
      </c>
      <c r="AF712" s="162" t="s">
        <v>204</v>
      </c>
      <c r="AG712" s="162" t="s">
        <v>197</v>
      </c>
    </row>
    <row r="713" spans="1:33" x14ac:dyDescent="0.25">
      <c r="A713" s="162" t="s">
        <v>1357</v>
      </c>
      <c r="B713" s="162" t="s">
        <v>197</v>
      </c>
      <c r="C713" s="162" t="s">
        <v>197</v>
      </c>
      <c r="D713" s="162" t="s">
        <v>1358</v>
      </c>
      <c r="E713" s="162" t="s">
        <v>197</v>
      </c>
      <c r="F713" s="162" t="s">
        <v>1359</v>
      </c>
      <c r="G713" s="162" t="s">
        <v>1931</v>
      </c>
      <c r="H713" s="162" t="s">
        <v>1932</v>
      </c>
      <c r="I713" s="162" t="s">
        <v>1497</v>
      </c>
      <c r="J713" s="162" t="s">
        <v>180</v>
      </c>
      <c r="K713" s="162" t="s">
        <v>47</v>
      </c>
      <c r="L713" s="162">
        <v>10</v>
      </c>
      <c r="M713" s="162">
        <v>2012</v>
      </c>
      <c r="N713" s="162" t="s">
        <v>1938</v>
      </c>
      <c r="O713" s="162">
        <v>2</v>
      </c>
      <c r="P713" s="162" t="s">
        <v>204</v>
      </c>
      <c r="Q713" s="162" t="s">
        <v>204</v>
      </c>
      <c r="R713" s="162" t="s">
        <v>204</v>
      </c>
      <c r="S713" s="162" t="s">
        <v>204</v>
      </c>
      <c r="T713" s="162" t="s">
        <v>204</v>
      </c>
      <c r="U713" s="162" t="s">
        <v>204</v>
      </c>
      <c r="V713" s="162" t="s">
        <v>204</v>
      </c>
      <c r="W713" s="162" t="s">
        <v>204</v>
      </c>
      <c r="X713" s="162" t="s">
        <v>204</v>
      </c>
      <c r="Y713" s="162" t="s">
        <v>204</v>
      </c>
      <c r="Z713" s="162" t="s">
        <v>204</v>
      </c>
      <c r="AA713" s="162" t="s">
        <v>204</v>
      </c>
      <c r="AB713" s="162" t="s">
        <v>204</v>
      </c>
      <c r="AC713" s="162" t="s">
        <v>204</v>
      </c>
      <c r="AD713" s="162" t="s">
        <v>204</v>
      </c>
      <c r="AE713" s="162" t="s">
        <v>204</v>
      </c>
      <c r="AF713" s="162" t="s">
        <v>204</v>
      </c>
      <c r="AG713" s="162" t="s">
        <v>197</v>
      </c>
    </row>
    <row r="714" spans="1:33" x14ac:dyDescent="0.25">
      <c r="A714" s="162" t="s">
        <v>1357</v>
      </c>
      <c r="B714" s="162" t="s">
        <v>197</v>
      </c>
      <c r="C714" s="162" t="s">
        <v>197</v>
      </c>
      <c r="D714" s="162" t="s">
        <v>1358</v>
      </c>
      <c r="E714" s="162" t="s">
        <v>197</v>
      </c>
      <c r="F714" s="162" t="s">
        <v>1359</v>
      </c>
      <c r="G714" s="162" t="s">
        <v>1931</v>
      </c>
      <c r="H714" s="162" t="s">
        <v>1932</v>
      </c>
      <c r="I714" s="162" t="s">
        <v>1497</v>
      </c>
      <c r="J714" s="162" t="s">
        <v>180</v>
      </c>
      <c r="K714" s="162" t="s">
        <v>47</v>
      </c>
      <c r="L714" s="162">
        <v>9</v>
      </c>
      <c r="M714" s="162">
        <v>2012</v>
      </c>
      <c r="N714" s="162" t="s">
        <v>1937</v>
      </c>
      <c r="O714" s="162">
        <v>3</v>
      </c>
      <c r="P714" s="162" t="s">
        <v>204</v>
      </c>
      <c r="Q714" s="162" t="s">
        <v>204</v>
      </c>
      <c r="R714" s="162" t="s">
        <v>204</v>
      </c>
      <c r="S714" s="162" t="s">
        <v>204</v>
      </c>
      <c r="T714" s="162" t="s">
        <v>204</v>
      </c>
      <c r="U714" s="162" t="s">
        <v>204</v>
      </c>
      <c r="V714" s="162" t="s">
        <v>204</v>
      </c>
      <c r="W714" s="162" t="s">
        <v>204</v>
      </c>
      <c r="X714" s="162" t="s">
        <v>204</v>
      </c>
      <c r="Y714" s="162" t="s">
        <v>204</v>
      </c>
      <c r="Z714" s="162" t="s">
        <v>204</v>
      </c>
      <c r="AA714" s="162" t="s">
        <v>204</v>
      </c>
      <c r="AB714" s="162" t="s">
        <v>204</v>
      </c>
      <c r="AC714" s="162" t="s">
        <v>204</v>
      </c>
      <c r="AD714" s="162" t="s">
        <v>204</v>
      </c>
      <c r="AE714" s="162" t="s">
        <v>204</v>
      </c>
      <c r="AF714" s="162" t="s">
        <v>204</v>
      </c>
      <c r="AG714" s="162" t="s">
        <v>197</v>
      </c>
    </row>
    <row r="715" spans="1:33" x14ac:dyDescent="0.25">
      <c r="A715" s="162" t="s">
        <v>1357</v>
      </c>
      <c r="B715" s="162" t="s">
        <v>197</v>
      </c>
      <c r="C715" s="162" t="s">
        <v>197</v>
      </c>
      <c r="D715" s="162" t="s">
        <v>1358</v>
      </c>
      <c r="E715" s="162" t="s">
        <v>197</v>
      </c>
      <c r="F715" s="162" t="s">
        <v>1359</v>
      </c>
      <c r="G715" s="162" t="s">
        <v>1931</v>
      </c>
      <c r="H715" s="162" t="s">
        <v>1932</v>
      </c>
      <c r="I715" s="162" t="s">
        <v>1497</v>
      </c>
      <c r="J715" s="162" t="s">
        <v>180</v>
      </c>
      <c r="K715" s="162" t="s">
        <v>47</v>
      </c>
      <c r="L715" s="162">
        <v>7</v>
      </c>
      <c r="M715" s="162">
        <v>2012</v>
      </c>
      <c r="N715" s="162" t="s">
        <v>1933</v>
      </c>
      <c r="O715" s="162">
        <v>2</v>
      </c>
      <c r="P715" s="162" t="s">
        <v>204</v>
      </c>
      <c r="Q715" s="162" t="s">
        <v>204</v>
      </c>
      <c r="R715" s="162" t="s">
        <v>204</v>
      </c>
      <c r="S715" s="162" t="s">
        <v>204</v>
      </c>
      <c r="T715" s="162" t="s">
        <v>204</v>
      </c>
      <c r="U715" s="162" t="s">
        <v>204</v>
      </c>
      <c r="V715" s="162" t="s">
        <v>204</v>
      </c>
      <c r="W715" s="162" t="s">
        <v>204</v>
      </c>
      <c r="X715" s="162" t="s">
        <v>204</v>
      </c>
      <c r="Y715" s="162" t="s">
        <v>204</v>
      </c>
      <c r="Z715" s="162" t="s">
        <v>204</v>
      </c>
      <c r="AA715" s="162" t="s">
        <v>204</v>
      </c>
      <c r="AB715" s="162" t="s">
        <v>204</v>
      </c>
      <c r="AC715" s="162" t="s">
        <v>204</v>
      </c>
      <c r="AD715" s="162" t="s">
        <v>204</v>
      </c>
      <c r="AE715" s="162" t="s">
        <v>204</v>
      </c>
      <c r="AF715" s="162" t="s">
        <v>204</v>
      </c>
      <c r="AG715" s="162" t="s">
        <v>197</v>
      </c>
    </row>
    <row r="716" spans="1:33" x14ac:dyDescent="0.25">
      <c r="A716" s="162" t="s">
        <v>1357</v>
      </c>
      <c r="B716" s="162" t="s">
        <v>197</v>
      </c>
      <c r="C716" s="162" t="s">
        <v>197</v>
      </c>
      <c r="D716" s="162" t="s">
        <v>1358</v>
      </c>
      <c r="E716" s="162" t="s">
        <v>197</v>
      </c>
      <c r="F716" s="162" t="s">
        <v>1359</v>
      </c>
      <c r="G716" s="162" t="s">
        <v>1939</v>
      </c>
      <c r="H716" s="162" t="s">
        <v>1940</v>
      </c>
      <c r="I716" s="162" t="s">
        <v>1362</v>
      </c>
      <c r="J716" s="162" t="s">
        <v>180</v>
      </c>
      <c r="K716" s="162" t="s">
        <v>47</v>
      </c>
      <c r="L716" s="162">
        <v>7</v>
      </c>
      <c r="M716" s="162">
        <v>2012</v>
      </c>
      <c r="N716" s="162" t="s">
        <v>1946</v>
      </c>
      <c r="O716" s="162">
        <v>4</v>
      </c>
      <c r="P716" s="162" t="s">
        <v>204</v>
      </c>
      <c r="Q716" s="162" t="s">
        <v>204</v>
      </c>
      <c r="R716" s="162" t="s">
        <v>204</v>
      </c>
      <c r="S716" s="162" t="s">
        <v>204</v>
      </c>
      <c r="T716" s="162" t="s">
        <v>204</v>
      </c>
      <c r="U716" s="162" t="s">
        <v>204</v>
      </c>
      <c r="V716" s="162" t="s">
        <v>204</v>
      </c>
      <c r="W716" s="162" t="s">
        <v>204</v>
      </c>
      <c r="X716" s="162" t="s">
        <v>204</v>
      </c>
      <c r="Y716" s="162" t="s">
        <v>204</v>
      </c>
      <c r="Z716" s="162" t="s">
        <v>204</v>
      </c>
      <c r="AA716" s="162" t="s">
        <v>204</v>
      </c>
      <c r="AB716" s="162" t="s">
        <v>204</v>
      </c>
      <c r="AC716" s="162" t="s">
        <v>204</v>
      </c>
      <c r="AD716" s="162" t="s">
        <v>204</v>
      </c>
      <c r="AE716" s="162" t="s">
        <v>204</v>
      </c>
      <c r="AF716" s="162" t="s">
        <v>204</v>
      </c>
      <c r="AG716" s="162" t="s">
        <v>197</v>
      </c>
    </row>
    <row r="717" spans="1:33" x14ac:dyDescent="0.25">
      <c r="A717" s="162" t="s">
        <v>1357</v>
      </c>
      <c r="B717" s="162" t="s">
        <v>197</v>
      </c>
      <c r="C717" s="162" t="s">
        <v>197</v>
      </c>
      <c r="D717" s="162" t="s">
        <v>1358</v>
      </c>
      <c r="E717" s="162" t="s">
        <v>197</v>
      </c>
      <c r="F717" s="162" t="s">
        <v>1359</v>
      </c>
      <c r="G717" s="162" t="s">
        <v>1939</v>
      </c>
      <c r="H717" s="162" t="s">
        <v>1940</v>
      </c>
      <c r="I717" s="162" t="s">
        <v>1362</v>
      </c>
      <c r="J717" s="162" t="s">
        <v>180</v>
      </c>
      <c r="K717" s="162" t="s">
        <v>47</v>
      </c>
      <c r="L717" s="162">
        <v>9</v>
      </c>
      <c r="M717" s="162">
        <v>2012</v>
      </c>
      <c r="N717" s="162" t="s">
        <v>1942</v>
      </c>
      <c r="O717" s="162">
        <v>3</v>
      </c>
      <c r="P717" s="162" t="s">
        <v>204</v>
      </c>
      <c r="Q717" s="162" t="s">
        <v>204</v>
      </c>
      <c r="R717" s="162" t="s">
        <v>204</v>
      </c>
      <c r="S717" s="162" t="s">
        <v>204</v>
      </c>
      <c r="T717" s="162" t="s">
        <v>204</v>
      </c>
      <c r="U717" s="162" t="s">
        <v>204</v>
      </c>
      <c r="V717" s="162" t="s">
        <v>204</v>
      </c>
      <c r="W717" s="162" t="s">
        <v>204</v>
      </c>
      <c r="X717" s="162" t="s">
        <v>204</v>
      </c>
      <c r="Y717" s="162" t="s">
        <v>204</v>
      </c>
      <c r="Z717" s="162" t="s">
        <v>204</v>
      </c>
      <c r="AA717" s="162" t="s">
        <v>204</v>
      </c>
      <c r="AB717" s="162" t="s">
        <v>204</v>
      </c>
      <c r="AC717" s="162" t="s">
        <v>204</v>
      </c>
      <c r="AD717" s="162" t="s">
        <v>204</v>
      </c>
      <c r="AE717" s="162" t="s">
        <v>204</v>
      </c>
      <c r="AF717" s="162" t="s">
        <v>204</v>
      </c>
      <c r="AG717" s="162" t="s">
        <v>197</v>
      </c>
    </row>
    <row r="718" spans="1:33" x14ac:dyDescent="0.25">
      <c r="A718" s="162" t="s">
        <v>1357</v>
      </c>
      <c r="B718" s="162" t="s">
        <v>197</v>
      </c>
      <c r="C718" s="162" t="s">
        <v>197</v>
      </c>
      <c r="D718" s="162" t="s">
        <v>1358</v>
      </c>
      <c r="E718" s="162" t="s">
        <v>197</v>
      </c>
      <c r="F718" s="162" t="s">
        <v>1359</v>
      </c>
      <c r="G718" s="162" t="s">
        <v>1939</v>
      </c>
      <c r="H718" s="162" t="s">
        <v>1940</v>
      </c>
      <c r="I718" s="162" t="s">
        <v>1362</v>
      </c>
      <c r="J718" s="162" t="s">
        <v>180</v>
      </c>
      <c r="K718" s="162" t="s">
        <v>47</v>
      </c>
      <c r="L718" s="162">
        <v>10</v>
      </c>
      <c r="M718" s="162">
        <v>2012</v>
      </c>
      <c r="N718" s="162" t="s">
        <v>1941</v>
      </c>
      <c r="O718" s="162">
        <v>3</v>
      </c>
      <c r="P718" s="162" t="s">
        <v>204</v>
      </c>
      <c r="Q718" s="162" t="s">
        <v>204</v>
      </c>
      <c r="R718" s="162" t="s">
        <v>204</v>
      </c>
      <c r="S718" s="162" t="s">
        <v>204</v>
      </c>
      <c r="T718" s="162" t="s">
        <v>204</v>
      </c>
      <c r="U718" s="162" t="s">
        <v>204</v>
      </c>
      <c r="V718" s="162" t="s">
        <v>204</v>
      </c>
      <c r="W718" s="162" t="s">
        <v>204</v>
      </c>
      <c r="X718" s="162" t="s">
        <v>204</v>
      </c>
      <c r="Y718" s="162" t="s">
        <v>204</v>
      </c>
      <c r="Z718" s="162" t="s">
        <v>204</v>
      </c>
      <c r="AA718" s="162" t="s">
        <v>204</v>
      </c>
      <c r="AB718" s="162" t="s">
        <v>204</v>
      </c>
      <c r="AC718" s="162" t="s">
        <v>204</v>
      </c>
      <c r="AD718" s="162" t="s">
        <v>204</v>
      </c>
      <c r="AE718" s="162" t="s">
        <v>204</v>
      </c>
      <c r="AF718" s="162" t="s">
        <v>204</v>
      </c>
      <c r="AG718" s="162" t="s">
        <v>197</v>
      </c>
    </row>
    <row r="719" spans="1:33" x14ac:dyDescent="0.25">
      <c r="A719" s="162" t="s">
        <v>1357</v>
      </c>
      <c r="B719" s="162" t="s">
        <v>197</v>
      </c>
      <c r="C719" s="162" t="s">
        <v>197</v>
      </c>
      <c r="D719" s="162" t="s">
        <v>1358</v>
      </c>
      <c r="E719" s="162" t="s">
        <v>197</v>
      </c>
      <c r="F719" s="162" t="s">
        <v>1359</v>
      </c>
      <c r="G719" s="162" t="s">
        <v>1939</v>
      </c>
      <c r="H719" s="162" t="s">
        <v>1940</v>
      </c>
      <c r="I719" s="162" t="s">
        <v>1362</v>
      </c>
      <c r="J719" s="162" t="s">
        <v>180</v>
      </c>
      <c r="K719" s="162" t="s">
        <v>47</v>
      </c>
      <c r="L719" s="162">
        <v>11</v>
      </c>
      <c r="M719" s="162">
        <v>2012</v>
      </c>
      <c r="N719" s="162" t="s">
        <v>1943</v>
      </c>
      <c r="O719" s="162">
        <v>3</v>
      </c>
      <c r="P719" s="162" t="s">
        <v>204</v>
      </c>
      <c r="Q719" s="162" t="s">
        <v>204</v>
      </c>
      <c r="R719" s="162" t="s">
        <v>204</v>
      </c>
      <c r="S719" s="162" t="s">
        <v>204</v>
      </c>
      <c r="T719" s="162" t="s">
        <v>204</v>
      </c>
      <c r="U719" s="162" t="s">
        <v>204</v>
      </c>
      <c r="V719" s="162" t="s">
        <v>204</v>
      </c>
      <c r="W719" s="162" t="s">
        <v>204</v>
      </c>
      <c r="X719" s="162" t="s">
        <v>204</v>
      </c>
      <c r="Y719" s="162" t="s">
        <v>204</v>
      </c>
      <c r="Z719" s="162" t="s">
        <v>204</v>
      </c>
      <c r="AA719" s="162" t="s">
        <v>204</v>
      </c>
      <c r="AB719" s="162" t="s">
        <v>204</v>
      </c>
      <c r="AC719" s="162" t="s">
        <v>204</v>
      </c>
      <c r="AD719" s="162" t="s">
        <v>204</v>
      </c>
      <c r="AE719" s="162" t="s">
        <v>204</v>
      </c>
      <c r="AF719" s="162" t="s">
        <v>204</v>
      </c>
      <c r="AG719" s="162" t="s">
        <v>197</v>
      </c>
    </row>
    <row r="720" spans="1:33" x14ac:dyDescent="0.25">
      <c r="A720" s="162" t="s">
        <v>1357</v>
      </c>
      <c r="B720" s="162" t="s">
        <v>197</v>
      </c>
      <c r="C720" s="162" t="s">
        <v>197</v>
      </c>
      <c r="D720" s="162" t="s">
        <v>1358</v>
      </c>
      <c r="E720" s="162" t="s">
        <v>197</v>
      </c>
      <c r="F720" s="162" t="s">
        <v>1359</v>
      </c>
      <c r="G720" s="162" t="s">
        <v>1939</v>
      </c>
      <c r="H720" s="162" t="s">
        <v>1940</v>
      </c>
      <c r="I720" s="162" t="s">
        <v>1362</v>
      </c>
      <c r="J720" s="162" t="s">
        <v>180</v>
      </c>
      <c r="K720" s="162" t="s">
        <v>47</v>
      </c>
      <c r="L720" s="162">
        <v>12</v>
      </c>
      <c r="M720" s="162">
        <v>2012</v>
      </c>
      <c r="N720" s="162" t="s">
        <v>1944</v>
      </c>
      <c r="O720" s="162">
        <v>2</v>
      </c>
      <c r="P720" s="162" t="s">
        <v>204</v>
      </c>
      <c r="Q720" s="162" t="s">
        <v>204</v>
      </c>
      <c r="R720" s="162" t="s">
        <v>204</v>
      </c>
      <c r="S720" s="162" t="s">
        <v>204</v>
      </c>
      <c r="T720" s="162" t="s">
        <v>204</v>
      </c>
      <c r="U720" s="162" t="s">
        <v>204</v>
      </c>
      <c r="V720" s="162" t="s">
        <v>204</v>
      </c>
      <c r="W720" s="162" t="s">
        <v>204</v>
      </c>
      <c r="X720" s="162" t="s">
        <v>204</v>
      </c>
      <c r="Y720" s="162" t="s">
        <v>204</v>
      </c>
      <c r="Z720" s="162" t="s">
        <v>204</v>
      </c>
      <c r="AA720" s="162" t="s">
        <v>204</v>
      </c>
      <c r="AB720" s="162" t="s">
        <v>204</v>
      </c>
      <c r="AC720" s="162" t="s">
        <v>204</v>
      </c>
      <c r="AD720" s="162" t="s">
        <v>204</v>
      </c>
      <c r="AE720" s="162" t="s">
        <v>204</v>
      </c>
      <c r="AF720" s="162" t="s">
        <v>204</v>
      </c>
      <c r="AG720" s="162" t="s">
        <v>197</v>
      </c>
    </row>
    <row r="721" spans="1:33" x14ac:dyDescent="0.25">
      <c r="A721" s="162" t="s">
        <v>1357</v>
      </c>
      <c r="B721" s="162" t="s">
        <v>197</v>
      </c>
      <c r="C721" s="162" t="s">
        <v>197</v>
      </c>
      <c r="D721" s="162" t="s">
        <v>1358</v>
      </c>
      <c r="E721" s="162" t="s">
        <v>197</v>
      </c>
      <c r="F721" s="162" t="s">
        <v>1359</v>
      </c>
      <c r="G721" s="162" t="s">
        <v>1939</v>
      </c>
      <c r="H721" s="162" t="s">
        <v>1940</v>
      </c>
      <c r="I721" s="162" t="s">
        <v>1362</v>
      </c>
      <c r="J721" s="162" t="s">
        <v>180</v>
      </c>
      <c r="K721" s="162" t="s">
        <v>47</v>
      </c>
      <c r="L721" s="162">
        <v>8</v>
      </c>
      <c r="M721" s="162">
        <v>2012</v>
      </c>
      <c r="N721" s="162" t="s">
        <v>1945</v>
      </c>
      <c r="O721" s="162">
        <v>3</v>
      </c>
      <c r="P721" s="162" t="s">
        <v>204</v>
      </c>
      <c r="Q721" s="162" t="s">
        <v>204</v>
      </c>
      <c r="R721" s="162" t="s">
        <v>204</v>
      </c>
      <c r="S721" s="162" t="s">
        <v>204</v>
      </c>
      <c r="T721" s="162" t="s">
        <v>204</v>
      </c>
      <c r="U721" s="162" t="s">
        <v>204</v>
      </c>
      <c r="V721" s="162" t="s">
        <v>204</v>
      </c>
      <c r="W721" s="162" t="s">
        <v>204</v>
      </c>
      <c r="X721" s="162" t="s">
        <v>204</v>
      </c>
      <c r="Y721" s="162" t="s">
        <v>204</v>
      </c>
      <c r="Z721" s="162" t="s">
        <v>204</v>
      </c>
      <c r="AA721" s="162" t="s">
        <v>204</v>
      </c>
      <c r="AB721" s="162" t="s">
        <v>204</v>
      </c>
      <c r="AC721" s="162" t="s">
        <v>204</v>
      </c>
      <c r="AD721" s="162" t="s">
        <v>204</v>
      </c>
      <c r="AE721" s="162" t="s">
        <v>204</v>
      </c>
      <c r="AF721" s="162" t="s">
        <v>204</v>
      </c>
      <c r="AG721" s="162" t="s">
        <v>197</v>
      </c>
    </row>
    <row r="722" spans="1:33" x14ac:dyDescent="0.25">
      <c r="A722" s="162" t="s">
        <v>1357</v>
      </c>
      <c r="B722" s="162" t="s">
        <v>197</v>
      </c>
      <c r="C722" s="162" t="s">
        <v>197</v>
      </c>
      <c r="D722" s="162" t="s">
        <v>1358</v>
      </c>
      <c r="E722" s="162" t="s">
        <v>197</v>
      </c>
      <c r="F722" s="162" t="s">
        <v>1359</v>
      </c>
      <c r="G722" s="162" t="s">
        <v>1947</v>
      </c>
      <c r="H722" s="162" t="s">
        <v>1948</v>
      </c>
      <c r="I722" s="162" t="s">
        <v>1362</v>
      </c>
      <c r="J722" s="162" t="s">
        <v>180</v>
      </c>
      <c r="K722" s="162" t="s">
        <v>47</v>
      </c>
      <c r="L722" s="162">
        <v>8</v>
      </c>
      <c r="M722" s="162">
        <v>2012</v>
      </c>
      <c r="N722" s="162" t="s">
        <v>1950</v>
      </c>
      <c r="O722" s="162">
        <v>4</v>
      </c>
      <c r="P722" s="162" t="s">
        <v>204</v>
      </c>
      <c r="Q722" s="162" t="s">
        <v>204</v>
      </c>
      <c r="R722" s="162" t="s">
        <v>204</v>
      </c>
      <c r="S722" s="162" t="s">
        <v>204</v>
      </c>
      <c r="T722" s="162" t="s">
        <v>204</v>
      </c>
      <c r="U722" s="162" t="s">
        <v>204</v>
      </c>
      <c r="V722" s="162" t="s">
        <v>204</v>
      </c>
      <c r="W722" s="162" t="s">
        <v>204</v>
      </c>
      <c r="X722" s="162" t="s">
        <v>204</v>
      </c>
      <c r="Y722" s="162" t="s">
        <v>204</v>
      </c>
      <c r="Z722" s="162" t="s">
        <v>204</v>
      </c>
      <c r="AA722" s="162" t="s">
        <v>204</v>
      </c>
      <c r="AB722" s="162" t="s">
        <v>204</v>
      </c>
      <c r="AC722" s="162" t="s">
        <v>204</v>
      </c>
      <c r="AD722" s="162" t="s">
        <v>204</v>
      </c>
      <c r="AE722" s="162" t="s">
        <v>204</v>
      </c>
      <c r="AF722" s="162" t="s">
        <v>204</v>
      </c>
      <c r="AG722" s="162" t="s">
        <v>197</v>
      </c>
    </row>
    <row r="723" spans="1:33" x14ac:dyDescent="0.25">
      <c r="A723" s="162" t="s">
        <v>1357</v>
      </c>
      <c r="B723" s="162" t="s">
        <v>197</v>
      </c>
      <c r="C723" s="162" t="s">
        <v>197</v>
      </c>
      <c r="D723" s="162" t="s">
        <v>1358</v>
      </c>
      <c r="E723" s="162" t="s">
        <v>197</v>
      </c>
      <c r="F723" s="162" t="s">
        <v>1359</v>
      </c>
      <c r="G723" s="162" t="s">
        <v>1947</v>
      </c>
      <c r="H723" s="162" t="s">
        <v>1948</v>
      </c>
      <c r="I723" s="162" t="s">
        <v>1362</v>
      </c>
      <c r="J723" s="162" t="s">
        <v>180</v>
      </c>
      <c r="K723" s="162" t="s">
        <v>47</v>
      </c>
      <c r="L723" s="162">
        <v>12</v>
      </c>
      <c r="M723" s="162">
        <v>2012</v>
      </c>
      <c r="N723" s="162" t="s">
        <v>1951</v>
      </c>
      <c r="O723" s="162">
        <v>2</v>
      </c>
      <c r="P723" s="162" t="s">
        <v>204</v>
      </c>
      <c r="Q723" s="162" t="s">
        <v>204</v>
      </c>
      <c r="R723" s="162" t="s">
        <v>204</v>
      </c>
      <c r="S723" s="162" t="s">
        <v>204</v>
      </c>
      <c r="T723" s="162" t="s">
        <v>204</v>
      </c>
      <c r="U723" s="162" t="s">
        <v>204</v>
      </c>
      <c r="V723" s="162" t="s">
        <v>204</v>
      </c>
      <c r="W723" s="162" t="s">
        <v>204</v>
      </c>
      <c r="X723" s="162" t="s">
        <v>204</v>
      </c>
      <c r="Y723" s="162" t="s">
        <v>204</v>
      </c>
      <c r="Z723" s="162" t="s">
        <v>204</v>
      </c>
      <c r="AA723" s="162" t="s">
        <v>204</v>
      </c>
      <c r="AB723" s="162" t="s">
        <v>204</v>
      </c>
      <c r="AC723" s="162" t="s">
        <v>204</v>
      </c>
      <c r="AD723" s="162" t="s">
        <v>204</v>
      </c>
      <c r="AE723" s="162" t="s">
        <v>204</v>
      </c>
      <c r="AF723" s="162" t="s">
        <v>204</v>
      </c>
      <c r="AG723" s="162" t="s">
        <v>197</v>
      </c>
    </row>
    <row r="724" spans="1:33" x14ac:dyDescent="0.25">
      <c r="A724" s="162" t="s">
        <v>1357</v>
      </c>
      <c r="B724" s="162" t="s">
        <v>197</v>
      </c>
      <c r="C724" s="162" t="s">
        <v>197</v>
      </c>
      <c r="D724" s="162" t="s">
        <v>1358</v>
      </c>
      <c r="E724" s="162" t="s">
        <v>197</v>
      </c>
      <c r="F724" s="162" t="s">
        <v>1359</v>
      </c>
      <c r="G724" s="162" t="s">
        <v>1947</v>
      </c>
      <c r="H724" s="162" t="s">
        <v>1948</v>
      </c>
      <c r="I724" s="162" t="s">
        <v>1362</v>
      </c>
      <c r="J724" s="162" t="s">
        <v>180</v>
      </c>
      <c r="K724" s="162" t="s">
        <v>47</v>
      </c>
      <c r="L724" s="162">
        <v>11</v>
      </c>
      <c r="M724" s="162">
        <v>2012</v>
      </c>
      <c r="N724" s="162" t="s">
        <v>1952</v>
      </c>
      <c r="O724" s="162">
        <v>2</v>
      </c>
      <c r="P724" s="162" t="s">
        <v>204</v>
      </c>
      <c r="Q724" s="162" t="s">
        <v>204</v>
      </c>
      <c r="R724" s="162" t="s">
        <v>204</v>
      </c>
      <c r="S724" s="162" t="s">
        <v>204</v>
      </c>
      <c r="T724" s="162" t="s">
        <v>204</v>
      </c>
      <c r="U724" s="162" t="s">
        <v>204</v>
      </c>
      <c r="V724" s="162" t="s">
        <v>204</v>
      </c>
      <c r="W724" s="162" t="s">
        <v>204</v>
      </c>
      <c r="X724" s="162" t="s">
        <v>204</v>
      </c>
      <c r="Y724" s="162" t="s">
        <v>204</v>
      </c>
      <c r="Z724" s="162" t="s">
        <v>204</v>
      </c>
      <c r="AA724" s="162" t="s">
        <v>204</v>
      </c>
      <c r="AB724" s="162" t="s">
        <v>204</v>
      </c>
      <c r="AC724" s="162" t="s">
        <v>204</v>
      </c>
      <c r="AD724" s="162" t="s">
        <v>204</v>
      </c>
      <c r="AE724" s="162" t="s">
        <v>204</v>
      </c>
      <c r="AF724" s="162" t="s">
        <v>204</v>
      </c>
      <c r="AG724" s="162" t="s">
        <v>197</v>
      </c>
    </row>
    <row r="725" spans="1:33" x14ac:dyDescent="0.25">
      <c r="A725" s="162" t="s">
        <v>1357</v>
      </c>
      <c r="B725" s="162" t="s">
        <v>197</v>
      </c>
      <c r="C725" s="162" t="s">
        <v>197</v>
      </c>
      <c r="D725" s="162" t="s">
        <v>1358</v>
      </c>
      <c r="E725" s="162" t="s">
        <v>197</v>
      </c>
      <c r="F725" s="162" t="s">
        <v>1359</v>
      </c>
      <c r="G725" s="162" t="s">
        <v>1947</v>
      </c>
      <c r="H725" s="162" t="s">
        <v>1948</v>
      </c>
      <c r="I725" s="162" t="s">
        <v>1362</v>
      </c>
      <c r="J725" s="162" t="s">
        <v>180</v>
      </c>
      <c r="K725" s="162" t="s">
        <v>47</v>
      </c>
      <c r="L725" s="162">
        <v>10</v>
      </c>
      <c r="M725" s="162">
        <v>2012</v>
      </c>
      <c r="N725" s="162" t="s">
        <v>1954</v>
      </c>
      <c r="O725" s="162">
        <v>1</v>
      </c>
      <c r="P725" s="162" t="s">
        <v>204</v>
      </c>
      <c r="Q725" s="162" t="s">
        <v>204</v>
      </c>
      <c r="R725" s="162" t="s">
        <v>204</v>
      </c>
      <c r="S725" s="162" t="s">
        <v>204</v>
      </c>
      <c r="T725" s="162" t="s">
        <v>204</v>
      </c>
      <c r="U725" s="162" t="s">
        <v>204</v>
      </c>
      <c r="V725" s="162" t="s">
        <v>204</v>
      </c>
      <c r="W725" s="162" t="s">
        <v>204</v>
      </c>
      <c r="X725" s="162" t="s">
        <v>204</v>
      </c>
      <c r="Y725" s="162" t="s">
        <v>204</v>
      </c>
      <c r="Z725" s="162" t="s">
        <v>204</v>
      </c>
      <c r="AA725" s="162" t="s">
        <v>204</v>
      </c>
      <c r="AB725" s="162" t="s">
        <v>204</v>
      </c>
      <c r="AC725" s="162" t="s">
        <v>204</v>
      </c>
      <c r="AD725" s="162" t="s">
        <v>204</v>
      </c>
      <c r="AE725" s="162" t="s">
        <v>204</v>
      </c>
      <c r="AF725" s="162" t="s">
        <v>204</v>
      </c>
      <c r="AG725" s="162" t="s">
        <v>197</v>
      </c>
    </row>
    <row r="726" spans="1:33" x14ac:dyDescent="0.25">
      <c r="A726" s="162" t="s">
        <v>1357</v>
      </c>
      <c r="B726" s="162" t="s">
        <v>197</v>
      </c>
      <c r="C726" s="162" t="s">
        <v>197</v>
      </c>
      <c r="D726" s="162" t="s">
        <v>1358</v>
      </c>
      <c r="E726" s="162" t="s">
        <v>197</v>
      </c>
      <c r="F726" s="162" t="s">
        <v>1359</v>
      </c>
      <c r="G726" s="162" t="s">
        <v>1947</v>
      </c>
      <c r="H726" s="162" t="s">
        <v>1948</v>
      </c>
      <c r="I726" s="162" t="s">
        <v>1362</v>
      </c>
      <c r="J726" s="162" t="s">
        <v>180</v>
      </c>
      <c r="K726" s="162" t="s">
        <v>47</v>
      </c>
      <c r="L726" s="162">
        <v>9</v>
      </c>
      <c r="M726" s="162">
        <v>2012</v>
      </c>
      <c r="N726" s="162" t="s">
        <v>1953</v>
      </c>
      <c r="O726" s="162">
        <v>3</v>
      </c>
      <c r="P726" s="162" t="s">
        <v>204</v>
      </c>
      <c r="Q726" s="162" t="s">
        <v>204</v>
      </c>
      <c r="R726" s="162" t="s">
        <v>204</v>
      </c>
      <c r="S726" s="162" t="s">
        <v>204</v>
      </c>
      <c r="T726" s="162" t="s">
        <v>204</v>
      </c>
      <c r="U726" s="162" t="s">
        <v>204</v>
      </c>
      <c r="V726" s="162" t="s">
        <v>204</v>
      </c>
      <c r="W726" s="162" t="s">
        <v>204</v>
      </c>
      <c r="X726" s="162" t="s">
        <v>204</v>
      </c>
      <c r="Y726" s="162" t="s">
        <v>204</v>
      </c>
      <c r="Z726" s="162" t="s">
        <v>204</v>
      </c>
      <c r="AA726" s="162" t="s">
        <v>204</v>
      </c>
      <c r="AB726" s="162" t="s">
        <v>204</v>
      </c>
      <c r="AC726" s="162" t="s">
        <v>204</v>
      </c>
      <c r="AD726" s="162" t="s">
        <v>204</v>
      </c>
      <c r="AE726" s="162" t="s">
        <v>204</v>
      </c>
      <c r="AF726" s="162" t="s">
        <v>204</v>
      </c>
      <c r="AG726" s="162" t="s">
        <v>197</v>
      </c>
    </row>
    <row r="727" spans="1:33" x14ac:dyDescent="0.25">
      <c r="A727" s="162" t="s">
        <v>1357</v>
      </c>
      <c r="B727" s="162" t="s">
        <v>197</v>
      </c>
      <c r="C727" s="162" t="s">
        <v>197</v>
      </c>
      <c r="D727" s="162" t="s">
        <v>1358</v>
      </c>
      <c r="E727" s="162" t="s">
        <v>197</v>
      </c>
      <c r="F727" s="162" t="s">
        <v>1359</v>
      </c>
      <c r="G727" s="162" t="s">
        <v>1947</v>
      </c>
      <c r="H727" s="162" t="s">
        <v>1948</v>
      </c>
      <c r="I727" s="162" t="s">
        <v>1362</v>
      </c>
      <c r="J727" s="162" t="s">
        <v>180</v>
      </c>
      <c r="K727" s="162" t="s">
        <v>47</v>
      </c>
      <c r="L727" s="162">
        <v>7</v>
      </c>
      <c r="M727" s="162">
        <v>2012</v>
      </c>
      <c r="N727" s="162" t="s">
        <v>1949</v>
      </c>
      <c r="O727" s="162">
        <v>4</v>
      </c>
      <c r="P727" s="162" t="s">
        <v>204</v>
      </c>
      <c r="Q727" s="162" t="s">
        <v>204</v>
      </c>
      <c r="R727" s="162" t="s">
        <v>204</v>
      </c>
      <c r="S727" s="162" t="s">
        <v>204</v>
      </c>
      <c r="T727" s="162" t="s">
        <v>204</v>
      </c>
      <c r="U727" s="162" t="s">
        <v>204</v>
      </c>
      <c r="V727" s="162" t="s">
        <v>204</v>
      </c>
      <c r="W727" s="162" t="s">
        <v>204</v>
      </c>
      <c r="X727" s="162" t="s">
        <v>204</v>
      </c>
      <c r="Y727" s="162" t="s">
        <v>204</v>
      </c>
      <c r="Z727" s="162" t="s">
        <v>204</v>
      </c>
      <c r="AA727" s="162" t="s">
        <v>204</v>
      </c>
      <c r="AB727" s="162" t="s">
        <v>204</v>
      </c>
      <c r="AC727" s="162" t="s">
        <v>204</v>
      </c>
      <c r="AD727" s="162" t="s">
        <v>204</v>
      </c>
      <c r="AE727" s="162" t="s">
        <v>204</v>
      </c>
      <c r="AF727" s="162" t="s">
        <v>204</v>
      </c>
      <c r="AG727" s="162" t="s">
        <v>197</v>
      </c>
    </row>
    <row r="728" spans="1:33" x14ac:dyDescent="0.25">
      <c r="A728" s="162" t="s">
        <v>1357</v>
      </c>
      <c r="B728" s="162" t="s">
        <v>197</v>
      </c>
      <c r="C728" s="162" t="s">
        <v>197</v>
      </c>
      <c r="D728" s="162" t="s">
        <v>1358</v>
      </c>
      <c r="E728" s="162" t="s">
        <v>197</v>
      </c>
      <c r="F728" s="162" t="s">
        <v>1359</v>
      </c>
      <c r="G728" s="162" t="s">
        <v>1955</v>
      </c>
      <c r="H728" s="162" t="s">
        <v>1956</v>
      </c>
      <c r="I728" s="162" t="s">
        <v>1467</v>
      </c>
      <c r="J728" s="162" t="s">
        <v>180</v>
      </c>
      <c r="K728" s="162" t="s">
        <v>47</v>
      </c>
      <c r="L728" s="162">
        <v>7</v>
      </c>
      <c r="M728" s="162">
        <v>2012</v>
      </c>
      <c r="N728" s="162" t="s">
        <v>1962</v>
      </c>
      <c r="O728" s="162">
        <v>20</v>
      </c>
      <c r="P728" s="162" t="s">
        <v>204</v>
      </c>
      <c r="Q728" s="162" t="s">
        <v>204</v>
      </c>
      <c r="R728" s="162" t="s">
        <v>204</v>
      </c>
      <c r="S728" s="162" t="s">
        <v>204</v>
      </c>
      <c r="T728" s="162" t="s">
        <v>204</v>
      </c>
      <c r="U728" s="162" t="s">
        <v>204</v>
      </c>
      <c r="V728" s="162" t="s">
        <v>204</v>
      </c>
      <c r="W728" s="162" t="s">
        <v>204</v>
      </c>
      <c r="X728" s="162" t="s">
        <v>204</v>
      </c>
      <c r="Y728" s="162" t="s">
        <v>204</v>
      </c>
      <c r="Z728" s="162" t="s">
        <v>204</v>
      </c>
      <c r="AA728" s="162" t="s">
        <v>204</v>
      </c>
      <c r="AB728" s="162" t="s">
        <v>204</v>
      </c>
      <c r="AC728" s="162" t="s">
        <v>204</v>
      </c>
      <c r="AD728" s="162" t="s">
        <v>204</v>
      </c>
      <c r="AE728" s="162" t="s">
        <v>204</v>
      </c>
      <c r="AF728" s="162" t="s">
        <v>204</v>
      </c>
      <c r="AG728" s="162" t="s">
        <v>197</v>
      </c>
    </row>
    <row r="729" spans="1:33" x14ac:dyDescent="0.25">
      <c r="A729" s="162" t="s">
        <v>1357</v>
      </c>
      <c r="B729" s="162" t="s">
        <v>197</v>
      </c>
      <c r="C729" s="162" t="s">
        <v>197</v>
      </c>
      <c r="D729" s="162" t="s">
        <v>1358</v>
      </c>
      <c r="E729" s="162" t="s">
        <v>197</v>
      </c>
      <c r="F729" s="162" t="s">
        <v>1359</v>
      </c>
      <c r="G729" s="162" t="s">
        <v>1955</v>
      </c>
      <c r="H729" s="162" t="s">
        <v>1956</v>
      </c>
      <c r="I729" s="162" t="s">
        <v>1467</v>
      </c>
      <c r="J729" s="162" t="s">
        <v>180</v>
      </c>
      <c r="K729" s="162" t="s">
        <v>47</v>
      </c>
      <c r="L729" s="162">
        <v>9</v>
      </c>
      <c r="M729" s="162">
        <v>2012</v>
      </c>
      <c r="N729" s="162" t="s">
        <v>1958</v>
      </c>
      <c r="O729" s="162">
        <v>17</v>
      </c>
      <c r="P729" s="162" t="s">
        <v>204</v>
      </c>
      <c r="Q729" s="162" t="s">
        <v>204</v>
      </c>
      <c r="R729" s="162" t="s">
        <v>204</v>
      </c>
      <c r="S729" s="162" t="s">
        <v>204</v>
      </c>
      <c r="T729" s="162" t="s">
        <v>204</v>
      </c>
      <c r="U729" s="162" t="s">
        <v>204</v>
      </c>
      <c r="V729" s="162" t="s">
        <v>204</v>
      </c>
      <c r="W729" s="162" t="s">
        <v>204</v>
      </c>
      <c r="X729" s="162" t="s">
        <v>204</v>
      </c>
      <c r="Y729" s="162" t="s">
        <v>204</v>
      </c>
      <c r="Z729" s="162" t="s">
        <v>204</v>
      </c>
      <c r="AA729" s="162" t="s">
        <v>204</v>
      </c>
      <c r="AB729" s="162" t="s">
        <v>204</v>
      </c>
      <c r="AC729" s="162" t="s">
        <v>204</v>
      </c>
      <c r="AD729" s="162" t="s">
        <v>204</v>
      </c>
      <c r="AE729" s="162" t="s">
        <v>204</v>
      </c>
      <c r="AF729" s="162" t="s">
        <v>204</v>
      </c>
      <c r="AG729" s="162" t="s">
        <v>197</v>
      </c>
    </row>
    <row r="730" spans="1:33" x14ac:dyDescent="0.25">
      <c r="A730" s="162" t="s">
        <v>1357</v>
      </c>
      <c r="B730" s="162" t="s">
        <v>197</v>
      </c>
      <c r="C730" s="162" t="s">
        <v>197</v>
      </c>
      <c r="D730" s="162" t="s">
        <v>1358</v>
      </c>
      <c r="E730" s="162" t="s">
        <v>197</v>
      </c>
      <c r="F730" s="162" t="s">
        <v>1359</v>
      </c>
      <c r="G730" s="162" t="s">
        <v>1955</v>
      </c>
      <c r="H730" s="162" t="s">
        <v>1956</v>
      </c>
      <c r="I730" s="162" t="s">
        <v>1467</v>
      </c>
      <c r="J730" s="162" t="s">
        <v>180</v>
      </c>
      <c r="K730" s="162" t="s">
        <v>47</v>
      </c>
      <c r="L730" s="162">
        <v>10</v>
      </c>
      <c r="M730" s="162">
        <v>2012</v>
      </c>
      <c r="N730" s="162" t="s">
        <v>1957</v>
      </c>
      <c r="O730" s="162">
        <v>14</v>
      </c>
      <c r="P730" s="162" t="s">
        <v>204</v>
      </c>
      <c r="Q730" s="162" t="s">
        <v>204</v>
      </c>
      <c r="R730" s="162" t="s">
        <v>204</v>
      </c>
      <c r="S730" s="162" t="s">
        <v>204</v>
      </c>
      <c r="T730" s="162" t="s">
        <v>204</v>
      </c>
      <c r="U730" s="162" t="s">
        <v>204</v>
      </c>
      <c r="V730" s="162" t="s">
        <v>204</v>
      </c>
      <c r="W730" s="162" t="s">
        <v>204</v>
      </c>
      <c r="X730" s="162" t="s">
        <v>204</v>
      </c>
      <c r="Y730" s="162" t="s">
        <v>204</v>
      </c>
      <c r="Z730" s="162" t="s">
        <v>204</v>
      </c>
      <c r="AA730" s="162" t="s">
        <v>204</v>
      </c>
      <c r="AB730" s="162" t="s">
        <v>204</v>
      </c>
      <c r="AC730" s="162" t="s">
        <v>204</v>
      </c>
      <c r="AD730" s="162" t="s">
        <v>204</v>
      </c>
      <c r="AE730" s="162" t="s">
        <v>204</v>
      </c>
      <c r="AF730" s="162" t="s">
        <v>204</v>
      </c>
      <c r="AG730" s="162" t="s">
        <v>197</v>
      </c>
    </row>
    <row r="731" spans="1:33" x14ac:dyDescent="0.25">
      <c r="A731" s="162" t="s">
        <v>1357</v>
      </c>
      <c r="B731" s="162" t="s">
        <v>197</v>
      </c>
      <c r="C731" s="162" t="s">
        <v>197</v>
      </c>
      <c r="D731" s="162" t="s">
        <v>1358</v>
      </c>
      <c r="E731" s="162" t="s">
        <v>197</v>
      </c>
      <c r="F731" s="162" t="s">
        <v>1359</v>
      </c>
      <c r="G731" s="162" t="s">
        <v>1955</v>
      </c>
      <c r="H731" s="162" t="s">
        <v>1956</v>
      </c>
      <c r="I731" s="162" t="s">
        <v>1467</v>
      </c>
      <c r="J731" s="162" t="s">
        <v>180</v>
      </c>
      <c r="K731" s="162" t="s">
        <v>47</v>
      </c>
      <c r="L731" s="162">
        <v>11</v>
      </c>
      <c r="M731" s="162">
        <v>2012</v>
      </c>
      <c r="N731" s="162" t="s">
        <v>1959</v>
      </c>
      <c r="O731" s="162">
        <v>12</v>
      </c>
      <c r="P731" s="162" t="s">
        <v>204</v>
      </c>
      <c r="Q731" s="162" t="s">
        <v>204</v>
      </c>
      <c r="R731" s="162" t="s">
        <v>204</v>
      </c>
      <c r="S731" s="162" t="s">
        <v>204</v>
      </c>
      <c r="T731" s="162" t="s">
        <v>204</v>
      </c>
      <c r="U731" s="162" t="s">
        <v>204</v>
      </c>
      <c r="V731" s="162" t="s">
        <v>204</v>
      </c>
      <c r="W731" s="162" t="s">
        <v>204</v>
      </c>
      <c r="X731" s="162" t="s">
        <v>204</v>
      </c>
      <c r="Y731" s="162" t="s">
        <v>204</v>
      </c>
      <c r="Z731" s="162" t="s">
        <v>204</v>
      </c>
      <c r="AA731" s="162" t="s">
        <v>204</v>
      </c>
      <c r="AB731" s="162" t="s">
        <v>204</v>
      </c>
      <c r="AC731" s="162" t="s">
        <v>204</v>
      </c>
      <c r="AD731" s="162" t="s">
        <v>204</v>
      </c>
      <c r="AE731" s="162" t="s">
        <v>204</v>
      </c>
      <c r="AF731" s="162" t="s">
        <v>204</v>
      </c>
      <c r="AG731" s="162" t="s">
        <v>197</v>
      </c>
    </row>
    <row r="732" spans="1:33" x14ac:dyDescent="0.25">
      <c r="A732" s="162" t="s">
        <v>1357</v>
      </c>
      <c r="B732" s="162" t="s">
        <v>197</v>
      </c>
      <c r="C732" s="162" t="s">
        <v>197</v>
      </c>
      <c r="D732" s="162" t="s">
        <v>1358</v>
      </c>
      <c r="E732" s="162" t="s">
        <v>197</v>
      </c>
      <c r="F732" s="162" t="s">
        <v>1359</v>
      </c>
      <c r="G732" s="162" t="s">
        <v>1955</v>
      </c>
      <c r="H732" s="162" t="s">
        <v>1956</v>
      </c>
      <c r="I732" s="162" t="s">
        <v>1467</v>
      </c>
      <c r="J732" s="162" t="s">
        <v>180</v>
      </c>
      <c r="K732" s="162" t="s">
        <v>47</v>
      </c>
      <c r="L732" s="162">
        <v>12</v>
      </c>
      <c r="M732" s="162">
        <v>2012</v>
      </c>
      <c r="N732" s="162" t="s">
        <v>1960</v>
      </c>
      <c r="O732" s="162">
        <v>8</v>
      </c>
      <c r="P732" s="162" t="s">
        <v>204</v>
      </c>
      <c r="Q732" s="162" t="s">
        <v>204</v>
      </c>
      <c r="R732" s="162" t="s">
        <v>204</v>
      </c>
      <c r="S732" s="162" t="s">
        <v>204</v>
      </c>
      <c r="T732" s="162" t="s">
        <v>204</v>
      </c>
      <c r="U732" s="162" t="s">
        <v>204</v>
      </c>
      <c r="V732" s="162" t="s">
        <v>204</v>
      </c>
      <c r="W732" s="162" t="s">
        <v>204</v>
      </c>
      <c r="X732" s="162" t="s">
        <v>204</v>
      </c>
      <c r="Y732" s="162" t="s">
        <v>204</v>
      </c>
      <c r="Z732" s="162" t="s">
        <v>204</v>
      </c>
      <c r="AA732" s="162" t="s">
        <v>204</v>
      </c>
      <c r="AB732" s="162" t="s">
        <v>204</v>
      </c>
      <c r="AC732" s="162" t="s">
        <v>204</v>
      </c>
      <c r="AD732" s="162" t="s">
        <v>204</v>
      </c>
      <c r="AE732" s="162" t="s">
        <v>204</v>
      </c>
      <c r="AF732" s="162" t="s">
        <v>204</v>
      </c>
      <c r="AG732" s="162" t="s">
        <v>197</v>
      </c>
    </row>
    <row r="733" spans="1:33" x14ac:dyDescent="0.25">
      <c r="A733" s="162" t="s">
        <v>1357</v>
      </c>
      <c r="B733" s="162" t="s">
        <v>197</v>
      </c>
      <c r="C733" s="162" t="s">
        <v>197</v>
      </c>
      <c r="D733" s="162" t="s">
        <v>1358</v>
      </c>
      <c r="E733" s="162" t="s">
        <v>197</v>
      </c>
      <c r="F733" s="162" t="s">
        <v>1359</v>
      </c>
      <c r="G733" s="162" t="s">
        <v>1955</v>
      </c>
      <c r="H733" s="162" t="s">
        <v>1956</v>
      </c>
      <c r="I733" s="162" t="s">
        <v>1467</v>
      </c>
      <c r="J733" s="162" t="s">
        <v>180</v>
      </c>
      <c r="K733" s="162" t="s">
        <v>47</v>
      </c>
      <c r="L733" s="162">
        <v>8</v>
      </c>
      <c r="M733" s="162">
        <v>2012</v>
      </c>
      <c r="N733" s="162" t="s">
        <v>1961</v>
      </c>
      <c r="O733" s="162">
        <v>19</v>
      </c>
      <c r="P733" s="162" t="s">
        <v>204</v>
      </c>
      <c r="Q733" s="162" t="s">
        <v>204</v>
      </c>
      <c r="R733" s="162" t="s">
        <v>204</v>
      </c>
      <c r="S733" s="162" t="s">
        <v>204</v>
      </c>
      <c r="T733" s="162" t="s">
        <v>204</v>
      </c>
      <c r="U733" s="162" t="s">
        <v>204</v>
      </c>
      <c r="V733" s="162" t="s">
        <v>204</v>
      </c>
      <c r="W733" s="162" t="s">
        <v>204</v>
      </c>
      <c r="X733" s="162" t="s">
        <v>204</v>
      </c>
      <c r="Y733" s="162" t="s">
        <v>204</v>
      </c>
      <c r="Z733" s="162" t="s">
        <v>204</v>
      </c>
      <c r="AA733" s="162" t="s">
        <v>204</v>
      </c>
      <c r="AB733" s="162" t="s">
        <v>204</v>
      </c>
      <c r="AC733" s="162" t="s">
        <v>204</v>
      </c>
      <c r="AD733" s="162" t="s">
        <v>204</v>
      </c>
      <c r="AE733" s="162" t="s">
        <v>204</v>
      </c>
      <c r="AF733" s="162" t="s">
        <v>204</v>
      </c>
      <c r="AG733" s="162" t="s">
        <v>197</v>
      </c>
    </row>
    <row r="734" spans="1:33" x14ac:dyDescent="0.25">
      <c r="A734" s="162" t="s">
        <v>1357</v>
      </c>
      <c r="B734" s="162" t="s">
        <v>197</v>
      </c>
      <c r="C734" s="162" t="s">
        <v>197</v>
      </c>
      <c r="D734" s="162" t="s">
        <v>1358</v>
      </c>
      <c r="E734" s="162" t="s">
        <v>197</v>
      </c>
      <c r="F734" s="162" t="s">
        <v>1359</v>
      </c>
      <c r="G734" s="162" t="s">
        <v>1963</v>
      </c>
      <c r="H734" s="162" t="s">
        <v>1964</v>
      </c>
      <c r="I734" s="162" t="s">
        <v>1497</v>
      </c>
      <c r="J734" s="162" t="s">
        <v>180</v>
      </c>
      <c r="K734" s="162" t="s">
        <v>47</v>
      </c>
      <c r="L734" s="162">
        <v>8</v>
      </c>
      <c r="M734" s="162">
        <v>2012</v>
      </c>
      <c r="N734" s="162" t="s">
        <v>1966</v>
      </c>
      <c r="O734" s="162">
        <v>13</v>
      </c>
      <c r="P734" s="162" t="s">
        <v>204</v>
      </c>
      <c r="Q734" s="162" t="s">
        <v>204</v>
      </c>
      <c r="R734" s="162" t="s">
        <v>204</v>
      </c>
      <c r="S734" s="162" t="s">
        <v>204</v>
      </c>
      <c r="T734" s="162" t="s">
        <v>204</v>
      </c>
      <c r="U734" s="162" t="s">
        <v>204</v>
      </c>
      <c r="V734" s="162" t="s">
        <v>204</v>
      </c>
      <c r="W734" s="162" t="s">
        <v>204</v>
      </c>
      <c r="X734" s="162" t="s">
        <v>204</v>
      </c>
      <c r="Y734" s="162" t="s">
        <v>204</v>
      </c>
      <c r="Z734" s="162" t="s">
        <v>204</v>
      </c>
      <c r="AA734" s="162" t="s">
        <v>204</v>
      </c>
      <c r="AB734" s="162" t="s">
        <v>204</v>
      </c>
      <c r="AC734" s="162" t="s">
        <v>204</v>
      </c>
      <c r="AD734" s="162" t="s">
        <v>204</v>
      </c>
      <c r="AE734" s="162" t="s">
        <v>204</v>
      </c>
      <c r="AF734" s="162" t="s">
        <v>204</v>
      </c>
      <c r="AG734" s="162" t="s">
        <v>197</v>
      </c>
    </row>
    <row r="735" spans="1:33" x14ac:dyDescent="0.25">
      <c r="A735" s="162" t="s">
        <v>1357</v>
      </c>
      <c r="B735" s="162" t="s">
        <v>197</v>
      </c>
      <c r="C735" s="162" t="s">
        <v>197</v>
      </c>
      <c r="D735" s="162" t="s">
        <v>1358</v>
      </c>
      <c r="E735" s="162" t="s">
        <v>197</v>
      </c>
      <c r="F735" s="162" t="s">
        <v>1359</v>
      </c>
      <c r="G735" s="162" t="s">
        <v>1963</v>
      </c>
      <c r="H735" s="162" t="s">
        <v>1964</v>
      </c>
      <c r="I735" s="162" t="s">
        <v>1497</v>
      </c>
      <c r="J735" s="162" t="s">
        <v>180</v>
      </c>
      <c r="K735" s="162" t="s">
        <v>47</v>
      </c>
      <c r="L735" s="162">
        <v>12</v>
      </c>
      <c r="M735" s="162">
        <v>2012</v>
      </c>
      <c r="N735" s="162" t="s">
        <v>1970</v>
      </c>
      <c r="O735" s="162">
        <v>13</v>
      </c>
      <c r="P735" s="162" t="s">
        <v>204</v>
      </c>
      <c r="Q735" s="162" t="s">
        <v>204</v>
      </c>
      <c r="R735" s="162" t="s">
        <v>204</v>
      </c>
      <c r="S735" s="162" t="s">
        <v>204</v>
      </c>
      <c r="T735" s="162" t="s">
        <v>204</v>
      </c>
      <c r="U735" s="162" t="s">
        <v>204</v>
      </c>
      <c r="V735" s="162" t="s">
        <v>204</v>
      </c>
      <c r="W735" s="162" t="s">
        <v>204</v>
      </c>
      <c r="X735" s="162" t="s">
        <v>204</v>
      </c>
      <c r="Y735" s="162" t="s">
        <v>204</v>
      </c>
      <c r="Z735" s="162" t="s">
        <v>204</v>
      </c>
      <c r="AA735" s="162" t="s">
        <v>204</v>
      </c>
      <c r="AB735" s="162" t="s">
        <v>204</v>
      </c>
      <c r="AC735" s="162" t="s">
        <v>204</v>
      </c>
      <c r="AD735" s="162" t="s">
        <v>204</v>
      </c>
      <c r="AE735" s="162" t="s">
        <v>204</v>
      </c>
      <c r="AF735" s="162" t="s">
        <v>204</v>
      </c>
      <c r="AG735" s="162" t="s">
        <v>197</v>
      </c>
    </row>
    <row r="736" spans="1:33" x14ac:dyDescent="0.25">
      <c r="A736" s="162" t="s">
        <v>1357</v>
      </c>
      <c r="B736" s="162" t="s">
        <v>197</v>
      </c>
      <c r="C736" s="162" t="s">
        <v>197</v>
      </c>
      <c r="D736" s="162" t="s">
        <v>1358</v>
      </c>
      <c r="E736" s="162" t="s">
        <v>197</v>
      </c>
      <c r="F736" s="162" t="s">
        <v>1359</v>
      </c>
      <c r="G736" s="162" t="s">
        <v>1963</v>
      </c>
      <c r="H736" s="162" t="s">
        <v>1964</v>
      </c>
      <c r="I736" s="162" t="s">
        <v>1497</v>
      </c>
      <c r="J736" s="162" t="s">
        <v>180</v>
      </c>
      <c r="K736" s="162" t="s">
        <v>47</v>
      </c>
      <c r="L736" s="162">
        <v>11</v>
      </c>
      <c r="M736" s="162">
        <v>2012</v>
      </c>
      <c r="N736" s="162" t="s">
        <v>1967</v>
      </c>
      <c r="O736" s="162">
        <v>25</v>
      </c>
      <c r="P736" s="162" t="s">
        <v>204</v>
      </c>
      <c r="Q736" s="162" t="s">
        <v>204</v>
      </c>
      <c r="R736" s="162" t="s">
        <v>204</v>
      </c>
      <c r="S736" s="162" t="s">
        <v>204</v>
      </c>
      <c r="T736" s="162" t="s">
        <v>204</v>
      </c>
      <c r="U736" s="162" t="s">
        <v>204</v>
      </c>
      <c r="V736" s="162" t="s">
        <v>204</v>
      </c>
      <c r="W736" s="162" t="s">
        <v>204</v>
      </c>
      <c r="X736" s="162" t="s">
        <v>204</v>
      </c>
      <c r="Y736" s="162" t="s">
        <v>204</v>
      </c>
      <c r="Z736" s="162" t="s">
        <v>204</v>
      </c>
      <c r="AA736" s="162" t="s">
        <v>204</v>
      </c>
      <c r="AB736" s="162" t="s">
        <v>204</v>
      </c>
      <c r="AC736" s="162" t="s">
        <v>204</v>
      </c>
      <c r="AD736" s="162" t="s">
        <v>204</v>
      </c>
      <c r="AE736" s="162" t="s">
        <v>204</v>
      </c>
      <c r="AF736" s="162" t="s">
        <v>204</v>
      </c>
      <c r="AG736" s="162" t="s">
        <v>197</v>
      </c>
    </row>
    <row r="737" spans="1:33" x14ac:dyDescent="0.25">
      <c r="A737" s="162" t="s">
        <v>1357</v>
      </c>
      <c r="B737" s="162" t="s">
        <v>197</v>
      </c>
      <c r="C737" s="162" t="s">
        <v>197</v>
      </c>
      <c r="D737" s="162" t="s">
        <v>1358</v>
      </c>
      <c r="E737" s="162" t="s">
        <v>197</v>
      </c>
      <c r="F737" s="162" t="s">
        <v>1359</v>
      </c>
      <c r="G737" s="162" t="s">
        <v>1963</v>
      </c>
      <c r="H737" s="162" t="s">
        <v>1964</v>
      </c>
      <c r="I737" s="162" t="s">
        <v>1497</v>
      </c>
      <c r="J737" s="162" t="s">
        <v>180</v>
      </c>
      <c r="K737" s="162" t="s">
        <v>47</v>
      </c>
      <c r="L737" s="162">
        <v>10</v>
      </c>
      <c r="M737" s="162">
        <v>2012</v>
      </c>
      <c r="N737" s="162" t="s">
        <v>1969</v>
      </c>
      <c r="O737" s="162">
        <v>12</v>
      </c>
      <c r="P737" s="162" t="s">
        <v>204</v>
      </c>
      <c r="Q737" s="162" t="s">
        <v>204</v>
      </c>
      <c r="R737" s="162" t="s">
        <v>204</v>
      </c>
      <c r="S737" s="162" t="s">
        <v>204</v>
      </c>
      <c r="T737" s="162" t="s">
        <v>204</v>
      </c>
      <c r="U737" s="162" t="s">
        <v>204</v>
      </c>
      <c r="V737" s="162" t="s">
        <v>204</v>
      </c>
      <c r="W737" s="162" t="s">
        <v>204</v>
      </c>
      <c r="X737" s="162" t="s">
        <v>204</v>
      </c>
      <c r="Y737" s="162" t="s">
        <v>204</v>
      </c>
      <c r="Z737" s="162" t="s">
        <v>204</v>
      </c>
      <c r="AA737" s="162" t="s">
        <v>204</v>
      </c>
      <c r="AB737" s="162" t="s">
        <v>204</v>
      </c>
      <c r="AC737" s="162" t="s">
        <v>204</v>
      </c>
      <c r="AD737" s="162" t="s">
        <v>204</v>
      </c>
      <c r="AE737" s="162" t="s">
        <v>204</v>
      </c>
      <c r="AF737" s="162" t="s">
        <v>204</v>
      </c>
      <c r="AG737" s="162" t="s">
        <v>197</v>
      </c>
    </row>
    <row r="738" spans="1:33" x14ac:dyDescent="0.25">
      <c r="A738" s="162" t="s">
        <v>1357</v>
      </c>
      <c r="B738" s="162" t="s">
        <v>197</v>
      </c>
      <c r="C738" s="162" t="s">
        <v>197</v>
      </c>
      <c r="D738" s="162" t="s">
        <v>1358</v>
      </c>
      <c r="E738" s="162" t="s">
        <v>197</v>
      </c>
      <c r="F738" s="162" t="s">
        <v>1359</v>
      </c>
      <c r="G738" s="162" t="s">
        <v>1963</v>
      </c>
      <c r="H738" s="162" t="s">
        <v>1964</v>
      </c>
      <c r="I738" s="162" t="s">
        <v>1497</v>
      </c>
      <c r="J738" s="162" t="s">
        <v>180</v>
      </c>
      <c r="K738" s="162" t="s">
        <v>47</v>
      </c>
      <c r="L738" s="162">
        <v>9</v>
      </c>
      <c r="M738" s="162">
        <v>2012</v>
      </c>
      <c r="N738" s="162" t="s">
        <v>1968</v>
      </c>
      <c r="O738" s="162">
        <v>20</v>
      </c>
      <c r="P738" s="162" t="s">
        <v>204</v>
      </c>
      <c r="Q738" s="162" t="s">
        <v>204</v>
      </c>
      <c r="R738" s="162" t="s">
        <v>204</v>
      </c>
      <c r="S738" s="162" t="s">
        <v>204</v>
      </c>
      <c r="T738" s="162" t="s">
        <v>204</v>
      </c>
      <c r="U738" s="162" t="s">
        <v>204</v>
      </c>
      <c r="V738" s="162" t="s">
        <v>204</v>
      </c>
      <c r="W738" s="162" t="s">
        <v>204</v>
      </c>
      <c r="X738" s="162" t="s">
        <v>204</v>
      </c>
      <c r="Y738" s="162" t="s">
        <v>204</v>
      </c>
      <c r="Z738" s="162" t="s">
        <v>204</v>
      </c>
      <c r="AA738" s="162" t="s">
        <v>204</v>
      </c>
      <c r="AB738" s="162" t="s">
        <v>204</v>
      </c>
      <c r="AC738" s="162" t="s">
        <v>204</v>
      </c>
      <c r="AD738" s="162" t="s">
        <v>204</v>
      </c>
      <c r="AE738" s="162" t="s">
        <v>204</v>
      </c>
      <c r="AF738" s="162" t="s">
        <v>204</v>
      </c>
      <c r="AG738" s="162" t="s">
        <v>197</v>
      </c>
    </row>
    <row r="739" spans="1:33" x14ac:dyDescent="0.25">
      <c r="A739" s="162" t="s">
        <v>1357</v>
      </c>
      <c r="B739" s="162" t="s">
        <v>197</v>
      </c>
      <c r="C739" s="162" t="s">
        <v>197</v>
      </c>
      <c r="D739" s="162" t="s">
        <v>1358</v>
      </c>
      <c r="E739" s="162" t="s">
        <v>197</v>
      </c>
      <c r="F739" s="162" t="s">
        <v>1359</v>
      </c>
      <c r="G739" s="162" t="s">
        <v>1963</v>
      </c>
      <c r="H739" s="162" t="s">
        <v>1964</v>
      </c>
      <c r="I739" s="162" t="s">
        <v>1497</v>
      </c>
      <c r="J739" s="162" t="s">
        <v>180</v>
      </c>
      <c r="K739" s="162" t="s">
        <v>47</v>
      </c>
      <c r="L739" s="162">
        <v>7</v>
      </c>
      <c r="M739" s="162">
        <v>2012</v>
      </c>
      <c r="N739" s="162" t="s">
        <v>1965</v>
      </c>
      <c r="O739" s="162">
        <v>11</v>
      </c>
      <c r="P739" s="162" t="s">
        <v>204</v>
      </c>
      <c r="Q739" s="162" t="s">
        <v>204</v>
      </c>
      <c r="R739" s="162" t="s">
        <v>204</v>
      </c>
      <c r="S739" s="162" t="s">
        <v>204</v>
      </c>
      <c r="T739" s="162" t="s">
        <v>204</v>
      </c>
      <c r="U739" s="162" t="s">
        <v>204</v>
      </c>
      <c r="V739" s="162" t="s">
        <v>204</v>
      </c>
      <c r="W739" s="162" t="s">
        <v>204</v>
      </c>
      <c r="X739" s="162" t="s">
        <v>204</v>
      </c>
      <c r="Y739" s="162" t="s">
        <v>204</v>
      </c>
      <c r="Z739" s="162" t="s">
        <v>204</v>
      </c>
      <c r="AA739" s="162" t="s">
        <v>204</v>
      </c>
      <c r="AB739" s="162" t="s">
        <v>204</v>
      </c>
      <c r="AC739" s="162" t="s">
        <v>204</v>
      </c>
      <c r="AD739" s="162" t="s">
        <v>204</v>
      </c>
      <c r="AE739" s="162" t="s">
        <v>204</v>
      </c>
      <c r="AF739" s="162" t="s">
        <v>204</v>
      </c>
      <c r="AG739" s="162" t="s">
        <v>197</v>
      </c>
    </row>
    <row r="740" spans="1:33" x14ac:dyDescent="0.25">
      <c r="A740" s="162" t="s">
        <v>1357</v>
      </c>
      <c r="B740" s="162" t="s">
        <v>197</v>
      </c>
      <c r="C740" s="162" t="s">
        <v>197</v>
      </c>
      <c r="D740" s="162" t="s">
        <v>1358</v>
      </c>
      <c r="E740" s="162" t="s">
        <v>197</v>
      </c>
      <c r="F740" s="162" t="s">
        <v>1359</v>
      </c>
      <c r="G740" s="162" t="s">
        <v>1971</v>
      </c>
      <c r="H740" s="162" t="s">
        <v>1972</v>
      </c>
      <c r="I740" s="162" t="s">
        <v>1467</v>
      </c>
      <c r="J740" s="162" t="s">
        <v>180</v>
      </c>
      <c r="K740" s="162" t="s">
        <v>47</v>
      </c>
      <c r="L740" s="162">
        <v>7</v>
      </c>
      <c r="M740" s="162">
        <v>2012</v>
      </c>
      <c r="N740" s="162" t="s">
        <v>1978</v>
      </c>
      <c r="O740" s="162">
        <v>7</v>
      </c>
      <c r="P740" s="162" t="s">
        <v>204</v>
      </c>
      <c r="Q740" s="162" t="s">
        <v>204</v>
      </c>
      <c r="R740" s="162" t="s">
        <v>204</v>
      </c>
      <c r="S740" s="162" t="s">
        <v>204</v>
      </c>
      <c r="T740" s="162" t="s">
        <v>204</v>
      </c>
      <c r="U740" s="162" t="s">
        <v>204</v>
      </c>
      <c r="V740" s="162" t="s">
        <v>204</v>
      </c>
      <c r="W740" s="162" t="s">
        <v>204</v>
      </c>
      <c r="X740" s="162" t="s">
        <v>204</v>
      </c>
      <c r="Y740" s="162" t="s">
        <v>204</v>
      </c>
      <c r="Z740" s="162" t="s">
        <v>204</v>
      </c>
      <c r="AA740" s="162" t="s">
        <v>204</v>
      </c>
      <c r="AB740" s="162" t="s">
        <v>204</v>
      </c>
      <c r="AC740" s="162" t="s">
        <v>204</v>
      </c>
      <c r="AD740" s="162" t="s">
        <v>204</v>
      </c>
      <c r="AE740" s="162" t="s">
        <v>204</v>
      </c>
      <c r="AF740" s="162" t="s">
        <v>204</v>
      </c>
      <c r="AG740" s="162" t="s">
        <v>197</v>
      </c>
    </row>
    <row r="741" spans="1:33" x14ac:dyDescent="0.25">
      <c r="A741" s="162" t="s">
        <v>1357</v>
      </c>
      <c r="B741" s="162" t="s">
        <v>197</v>
      </c>
      <c r="C741" s="162" t="s">
        <v>197</v>
      </c>
      <c r="D741" s="162" t="s">
        <v>1358</v>
      </c>
      <c r="E741" s="162" t="s">
        <v>197</v>
      </c>
      <c r="F741" s="162" t="s">
        <v>1359</v>
      </c>
      <c r="G741" s="162" t="s">
        <v>1971</v>
      </c>
      <c r="H741" s="162" t="s">
        <v>1972</v>
      </c>
      <c r="I741" s="162" t="s">
        <v>1467</v>
      </c>
      <c r="J741" s="162" t="s">
        <v>180</v>
      </c>
      <c r="K741" s="162" t="s">
        <v>47</v>
      </c>
      <c r="L741" s="162">
        <v>9</v>
      </c>
      <c r="M741" s="162">
        <v>2012</v>
      </c>
      <c r="N741" s="162" t="s">
        <v>1976</v>
      </c>
      <c r="O741" s="162">
        <v>5</v>
      </c>
      <c r="P741" s="162" t="s">
        <v>204</v>
      </c>
      <c r="Q741" s="162" t="s">
        <v>204</v>
      </c>
      <c r="R741" s="162" t="s">
        <v>204</v>
      </c>
      <c r="S741" s="162" t="s">
        <v>204</v>
      </c>
      <c r="T741" s="162" t="s">
        <v>204</v>
      </c>
      <c r="U741" s="162" t="s">
        <v>204</v>
      </c>
      <c r="V741" s="162" t="s">
        <v>204</v>
      </c>
      <c r="W741" s="162" t="s">
        <v>204</v>
      </c>
      <c r="X741" s="162" t="s">
        <v>204</v>
      </c>
      <c r="Y741" s="162" t="s">
        <v>204</v>
      </c>
      <c r="Z741" s="162" t="s">
        <v>204</v>
      </c>
      <c r="AA741" s="162" t="s">
        <v>204</v>
      </c>
      <c r="AB741" s="162" t="s">
        <v>204</v>
      </c>
      <c r="AC741" s="162" t="s">
        <v>204</v>
      </c>
      <c r="AD741" s="162" t="s">
        <v>204</v>
      </c>
      <c r="AE741" s="162" t="s">
        <v>204</v>
      </c>
      <c r="AF741" s="162" t="s">
        <v>204</v>
      </c>
      <c r="AG741" s="162" t="s">
        <v>197</v>
      </c>
    </row>
    <row r="742" spans="1:33" x14ac:dyDescent="0.25">
      <c r="A742" s="162" t="s">
        <v>1357</v>
      </c>
      <c r="B742" s="162" t="s">
        <v>197</v>
      </c>
      <c r="C742" s="162" t="s">
        <v>197</v>
      </c>
      <c r="D742" s="162" t="s">
        <v>1358</v>
      </c>
      <c r="E742" s="162" t="s">
        <v>197</v>
      </c>
      <c r="F742" s="162" t="s">
        <v>1359</v>
      </c>
      <c r="G742" s="162" t="s">
        <v>1971</v>
      </c>
      <c r="H742" s="162" t="s">
        <v>1972</v>
      </c>
      <c r="I742" s="162" t="s">
        <v>1467</v>
      </c>
      <c r="J742" s="162" t="s">
        <v>180</v>
      </c>
      <c r="K742" s="162" t="s">
        <v>47</v>
      </c>
      <c r="L742" s="162">
        <v>10</v>
      </c>
      <c r="M742" s="162">
        <v>2012</v>
      </c>
      <c r="N742" s="162" t="s">
        <v>1973</v>
      </c>
      <c r="O742" s="162">
        <v>5</v>
      </c>
      <c r="P742" s="162" t="s">
        <v>204</v>
      </c>
      <c r="Q742" s="162" t="s">
        <v>204</v>
      </c>
      <c r="R742" s="162" t="s">
        <v>204</v>
      </c>
      <c r="S742" s="162" t="s">
        <v>204</v>
      </c>
      <c r="T742" s="162" t="s">
        <v>204</v>
      </c>
      <c r="U742" s="162" t="s">
        <v>204</v>
      </c>
      <c r="V742" s="162" t="s">
        <v>204</v>
      </c>
      <c r="W742" s="162" t="s">
        <v>204</v>
      </c>
      <c r="X742" s="162" t="s">
        <v>204</v>
      </c>
      <c r="Y742" s="162" t="s">
        <v>204</v>
      </c>
      <c r="Z742" s="162" t="s">
        <v>204</v>
      </c>
      <c r="AA742" s="162" t="s">
        <v>204</v>
      </c>
      <c r="AB742" s="162" t="s">
        <v>204</v>
      </c>
      <c r="AC742" s="162" t="s">
        <v>204</v>
      </c>
      <c r="AD742" s="162" t="s">
        <v>204</v>
      </c>
      <c r="AE742" s="162" t="s">
        <v>204</v>
      </c>
      <c r="AF742" s="162" t="s">
        <v>204</v>
      </c>
      <c r="AG742" s="162" t="s">
        <v>197</v>
      </c>
    </row>
    <row r="743" spans="1:33" x14ac:dyDescent="0.25">
      <c r="A743" s="162" t="s">
        <v>1357</v>
      </c>
      <c r="B743" s="162" t="s">
        <v>197</v>
      </c>
      <c r="C743" s="162" t="s">
        <v>197</v>
      </c>
      <c r="D743" s="162" t="s">
        <v>1358</v>
      </c>
      <c r="E743" s="162" t="s">
        <v>197</v>
      </c>
      <c r="F743" s="162" t="s">
        <v>1359</v>
      </c>
      <c r="G743" s="162" t="s">
        <v>1971</v>
      </c>
      <c r="H743" s="162" t="s">
        <v>1972</v>
      </c>
      <c r="I743" s="162" t="s">
        <v>1467</v>
      </c>
      <c r="J743" s="162" t="s">
        <v>180</v>
      </c>
      <c r="K743" s="162" t="s">
        <v>47</v>
      </c>
      <c r="L743" s="162">
        <v>12</v>
      </c>
      <c r="M743" s="162">
        <v>2012</v>
      </c>
      <c r="N743" s="162" t="s">
        <v>1975</v>
      </c>
      <c r="O743" s="162">
        <v>3</v>
      </c>
      <c r="P743" s="162" t="s">
        <v>204</v>
      </c>
      <c r="Q743" s="162" t="s">
        <v>204</v>
      </c>
      <c r="R743" s="162" t="s">
        <v>204</v>
      </c>
      <c r="S743" s="162" t="s">
        <v>204</v>
      </c>
      <c r="T743" s="162" t="s">
        <v>204</v>
      </c>
      <c r="U743" s="162" t="s">
        <v>204</v>
      </c>
      <c r="V743" s="162" t="s">
        <v>204</v>
      </c>
      <c r="W743" s="162" t="s">
        <v>204</v>
      </c>
      <c r="X743" s="162" t="s">
        <v>204</v>
      </c>
      <c r="Y743" s="162" t="s">
        <v>204</v>
      </c>
      <c r="Z743" s="162" t="s">
        <v>204</v>
      </c>
      <c r="AA743" s="162" t="s">
        <v>204</v>
      </c>
      <c r="AB743" s="162" t="s">
        <v>204</v>
      </c>
      <c r="AC743" s="162" t="s">
        <v>204</v>
      </c>
      <c r="AD743" s="162" t="s">
        <v>204</v>
      </c>
      <c r="AE743" s="162" t="s">
        <v>204</v>
      </c>
      <c r="AF743" s="162" t="s">
        <v>204</v>
      </c>
      <c r="AG743" s="162" t="s">
        <v>197</v>
      </c>
    </row>
    <row r="744" spans="1:33" x14ac:dyDescent="0.25">
      <c r="A744" s="162" t="s">
        <v>1357</v>
      </c>
      <c r="B744" s="162" t="s">
        <v>197</v>
      </c>
      <c r="C744" s="162" t="s">
        <v>197</v>
      </c>
      <c r="D744" s="162" t="s">
        <v>1358</v>
      </c>
      <c r="E744" s="162" t="s">
        <v>197</v>
      </c>
      <c r="F744" s="162" t="s">
        <v>1359</v>
      </c>
      <c r="G744" s="162" t="s">
        <v>1971</v>
      </c>
      <c r="H744" s="162" t="s">
        <v>1972</v>
      </c>
      <c r="I744" s="162" t="s">
        <v>1467</v>
      </c>
      <c r="J744" s="162" t="s">
        <v>180</v>
      </c>
      <c r="K744" s="162" t="s">
        <v>47</v>
      </c>
      <c r="L744" s="162">
        <v>8</v>
      </c>
      <c r="M744" s="162">
        <v>2012</v>
      </c>
      <c r="N744" s="162" t="s">
        <v>1977</v>
      </c>
      <c r="O744" s="162">
        <v>6</v>
      </c>
      <c r="P744" s="162" t="s">
        <v>204</v>
      </c>
      <c r="Q744" s="162" t="s">
        <v>204</v>
      </c>
      <c r="R744" s="162" t="s">
        <v>204</v>
      </c>
      <c r="S744" s="162" t="s">
        <v>204</v>
      </c>
      <c r="T744" s="162" t="s">
        <v>204</v>
      </c>
      <c r="U744" s="162" t="s">
        <v>204</v>
      </c>
      <c r="V744" s="162" t="s">
        <v>204</v>
      </c>
      <c r="W744" s="162" t="s">
        <v>204</v>
      </c>
      <c r="X744" s="162" t="s">
        <v>204</v>
      </c>
      <c r="Y744" s="162" t="s">
        <v>204</v>
      </c>
      <c r="Z744" s="162" t="s">
        <v>204</v>
      </c>
      <c r="AA744" s="162" t="s">
        <v>204</v>
      </c>
      <c r="AB744" s="162" t="s">
        <v>204</v>
      </c>
      <c r="AC744" s="162" t="s">
        <v>204</v>
      </c>
      <c r="AD744" s="162" t="s">
        <v>204</v>
      </c>
      <c r="AE744" s="162" t="s">
        <v>204</v>
      </c>
      <c r="AF744" s="162" t="s">
        <v>204</v>
      </c>
      <c r="AG744" s="162" t="s">
        <v>197</v>
      </c>
    </row>
    <row r="745" spans="1:33" x14ac:dyDescent="0.25">
      <c r="A745" s="162" t="s">
        <v>1357</v>
      </c>
      <c r="B745" s="162" t="s">
        <v>197</v>
      </c>
      <c r="C745" s="162" t="s">
        <v>197</v>
      </c>
      <c r="D745" s="162" t="s">
        <v>1358</v>
      </c>
      <c r="E745" s="162" t="s">
        <v>197</v>
      </c>
      <c r="F745" s="162" t="s">
        <v>1359</v>
      </c>
      <c r="G745" s="162" t="s">
        <v>1971</v>
      </c>
      <c r="H745" s="162" t="s">
        <v>1972</v>
      </c>
      <c r="I745" s="162" t="s">
        <v>1467</v>
      </c>
      <c r="J745" s="162" t="s">
        <v>180</v>
      </c>
      <c r="K745" s="162" t="s">
        <v>47</v>
      </c>
      <c r="L745" s="162">
        <v>11</v>
      </c>
      <c r="M745" s="162">
        <v>2012</v>
      </c>
      <c r="N745" s="162" t="s">
        <v>1974</v>
      </c>
      <c r="O745" s="162">
        <v>4</v>
      </c>
      <c r="P745" s="162" t="s">
        <v>204</v>
      </c>
      <c r="Q745" s="162" t="s">
        <v>204</v>
      </c>
      <c r="R745" s="162" t="s">
        <v>204</v>
      </c>
      <c r="S745" s="162" t="s">
        <v>204</v>
      </c>
      <c r="T745" s="162" t="s">
        <v>204</v>
      </c>
      <c r="U745" s="162" t="s">
        <v>204</v>
      </c>
      <c r="V745" s="162" t="s">
        <v>204</v>
      </c>
      <c r="W745" s="162" t="s">
        <v>204</v>
      </c>
      <c r="X745" s="162" t="s">
        <v>204</v>
      </c>
      <c r="Y745" s="162" t="s">
        <v>204</v>
      </c>
      <c r="Z745" s="162" t="s">
        <v>204</v>
      </c>
      <c r="AA745" s="162" t="s">
        <v>204</v>
      </c>
      <c r="AB745" s="162" t="s">
        <v>204</v>
      </c>
      <c r="AC745" s="162" t="s">
        <v>204</v>
      </c>
      <c r="AD745" s="162" t="s">
        <v>204</v>
      </c>
      <c r="AE745" s="162" t="s">
        <v>204</v>
      </c>
      <c r="AF745" s="162" t="s">
        <v>204</v>
      </c>
      <c r="AG745" s="162" t="s">
        <v>197</v>
      </c>
    </row>
    <row r="746" spans="1:33" x14ac:dyDescent="0.25">
      <c r="A746" s="162" t="s">
        <v>1357</v>
      </c>
      <c r="B746" s="162" t="s">
        <v>197</v>
      </c>
      <c r="C746" s="162" t="s">
        <v>197</v>
      </c>
      <c r="D746" s="162" t="s">
        <v>1358</v>
      </c>
      <c r="E746" s="162" t="s">
        <v>197</v>
      </c>
      <c r="F746" s="162" t="s">
        <v>1359</v>
      </c>
      <c r="G746" s="162" t="s">
        <v>1979</v>
      </c>
      <c r="H746" s="162" t="s">
        <v>1980</v>
      </c>
      <c r="I746" s="162" t="s">
        <v>1497</v>
      </c>
      <c r="J746" s="162" t="s">
        <v>180</v>
      </c>
      <c r="K746" s="162" t="s">
        <v>47</v>
      </c>
      <c r="L746" s="162">
        <v>11</v>
      </c>
      <c r="M746" s="162">
        <v>2012</v>
      </c>
      <c r="N746" s="162" t="s">
        <v>1983</v>
      </c>
      <c r="O746" s="162">
        <v>9</v>
      </c>
      <c r="P746" s="162" t="s">
        <v>204</v>
      </c>
      <c r="Q746" s="162" t="s">
        <v>204</v>
      </c>
      <c r="R746" s="162" t="s">
        <v>204</v>
      </c>
      <c r="S746" s="162" t="s">
        <v>204</v>
      </c>
      <c r="T746" s="162" t="s">
        <v>204</v>
      </c>
      <c r="U746" s="162" t="s">
        <v>204</v>
      </c>
      <c r="V746" s="162" t="s">
        <v>204</v>
      </c>
      <c r="W746" s="162" t="s">
        <v>204</v>
      </c>
      <c r="X746" s="162" t="s">
        <v>204</v>
      </c>
      <c r="Y746" s="162" t="s">
        <v>204</v>
      </c>
      <c r="Z746" s="162" t="s">
        <v>204</v>
      </c>
      <c r="AA746" s="162" t="s">
        <v>204</v>
      </c>
      <c r="AB746" s="162" t="s">
        <v>204</v>
      </c>
      <c r="AC746" s="162" t="s">
        <v>204</v>
      </c>
      <c r="AD746" s="162" t="s">
        <v>204</v>
      </c>
      <c r="AE746" s="162" t="s">
        <v>204</v>
      </c>
      <c r="AF746" s="162" t="s">
        <v>204</v>
      </c>
      <c r="AG746" s="162" t="s">
        <v>197</v>
      </c>
    </row>
    <row r="747" spans="1:33" x14ac:dyDescent="0.25">
      <c r="A747" s="162" t="s">
        <v>1357</v>
      </c>
      <c r="B747" s="162" t="s">
        <v>197</v>
      </c>
      <c r="C747" s="162" t="s">
        <v>197</v>
      </c>
      <c r="D747" s="162" t="s">
        <v>1358</v>
      </c>
      <c r="E747" s="162" t="s">
        <v>197</v>
      </c>
      <c r="F747" s="162" t="s">
        <v>1359</v>
      </c>
      <c r="G747" s="162" t="s">
        <v>1979</v>
      </c>
      <c r="H747" s="162" t="s">
        <v>1980</v>
      </c>
      <c r="I747" s="162" t="s">
        <v>1497</v>
      </c>
      <c r="J747" s="162" t="s">
        <v>180</v>
      </c>
      <c r="K747" s="162" t="s">
        <v>47</v>
      </c>
      <c r="L747" s="162">
        <v>8</v>
      </c>
      <c r="M747" s="162">
        <v>2012</v>
      </c>
      <c r="N747" s="162" t="s">
        <v>1984</v>
      </c>
      <c r="O747" s="162">
        <v>6</v>
      </c>
      <c r="P747" s="162" t="s">
        <v>204</v>
      </c>
      <c r="Q747" s="162" t="s">
        <v>204</v>
      </c>
      <c r="R747" s="162" t="s">
        <v>204</v>
      </c>
      <c r="S747" s="162" t="s">
        <v>204</v>
      </c>
      <c r="T747" s="162" t="s">
        <v>204</v>
      </c>
      <c r="U747" s="162" t="s">
        <v>204</v>
      </c>
      <c r="V747" s="162" t="s">
        <v>204</v>
      </c>
      <c r="W747" s="162" t="s">
        <v>204</v>
      </c>
      <c r="X747" s="162" t="s">
        <v>204</v>
      </c>
      <c r="Y747" s="162" t="s">
        <v>204</v>
      </c>
      <c r="Z747" s="162" t="s">
        <v>204</v>
      </c>
      <c r="AA747" s="162" t="s">
        <v>204</v>
      </c>
      <c r="AB747" s="162" t="s">
        <v>204</v>
      </c>
      <c r="AC747" s="162" t="s">
        <v>204</v>
      </c>
      <c r="AD747" s="162" t="s">
        <v>204</v>
      </c>
      <c r="AE747" s="162" t="s">
        <v>204</v>
      </c>
      <c r="AF747" s="162" t="s">
        <v>204</v>
      </c>
      <c r="AG747" s="162" t="s">
        <v>197</v>
      </c>
    </row>
    <row r="748" spans="1:33" x14ac:dyDescent="0.25">
      <c r="A748" s="162" t="s">
        <v>1357</v>
      </c>
      <c r="B748" s="162" t="s">
        <v>197</v>
      </c>
      <c r="C748" s="162" t="s">
        <v>197</v>
      </c>
      <c r="D748" s="162" t="s">
        <v>1358</v>
      </c>
      <c r="E748" s="162" t="s">
        <v>197</v>
      </c>
      <c r="F748" s="162" t="s">
        <v>1359</v>
      </c>
      <c r="G748" s="162" t="s">
        <v>1979</v>
      </c>
      <c r="H748" s="162" t="s">
        <v>1980</v>
      </c>
      <c r="I748" s="162" t="s">
        <v>1497</v>
      </c>
      <c r="J748" s="162" t="s">
        <v>180</v>
      </c>
      <c r="K748" s="162" t="s">
        <v>47</v>
      </c>
      <c r="L748" s="162">
        <v>12</v>
      </c>
      <c r="M748" s="162">
        <v>2012</v>
      </c>
      <c r="N748" s="162" t="s">
        <v>1986</v>
      </c>
      <c r="O748" s="162">
        <v>8</v>
      </c>
      <c r="P748" s="162" t="s">
        <v>204</v>
      </c>
      <c r="Q748" s="162" t="s">
        <v>204</v>
      </c>
      <c r="R748" s="162" t="s">
        <v>204</v>
      </c>
      <c r="S748" s="162" t="s">
        <v>204</v>
      </c>
      <c r="T748" s="162" t="s">
        <v>204</v>
      </c>
      <c r="U748" s="162" t="s">
        <v>204</v>
      </c>
      <c r="V748" s="162" t="s">
        <v>204</v>
      </c>
      <c r="W748" s="162" t="s">
        <v>204</v>
      </c>
      <c r="X748" s="162" t="s">
        <v>204</v>
      </c>
      <c r="Y748" s="162" t="s">
        <v>204</v>
      </c>
      <c r="Z748" s="162" t="s">
        <v>204</v>
      </c>
      <c r="AA748" s="162" t="s">
        <v>204</v>
      </c>
      <c r="AB748" s="162" t="s">
        <v>204</v>
      </c>
      <c r="AC748" s="162" t="s">
        <v>204</v>
      </c>
      <c r="AD748" s="162" t="s">
        <v>204</v>
      </c>
      <c r="AE748" s="162" t="s">
        <v>204</v>
      </c>
      <c r="AF748" s="162" t="s">
        <v>204</v>
      </c>
      <c r="AG748" s="162" t="s">
        <v>197</v>
      </c>
    </row>
    <row r="749" spans="1:33" x14ac:dyDescent="0.25">
      <c r="A749" s="162" t="s">
        <v>1357</v>
      </c>
      <c r="B749" s="162" t="s">
        <v>197</v>
      </c>
      <c r="C749" s="162" t="s">
        <v>197</v>
      </c>
      <c r="D749" s="162" t="s">
        <v>1358</v>
      </c>
      <c r="E749" s="162" t="s">
        <v>197</v>
      </c>
      <c r="F749" s="162" t="s">
        <v>1359</v>
      </c>
      <c r="G749" s="162" t="s">
        <v>1979</v>
      </c>
      <c r="H749" s="162" t="s">
        <v>1980</v>
      </c>
      <c r="I749" s="162" t="s">
        <v>1497</v>
      </c>
      <c r="J749" s="162" t="s">
        <v>180</v>
      </c>
      <c r="K749" s="162" t="s">
        <v>47</v>
      </c>
      <c r="L749" s="162">
        <v>10</v>
      </c>
      <c r="M749" s="162">
        <v>2012</v>
      </c>
      <c r="N749" s="162" t="s">
        <v>1982</v>
      </c>
      <c r="O749" s="162">
        <v>7</v>
      </c>
      <c r="P749" s="162" t="s">
        <v>204</v>
      </c>
      <c r="Q749" s="162" t="s">
        <v>204</v>
      </c>
      <c r="R749" s="162" t="s">
        <v>204</v>
      </c>
      <c r="S749" s="162" t="s">
        <v>204</v>
      </c>
      <c r="T749" s="162" t="s">
        <v>204</v>
      </c>
      <c r="U749" s="162" t="s">
        <v>204</v>
      </c>
      <c r="V749" s="162" t="s">
        <v>204</v>
      </c>
      <c r="W749" s="162" t="s">
        <v>204</v>
      </c>
      <c r="X749" s="162" t="s">
        <v>204</v>
      </c>
      <c r="Y749" s="162" t="s">
        <v>204</v>
      </c>
      <c r="Z749" s="162" t="s">
        <v>204</v>
      </c>
      <c r="AA749" s="162" t="s">
        <v>204</v>
      </c>
      <c r="AB749" s="162" t="s">
        <v>204</v>
      </c>
      <c r="AC749" s="162" t="s">
        <v>204</v>
      </c>
      <c r="AD749" s="162" t="s">
        <v>204</v>
      </c>
      <c r="AE749" s="162" t="s">
        <v>204</v>
      </c>
      <c r="AF749" s="162" t="s">
        <v>204</v>
      </c>
      <c r="AG749" s="162" t="s">
        <v>197</v>
      </c>
    </row>
    <row r="750" spans="1:33" x14ac:dyDescent="0.25">
      <c r="A750" s="162" t="s">
        <v>1357</v>
      </c>
      <c r="B750" s="162" t="s">
        <v>197</v>
      </c>
      <c r="C750" s="162" t="s">
        <v>197</v>
      </c>
      <c r="D750" s="162" t="s">
        <v>1358</v>
      </c>
      <c r="E750" s="162" t="s">
        <v>197</v>
      </c>
      <c r="F750" s="162" t="s">
        <v>1359</v>
      </c>
      <c r="G750" s="162" t="s">
        <v>1979</v>
      </c>
      <c r="H750" s="162" t="s">
        <v>1980</v>
      </c>
      <c r="I750" s="162" t="s">
        <v>1497</v>
      </c>
      <c r="J750" s="162" t="s">
        <v>180</v>
      </c>
      <c r="K750" s="162" t="s">
        <v>47</v>
      </c>
      <c r="L750" s="162">
        <v>9</v>
      </c>
      <c r="M750" s="162">
        <v>2012</v>
      </c>
      <c r="N750" s="162" t="s">
        <v>1985</v>
      </c>
      <c r="O750" s="162">
        <v>5</v>
      </c>
      <c r="P750" s="162" t="s">
        <v>204</v>
      </c>
      <c r="Q750" s="162" t="s">
        <v>204</v>
      </c>
      <c r="R750" s="162" t="s">
        <v>204</v>
      </c>
      <c r="S750" s="162" t="s">
        <v>204</v>
      </c>
      <c r="T750" s="162" t="s">
        <v>204</v>
      </c>
      <c r="U750" s="162" t="s">
        <v>204</v>
      </c>
      <c r="V750" s="162" t="s">
        <v>204</v>
      </c>
      <c r="W750" s="162" t="s">
        <v>204</v>
      </c>
      <c r="X750" s="162" t="s">
        <v>204</v>
      </c>
      <c r="Y750" s="162" t="s">
        <v>204</v>
      </c>
      <c r="Z750" s="162" t="s">
        <v>204</v>
      </c>
      <c r="AA750" s="162" t="s">
        <v>204</v>
      </c>
      <c r="AB750" s="162" t="s">
        <v>204</v>
      </c>
      <c r="AC750" s="162" t="s">
        <v>204</v>
      </c>
      <c r="AD750" s="162" t="s">
        <v>204</v>
      </c>
      <c r="AE750" s="162" t="s">
        <v>204</v>
      </c>
      <c r="AF750" s="162" t="s">
        <v>204</v>
      </c>
      <c r="AG750" s="162" t="s">
        <v>197</v>
      </c>
    </row>
    <row r="751" spans="1:33" x14ac:dyDescent="0.25">
      <c r="A751" s="162" t="s">
        <v>1357</v>
      </c>
      <c r="B751" s="162" t="s">
        <v>197</v>
      </c>
      <c r="C751" s="162" t="s">
        <v>197</v>
      </c>
      <c r="D751" s="162" t="s">
        <v>1358</v>
      </c>
      <c r="E751" s="162" t="s">
        <v>197</v>
      </c>
      <c r="F751" s="162" t="s">
        <v>1359</v>
      </c>
      <c r="G751" s="162" t="s">
        <v>1979</v>
      </c>
      <c r="H751" s="162" t="s">
        <v>1980</v>
      </c>
      <c r="I751" s="162" t="s">
        <v>1497</v>
      </c>
      <c r="J751" s="162" t="s">
        <v>180</v>
      </c>
      <c r="K751" s="162" t="s">
        <v>47</v>
      </c>
      <c r="L751" s="162">
        <v>7</v>
      </c>
      <c r="M751" s="162">
        <v>2012</v>
      </c>
      <c r="N751" s="162" t="s">
        <v>1981</v>
      </c>
      <c r="O751" s="162">
        <v>14</v>
      </c>
      <c r="P751" s="162" t="s">
        <v>204</v>
      </c>
      <c r="Q751" s="162" t="s">
        <v>204</v>
      </c>
      <c r="R751" s="162" t="s">
        <v>204</v>
      </c>
      <c r="S751" s="162" t="s">
        <v>204</v>
      </c>
      <c r="T751" s="162" t="s">
        <v>204</v>
      </c>
      <c r="U751" s="162" t="s">
        <v>204</v>
      </c>
      <c r="V751" s="162" t="s">
        <v>204</v>
      </c>
      <c r="W751" s="162" t="s">
        <v>204</v>
      </c>
      <c r="X751" s="162" t="s">
        <v>204</v>
      </c>
      <c r="Y751" s="162" t="s">
        <v>204</v>
      </c>
      <c r="Z751" s="162" t="s">
        <v>204</v>
      </c>
      <c r="AA751" s="162" t="s">
        <v>204</v>
      </c>
      <c r="AB751" s="162" t="s">
        <v>204</v>
      </c>
      <c r="AC751" s="162" t="s">
        <v>204</v>
      </c>
      <c r="AD751" s="162" t="s">
        <v>204</v>
      </c>
      <c r="AE751" s="162" t="s">
        <v>204</v>
      </c>
      <c r="AF751" s="162" t="s">
        <v>204</v>
      </c>
      <c r="AG751" s="162" t="s">
        <v>197</v>
      </c>
    </row>
    <row r="752" spans="1:33" x14ac:dyDescent="0.25">
      <c r="A752" s="162" t="s">
        <v>1357</v>
      </c>
      <c r="B752" s="162" t="s">
        <v>197</v>
      </c>
      <c r="C752" s="162" t="s">
        <v>197</v>
      </c>
      <c r="D752" s="162" t="s">
        <v>1358</v>
      </c>
      <c r="E752" s="162" t="s">
        <v>197</v>
      </c>
      <c r="F752" s="162" t="s">
        <v>1359</v>
      </c>
      <c r="G752" s="162" t="s">
        <v>1987</v>
      </c>
      <c r="H752" s="162" t="s">
        <v>1988</v>
      </c>
      <c r="I752" s="162" t="s">
        <v>1497</v>
      </c>
      <c r="J752" s="162" t="s">
        <v>180</v>
      </c>
      <c r="K752" s="162" t="s">
        <v>47</v>
      </c>
      <c r="L752" s="162">
        <v>7</v>
      </c>
      <c r="M752" s="162">
        <v>2012</v>
      </c>
      <c r="N752" s="162" t="s">
        <v>1992</v>
      </c>
      <c r="O752" s="162">
        <v>2</v>
      </c>
      <c r="P752" s="162" t="s">
        <v>204</v>
      </c>
      <c r="Q752" s="162" t="s">
        <v>204</v>
      </c>
      <c r="R752" s="162" t="s">
        <v>204</v>
      </c>
      <c r="S752" s="162" t="s">
        <v>204</v>
      </c>
      <c r="T752" s="162" t="s">
        <v>204</v>
      </c>
      <c r="U752" s="162" t="s">
        <v>204</v>
      </c>
      <c r="V752" s="162" t="s">
        <v>204</v>
      </c>
      <c r="W752" s="162" t="s">
        <v>204</v>
      </c>
      <c r="X752" s="162" t="s">
        <v>204</v>
      </c>
      <c r="Y752" s="162" t="s">
        <v>204</v>
      </c>
      <c r="Z752" s="162" t="s">
        <v>204</v>
      </c>
      <c r="AA752" s="162" t="s">
        <v>204</v>
      </c>
      <c r="AB752" s="162" t="s">
        <v>204</v>
      </c>
      <c r="AC752" s="162" t="s">
        <v>204</v>
      </c>
      <c r="AD752" s="162" t="s">
        <v>204</v>
      </c>
      <c r="AE752" s="162" t="s">
        <v>204</v>
      </c>
      <c r="AF752" s="162" t="s">
        <v>204</v>
      </c>
      <c r="AG752" s="162" t="s">
        <v>197</v>
      </c>
    </row>
    <row r="753" spans="1:33" x14ac:dyDescent="0.25">
      <c r="A753" s="162" t="s">
        <v>1357</v>
      </c>
      <c r="B753" s="162" t="s">
        <v>197</v>
      </c>
      <c r="C753" s="162" t="s">
        <v>197</v>
      </c>
      <c r="D753" s="162" t="s">
        <v>1358</v>
      </c>
      <c r="E753" s="162" t="s">
        <v>197</v>
      </c>
      <c r="F753" s="162" t="s">
        <v>1359</v>
      </c>
      <c r="G753" s="162" t="s">
        <v>1987</v>
      </c>
      <c r="H753" s="162" t="s">
        <v>1988</v>
      </c>
      <c r="I753" s="162" t="s">
        <v>1497</v>
      </c>
      <c r="J753" s="162" t="s">
        <v>180</v>
      </c>
      <c r="K753" s="162" t="s">
        <v>47</v>
      </c>
      <c r="L753" s="162">
        <v>9</v>
      </c>
      <c r="M753" s="162">
        <v>2012</v>
      </c>
      <c r="N753" s="162" t="s">
        <v>1989</v>
      </c>
      <c r="O753" s="162">
        <v>1</v>
      </c>
      <c r="P753" s="162" t="s">
        <v>204</v>
      </c>
      <c r="Q753" s="162" t="s">
        <v>204</v>
      </c>
      <c r="R753" s="162" t="s">
        <v>204</v>
      </c>
      <c r="S753" s="162" t="s">
        <v>204</v>
      </c>
      <c r="T753" s="162" t="s">
        <v>204</v>
      </c>
      <c r="U753" s="162" t="s">
        <v>204</v>
      </c>
      <c r="V753" s="162" t="s">
        <v>204</v>
      </c>
      <c r="W753" s="162" t="s">
        <v>204</v>
      </c>
      <c r="X753" s="162" t="s">
        <v>204</v>
      </c>
      <c r="Y753" s="162" t="s">
        <v>204</v>
      </c>
      <c r="Z753" s="162" t="s">
        <v>204</v>
      </c>
      <c r="AA753" s="162" t="s">
        <v>204</v>
      </c>
      <c r="AB753" s="162" t="s">
        <v>204</v>
      </c>
      <c r="AC753" s="162" t="s">
        <v>204</v>
      </c>
      <c r="AD753" s="162" t="s">
        <v>204</v>
      </c>
      <c r="AE753" s="162" t="s">
        <v>204</v>
      </c>
      <c r="AF753" s="162" t="s">
        <v>204</v>
      </c>
      <c r="AG753" s="162" t="s">
        <v>197</v>
      </c>
    </row>
    <row r="754" spans="1:33" x14ac:dyDescent="0.25">
      <c r="A754" s="162" t="s">
        <v>1357</v>
      </c>
      <c r="B754" s="162" t="s">
        <v>197</v>
      </c>
      <c r="C754" s="162" t="s">
        <v>197</v>
      </c>
      <c r="D754" s="162" t="s">
        <v>1358</v>
      </c>
      <c r="E754" s="162" t="s">
        <v>197</v>
      </c>
      <c r="F754" s="162" t="s">
        <v>1359</v>
      </c>
      <c r="G754" s="162" t="s">
        <v>1987</v>
      </c>
      <c r="H754" s="162" t="s">
        <v>1988</v>
      </c>
      <c r="I754" s="162" t="s">
        <v>1497</v>
      </c>
      <c r="J754" s="162" t="s">
        <v>180</v>
      </c>
      <c r="K754" s="162" t="s">
        <v>47</v>
      </c>
      <c r="L754" s="162">
        <v>10</v>
      </c>
      <c r="M754" s="162">
        <v>2012</v>
      </c>
      <c r="N754" s="162" t="s">
        <v>1990</v>
      </c>
      <c r="O754" s="162">
        <v>2</v>
      </c>
      <c r="P754" s="162" t="s">
        <v>204</v>
      </c>
      <c r="Q754" s="162" t="s">
        <v>204</v>
      </c>
      <c r="R754" s="162" t="s">
        <v>204</v>
      </c>
      <c r="S754" s="162" t="s">
        <v>204</v>
      </c>
      <c r="T754" s="162" t="s">
        <v>204</v>
      </c>
      <c r="U754" s="162" t="s">
        <v>204</v>
      </c>
      <c r="V754" s="162" t="s">
        <v>204</v>
      </c>
      <c r="W754" s="162" t="s">
        <v>204</v>
      </c>
      <c r="X754" s="162" t="s">
        <v>204</v>
      </c>
      <c r="Y754" s="162" t="s">
        <v>204</v>
      </c>
      <c r="Z754" s="162" t="s">
        <v>204</v>
      </c>
      <c r="AA754" s="162" t="s">
        <v>204</v>
      </c>
      <c r="AB754" s="162" t="s">
        <v>204</v>
      </c>
      <c r="AC754" s="162" t="s">
        <v>204</v>
      </c>
      <c r="AD754" s="162" t="s">
        <v>204</v>
      </c>
      <c r="AE754" s="162" t="s">
        <v>204</v>
      </c>
      <c r="AF754" s="162" t="s">
        <v>204</v>
      </c>
      <c r="AG754" s="162" t="s">
        <v>197</v>
      </c>
    </row>
    <row r="755" spans="1:33" x14ac:dyDescent="0.25">
      <c r="A755" s="162" t="s">
        <v>1357</v>
      </c>
      <c r="B755" s="162" t="s">
        <v>197</v>
      </c>
      <c r="C755" s="162" t="s">
        <v>197</v>
      </c>
      <c r="D755" s="162" t="s">
        <v>1358</v>
      </c>
      <c r="E755" s="162" t="s">
        <v>197</v>
      </c>
      <c r="F755" s="162" t="s">
        <v>1359</v>
      </c>
      <c r="G755" s="162" t="s">
        <v>1987</v>
      </c>
      <c r="H755" s="162" t="s">
        <v>1988</v>
      </c>
      <c r="I755" s="162" t="s">
        <v>1497</v>
      </c>
      <c r="J755" s="162" t="s">
        <v>180</v>
      </c>
      <c r="K755" s="162" t="s">
        <v>47</v>
      </c>
      <c r="L755" s="162">
        <v>12</v>
      </c>
      <c r="M755" s="162">
        <v>2012</v>
      </c>
      <c r="N755" s="162" t="s">
        <v>1991</v>
      </c>
      <c r="O755" s="162">
        <v>1</v>
      </c>
      <c r="P755" s="162" t="s">
        <v>204</v>
      </c>
      <c r="Q755" s="162" t="s">
        <v>204</v>
      </c>
      <c r="R755" s="162" t="s">
        <v>204</v>
      </c>
      <c r="S755" s="162" t="s">
        <v>204</v>
      </c>
      <c r="T755" s="162" t="s">
        <v>204</v>
      </c>
      <c r="U755" s="162" t="s">
        <v>204</v>
      </c>
      <c r="V755" s="162" t="s">
        <v>204</v>
      </c>
      <c r="W755" s="162" t="s">
        <v>204</v>
      </c>
      <c r="X755" s="162" t="s">
        <v>204</v>
      </c>
      <c r="Y755" s="162" t="s">
        <v>204</v>
      </c>
      <c r="Z755" s="162" t="s">
        <v>204</v>
      </c>
      <c r="AA755" s="162" t="s">
        <v>204</v>
      </c>
      <c r="AB755" s="162" t="s">
        <v>204</v>
      </c>
      <c r="AC755" s="162" t="s">
        <v>204</v>
      </c>
      <c r="AD755" s="162" t="s">
        <v>204</v>
      </c>
      <c r="AE755" s="162" t="s">
        <v>204</v>
      </c>
      <c r="AF755" s="162" t="s">
        <v>204</v>
      </c>
      <c r="AG755" s="162" t="s">
        <v>197</v>
      </c>
    </row>
    <row r="756" spans="1:33" x14ac:dyDescent="0.25">
      <c r="A756" s="162" t="s">
        <v>1357</v>
      </c>
      <c r="B756" s="162" t="s">
        <v>197</v>
      </c>
      <c r="C756" s="162" t="s">
        <v>197</v>
      </c>
      <c r="D756" s="162" t="s">
        <v>1358</v>
      </c>
      <c r="E756" s="162" t="s">
        <v>197</v>
      </c>
      <c r="F756" s="162" t="s">
        <v>1359</v>
      </c>
      <c r="G756" s="162" t="s">
        <v>1987</v>
      </c>
      <c r="H756" s="162" t="s">
        <v>1988</v>
      </c>
      <c r="I756" s="162" t="s">
        <v>1497</v>
      </c>
      <c r="J756" s="162" t="s">
        <v>180</v>
      </c>
      <c r="K756" s="162" t="s">
        <v>47</v>
      </c>
      <c r="L756" s="162">
        <v>8</v>
      </c>
      <c r="M756" s="162">
        <v>2012</v>
      </c>
      <c r="N756" s="162" t="s">
        <v>1993</v>
      </c>
      <c r="O756" s="162">
        <v>2</v>
      </c>
      <c r="P756" s="162" t="s">
        <v>204</v>
      </c>
      <c r="Q756" s="162" t="s">
        <v>204</v>
      </c>
      <c r="R756" s="162" t="s">
        <v>204</v>
      </c>
      <c r="S756" s="162" t="s">
        <v>204</v>
      </c>
      <c r="T756" s="162" t="s">
        <v>204</v>
      </c>
      <c r="U756" s="162" t="s">
        <v>204</v>
      </c>
      <c r="V756" s="162" t="s">
        <v>204</v>
      </c>
      <c r="W756" s="162" t="s">
        <v>204</v>
      </c>
      <c r="X756" s="162" t="s">
        <v>204</v>
      </c>
      <c r="Y756" s="162" t="s">
        <v>204</v>
      </c>
      <c r="Z756" s="162" t="s">
        <v>204</v>
      </c>
      <c r="AA756" s="162" t="s">
        <v>204</v>
      </c>
      <c r="AB756" s="162" t="s">
        <v>204</v>
      </c>
      <c r="AC756" s="162" t="s">
        <v>204</v>
      </c>
      <c r="AD756" s="162" t="s">
        <v>204</v>
      </c>
      <c r="AE756" s="162" t="s">
        <v>204</v>
      </c>
      <c r="AF756" s="162" t="s">
        <v>204</v>
      </c>
      <c r="AG756" s="162" t="s">
        <v>197</v>
      </c>
    </row>
    <row r="757" spans="1:33" x14ac:dyDescent="0.25">
      <c r="A757" s="162" t="s">
        <v>1357</v>
      </c>
      <c r="B757" s="162" t="s">
        <v>197</v>
      </c>
      <c r="C757" s="162" t="s">
        <v>197</v>
      </c>
      <c r="D757" s="162" t="s">
        <v>1358</v>
      </c>
      <c r="E757" s="162" t="s">
        <v>197</v>
      </c>
      <c r="F757" s="162" t="s">
        <v>1359</v>
      </c>
      <c r="G757" s="162" t="s">
        <v>1994</v>
      </c>
      <c r="H757" s="162" t="s">
        <v>1995</v>
      </c>
      <c r="I757" s="162" t="s">
        <v>1055</v>
      </c>
      <c r="J757" s="162" t="s">
        <v>180</v>
      </c>
      <c r="K757" s="162" t="s">
        <v>47</v>
      </c>
      <c r="L757" s="162">
        <v>8</v>
      </c>
      <c r="M757" s="162">
        <v>2012</v>
      </c>
      <c r="N757" s="162" t="s">
        <v>1996</v>
      </c>
      <c r="O757" s="162">
        <v>11</v>
      </c>
      <c r="P757" s="162" t="s">
        <v>204</v>
      </c>
      <c r="Q757" s="162" t="s">
        <v>204</v>
      </c>
      <c r="R757" s="162" t="s">
        <v>204</v>
      </c>
      <c r="S757" s="162" t="s">
        <v>204</v>
      </c>
      <c r="T757" s="162" t="s">
        <v>204</v>
      </c>
      <c r="U757" s="162" t="s">
        <v>204</v>
      </c>
      <c r="V757" s="162" t="s">
        <v>204</v>
      </c>
      <c r="W757" s="162" t="s">
        <v>204</v>
      </c>
      <c r="X757" s="162" t="s">
        <v>204</v>
      </c>
      <c r="Y757" s="162" t="s">
        <v>204</v>
      </c>
      <c r="Z757" s="162" t="s">
        <v>204</v>
      </c>
      <c r="AA757" s="162" t="s">
        <v>204</v>
      </c>
      <c r="AB757" s="162" t="s">
        <v>204</v>
      </c>
      <c r="AC757" s="162" t="s">
        <v>204</v>
      </c>
      <c r="AD757" s="162" t="s">
        <v>204</v>
      </c>
      <c r="AE757" s="162" t="s">
        <v>204</v>
      </c>
      <c r="AF757" s="162" t="s">
        <v>204</v>
      </c>
      <c r="AG757" s="162" t="s">
        <v>197</v>
      </c>
    </row>
    <row r="758" spans="1:33" x14ac:dyDescent="0.25">
      <c r="A758" s="162" t="s">
        <v>1357</v>
      </c>
      <c r="B758" s="162" t="s">
        <v>197</v>
      </c>
      <c r="C758" s="162" t="s">
        <v>197</v>
      </c>
      <c r="D758" s="162" t="s">
        <v>1358</v>
      </c>
      <c r="E758" s="162" t="s">
        <v>197</v>
      </c>
      <c r="F758" s="162" t="s">
        <v>1359</v>
      </c>
      <c r="G758" s="162" t="s">
        <v>1994</v>
      </c>
      <c r="H758" s="162" t="s">
        <v>1995</v>
      </c>
      <c r="I758" s="162" t="s">
        <v>1055</v>
      </c>
      <c r="J758" s="162" t="s">
        <v>180</v>
      </c>
      <c r="K758" s="162" t="s">
        <v>47</v>
      </c>
      <c r="L758" s="162">
        <v>12</v>
      </c>
      <c r="M758" s="162">
        <v>2012</v>
      </c>
      <c r="N758" s="162" t="s">
        <v>2001</v>
      </c>
      <c r="O758" s="162">
        <v>6</v>
      </c>
      <c r="P758" s="162" t="s">
        <v>204</v>
      </c>
      <c r="Q758" s="162" t="s">
        <v>204</v>
      </c>
      <c r="R758" s="162" t="s">
        <v>204</v>
      </c>
      <c r="S758" s="162" t="s">
        <v>204</v>
      </c>
      <c r="T758" s="162" t="s">
        <v>204</v>
      </c>
      <c r="U758" s="162" t="s">
        <v>204</v>
      </c>
      <c r="V758" s="162" t="s">
        <v>204</v>
      </c>
      <c r="W758" s="162" t="s">
        <v>204</v>
      </c>
      <c r="X758" s="162" t="s">
        <v>204</v>
      </c>
      <c r="Y758" s="162" t="s">
        <v>204</v>
      </c>
      <c r="Z758" s="162" t="s">
        <v>204</v>
      </c>
      <c r="AA758" s="162" t="s">
        <v>204</v>
      </c>
      <c r="AB758" s="162" t="s">
        <v>204</v>
      </c>
      <c r="AC758" s="162" t="s">
        <v>204</v>
      </c>
      <c r="AD758" s="162" t="s">
        <v>204</v>
      </c>
      <c r="AE758" s="162" t="s">
        <v>204</v>
      </c>
      <c r="AF758" s="162" t="s">
        <v>204</v>
      </c>
      <c r="AG758" s="162" t="s">
        <v>197</v>
      </c>
    </row>
    <row r="759" spans="1:33" x14ac:dyDescent="0.25">
      <c r="A759" s="162" t="s">
        <v>1357</v>
      </c>
      <c r="B759" s="162" t="s">
        <v>197</v>
      </c>
      <c r="C759" s="162" t="s">
        <v>197</v>
      </c>
      <c r="D759" s="162" t="s">
        <v>1358</v>
      </c>
      <c r="E759" s="162" t="s">
        <v>197</v>
      </c>
      <c r="F759" s="162" t="s">
        <v>1359</v>
      </c>
      <c r="G759" s="162" t="s">
        <v>1994</v>
      </c>
      <c r="H759" s="162" t="s">
        <v>1995</v>
      </c>
      <c r="I759" s="162" t="s">
        <v>1055</v>
      </c>
      <c r="J759" s="162" t="s">
        <v>180</v>
      </c>
      <c r="K759" s="162" t="s">
        <v>47</v>
      </c>
      <c r="L759" s="162">
        <v>10</v>
      </c>
      <c r="M759" s="162">
        <v>2012</v>
      </c>
      <c r="N759" s="162" t="s">
        <v>1999</v>
      </c>
      <c r="O759" s="162">
        <v>8</v>
      </c>
      <c r="P759" s="162" t="s">
        <v>204</v>
      </c>
      <c r="Q759" s="162" t="s">
        <v>204</v>
      </c>
      <c r="R759" s="162" t="s">
        <v>204</v>
      </c>
      <c r="S759" s="162" t="s">
        <v>204</v>
      </c>
      <c r="T759" s="162" t="s">
        <v>204</v>
      </c>
      <c r="U759" s="162" t="s">
        <v>204</v>
      </c>
      <c r="V759" s="162" t="s">
        <v>204</v>
      </c>
      <c r="W759" s="162" t="s">
        <v>204</v>
      </c>
      <c r="X759" s="162" t="s">
        <v>204</v>
      </c>
      <c r="Y759" s="162" t="s">
        <v>204</v>
      </c>
      <c r="Z759" s="162" t="s">
        <v>204</v>
      </c>
      <c r="AA759" s="162" t="s">
        <v>204</v>
      </c>
      <c r="AB759" s="162" t="s">
        <v>204</v>
      </c>
      <c r="AC759" s="162" t="s">
        <v>204</v>
      </c>
      <c r="AD759" s="162" t="s">
        <v>204</v>
      </c>
      <c r="AE759" s="162" t="s">
        <v>204</v>
      </c>
      <c r="AF759" s="162" t="s">
        <v>204</v>
      </c>
      <c r="AG759" s="162" t="s">
        <v>197</v>
      </c>
    </row>
    <row r="760" spans="1:33" x14ac:dyDescent="0.25">
      <c r="A760" s="162" t="s">
        <v>1357</v>
      </c>
      <c r="B760" s="162" t="s">
        <v>197</v>
      </c>
      <c r="C760" s="162" t="s">
        <v>197</v>
      </c>
      <c r="D760" s="162" t="s">
        <v>1358</v>
      </c>
      <c r="E760" s="162" t="s">
        <v>197</v>
      </c>
      <c r="F760" s="162" t="s">
        <v>1359</v>
      </c>
      <c r="G760" s="162" t="s">
        <v>1994</v>
      </c>
      <c r="H760" s="162" t="s">
        <v>1995</v>
      </c>
      <c r="I760" s="162" t="s">
        <v>1055</v>
      </c>
      <c r="J760" s="162" t="s">
        <v>180</v>
      </c>
      <c r="K760" s="162" t="s">
        <v>47</v>
      </c>
      <c r="L760" s="162">
        <v>11</v>
      </c>
      <c r="M760" s="162">
        <v>2012</v>
      </c>
      <c r="N760" s="162" t="s">
        <v>1998</v>
      </c>
      <c r="O760" s="162">
        <v>6</v>
      </c>
      <c r="P760" s="162" t="s">
        <v>204</v>
      </c>
      <c r="Q760" s="162" t="s">
        <v>204</v>
      </c>
      <c r="R760" s="162" t="s">
        <v>204</v>
      </c>
      <c r="S760" s="162" t="s">
        <v>204</v>
      </c>
      <c r="T760" s="162" t="s">
        <v>204</v>
      </c>
      <c r="U760" s="162" t="s">
        <v>204</v>
      </c>
      <c r="V760" s="162" t="s">
        <v>204</v>
      </c>
      <c r="W760" s="162" t="s">
        <v>204</v>
      </c>
      <c r="X760" s="162" t="s">
        <v>204</v>
      </c>
      <c r="Y760" s="162" t="s">
        <v>204</v>
      </c>
      <c r="Z760" s="162" t="s">
        <v>204</v>
      </c>
      <c r="AA760" s="162" t="s">
        <v>204</v>
      </c>
      <c r="AB760" s="162" t="s">
        <v>204</v>
      </c>
      <c r="AC760" s="162" t="s">
        <v>204</v>
      </c>
      <c r="AD760" s="162" t="s">
        <v>204</v>
      </c>
      <c r="AE760" s="162" t="s">
        <v>204</v>
      </c>
      <c r="AF760" s="162" t="s">
        <v>204</v>
      </c>
      <c r="AG760" s="162" t="s">
        <v>197</v>
      </c>
    </row>
    <row r="761" spans="1:33" x14ac:dyDescent="0.25">
      <c r="A761" s="162" t="s">
        <v>1357</v>
      </c>
      <c r="B761" s="162" t="s">
        <v>197</v>
      </c>
      <c r="C761" s="162" t="s">
        <v>197</v>
      </c>
      <c r="D761" s="162" t="s">
        <v>1358</v>
      </c>
      <c r="E761" s="162" t="s">
        <v>197</v>
      </c>
      <c r="F761" s="162" t="s">
        <v>1359</v>
      </c>
      <c r="G761" s="162" t="s">
        <v>1994</v>
      </c>
      <c r="H761" s="162" t="s">
        <v>1995</v>
      </c>
      <c r="I761" s="162" t="s">
        <v>1055</v>
      </c>
      <c r="J761" s="162" t="s">
        <v>180</v>
      </c>
      <c r="K761" s="162" t="s">
        <v>47</v>
      </c>
      <c r="L761" s="162">
        <v>9</v>
      </c>
      <c r="M761" s="162">
        <v>2012</v>
      </c>
      <c r="N761" s="162" t="s">
        <v>2000</v>
      </c>
      <c r="O761" s="162">
        <v>9</v>
      </c>
      <c r="P761" s="162" t="s">
        <v>204</v>
      </c>
      <c r="Q761" s="162" t="s">
        <v>204</v>
      </c>
      <c r="R761" s="162" t="s">
        <v>204</v>
      </c>
      <c r="S761" s="162" t="s">
        <v>204</v>
      </c>
      <c r="T761" s="162" t="s">
        <v>204</v>
      </c>
      <c r="U761" s="162" t="s">
        <v>204</v>
      </c>
      <c r="V761" s="162" t="s">
        <v>204</v>
      </c>
      <c r="W761" s="162" t="s">
        <v>204</v>
      </c>
      <c r="X761" s="162" t="s">
        <v>204</v>
      </c>
      <c r="Y761" s="162" t="s">
        <v>204</v>
      </c>
      <c r="Z761" s="162" t="s">
        <v>204</v>
      </c>
      <c r="AA761" s="162" t="s">
        <v>204</v>
      </c>
      <c r="AB761" s="162" t="s">
        <v>204</v>
      </c>
      <c r="AC761" s="162" t="s">
        <v>204</v>
      </c>
      <c r="AD761" s="162" t="s">
        <v>204</v>
      </c>
      <c r="AE761" s="162" t="s">
        <v>204</v>
      </c>
      <c r="AF761" s="162" t="s">
        <v>204</v>
      </c>
      <c r="AG761" s="162" t="s">
        <v>197</v>
      </c>
    </row>
    <row r="762" spans="1:33" x14ac:dyDescent="0.25">
      <c r="A762" s="162" t="s">
        <v>1357</v>
      </c>
      <c r="B762" s="162" t="s">
        <v>197</v>
      </c>
      <c r="C762" s="162" t="s">
        <v>197</v>
      </c>
      <c r="D762" s="162" t="s">
        <v>1358</v>
      </c>
      <c r="E762" s="162" t="s">
        <v>197</v>
      </c>
      <c r="F762" s="162" t="s">
        <v>1359</v>
      </c>
      <c r="G762" s="162" t="s">
        <v>1994</v>
      </c>
      <c r="H762" s="162" t="s">
        <v>1995</v>
      </c>
      <c r="I762" s="162" t="s">
        <v>1055</v>
      </c>
      <c r="J762" s="162" t="s">
        <v>180</v>
      </c>
      <c r="K762" s="162" t="s">
        <v>47</v>
      </c>
      <c r="L762" s="162">
        <v>7</v>
      </c>
      <c r="M762" s="162">
        <v>2012</v>
      </c>
      <c r="N762" s="162" t="s">
        <v>1997</v>
      </c>
      <c r="O762" s="162">
        <v>10</v>
      </c>
      <c r="P762" s="162" t="s">
        <v>204</v>
      </c>
      <c r="Q762" s="162" t="s">
        <v>204</v>
      </c>
      <c r="R762" s="162" t="s">
        <v>204</v>
      </c>
      <c r="S762" s="162" t="s">
        <v>204</v>
      </c>
      <c r="T762" s="162" t="s">
        <v>204</v>
      </c>
      <c r="U762" s="162" t="s">
        <v>204</v>
      </c>
      <c r="V762" s="162" t="s">
        <v>204</v>
      </c>
      <c r="W762" s="162" t="s">
        <v>204</v>
      </c>
      <c r="X762" s="162" t="s">
        <v>204</v>
      </c>
      <c r="Y762" s="162" t="s">
        <v>204</v>
      </c>
      <c r="Z762" s="162" t="s">
        <v>204</v>
      </c>
      <c r="AA762" s="162" t="s">
        <v>204</v>
      </c>
      <c r="AB762" s="162" t="s">
        <v>204</v>
      </c>
      <c r="AC762" s="162" t="s">
        <v>204</v>
      </c>
      <c r="AD762" s="162" t="s">
        <v>204</v>
      </c>
      <c r="AE762" s="162" t="s">
        <v>204</v>
      </c>
      <c r="AF762" s="162" t="s">
        <v>204</v>
      </c>
      <c r="AG762" s="162" t="s">
        <v>197</v>
      </c>
    </row>
    <row r="763" spans="1:33" x14ac:dyDescent="0.25">
      <c r="A763" s="162" t="s">
        <v>1357</v>
      </c>
      <c r="B763" s="162" t="s">
        <v>197</v>
      </c>
      <c r="C763" s="162" t="s">
        <v>197</v>
      </c>
      <c r="D763" s="162" t="s">
        <v>1358</v>
      </c>
      <c r="E763" s="162" t="s">
        <v>197</v>
      </c>
      <c r="F763" s="162" t="s">
        <v>1359</v>
      </c>
      <c r="G763" s="162" t="s">
        <v>1336</v>
      </c>
      <c r="H763" s="162" t="s">
        <v>1337</v>
      </c>
      <c r="I763" s="162" t="s">
        <v>1338</v>
      </c>
      <c r="J763" s="162" t="s">
        <v>180</v>
      </c>
      <c r="K763" s="162" t="s">
        <v>47</v>
      </c>
      <c r="L763" s="162">
        <v>4</v>
      </c>
      <c r="M763" s="162">
        <v>2013</v>
      </c>
      <c r="N763" s="162" t="s">
        <v>2003</v>
      </c>
      <c r="O763" s="162">
        <v>12</v>
      </c>
      <c r="P763" s="162" t="s">
        <v>204</v>
      </c>
      <c r="Q763" s="162" t="s">
        <v>204</v>
      </c>
      <c r="R763" s="162" t="s">
        <v>204</v>
      </c>
      <c r="S763" s="162" t="s">
        <v>204</v>
      </c>
      <c r="T763" s="162" t="s">
        <v>204</v>
      </c>
      <c r="U763" s="162" t="s">
        <v>204</v>
      </c>
      <c r="V763" s="162" t="s">
        <v>204</v>
      </c>
      <c r="W763" s="162" t="s">
        <v>204</v>
      </c>
      <c r="X763" s="162" t="s">
        <v>204</v>
      </c>
      <c r="Y763" s="162" t="s">
        <v>204</v>
      </c>
      <c r="Z763" s="162" t="s">
        <v>204</v>
      </c>
      <c r="AA763" s="162" t="s">
        <v>204</v>
      </c>
      <c r="AB763" s="162" t="s">
        <v>204</v>
      </c>
      <c r="AC763" s="162" t="s">
        <v>204</v>
      </c>
      <c r="AD763" s="162" t="s">
        <v>204</v>
      </c>
      <c r="AE763" s="162" t="s">
        <v>204</v>
      </c>
      <c r="AF763" s="162" t="s">
        <v>204</v>
      </c>
      <c r="AG763" s="162" t="s">
        <v>197</v>
      </c>
    </row>
    <row r="764" spans="1:33" x14ac:dyDescent="0.25">
      <c r="A764" s="162" t="s">
        <v>1357</v>
      </c>
      <c r="B764" s="162" t="s">
        <v>197</v>
      </c>
      <c r="C764" s="162" t="s">
        <v>197</v>
      </c>
      <c r="D764" s="162" t="s">
        <v>1358</v>
      </c>
      <c r="E764" s="162" t="s">
        <v>197</v>
      </c>
      <c r="F764" s="162" t="s">
        <v>1359</v>
      </c>
      <c r="G764" s="162" t="s">
        <v>1336</v>
      </c>
      <c r="H764" s="162" t="s">
        <v>1337</v>
      </c>
      <c r="I764" s="162" t="s">
        <v>1338</v>
      </c>
      <c r="J764" s="162" t="s">
        <v>180</v>
      </c>
      <c r="K764" s="162" t="s">
        <v>47</v>
      </c>
      <c r="L764" s="162">
        <v>6</v>
      </c>
      <c r="M764" s="162">
        <v>2013</v>
      </c>
      <c r="N764" s="162" t="s">
        <v>2002</v>
      </c>
      <c r="O764" s="162">
        <v>13</v>
      </c>
      <c r="P764" s="162" t="s">
        <v>204</v>
      </c>
      <c r="Q764" s="162" t="s">
        <v>204</v>
      </c>
      <c r="R764" s="162" t="s">
        <v>204</v>
      </c>
      <c r="S764" s="162" t="s">
        <v>204</v>
      </c>
      <c r="T764" s="162" t="s">
        <v>204</v>
      </c>
      <c r="U764" s="162" t="s">
        <v>204</v>
      </c>
      <c r="V764" s="162" t="s">
        <v>204</v>
      </c>
      <c r="W764" s="162" t="s">
        <v>204</v>
      </c>
      <c r="X764" s="162" t="s">
        <v>204</v>
      </c>
      <c r="Y764" s="162" t="s">
        <v>204</v>
      </c>
      <c r="Z764" s="162" t="s">
        <v>204</v>
      </c>
      <c r="AA764" s="162" t="s">
        <v>204</v>
      </c>
      <c r="AB764" s="162" t="s">
        <v>204</v>
      </c>
      <c r="AC764" s="162" t="s">
        <v>204</v>
      </c>
      <c r="AD764" s="162" t="s">
        <v>204</v>
      </c>
      <c r="AE764" s="162" t="s">
        <v>204</v>
      </c>
      <c r="AF764" s="162" t="s">
        <v>204</v>
      </c>
      <c r="AG764" s="162" t="s">
        <v>197</v>
      </c>
    </row>
    <row r="765" spans="1:33" x14ac:dyDescent="0.25">
      <c r="A765" s="162" t="s">
        <v>1357</v>
      </c>
      <c r="B765" s="162" t="s">
        <v>197</v>
      </c>
      <c r="C765" s="162" t="s">
        <v>197</v>
      </c>
      <c r="D765" s="162" t="s">
        <v>1358</v>
      </c>
      <c r="E765" s="162" t="s">
        <v>197</v>
      </c>
      <c r="F765" s="162" t="s">
        <v>1359</v>
      </c>
      <c r="G765" s="162" t="s">
        <v>1336</v>
      </c>
      <c r="H765" s="162" t="s">
        <v>1337</v>
      </c>
      <c r="I765" s="162" t="s">
        <v>1338</v>
      </c>
      <c r="J765" s="162" t="s">
        <v>180</v>
      </c>
      <c r="K765" s="162" t="s">
        <v>47</v>
      </c>
      <c r="L765" s="162">
        <v>5</v>
      </c>
      <c r="M765" s="162">
        <v>2013</v>
      </c>
      <c r="N765" s="162" t="s">
        <v>2004</v>
      </c>
      <c r="O765" s="162">
        <v>13</v>
      </c>
      <c r="P765" s="162" t="s">
        <v>204</v>
      </c>
      <c r="Q765" s="162" t="s">
        <v>204</v>
      </c>
      <c r="R765" s="162" t="s">
        <v>204</v>
      </c>
      <c r="S765" s="162" t="s">
        <v>204</v>
      </c>
      <c r="T765" s="162" t="s">
        <v>204</v>
      </c>
      <c r="U765" s="162" t="s">
        <v>204</v>
      </c>
      <c r="V765" s="162" t="s">
        <v>204</v>
      </c>
      <c r="W765" s="162" t="s">
        <v>204</v>
      </c>
      <c r="X765" s="162" t="s">
        <v>204</v>
      </c>
      <c r="Y765" s="162" t="s">
        <v>204</v>
      </c>
      <c r="Z765" s="162" t="s">
        <v>204</v>
      </c>
      <c r="AA765" s="162" t="s">
        <v>204</v>
      </c>
      <c r="AB765" s="162" t="s">
        <v>204</v>
      </c>
      <c r="AC765" s="162" t="s">
        <v>204</v>
      </c>
      <c r="AD765" s="162" t="s">
        <v>204</v>
      </c>
      <c r="AE765" s="162" t="s">
        <v>204</v>
      </c>
      <c r="AF765" s="162" t="s">
        <v>204</v>
      </c>
      <c r="AG765" s="162" t="s">
        <v>197</v>
      </c>
    </row>
    <row r="766" spans="1:33" x14ac:dyDescent="0.25">
      <c r="A766" s="162" t="s">
        <v>1357</v>
      </c>
      <c r="B766" s="162" t="s">
        <v>197</v>
      </c>
      <c r="C766" s="162" t="s">
        <v>197</v>
      </c>
      <c r="D766" s="162" t="s">
        <v>1358</v>
      </c>
      <c r="E766" s="162" t="s">
        <v>197</v>
      </c>
      <c r="F766" s="162" t="s">
        <v>1359</v>
      </c>
      <c r="G766" s="162" t="s">
        <v>1336</v>
      </c>
      <c r="H766" s="162" t="s">
        <v>1337</v>
      </c>
      <c r="I766" s="162" t="s">
        <v>1338</v>
      </c>
      <c r="J766" s="162" t="s">
        <v>180</v>
      </c>
      <c r="K766" s="162" t="s">
        <v>47</v>
      </c>
      <c r="L766" s="162">
        <v>2</v>
      </c>
      <c r="M766" s="162">
        <v>2013</v>
      </c>
      <c r="N766" s="162" t="s">
        <v>2005</v>
      </c>
      <c r="O766" s="162">
        <v>6</v>
      </c>
      <c r="P766" s="162" t="s">
        <v>204</v>
      </c>
      <c r="Q766" s="162" t="s">
        <v>204</v>
      </c>
      <c r="R766" s="162" t="s">
        <v>204</v>
      </c>
      <c r="S766" s="162" t="s">
        <v>204</v>
      </c>
      <c r="T766" s="162" t="s">
        <v>204</v>
      </c>
      <c r="U766" s="162" t="s">
        <v>204</v>
      </c>
      <c r="V766" s="162" t="s">
        <v>204</v>
      </c>
      <c r="W766" s="162" t="s">
        <v>204</v>
      </c>
      <c r="X766" s="162" t="s">
        <v>204</v>
      </c>
      <c r="Y766" s="162" t="s">
        <v>204</v>
      </c>
      <c r="Z766" s="162" t="s">
        <v>204</v>
      </c>
      <c r="AA766" s="162" t="s">
        <v>204</v>
      </c>
      <c r="AB766" s="162" t="s">
        <v>204</v>
      </c>
      <c r="AC766" s="162" t="s">
        <v>204</v>
      </c>
      <c r="AD766" s="162" t="s">
        <v>204</v>
      </c>
      <c r="AE766" s="162" t="s">
        <v>204</v>
      </c>
      <c r="AF766" s="162" t="s">
        <v>204</v>
      </c>
      <c r="AG766" s="162" t="s">
        <v>197</v>
      </c>
    </row>
    <row r="767" spans="1:33" x14ac:dyDescent="0.25">
      <c r="A767" s="162" t="s">
        <v>1357</v>
      </c>
      <c r="B767" s="162" t="s">
        <v>197</v>
      </c>
      <c r="C767" s="162" t="s">
        <v>197</v>
      </c>
      <c r="D767" s="162" t="s">
        <v>1358</v>
      </c>
      <c r="E767" s="162" t="s">
        <v>197</v>
      </c>
      <c r="F767" s="162" t="s">
        <v>1359</v>
      </c>
      <c r="G767" s="162" t="s">
        <v>1336</v>
      </c>
      <c r="H767" s="162" t="s">
        <v>1337</v>
      </c>
      <c r="I767" s="162" t="s">
        <v>1338</v>
      </c>
      <c r="J767" s="162" t="s">
        <v>180</v>
      </c>
      <c r="K767" s="162" t="s">
        <v>47</v>
      </c>
      <c r="L767" s="162">
        <v>3</v>
      </c>
      <c r="M767" s="162">
        <v>2013</v>
      </c>
      <c r="N767" s="162" t="s">
        <v>2006</v>
      </c>
      <c r="O767" s="162">
        <v>10</v>
      </c>
      <c r="P767" s="162" t="s">
        <v>204</v>
      </c>
      <c r="Q767" s="162" t="s">
        <v>204</v>
      </c>
      <c r="R767" s="162" t="s">
        <v>204</v>
      </c>
      <c r="S767" s="162" t="s">
        <v>204</v>
      </c>
      <c r="T767" s="162" t="s">
        <v>204</v>
      </c>
      <c r="U767" s="162" t="s">
        <v>204</v>
      </c>
      <c r="V767" s="162" t="s">
        <v>204</v>
      </c>
      <c r="W767" s="162" t="s">
        <v>204</v>
      </c>
      <c r="X767" s="162" t="s">
        <v>204</v>
      </c>
      <c r="Y767" s="162" t="s">
        <v>204</v>
      </c>
      <c r="Z767" s="162" t="s">
        <v>204</v>
      </c>
      <c r="AA767" s="162" t="s">
        <v>204</v>
      </c>
      <c r="AB767" s="162" t="s">
        <v>204</v>
      </c>
      <c r="AC767" s="162" t="s">
        <v>204</v>
      </c>
      <c r="AD767" s="162" t="s">
        <v>204</v>
      </c>
      <c r="AE767" s="162" t="s">
        <v>204</v>
      </c>
      <c r="AF767" s="162" t="s">
        <v>204</v>
      </c>
      <c r="AG767" s="162" t="s">
        <v>197</v>
      </c>
    </row>
    <row r="768" spans="1:33" x14ac:dyDescent="0.25">
      <c r="A768" s="162" t="s">
        <v>1357</v>
      </c>
      <c r="B768" s="162" t="s">
        <v>197</v>
      </c>
      <c r="C768" s="162" t="s">
        <v>197</v>
      </c>
      <c r="D768" s="162" t="s">
        <v>1358</v>
      </c>
      <c r="E768" s="162" t="s">
        <v>197</v>
      </c>
      <c r="F768" s="162" t="s">
        <v>1359</v>
      </c>
      <c r="G768" s="162" t="s">
        <v>2007</v>
      </c>
      <c r="H768" s="162" t="s">
        <v>2008</v>
      </c>
      <c r="I768" s="162" t="s">
        <v>1467</v>
      </c>
      <c r="J768" s="162" t="s">
        <v>180</v>
      </c>
      <c r="K768" s="162" t="s">
        <v>47</v>
      </c>
      <c r="L768" s="162">
        <v>11</v>
      </c>
      <c r="M768" s="162">
        <v>2012</v>
      </c>
      <c r="N768" s="162" t="s">
        <v>2011</v>
      </c>
      <c r="O768" s="162">
        <v>7</v>
      </c>
      <c r="P768" s="162" t="s">
        <v>204</v>
      </c>
      <c r="Q768" s="162" t="s">
        <v>204</v>
      </c>
      <c r="R768" s="162" t="s">
        <v>204</v>
      </c>
      <c r="S768" s="162" t="s">
        <v>204</v>
      </c>
      <c r="T768" s="162" t="s">
        <v>204</v>
      </c>
      <c r="U768" s="162" t="s">
        <v>204</v>
      </c>
      <c r="V768" s="162" t="s">
        <v>204</v>
      </c>
      <c r="W768" s="162" t="s">
        <v>204</v>
      </c>
      <c r="X768" s="162" t="s">
        <v>204</v>
      </c>
      <c r="Y768" s="162" t="s">
        <v>204</v>
      </c>
      <c r="Z768" s="162" t="s">
        <v>204</v>
      </c>
      <c r="AA768" s="162" t="s">
        <v>204</v>
      </c>
      <c r="AB768" s="162" t="s">
        <v>204</v>
      </c>
      <c r="AC768" s="162" t="s">
        <v>204</v>
      </c>
      <c r="AD768" s="162" t="s">
        <v>204</v>
      </c>
      <c r="AE768" s="162" t="s">
        <v>204</v>
      </c>
      <c r="AF768" s="162" t="s">
        <v>204</v>
      </c>
      <c r="AG768" s="162" t="s">
        <v>197</v>
      </c>
    </row>
    <row r="769" spans="1:33" x14ac:dyDescent="0.25">
      <c r="A769" s="162" t="s">
        <v>1357</v>
      </c>
      <c r="B769" s="162" t="s">
        <v>197</v>
      </c>
      <c r="C769" s="162" t="s">
        <v>197</v>
      </c>
      <c r="D769" s="162" t="s">
        <v>1358</v>
      </c>
      <c r="E769" s="162" t="s">
        <v>197</v>
      </c>
      <c r="F769" s="162" t="s">
        <v>1359</v>
      </c>
      <c r="G769" s="162" t="s">
        <v>2007</v>
      </c>
      <c r="H769" s="162" t="s">
        <v>2008</v>
      </c>
      <c r="I769" s="162" t="s">
        <v>1467</v>
      </c>
      <c r="J769" s="162" t="s">
        <v>180</v>
      </c>
      <c r="K769" s="162" t="s">
        <v>47</v>
      </c>
      <c r="L769" s="162">
        <v>10</v>
      </c>
      <c r="M769" s="162">
        <v>2012</v>
      </c>
      <c r="N769" s="162" t="s">
        <v>2010</v>
      </c>
      <c r="O769" s="162">
        <v>10</v>
      </c>
      <c r="P769" s="162" t="s">
        <v>204</v>
      </c>
      <c r="Q769" s="162" t="s">
        <v>204</v>
      </c>
      <c r="R769" s="162" t="s">
        <v>204</v>
      </c>
      <c r="S769" s="162" t="s">
        <v>204</v>
      </c>
      <c r="T769" s="162" t="s">
        <v>204</v>
      </c>
      <c r="U769" s="162" t="s">
        <v>204</v>
      </c>
      <c r="V769" s="162" t="s">
        <v>204</v>
      </c>
      <c r="W769" s="162" t="s">
        <v>204</v>
      </c>
      <c r="X769" s="162" t="s">
        <v>204</v>
      </c>
      <c r="Y769" s="162" t="s">
        <v>204</v>
      </c>
      <c r="Z769" s="162" t="s">
        <v>204</v>
      </c>
      <c r="AA769" s="162" t="s">
        <v>204</v>
      </c>
      <c r="AB769" s="162" t="s">
        <v>204</v>
      </c>
      <c r="AC769" s="162" t="s">
        <v>204</v>
      </c>
      <c r="AD769" s="162" t="s">
        <v>204</v>
      </c>
      <c r="AE769" s="162" t="s">
        <v>204</v>
      </c>
      <c r="AF769" s="162" t="s">
        <v>204</v>
      </c>
      <c r="AG769" s="162" t="s">
        <v>197</v>
      </c>
    </row>
    <row r="770" spans="1:33" x14ac:dyDescent="0.25">
      <c r="A770" s="162" t="s">
        <v>1357</v>
      </c>
      <c r="B770" s="162" t="s">
        <v>197</v>
      </c>
      <c r="C770" s="162" t="s">
        <v>197</v>
      </c>
      <c r="D770" s="162" t="s">
        <v>1358</v>
      </c>
      <c r="E770" s="162" t="s">
        <v>197</v>
      </c>
      <c r="F770" s="162" t="s">
        <v>1359</v>
      </c>
      <c r="G770" s="162" t="s">
        <v>2007</v>
      </c>
      <c r="H770" s="162" t="s">
        <v>2008</v>
      </c>
      <c r="I770" s="162" t="s">
        <v>1467</v>
      </c>
      <c r="J770" s="162" t="s">
        <v>180</v>
      </c>
      <c r="K770" s="162" t="s">
        <v>47</v>
      </c>
      <c r="L770" s="162">
        <v>12</v>
      </c>
      <c r="M770" s="162">
        <v>2012</v>
      </c>
      <c r="N770" s="162" t="s">
        <v>2012</v>
      </c>
      <c r="O770" s="162">
        <v>6</v>
      </c>
      <c r="P770" s="162" t="s">
        <v>204</v>
      </c>
      <c r="Q770" s="162" t="s">
        <v>204</v>
      </c>
      <c r="R770" s="162" t="s">
        <v>204</v>
      </c>
      <c r="S770" s="162" t="s">
        <v>204</v>
      </c>
      <c r="T770" s="162" t="s">
        <v>204</v>
      </c>
      <c r="U770" s="162" t="s">
        <v>204</v>
      </c>
      <c r="V770" s="162" t="s">
        <v>204</v>
      </c>
      <c r="W770" s="162" t="s">
        <v>204</v>
      </c>
      <c r="X770" s="162" t="s">
        <v>204</v>
      </c>
      <c r="Y770" s="162" t="s">
        <v>204</v>
      </c>
      <c r="Z770" s="162" t="s">
        <v>204</v>
      </c>
      <c r="AA770" s="162" t="s">
        <v>204</v>
      </c>
      <c r="AB770" s="162" t="s">
        <v>204</v>
      </c>
      <c r="AC770" s="162" t="s">
        <v>204</v>
      </c>
      <c r="AD770" s="162" t="s">
        <v>204</v>
      </c>
      <c r="AE770" s="162" t="s">
        <v>204</v>
      </c>
      <c r="AF770" s="162" t="s">
        <v>204</v>
      </c>
      <c r="AG770" s="162" t="s">
        <v>197</v>
      </c>
    </row>
    <row r="771" spans="1:33" x14ac:dyDescent="0.25">
      <c r="A771" s="162" t="s">
        <v>1357</v>
      </c>
      <c r="B771" s="162" t="s">
        <v>197</v>
      </c>
      <c r="C771" s="162" t="s">
        <v>197</v>
      </c>
      <c r="D771" s="162" t="s">
        <v>1358</v>
      </c>
      <c r="E771" s="162" t="s">
        <v>197</v>
      </c>
      <c r="F771" s="162" t="s">
        <v>1359</v>
      </c>
      <c r="G771" s="162" t="s">
        <v>2007</v>
      </c>
      <c r="H771" s="162" t="s">
        <v>2008</v>
      </c>
      <c r="I771" s="162" t="s">
        <v>1467</v>
      </c>
      <c r="J771" s="162" t="s">
        <v>180</v>
      </c>
      <c r="K771" s="162" t="s">
        <v>47</v>
      </c>
      <c r="L771" s="162">
        <v>9</v>
      </c>
      <c r="M771" s="162">
        <v>2012</v>
      </c>
      <c r="N771" s="162" t="s">
        <v>2009</v>
      </c>
      <c r="O771" s="162">
        <v>2</v>
      </c>
      <c r="P771" s="162" t="s">
        <v>204</v>
      </c>
      <c r="Q771" s="162" t="s">
        <v>204</v>
      </c>
      <c r="R771" s="162" t="s">
        <v>204</v>
      </c>
      <c r="S771" s="162" t="s">
        <v>204</v>
      </c>
      <c r="T771" s="162" t="s">
        <v>204</v>
      </c>
      <c r="U771" s="162" t="s">
        <v>204</v>
      </c>
      <c r="V771" s="162" t="s">
        <v>204</v>
      </c>
      <c r="W771" s="162" t="s">
        <v>204</v>
      </c>
      <c r="X771" s="162" t="s">
        <v>204</v>
      </c>
      <c r="Y771" s="162" t="s">
        <v>204</v>
      </c>
      <c r="Z771" s="162" t="s">
        <v>204</v>
      </c>
      <c r="AA771" s="162" t="s">
        <v>204</v>
      </c>
      <c r="AB771" s="162" t="s">
        <v>204</v>
      </c>
      <c r="AC771" s="162" t="s">
        <v>204</v>
      </c>
      <c r="AD771" s="162" t="s">
        <v>204</v>
      </c>
      <c r="AE771" s="162" t="s">
        <v>204</v>
      </c>
      <c r="AF771" s="162" t="s">
        <v>204</v>
      </c>
      <c r="AG771" s="162" t="s">
        <v>197</v>
      </c>
    </row>
    <row r="772" spans="1:33" x14ac:dyDescent="0.25">
      <c r="A772" s="162" t="s">
        <v>1357</v>
      </c>
      <c r="B772" s="162" t="s">
        <v>197</v>
      </c>
      <c r="C772" s="162" t="s">
        <v>197</v>
      </c>
      <c r="D772" s="162" t="s">
        <v>1358</v>
      </c>
      <c r="E772" s="162" t="s">
        <v>197</v>
      </c>
      <c r="F772" s="162" t="s">
        <v>1359</v>
      </c>
      <c r="G772" s="162" t="s">
        <v>2013</v>
      </c>
      <c r="H772" s="162" t="s">
        <v>2014</v>
      </c>
      <c r="I772" s="162" t="s">
        <v>1467</v>
      </c>
      <c r="J772" s="162" t="s">
        <v>180</v>
      </c>
      <c r="K772" s="162" t="s">
        <v>47</v>
      </c>
      <c r="L772" s="162">
        <v>9</v>
      </c>
      <c r="M772" s="162">
        <v>2012</v>
      </c>
      <c r="N772" s="162" t="s">
        <v>2018</v>
      </c>
      <c r="O772" s="162">
        <v>6</v>
      </c>
      <c r="P772" s="162" t="s">
        <v>204</v>
      </c>
      <c r="Q772" s="162" t="s">
        <v>204</v>
      </c>
      <c r="R772" s="162" t="s">
        <v>204</v>
      </c>
      <c r="S772" s="162" t="s">
        <v>204</v>
      </c>
      <c r="T772" s="162" t="s">
        <v>204</v>
      </c>
      <c r="U772" s="162" t="s">
        <v>204</v>
      </c>
      <c r="V772" s="162" t="s">
        <v>204</v>
      </c>
      <c r="W772" s="162" t="s">
        <v>204</v>
      </c>
      <c r="X772" s="162" t="s">
        <v>204</v>
      </c>
      <c r="Y772" s="162" t="s">
        <v>204</v>
      </c>
      <c r="Z772" s="162" t="s">
        <v>204</v>
      </c>
      <c r="AA772" s="162" t="s">
        <v>204</v>
      </c>
      <c r="AB772" s="162" t="s">
        <v>204</v>
      </c>
      <c r="AC772" s="162" t="s">
        <v>204</v>
      </c>
      <c r="AD772" s="162" t="s">
        <v>204</v>
      </c>
      <c r="AE772" s="162" t="s">
        <v>204</v>
      </c>
      <c r="AF772" s="162" t="s">
        <v>204</v>
      </c>
      <c r="AG772" s="162" t="s">
        <v>197</v>
      </c>
    </row>
    <row r="773" spans="1:33" x14ac:dyDescent="0.25">
      <c r="A773" s="162" t="s">
        <v>1357</v>
      </c>
      <c r="B773" s="162" t="s">
        <v>197</v>
      </c>
      <c r="C773" s="162" t="s">
        <v>197</v>
      </c>
      <c r="D773" s="162" t="s">
        <v>1358</v>
      </c>
      <c r="E773" s="162" t="s">
        <v>197</v>
      </c>
      <c r="F773" s="162" t="s">
        <v>1359</v>
      </c>
      <c r="G773" s="162" t="s">
        <v>2013</v>
      </c>
      <c r="H773" s="162" t="s">
        <v>2014</v>
      </c>
      <c r="I773" s="162" t="s">
        <v>1467</v>
      </c>
      <c r="J773" s="162" t="s">
        <v>180</v>
      </c>
      <c r="K773" s="162" t="s">
        <v>47</v>
      </c>
      <c r="L773" s="162">
        <v>7</v>
      </c>
      <c r="M773" s="162">
        <v>2012</v>
      </c>
      <c r="N773" s="162" t="s">
        <v>2019</v>
      </c>
      <c r="O773" s="162">
        <v>9</v>
      </c>
      <c r="P773" s="162" t="s">
        <v>204</v>
      </c>
      <c r="Q773" s="162" t="s">
        <v>204</v>
      </c>
      <c r="R773" s="162" t="s">
        <v>204</v>
      </c>
      <c r="S773" s="162" t="s">
        <v>204</v>
      </c>
      <c r="T773" s="162" t="s">
        <v>204</v>
      </c>
      <c r="U773" s="162" t="s">
        <v>204</v>
      </c>
      <c r="V773" s="162" t="s">
        <v>204</v>
      </c>
      <c r="W773" s="162" t="s">
        <v>204</v>
      </c>
      <c r="X773" s="162" t="s">
        <v>204</v>
      </c>
      <c r="Y773" s="162" t="s">
        <v>204</v>
      </c>
      <c r="Z773" s="162" t="s">
        <v>204</v>
      </c>
      <c r="AA773" s="162" t="s">
        <v>204</v>
      </c>
      <c r="AB773" s="162" t="s">
        <v>204</v>
      </c>
      <c r="AC773" s="162" t="s">
        <v>204</v>
      </c>
      <c r="AD773" s="162" t="s">
        <v>204</v>
      </c>
      <c r="AE773" s="162" t="s">
        <v>204</v>
      </c>
      <c r="AF773" s="162" t="s">
        <v>204</v>
      </c>
      <c r="AG773" s="162" t="s">
        <v>197</v>
      </c>
    </row>
    <row r="774" spans="1:33" x14ac:dyDescent="0.25">
      <c r="A774" s="162" t="s">
        <v>1357</v>
      </c>
      <c r="B774" s="162" t="s">
        <v>197</v>
      </c>
      <c r="C774" s="162" t="s">
        <v>197</v>
      </c>
      <c r="D774" s="162" t="s">
        <v>1358</v>
      </c>
      <c r="E774" s="162" t="s">
        <v>197</v>
      </c>
      <c r="F774" s="162" t="s">
        <v>1359</v>
      </c>
      <c r="G774" s="162" t="s">
        <v>2013</v>
      </c>
      <c r="H774" s="162" t="s">
        <v>2014</v>
      </c>
      <c r="I774" s="162" t="s">
        <v>1467</v>
      </c>
      <c r="J774" s="162" t="s">
        <v>180</v>
      </c>
      <c r="K774" s="162" t="s">
        <v>47</v>
      </c>
      <c r="L774" s="162">
        <v>12</v>
      </c>
      <c r="M774" s="162">
        <v>2012</v>
      </c>
      <c r="N774" s="162" t="s">
        <v>2015</v>
      </c>
      <c r="O774" s="162">
        <v>3</v>
      </c>
      <c r="P774" s="162" t="s">
        <v>204</v>
      </c>
      <c r="Q774" s="162" t="s">
        <v>204</v>
      </c>
      <c r="R774" s="162" t="s">
        <v>204</v>
      </c>
      <c r="S774" s="162" t="s">
        <v>204</v>
      </c>
      <c r="T774" s="162" t="s">
        <v>204</v>
      </c>
      <c r="U774" s="162" t="s">
        <v>204</v>
      </c>
      <c r="V774" s="162" t="s">
        <v>204</v>
      </c>
      <c r="W774" s="162" t="s">
        <v>204</v>
      </c>
      <c r="X774" s="162" t="s">
        <v>204</v>
      </c>
      <c r="Y774" s="162" t="s">
        <v>204</v>
      </c>
      <c r="Z774" s="162" t="s">
        <v>204</v>
      </c>
      <c r="AA774" s="162" t="s">
        <v>204</v>
      </c>
      <c r="AB774" s="162" t="s">
        <v>204</v>
      </c>
      <c r="AC774" s="162" t="s">
        <v>204</v>
      </c>
      <c r="AD774" s="162" t="s">
        <v>204</v>
      </c>
      <c r="AE774" s="162" t="s">
        <v>204</v>
      </c>
      <c r="AF774" s="162" t="s">
        <v>204</v>
      </c>
      <c r="AG774" s="162" t="s">
        <v>197</v>
      </c>
    </row>
    <row r="775" spans="1:33" x14ac:dyDescent="0.25">
      <c r="A775" s="162" t="s">
        <v>1357</v>
      </c>
      <c r="B775" s="162" t="s">
        <v>197</v>
      </c>
      <c r="C775" s="162" t="s">
        <v>197</v>
      </c>
      <c r="D775" s="162" t="s">
        <v>1358</v>
      </c>
      <c r="E775" s="162" t="s">
        <v>197</v>
      </c>
      <c r="F775" s="162" t="s">
        <v>1359</v>
      </c>
      <c r="G775" s="162" t="s">
        <v>2013</v>
      </c>
      <c r="H775" s="162" t="s">
        <v>2014</v>
      </c>
      <c r="I775" s="162" t="s">
        <v>1467</v>
      </c>
      <c r="J775" s="162" t="s">
        <v>180</v>
      </c>
      <c r="K775" s="162" t="s">
        <v>47</v>
      </c>
      <c r="L775" s="162">
        <v>8</v>
      </c>
      <c r="M775" s="162">
        <v>2012</v>
      </c>
      <c r="N775" s="162" t="s">
        <v>2020</v>
      </c>
      <c r="O775" s="162">
        <v>7</v>
      </c>
      <c r="P775" s="162" t="s">
        <v>204</v>
      </c>
      <c r="Q775" s="162" t="s">
        <v>204</v>
      </c>
      <c r="R775" s="162" t="s">
        <v>204</v>
      </c>
      <c r="S775" s="162" t="s">
        <v>204</v>
      </c>
      <c r="T775" s="162" t="s">
        <v>204</v>
      </c>
      <c r="U775" s="162" t="s">
        <v>204</v>
      </c>
      <c r="V775" s="162" t="s">
        <v>204</v>
      </c>
      <c r="W775" s="162" t="s">
        <v>204</v>
      </c>
      <c r="X775" s="162" t="s">
        <v>204</v>
      </c>
      <c r="Y775" s="162" t="s">
        <v>204</v>
      </c>
      <c r="Z775" s="162" t="s">
        <v>204</v>
      </c>
      <c r="AA775" s="162" t="s">
        <v>204</v>
      </c>
      <c r="AB775" s="162" t="s">
        <v>204</v>
      </c>
      <c r="AC775" s="162" t="s">
        <v>204</v>
      </c>
      <c r="AD775" s="162" t="s">
        <v>204</v>
      </c>
      <c r="AE775" s="162" t="s">
        <v>204</v>
      </c>
      <c r="AF775" s="162" t="s">
        <v>204</v>
      </c>
      <c r="AG775" s="162" t="s">
        <v>197</v>
      </c>
    </row>
    <row r="776" spans="1:33" x14ac:dyDescent="0.25">
      <c r="A776" s="162" t="s">
        <v>1357</v>
      </c>
      <c r="B776" s="162" t="s">
        <v>197</v>
      </c>
      <c r="C776" s="162" t="s">
        <v>197</v>
      </c>
      <c r="D776" s="162" t="s">
        <v>1358</v>
      </c>
      <c r="E776" s="162" t="s">
        <v>197</v>
      </c>
      <c r="F776" s="162" t="s">
        <v>1359</v>
      </c>
      <c r="G776" s="162" t="s">
        <v>2013</v>
      </c>
      <c r="H776" s="162" t="s">
        <v>2014</v>
      </c>
      <c r="I776" s="162" t="s">
        <v>1467</v>
      </c>
      <c r="J776" s="162" t="s">
        <v>180</v>
      </c>
      <c r="K776" s="162" t="s">
        <v>47</v>
      </c>
      <c r="L776" s="162">
        <v>10</v>
      </c>
      <c r="M776" s="162">
        <v>2012</v>
      </c>
      <c r="N776" s="162" t="s">
        <v>2017</v>
      </c>
      <c r="O776" s="162">
        <v>6</v>
      </c>
      <c r="P776" s="162" t="s">
        <v>204</v>
      </c>
      <c r="Q776" s="162" t="s">
        <v>204</v>
      </c>
      <c r="R776" s="162" t="s">
        <v>204</v>
      </c>
      <c r="S776" s="162" t="s">
        <v>204</v>
      </c>
      <c r="T776" s="162" t="s">
        <v>204</v>
      </c>
      <c r="U776" s="162" t="s">
        <v>204</v>
      </c>
      <c r="V776" s="162" t="s">
        <v>204</v>
      </c>
      <c r="W776" s="162" t="s">
        <v>204</v>
      </c>
      <c r="X776" s="162" t="s">
        <v>204</v>
      </c>
      <c r="Y776" s="162" t="s">
        <v>204</v>
      </c>
      <c r="Z776" s="162" t="s">
        <v>204</v>
      </c>
      <c r="AA776" s="162" t="s">
        <v>204</v>
      </c>
      <c r="AB776" s="162" t="s">
        <v>204</v>
      </c>
      <c r="AC776" s="162" t="s">
        <v>204</v>
      </c>
      <c r="AD776" s="162" t="s">
        <v>204</v>
      </c>
      <c r="AE776" s="162" t="s">
        <v>204</v>
      </c>
      <c r="AF776" s="162" t="s">
        <v>204</v>
      </c>
      <c r="AG776" s="162" t="s">
        <v>197</v>
      </c>
    </row>
    <row r="777" spans="1:33" x14ac:dyDescent="0.25">
      <c r="A777" s="162" t="s">
        <v>1357</v>
      </c>
      <c r="B777" s="162" t="s">
        <v>197</v>
      </c>
      <c r="C777" s="162" t="s">
        <v>197</v>
      </c>
      <c r="D777" s="162" t="s">
        <v>1358</v>
      </c>
      <c r="E777" s="162" t="s">
        <v>197</v>
      </c>
      <c r="F777" s="162" t="s">
        <v>1359</v>
      </c>
      <c r="G777" s="162" t="s">
        <v>2013</v>
      </c>
      <c r="H777" s="162" t="s">
        <v>2014</v>
      </c>
      <c r="I777" s="162" t="s">
        <v>1467</v>
      </c>
      <c r="J777" s="162" t="s">
        <v>180</v>
      </c>
      <c r="K777" s="162" t="s">
        <v>47</v>
      </c>
      <c r="L777" s="162">
        <v>11</v>
      </c>
      <c r="M777" s="162">
        <v>2012</v>
      </c>
      <c r="N777" s="162" t="s">
        <v>2016</v>
      </c>
      <c r="O777" s="162">
        <v>3</v>
      </c>
      <c r="P777" s="162" t="s">
        <v>204</v>
      </c>
      <c r="Q777" s="162" t="s">
        <v>204</v>
      </c>
      <c r="R777" s="162" t="s">
        <v>204</v>
      </c>
      <c r="S777" s="162" t="s">
        <v>204</v>
      </c>
      <c r="T777" s="162" t="s">
        <v>204</v>
      </c>
      <c r="U777" s="162" t="s">
        <v>204</v>
      </c>
      <c r="V777" s="162" t="s">
        <v>204</v>
      </c>
      <c r="W777" s="162" t="s">
        <v>204</v>
      </c>
      <c r="X777" s="162" t="s">
        <v>204</v>
      </c>
      <c r="Y777" s="162" t="s">
        <v>204</v>
      </c>
      <c r="Z777" s="162" t="s">
        <v>204</v>
      </c>
      <c r="AA777" s="162" t="s">
        <v>204</v>
      </c>
      <c r="AB777" s="162" t="s">
        <v>204</v>
      </c>
      <c r="AC777" s="162" t="s">
        <v>204</v>
      </c>
      <c r="AD777" s="162" t="s">
        <v>204</v>
      </c>
      <c r="AE777" s="162" t="s">
        <v>204</v>
      </c>
      <c r="AF777" s="162" t="s">
        <v>204</v>
      </c>
      <c r="AG777" s="162" t="s">
        <v>197</v>
      </c>
    </row>
    <row r="778" spans="1:33" x14ac:dyDescent="0.25">
      <c r="A778" s="162" t="s">
        <v>1357</v>
      </c>
      <c r="B778" s="162" t="s">
        <v>197</v>
      </c>
      <c r="C778" s="162" t="s">
        <v>197</v>
      </c>
      <c r="D778" s="162" t="s">
        <v>1358</v>
      </c>
      <c r="E778" s="162" t="s">
        <v>197</v>
      </c>
      <c r="F778" s="162" t="s">
        <v>1359</v>
      </c>
      <c r="G778" s="162" t="s">
        <v>2021</v>
      </c>
      <c r="H778" s="162" t="s">
        <v>2022</v>
      </c>
      <c r="I778" s="162" t="s">
        <v>1055</v>
      </c>
      <c r="J778" s="162" t="s">
        <v>180</v>
      </c>
      <c r="K778" s="162" t="s">
        <v>47</v>
      </c>
      <c r="L778" s="162">
        <v>11</v>
      </c>
      <c r="M778" s="162">
        <v>2012</v>
      </c>
      <c r="N778" s="162" t="s">
        <v>2027</v>
      </c>
      <c r="O778" s="162">
        <v>5</v>
      </c>
      <c r="P778" s="162" t="s">
        <v>204</v>
      </c>
      <c r="Q778" s="162" t="s">
        <v>204</v>
      </c>
      <c r="R778" s="162" t="s">
        <v>204</v>
      </c>
      <c r="S778" s="162" t="s">
        <v>204</v>
      </c>
      <c r="T778" s="162" t="s">
        <v>204</v>
      </c>
      <c r="U778" s="162" t="s">
        <v>204</v>
      </c>
      <c r="V778" s="162" t="s">
        <v>204</v>
      </c>
      <c r="W778" s="162" t="s">
        <v>204</v>
      </c>
      <c r="X778" s="162" t="s">
        <v>204</v>
      </c>
      <c r="Y778" s="162" t="s">
        <v>204</v>
      </c>
      <c r="Z778" s="162" t="s">
        <v>204</v>
      </c>
      <c r="AA778" s="162" t="s">
        <v>204</v>
      </c>
      <c r="AB778" s="162" t="s">
        <v>204</v>
      </c>
      <c r="AC778" s="162" t="s">
        <v>204</v>
      </c>
      <c r="AD778" s="162" t="s">
        <v>204</v>
      </c>
      <c r="AE778" s="162" t="s">
        <v>204</v>
      </c>
      <c r="AF778" s="162" t="s">
        <v>204</v>
      </c>
      <c r="AG778" s="162" t="s">
        <v>197</v>
      </c>
    </row>
    <row r="779" spans="1:33" x14ac:dyDescent="0.25">
      <c r="A779" s="162" t="s">
        <v>1357</v>
      </c>
      <c r="B779" s="162" t="s">
        <v>197</v>
      </c>
      <c r="C779" s="162" t="s">
        <v>197</v>
      </c>
      <c r="D779" s="162" t="s">
        <v>1358</v>
      </c>
      <c r="E779" s="162" t="s">
        <v>197</v>
      </c>
      <c r="F779" s="162" t="s">
        <v>1359</v>
      </c>
      <c r="G779" s="162" t="s">
        <v>2021</v>
      </c>
      <c r="H779" s="162" t="s">
        <v>2022</v>
      </c>
      <c r="I779" s="162" t="s">
        <v>1055</v>
      </c>
      <c r="J779" s="162" t="s">
        <v>180</v>
      </c>
      <c r="K779" s="162" t="s">
        <v>47</v>
      </c>
      <c r="L779" s="162">
        <v>10</v>
      </c>
      <c r="M779" s="162">
        <v>2012</v>
      </c>
      <c r="N779" s="162" t="s">
        <v>2026</v>
      </c>
      <c r="O779" s="162">
        <v>8</v>
      </c>
      <c r="P779" s="162" t="s">
        <v>204</v>
      </c>
      <c r="Q779" s="162" t="s">
        <v>204</v>
      </c>
      <c r="R779" s="162" t="s">
        <v>204</v>
      </c>
      <c r="S779" s="162" t="s">
        <v>204</v>
      </c>
      <c r="T779" s="162" t="s">
        <v>204</v>
      </c>
      <c r="U779" s="162" t="s">
        <v>204</v>
      </c>
      <c r="V779" s="162" t="s">
        <v>204</v>
      </c>
      <c r="W779" s="162" t="s">
        <v>204</v>
      </c>
      <c r="X779" s="162" t="s">
        <v>204</v>
      </c>
      <c r="Y779" s="162" t="s">
        <v>204</v>
      </c>
      <c r="Z779" s="162" t="s">
        <v>204</v>
      </c>
      <c r="AA779" s="162" t="s">
        <v>204</v>
      </c>
      <c r="AB779" s="162" t="s">
        <v>204</v>
      </c>
      <c r="AC779" s="162" t="s">
        <v>204</v>
      </c>
      <c r="AD779" s="162" t="s">
        <v>204</v>
      </c>
      <c r="AE779" s="162" t="s">
        <v>204</v>
      </c>
      <c r="AF779" s="162" t="s">
        <v>204</v>
      </c>
      <c r="AG779" s="162" t="s">
        <v>197</v>
      </c>
    </row>
    <row r="780" spans="1:33" x14ac:dyDescent="0.25">
      <c r="A780" s="162" t="s">
        <v>1357</v>
      </c>
      <c r="B780" s="162" t="s">
        <v>197</v>
      </c>
      <c r="C780" s="162" t="s">
        <v>197</v>
      </c>
      <c r="D780" s="162" t="s">
        <v>1358</v>
      </c>
      <c r="E780" s="162" t="s">
        <v>197</v>
      </c>
      <c r="F780" s="162" t="s">
        <v>1359</v>
      </c>
      <c r="G780" s="162" t="s">
        <v>2021</v>
      </c>
      <c r="H780" s="162" t="s">
        <v>2022</v>
      </c>
      <c r="I780" s="162" t="s">
        <v>1055</v>
      </c>
      <c r="J780" s="162" t="s">
        <v>180</v>
      </c>
      <c r="K780" s="162" t="s">
        <v>47</v>
      </c>
      <c r="L780" s="162">
        <v>8</v>
      </c>
      <c r="M780" s="162">
        <v>2012</v>
      </c>
      <c r="N780" s="162" t="s">
        <v>2023</v>
      </c>
      <c r="O780" s="162">
        <v>12</v>
      </c>
      <c r="P780" s="162" t="s">
        <v>204</v>
      </c>
      <c r="Q780" s="162" t="s">
        <v>204</v>
      </c>
      <c r="R780" s="162" t="s">
        <v>204</v>
      </c>
      <c r="S780" s="162" t="s">
        <v>204</v>
      </c>
      <c r="T780" s="162" t="s">
        <v>204</v>
      </c>
      <c r="U780" s="162" t="s">
        <v>204</v>
      </c>
      <c r="V780" s="162" t="s">
        <v>204</v>
      </c>
      <c r="W780" s="162" t="s">
        <v>204</v>
      </c>
      <c r="X780" s="162" t="s">
        <v>204</v>
      </c>
      <c r="Y780" s="162" t="s">
        <v>204</v>
      </c>
      <c r="Z780" s="162" t="s">
        <v>204</v>
      </c>
      <c r="AA780" s="162" t="s">
        <v>204</v>
      </c>
      <c r="AB780" s="162" t="s">
        <v>204</v>
      </c>
      <c r="AC780" s="162" t="s">
        <v>204</v>
      </c>
      <c r="AD780" s="162" t="s">
        <v>204</v>
      </c>
      <c r="AE780" s="162" t="s">
        <v>204</v>
      </c>
      <c r="AF780" s="162" t="s">
        <v>204</v>
      </c>
      <c r="AG780" s="162" t="s">
        <v>197</v>
      </c>
    </row>
    <row r="781" spans="1:33" x14ac:dyDescent="0.25">
      <c r="A781" s="162" t="s">
        <v>1357</v>
      </c>
      <c r="B781" s="162" t="s">
        <v>197</v>
      </c>
      <c r="C781" s="162" t="s">
        <v>197</v>
      </c>
      <c r="D781" s="162" t="s">
        <v>1358</v>
      </c>
      <c r="E781" s="162" t="s">
        <v>197</v>
      </c>
      <c r="F781" s="162" t="s">
        <v>1359</v>
      </c>
      <c r="G781" s="162" t="s">
        <v>2021</v>
      </c>
      <c r="H781" s="162" t="s">
        <v>2022</v>
      </c>
      <c r="I781" s="162" t="s">
        <v>1055</v>
      </c>
      <c r="J781" s="162" t="s">
        <v>180</v>
      </c>
      <c r="K781" s="162" t="s">
        <v>47</v>
      </c>
      <c r="L781" s="162">
        <v>12</v>
      </c>
      <c r="M781" s="162">
        <v>2012</v>
      </c>
      <c r="N781" s="162" t="s">
        <v>2028</v>
      </c>
      <c r="O781" s="162">
        <v>5</v>
      </c>
      <c r="P781" s="162" t="s">
        <v>204</v>
      </c>
      <c r="Q781" s="162" t="s">
        <v>204</v>
      </c>
      <c r="R781" s="162" t="s">
        <v>204</v>
      </c>
      <c r="S781" s="162" t="s">
        <v>204</v>
      </c>
      <c r="T781" s="162" t="s">
        <v>204</v>
      </c>
      <c r="U781" s="162" t="s">
        <v>204</v>
      </c>
      <c r="V781" s="162" t="s">
        <v>204</v>
      </c>
      <c r="W781" s="162" t="s">
        <v>204</v>
      </c>
      <c r="X781" s="162" t="s">
        <v>204</v>
      </c>
      <c r="Y781" s="162" t="s">
        <v>204</v>
      </c>
      <c r="Z781" s="162" t="s">
        <v>204</v>
      </c>
      <c r="AA781" s="162" t="s">
        <v>204</v>
      </c>
      <c r="AB781" s="162" t="s">
        <v>204</v>
      </c>
      <c r="AC781" s="162" t="s">
        <v>204</v>
      </c>
      <c r="AD781" s="162" t="s">
        <v>204</v>
      </c>
      <c r="AE781" s="162" t="s">
        <v>204</v>
      </c>
      <c r="AF781" s="162" t="s">
        <v>204</v>
      </c>
      <c r="AG781" s="162" t="s">
        <v>197</v>
      </c>
    </row>
    <row r="782" spans="1:33" x14ac:dyDescent="0.25">
      <c r="A782" s="162" t="s">
        <v>1357</v>
      </c>
      <c r="B782" s="162" t="s">
        <v>197</v>
      </c>
      <c r="C782" s="162" t="s">
        <v>197</v>
      </c>
      <c r="D782" s="162" t="s">
        <v>1358</v>
      </c>
      <c r="E782" s="162" t="s">
        <v>197</v>
      </c>
      <c r="F782" s="162" t="s">
        <v>1359</v>
      </c>
      <c r="G782" s="162" t="s">
        <v>2021</v>
      </c>
      <c r="H782" s="162" t="s">
        <v>2022</v>
      </c>
      <c r="I782" s="162" t="s">
        <v>1055</v>
      </c>
      <c r="J782" s="162" t="s">
        <v>180</v>
      </c>
      <c r="K782" s="162" t="s">
        <v>47</v>
      </c>
      <c r="L782" s="162">
        <v>7</v>
      </c>
      <c r="M782" s="162">
        <v>2012</v>
      </c>
      <c r="N782" s="162" t="s">
        <v>2024</v>
      </c>
      <c r="O782" s="162">
        <v>11</v>
      </c>
      <c r="P782" s="162" t="s">
        <v>204</v>
      </c>
      <c r="Q782" s="162" t="s">
        <v>204</v>
      </c>
      <c r="R782" s="162" t="s">
        <v>204</v>
      </c>
      <c r="S782" s="162" t="s">
        <v>204</v>
      </c>
      <c r="T782" s="162" t="s">
        <v>204</v>
      </c>
      <c r="U782" s="162" t="s">
        <v>204</v>
      </c>
      <c r="V782" s="162" t="s">
        <v>204</v>
      </c>
      <c r="W782" s="162" t="s">
        <v>204</v>
      </c>
      <c r="X782" s="162" t="s">
        <v>204</v>
      </c>
      <c r="Y782" s="162" t="s">
        <v>204</v>
      </c>
      <c r="Z782" s="162" t="s">
        <v>204</v>
      </c>
      <c r="AA782" s="162" t="s">
        <v>204</v>
      </c>
      <c r="AB782" s="162" t="s">
        <v>204</v>
      </c>
      <c r="AC782" s="162" t="s">
        <v>204</v>
      </c>
      <c r="AD782" s="162" t="s">
        <v>204</v>
      </c>
      <c r="AE782" s="162" t="s">
        <v>204</v>
      </c>
      <c r="AF782" s="162" t="s">
        <v>204</v>
      </c>
      <c r="AG782" s="162" t="s">
        <v>197</v>
      </c>
    </row>
    <row r="783" spans="1:33" x14ac:dyDescent="0.25">
      <c r="A783" s="162" t="s">
        <v>1357</v>
      </c>
      <c r="B783" s="162" t="s">
        <v>197</v>
      </c>
      <c r="C783" s="162" t="s">
        <v>197</v>
      </c>
      <c r="D783" s="162" t="s">
        <v>1358</v>
      </c>
      <c r="E783" s="162" t="s">
        <v>197</v>
      </c>
      <c r="F783" s="162" t="s">
        <v>1359</v>
      </c>
      <c r="G783" s="162" t="s">
        <v>2021</v>
      </c>
      <c r="H783" s="162" t="s">
        <v>2022</v>
      </c>
      <c r="I783" s="162" t="s">
        <v>1055</v>
      </c>
      <c r="J783" s="162" t="s">
        <v>180</v>
      </c>
      <c r="K783" s="162" t="s">
        <v>47</v>
      </c>
      <c r="L783" s="162">
        <v>9</v>
      </c>
      <c r="M783" s="162">
        <v>2012</v>
      </c>
      <c r="N783" s="162" t="s">
        <v>2025</v>
      </c>
      <c r="O783" s="162">
        <v>9</v>
      </c>
      <c r="P783" s="162" t="s">
        <v>204</v>
      </c>
      <c r="Q783" s="162" t="s">
        <v>204</v>
      </c>
      <c r="R783" s="162" t="s">
        <v>204</v>
      </c>
      <c r="S783" s="162" t="s">
        <v>204</v>
      </c>
      <c r="T783" s="162" t="s">
        <v>204</v>
      </c>
      <c r="U783" s="162" t="s">
        <v>204</v>
      </c>
      <c r="V783" s="162" t="s">
        <v>204</v>
      </c>
      <c r="W783" s="162" t="s">
        <v>204</v>
      </c>
      <c r="X783" s="162" t="s">
        <v>204</v>
      </c>
      <c r="Y783" s="162" t="s">
        <v>204</v>
      </c>
      <c r="Z783" s="162" t="s">
        <v>204</v>
      </c>
      <c r="AA783" s="162" t="s">
        <v>204</v>
      </c>
      <c r="AB783" s="162" t="s">
        <v>204</v>
      </c>
      <c r="AC783" s="162" t="s">
        <v>204</v>
      </c>
      <c r="AD783" s="162" t="s">
        <v>204</v>
      </c>
      <c r="AE783" s="162" t="s">
        <v>204</v>
      </c>
      <c r="AF783" s="162" t="s">
        <v>204</v>
      </c>
      <c r="AG783" s="162" t="s">
        <v>197</v>
      </c>
    </row>
    <row r="784" spans="1:33" x14ac:dyDescent="0.25">
      <c r="A784" s="162" t="s">
        <v>1357</v>
      </c>
      <c r="B784" s="162" t="s">
        <v>197</v>
      </c>
      <c r="C784" s="162" t="s">
        <v>197</v>
      </c>
      <c r="D784" s="162" t="s">
        <v>1358</v>
      </c>
      <c r="E784" s="162" t="s">
        <v>197</v>
      </c>
      <c r="F784" s="162" t="s">
        <v>1359</v>
      </c>
      <c r="G784" s="162" t="s">
        <v>2029</v>
      </c>
      <c r="H784" s="162" t="s">
        <v>2030</v>
      </c>
      <c r="I784" s="162" t="s">
        <v>1467</v>
      </c>
      <c r="J784" s="162" t="s">
        <v>180</v>
      </c>
      <c r="K784" s="162" t="s">
        <v>47</v>
      </c>
      <c r="L784" s="162">
        <v>9</v>
      </c>
      <c r="M784" s="162">
        <v>2012</v>
      </c>
      <c r="N784" s="162" t="s">
        <v>2034</v>
      </c>
      <c r="O784" s="162">
        <v>8</v>
      </c>
      <c r="P784" s="162" t="s">
        <v>204</v>
      </c>
      <c r="Q784" s="162" t="s">
        <v>204</v>
      </c>
      <c r="R784" s="162" t="s">
        <v>204</v>
      </c>
      <c r="S784" s="162" t="s">
        <v>204</v>
      </c>
      <c r="T784" s="162" t="s">
        <v>204</v>
      </c>
      <c r="U784" s="162" t="s">
        <v>204</v>
      </c>
      <c r="V784" s="162" t="s">
        <v>204</v>
      </c>
      <c r="W784" s="162" t="s">
        <v>204</v>
      </c>
      <c r="X784" s="162" t="s">
        <v>204</v>
      </c>
      <c r="Y784" s="162" t="s">
        <v>204</v>
      </c>
      <c r="Z784" s="162" t="s">
        <v>204</v>
      </c>
      <c r="AA784" s="162" t="s">
        <v>204</v>
      </c>
      <c r="AB784" s="162" t="s">
        <v>204</v>
      </c>
      <c r="AC784" s="162" t="s">
        <v>204</v>
      </c>
      <c r="AD784" s="162" t="s">
        <v>204</v>
      </c>
      <c r="AE784" s="162" t="s">
        <v>204</v>
      </c>
      <c r="AF784" s="162" t="s">
        <v>204</v>
      </c>
      <c r="AG784" s="162" t="s">
        <v>197</v>
      </c>
    </row>
    <row r="785" spans="1:33" x14ac:dyDescent="0.25">
      <c r="A785" s="162" t="s">
        <v>1357</v>
      </c>
      <c r="B785" s="162" t="s">
        <v>197</v>
      </c>
      <c r="C785" s="162" t="s">
        <v>197</v>
      </c>
      <c r="D785" s="162" t="s">
        <v>1358</v>
      </c>
      <c r="E785" s="162" t="s">
        <v>197</v>
      </c>
      <c r="F785" s="162" t="s">
        <v>1359</v>
      </c>
      <c r="G785" s="162" t="s">
        <v>2029</v>
      </c>
      <c r="H785" s="162" t="s">
        <v>2030</v>
      </c>
      <c r="I785" s="162" t="s">
        <v>1467</v>
      </c>
      <c r="J785" s="162" t="s">
        <v>180</v>
      </c>
      <c r="K785" s="162" t="s">
        <v>47</v>
      </c>
      <c r="L785" s="162">
        <v>7</v>
      </c>
      <c r="M785" s="162">
        <v>2012</v>
      </c>
      <c r="N785" s="162" t="s">
        <v>2035</v>
      </c>
      <c r="O785" s="162">
        <v>11</v>
      </c>
      <c r="P785" s="162" t="s">
        <v>204</v>
      </c>
      <c r="Q785" s="162" t="s">
        <v>204</v>
      </c>
      <c r="R785" s="162" t="s">
        <v>204</v>
      </c>
      <c r="S785" s="162" t="s">
        <v>204</v>
      </c>
      <c r="T785" s="162" t="s">
        <v>204</v>
      </c>
      <c r="U785" s="162" t="s">
        <v>204</v>
      </c>
      <c r="V785" s="162" t="s">
        <v>204</v>
      </c>
      <c r="W785" s="162" t="s">
        <v>204</v>
      </c>
      <c r="X785" s="162" t="s">
        <v>204</v>
      </c>
      <c r="Y785" s="162" t="s">
        <v>204</v>
      </c>
      <c r="Z785" s="162" t="s">
        <v>204</v>
      </c>
      <c r="AA785" s="162" t="s">
        <v>204</v>
      </c>
      <c r="AB785" s="162" t="s">
        <v>204</v>
      </c>
      <c r="AC785" s="162" t="s">
        <v>204</v>
      </c>
      <c r="AD785" s="162" t="s">
        <v>204</v>
      </c>
      <c r="AE785" s="162" t="s">
        <v>204</v>
      </c>
      <c r="AF785" s="162" t="s">
        <v>204</v>
      </c>
      <c r="AG785" s="162" t="s">
        <v>197</v>
      </c>
    </row>
    <row r="786" spans="1:33" x14ac:dyDescent="0.25">
      <c r="A786" s="162" t="s">
        <v>1357</v>
      </c>
      <c r="B786" s="162" t="s">
        <v>197</v>
      </c>
      <c r="C786" s="162" t="s">
        <v>197</v>
      </c>
      <c r="D786" s="162" t="s">
        <v>1358</v>
      </c>
      <c r="E786" s="162" t="s">
        <v>197</v>
      </c>
      <c r="F786" s="162" t="s">
        <v>1359</v>
      </c>
      <c r="G786" s="162" t="s">
        <v>2029</v>
      </c>
      <c r="H786" s="162" t="s">
        <v>2030</v>
      </c>
      <c r="I786" s="162" t="s">
        <v>1467</v>
      </c>
      <c r="J786" s="162" t="s">
        <v>180</v>
      </c>
      <c r="K786" s="162" t="s">
        <v>47</v>
      </c>
      <c r="L786" s="162">
        <v>12</v>
      </c>
      <c r="M786" s="162">
        <v>2012</v>
      </c>
      <c r="N786" s="162" t="s">
        <v>2031</v>
      </c>
      <c r="O786" s="162">
        <v>5</v>
      </c>
      <c r="P786" s="162" t="s">
        <v>204</v>
      </c>
      <c r="Q786" s="162" t="s">
        <v>204</v>
      </c>
      <c r="R786" s="162" t="s">
        <v>204</v>
      </c>
      <c r="S786" s="162" t="s">
        <v>204</v>
      </c>
      <c r="T786" s="162" t="s">
        <v>204</v>
      </c>
      <c r="U786" s="162" t="s">
        <v>204</v>
      </c>
      <c r="V786" s="162" t="s">
        <v>204</v>
      </c>
      <c r="W786" s="162" t="s">
        <v>204</v>
      </c>
      <c r="X786" s="162" t="s">
        <v>204</v>
      </c>
      <c r="Y786" s="162" t="s">
        <v>204</v>
      </c>
      <c r="Z786" s="162" t="s">
        <v>204</v>
      </c>
      <c r="AA786" s="162" t="s">
        <v>204</v>
      </c>
      <c r="AB786" s="162" t="s">
        <v>204</v>
      </c>
      <c r="AC786" s="162" t="s">
        <v>204</v>
      </c>
      <c r="AD786" s="162" t="s">
        <v>204</v>
      </c>
      <c r="AE786" s="162" t="s">
        <v>204</v>
      </c>
      <c r="AF786" s="162" t="s">
        <v>204</v>
      </c>
      <c r="AG786" s="162" t="s">
        <v>197</v>
      </c>
    </row>
    <row r="787" spans="1:33" x14ac:dyDescent="0.25">
      <c r="A787" s="162" t="s">
        <v>1357</v>
      </c>
      <c r="B787" s="162" t="s">
        <v>197</v>
      </c>
      <c r="C787" s="162" t="s">
        <v>197</v>
      </c>
      <c r="D787" s="162" t="s">
        <v>1358</v>
      </c>
      <c r="E787" s="162" t="s">
        <v>197</v>
      </c>
      <c r="F787" s="162" t="s">
        <v>1359</v>
      </c>
      <c r="G787" s="162" t="s">
        <v>2029</v>
      </c>
      <c r="H787" s="162" t="s">
        <v>2030</v>
      </c>
      <c r="I787" s="162" t="s">
        <v>1467</v>
      </c>
      <c r="J787" s="162" t="s">
        <v>180</v>
      </c>
      <c r="K787" s="162" t="s">
        <v>47</v>
      </c>
      <c r="L787" s="162">
        <v>8</v>
      </c>
      <c r="M787" s="162">
        <v>2012</v>
      </c>
      <c r="N787" s="162" t="s">
        <v>2036</v>
      </c>
      <c r="O787" s="162">
        <v>10</v>
      </c>
      <c r="P787" s="162" t="s">
        <v>204</v>
      </c>
      <c r="Q787" s="162" t="s">
        <v>204</v>
      </c>
      <c r="R787" s="162" t="s">
        <v>204</v>
      </c>
      <c r="S787" s="162" t="s">
        <v>204</v>
      </c>
      <c r="T787" s="162" t="s">
        <v>204</v>
      </c>
      <c r="U787" s="162" t="s">
        <v>204</v>
      </c>
      <c r="V787" s="162" t="s">
        <v>204</v>
      </c>
      <c r="W787" s="162" t="s">
        <v>204</v>
      </c>
      <c r="X787" s="162" t="s">
        <v>204</v>
      </c>
      <c r="Y787" s="162" t="s">
        <v>204</v>
      </c>
      <c r="Z787" s="162" t="s">
        <v>204</v>
      </c>
      <c r="AA787" s="162" t="s">
        <v>204</v>
      </c>
      <c r="AB787" s="162" t="s">
        <v>204</v>
      </c>
      <c r="AC787" s="162" t="s">
        <v>204</v>
      </c>
      <c r="AD787" s="162" t="s">
        <v>204</v>
      </c>
      <c r="AE787" s="162" t="s">
        <v>204</v>
      </c>
      <c r="AF787" s="162" t="s">
        <v>204</v>
      </c>
      <c r="AG787" s="162" t="s">
        <v>197</v>
      </c>
    </row>
    <row r="788" spans="1:33" x14ac:dyDescent="0.25">
      <c r="A788" s="162" t="s">
        <v>1357</v>
      </c>
      <c r="B788" s="162" t="s">
        <v>197</v>
      </c>
      <c r="C788" s="162" t="s">
        <v>197</v>
      </c>
      <c r="D788" s="162" t="s">
        <v>1358</v>
      </c>
      <c r="E788" s="162" t="s">
        <v>197</v>
      </c>
      <c r="F788" s="162" t="s">
        <v>1359</v>
      </c>
      <c r="G788" s="162" t="s">
        <v>2029</v>
      </c>
      <c r="H788" s="162" t="s">
        <v>2030</v>
      </c>
      <c r="I788" s="162" t="s">
        <v>1467</v>
      </c>
      <c r="J788" s="162" t="s">
        <v>180</v>
      </c>
      <c r="K788" s="162" t="s">
        <v>47</v>
      </c>
      <c r="L788" s="162">
        <v>11</v>
      </c>
      <c r="M788" s="162">
        <v>2012</v>
      </c>
      <c r="N788" s="162" t="s">
        <v>2032</v>
      </c>
      <c r="O788" s="162">
        <v>6</v>
      </c>
      <c r="P788" s="162" t="s">
        <v>204</v>
      </c>
      <c r="Q788" s="162" t="s">
        <v>204</v>
      </c>
      <c r="R788" s="162" t="s">
        <v>204</v>
      </c>
      <c r="S788" s="162" t="s">
        <v>204</v>
      </c>
      <c r="T788" s="162" t="s">
        <v>204</v>
      </c>
      <c r="U788" s="162" t="s">
        <v>204</v>
      </c>
      <c r="V788" s="162" t="s">
        <v>204</v>
      </c>
      <c r="W788" s="162" t="s">
        <v>204</v>
      </c>
      <c r="X788" s="162" t="s">
        <v>204</v>
      </c>
      <c r="Y788" s="162" t="s">
        <v>204</v>
      </c>
      <c r="Z788" s="162" t="s">
        <v>204</v>
      </c>
      <c r="AA788" s="162" t="s">
        <v>204</v>
      </c>
      <c r="AB788" s="162" t="s">
        <v>204</v>
      </c>
      <c r="AC788" s="162" t="s">
        <v>204</v>
      </c>
      <c r="AD788" s="162" t="s">
        <v>204</v>
      </c>
      <c r="AE788" s="162" t="s">
        <v>204</v>
      </c>
      <c r="AF788" s="162" t="s">
        <v>204</v>
      </c>
      <c r="AG788" s="162" t="s">
        <v>197</v>
      </c>
    </row>
    <row r="789" spans="1:33" x14ac:dyDescent="0.25">
      <c r="A789" s="162" t="s">
        <v>1357</v>
      </c>
      <c r="B789" s="162" t="s">
        <v>197</v>
      </c>
      <c r="C789" s="162" t="s">
        <v>197</v>
      </c>
      <c r="D789" s="162" t="s">
        <v>1358</v>
      </c>
      <c r="E789" s="162" t="s">
        <v>197</v>
      </c>
      <c r="F789" s="162" t="s">
        <v>1359</v>
      </c>
      <c r="G789" s="162" t="s">
        <v>2029</v>
      </c>
      <c r="H789" s="162" t="s">
        <v>2030</v>
      </c>
      <c r="I789" s="162" t="s">
        <v>1467</v>
      </c>
      <c r="J789" s="162" t="s">
        <v>180</v>
      </c>
      <c r="K789" s="162" t="s">
        <v>47</v>
      </c>
      <c r="L789" s="162">
        <v>10</v>
      </c>
      <c r="M789" s="162">
        <v>2012</v>
      </c>
      <c r="N789" s="162" t="s">
        <v>2033</v>
      </c>
      <c r="O789" s="162">
        <v>8</v>
      </c>
      <c r="P789" s="162" t="s">
        <v>204</v>
      </c>
      <c r="Q789" s="162" t="s">
        <v>204</v>
      </c>
      <c r="R789" s="162" t="s">
        <v>204</v>
      </c>
      <c r="S789" s="162" t="s">
        <v>204</v>
      </c>
      <c r="T789" s="162" t="s">
        <v>204</v>
      </c>
      <c r="U789" s="162" t="s">
        <v>204</v>
      </c>
      <c r="V789" s="162" t="s">
        <v>204</v>
      </c>
      <c r="W789" s="162" t="s">
        <v>204</v>
      </c>
      <c r="X789" s="162" t="s">
        <v>204</v>
      </c>
      <c r="Y789" s="162" t="s">
        <v>204</v>
      </c>
      <c r="Z789" s="162" t="s">
        <v>204</v>
      </c>
      <c r="AA789" s="162" t="s">
        <v>204</v>
      </c>
      <c r="AB789" s="162" t="s">
        <v>204</v>
      </c>
      <c r="AC789" s="162" t="s">
        <v>204</v>
      </c>
      <c r="AD789" s="162" t="s">
        <v>204</v>
      </c>
      <c r="AE789" s="162" t="s">
        <v>204</v>
      </c>
      <c r="AF789" s="162" t="s">
        <v>204</v>
      </c>
      <c r="AG789" s="162" t="s">
        <v>197</v>
      </c>
    </row>
    <row r="790" spans="1:33" x14ac:dyDescent="0.25">
      <c r="A790" s="162" t="s">
        <v>1357</v>
      </c>
      <c r="B790" s="162" t="s">
        <v>197</v>
      </c>
      <c r="C790" s="162" t="s">
        <v>197</v>
      </c>
      <c r="D790" s="162" t="s">
        <v>1358</v>
      </c>
      <c r="E790" s="162" t="s">
        <v>197</v>
      </c>
      <c r="F790" s="162" t="s">
        <v>1359</v>
      </c>
      <c r="G790" s="162" t="s">
        <v>102</v>
      </c>
      <c r="H790" s="162" t="s">
        <v>101</v>
      </c>
      <c r="I790" s="162" t="s">
        <v>1564</v>
      </c>
      <c r="J790" s="162" t="s">
        <v>186</v>
      </c>
      <c r="K790" s="162" t="s">
        <v>10</v>
      </c>
      <c r="L790" s="162">
        <v>12</v>
      </c>
      <c r="M790" s="162">
        <v>2012</v>
      </c>
      <c r="N790" s="162" t="s">
        <v>2037</v>
      </c>
      <c r="O790" s="162">
        <v>3946</v>
      </c>
      <c r="P790" s="162" t="s">
        <v>204</v>
      </c>
      <c r="Q790" s="162" t="s">
        <v>204</v>
      </c>
      <c r="R790" s="162" t="s">
        <v>205</v>
      </c>
      <c r="S790" s="162" t="s">
        <v>204</v>
      </c>
      <c r="T790" s="162" t="s">
        <v>204</v>
      </c>
      <c r="U790" s="162" t="s">
        <v>204</v>
      </c>
      <c r="V790" s="162" t="s">
        <v>204</v>
      </c>
      <c r="W790" s="162" t="s">
        <v>204</v>
      </c>
      <c r="X790" s="162" t="s">
        <v>204</v>
      </c>
      <c r="Y790" s="162" t="s">
        <v>205</v>
      </c>
      <c r="Z790" s="162" t="s">
        <v>204</v>
      </c>
      <c r="AA790" s="162" t="s">
        <v>204</v>
      </c>
      <c r="AB790" s="162" t="s">
        <v>205</v>
      </c>
      <c r="AC790" s="162" t="s">
        <v>204</v>
      </c>
      <c r="AD790" s="162" t="s">
        <v>204</v>
      </c>
      <c r="AE790" s="162" t="s">
        <v>204</v>
      </c>
      <c r="AF790" s="162" t="s">
        <v>204</v>
      </c>
      <c r="AG790" s="162" t="s">
        <v>197</v>
      </c>
    </row>
    <row r="791" spans="1:33" x14ac:dyDescent="0.25">
      <c r="A791" s="162" t="s">
        <v>1357</v>
      </c>
      <c r="B791" s="162" t="s">
        <v>197</v>
      </c>
      <c r="C791" s="162" t="s">
        <v>197</v>
      </c>
      <c r="D791" s="162" t="s">
        <v>1358</v>
      </c>
      <c r="E791" s="162" t="s">
        <v>197</v>
      </c>
      <c r="F791" s="162" t="s">
        <v>1359</v>
      </c>
      <c r="G791" s="162" t="s">
        <v>2038</v>
      </c>
      <c r="H791" s="162" t="s">
        <v>2039</v>
      </c>
      <c r="I791" s="162" t="s">
        <v>2040</v>
      </c>
      <c r="J791" s="162" t="s">
        <v>1412</v>
      </c>
      <c r="K791" s="162" t="s">
        <v>10</v>
      </c>
      <c r="L791" s="162">
        <v>12</v>
      </c>
      <c r="M791" s="162">
        <v>2012</v>
      </c>
      <c r="N791" s="162" t="s">
        <v>2047</v>
      </c>
      <c r="O791" s="162">
        <v>545</v>
      </c>
      <c r="P791" s="162" t="s">
        <v>204</v>
      </c>
      <c r="Q791" s="162" t="s">
        <v>204</v>
      </c>
      <c r="R791" s="162" t="s">
        <v>205</v>
      </c>
      <c r="S791" s="162" t="s">
        <v>204</v>
      </c>
      <c r="T791" s="162" t="s">
        <v>204</v>
      </c>
      <c r="U791" s="162" t="s">
        <v>205</v>
      </c>
      <c r="V791" s="162" t="s">
        <v>204</v>
      </c>
      <c r="W791" s="162" t="s">
        <v>204</v>
      </c>
      <c r="X791" s="162" t="s">
        <v>204</v>
      </c>
      <c r="Y791" s="162" t="s">
        <v>205</v>
      </c>
      <c r="Z791" s="162" t="s">
        <v>204</v>
      </c>
      <c r="AA791" s="162" t="s">
        <v>204</v>
      </c>
      <c r="AB791" s="162" t="s">
        <v>205</v>
      </c>
      <c r="AC791" s="162" t="s">
        <v>204</v>
      </c>
      <c r="AD791" s="162" t="s">
        <v>204</v>
      </c>
      <c r="AE791" s="162" t="s">
        <v>204</v>
      </c>
      <c r="AF791" s="162" t="s">
        <v>204</v>
      </c>
      <c r="AG791" s="162" t="s">
        <v>197</v>
      </c>
    </row>
    <row r="792" spans="1:33" x14ac:dyDescent="0.25">
      <c r="A792" s="162" t="s">
        <v>1357</v>
      </c>
      <c r="B792" s="162" t="s">
        <v>197</v>
      </c>
      <c r="C792" s="162" t="s">
        <v>197</v>
      </c>
      <c r="D792" s="162" t="s">
        <v>1358</v>
      </c>
      <c r="E792" s="162" t="s">
        <v>197</v>
      </c>
      <c r="F792" s="162" t="s">
        <v>1359</v>
      </c>
      <c r="G792" s="162" t="s">
        <v>2038</v>
      </c>
      <c r="H792" s="162" t="s">
        <v>2039</v>
      </c>
      <c r="I792" s="162" t="s">
        <v>2040</v>
      </c>
      <c r="J792" s="162" t="s">
        <v>1412</v>
      </c>
      <c r="K792" s="162" t="s">
        <v>10</v>
      </c>
      <c r="L792" s="162">
        <v>11</v>
      </c>
      <c r="M792" s="162">
        <v>2012</v>
      </c>
      <c r="N792" s="162" t="s">
        <v>2043</v>
      </c>
      <c r="O792" s="162">
        <v>1830</v>
      </c>
      <c r="P792" s="162" t="s">
        <v>204</v>
      </c>
      <c r="Q792" s="162" t="s">
        <v>204</v>
      </c>
      <c r="R792" s="162" t="s">
        <v>205</v>
      </c>
      <c r="S792" s="162" t="s">
        <v>204</v>
      </c>
      <c r="T792" s="162" t="s">
        <v>204</v>
      </c>
      <c r="U792" s="162" t="s">
        <v>205</v>
      </c>
      <c r="V792" s="162" t="s">
        <v>204</v>
      </c>
      <c r="W792" s="162" t="s">
        <v>204</v>
      </c>
      <c r="X792" s="162" t="s">
        <v>204</v>
      </c>
      <c r="Y792" s="162" t="s">
        <v>205</v>
      </c>
      <c r="Z792" s="162" t="s">
        <v>204</v>
      </c>
      <c r="AA792" s="162" t="s">
        <v>204</v>
      </c>
      <c r="AB792" s="162" t="s">
        <v>205</v>
      </c>
      <c r="AC792" s="162" t="s">
        <v>204</v>
      </c>
      <c r="AD792" s="162" t="s">
        <v>204</v>
      </c>
      <c r="AE792" s="162" t="s">
        <v>204</v>
      </c>
      <c r="AF792" s="162" t="s">
        <v>204</v>
      </c>
      <c r="AG792" s="162" t="s">
        <v>197</v>
      </c>
    </row>
    <row r="793" spans="1:33" x14ac:dyDescent="0.25">
      <c r="A793" s="162" t="s">
        <v>1357</v>
      </c>
      <c r="B793" s="162" t="s">
        <v>197</v>
      </c>
      <c r="C793" s="162" t="s">
        <v>197</v>
      </c>
      <c r="D793" s="162" t="s">
        <v>1358</v>
      </c>
      <c r="E793" s="162" t="s">
        <v>197</v>
      </c>
      <c r="F793" s="162" t="s">
        <v>1359</v>
      </c>
      <c r="G793" s="162" t="s">
        <v>2038</v>
      </c>
      <c r="H793" s="162" t="s">
        <v>2039</v>
      </c>
      <c r="I793" s="162" t="s">
        <v>2040</v>
      </c>
      <c r="J793" s="162" t="s">
        <v>1412</v>
      </c>
      <c r="K793" s="162" t="s">
        <v>10</v>
      </c>
      <c r="L793" s="162">
        <v>8</v>
      </c>
      <c r="M793" s="162">
        <v>2012</v>
      </c>
      <c r="N793" s="162" t="s">
        <v>2045</v>
      </c>
      <c r="O793" s="162">
        <v>51</v>
      </c>
      <c r="P793" s="162" t="s">
        <v>204</v>
      </c>
      <c r="Q793" s="162" t="s">
        <v>204</v>
      </c>
      <c r="R793" s="162" t="s">
        <v>205</v>
      </c>
      <c r="S793" s="162" t="s">
        <v>204</v>
      </c>
      <c r="T793" s="162" t="s">
        <v>204</v>
      </c>
      <c r="U793" s="162" t="s">
        <v>205</v>
      </c>
      <c r="V793" s="162" t="s">
        <v>204</v>
      </c>
      <c r="W793" s="162" t="s">
        <v>204</v>
      </c>
      <c r="X793" s="162" t="s">
        <v>204</v>
      </c>
      <c r="Y793" s="162" t="s">
        <v>205</v>
      </c>
      <c r="Z793" s="162" t="s">
        <v>204</v>
      </c>
      <c r="AA793" s="162" t="s">
        <v>204</v>
      </c>
      <c r="AB793" s="162" t="s">
        <v>205</v>
      </c>
      <c r="AC793" s="162" t="s">
        <v>204</v>
      </c>
      <c r="AD793" s="162" t="s">
        <v>204</v>
      </c>
      <c r="AE793" s="162" t="s">
        <v>204</v>
      </c>
      <c r="AF793" s="162" t="s">
        <v>204</v>
      </c>
      <c r="AG793" s="162" t="s">
        <v>197</v>
      </c>
    </row>
    <row r="794" spans="1:33" x14ac:dyDescent="0.25">
      <c r="A794" s="162" t="s">
        <v>1357</v>
      </c>
      <c r="B794" s="162" t="s">
        <v>197</v>
      </c>
      <c r="C794" s="162" t="s">
        <v>197</v>
      </c>
      <c r="D794" s="162" t="s">
        <v>1358</v>
      </c>
      <c r="E794" s="162" t="s">
        <v>197</v>
      </c>
      <c r="F794" s="162" t="s">
        <v>1359</v>
      </c>
      <c r="G794" s="162" t="s">
        <v>2038</v>
      </c>
      <c r="H794" s="162" t="s">
        <v>2039</v>
      </c>
      <c r="I794" s="162" t="s">
        <v>2040</v>
      </c>
      <c r="J794" s="162" t="s">
        <v>1412</v>
      </c>
      <c r="K794" s="162" t="s">
        <v>10</v>
      </c>
      <c r="L794" s="162">
        <v>8</v>
      </c>
      <c r="M794" s="162">
        <v>2012</v>
      </c>
      <c r="N794" s="162" t="s">
        <v>2044</v>
      </c>
      <c r="O794" s="162">
        <v>4633</v>
      </c>
      <c r="P794" s="162" t="s">
        <v>204</v>
      </c>
      <c r="Q794" s="162" t="s">
        <v>204</v>
      </c>
      <c r="R794" s="162" t="s">
        <v>205</v>
      </c>
      <c r="S794" s="162" t="s">
        <v>204</v>
      </c>
      <c r="T794" s="162" t="s">
        <v>204</v>
      </c>
      <c r="U794" s="162" t="s">
        <v>205</v>
      </c>
      <c r="V794" s="162" t="s">
        <v>204</v>
      </c>
      <c r="W794" s="162" t="s">
        <v>204</v>
      </c>
      <c r="X794" s="162" t="s">
        <v>204</v>
      </c>
      <c r="Y794" s="162" t="s">
        <v>205</v>
      </c>
      <c r="Z794" s="162" t="s">
        <v>204</v>
      </c>
      <c r="AA794" s="162" t="s">
        <v>204</v>
      </c>
      <c r="AB794" s="162" t="s">
        <v>205</v>
      </c>
      <c r="AC794" s="162" t="s">
        <v>204</v>
      </c>
      <c r="AD794" s="162" t="s">
        <v>204</v>
      </c>
      <c r="AE794" s="162" t="s">
        <v>204</v>
      </c>
      <c r="AF794" s="162" t="s">
        <v>204</v>
      </c>
      <c r="AG794" s="162" t="s">
        <v>197</v>
      </c>
    </row>
    <row r="795" spans="1:33" x14ac:dyDescent="0.25">
      <c r="A795" s="162" t="s">
        <v>1357</v>
      </c>
      <c r="B795" s="162" t="s">
        <v>197</v>
      </c>
      <c r="C795" s="162" t="s">
        <v>197</v>
      </c>
      <c r="D795" s="162" t="s">
        <v>1358</v>
      </c>
      <c r="E795" s="162" t="s">
        <v>197</v>
      </c>
      <c r="F795" s="162" t="s">
        <v>1359</v>
      </c>
      <c r="G795" s="162" t="s">
        <v>2038</v>
      </c>
      <c r="H795" s="162" t="s">
        <v>2039</v>
      </c>
      <c r="I795" s="162" t="s">
        <v>2040</v>
      </c>
      <c r="J795" s="162" t="s">
        <v>1412</v>
      </c>
      <c r="K795" s="162" t="s">
        <v>10</v>
      </c>
      <c r="L795" s="162">
        <v>10</v>
      </c>
      <c r="M795" s="162">
        <v>2012</v>
      </c>
      <c r="N795" s="162" t="s">
        <v>2042</v>
      </c>
      <c r="O795" s="162">
        <v>8771</v>
      </c>
      <c r="P795" s="162" t="s">
        <v>204</v>
      </c>
      <c r="Q795" s="162" t="s">
        <v>204</v>
      </c>
      <c r="R795" s="162" t="s">
        <v>205</v>
      </c>
      <c r="S795" s="162" t="s">
        <v>204</v>
      </c>
      <c r="T795" s="162" t="s">
        <v>204</v>
      </c>
      <c r="U795" s="162" t="s">
        <v>205</v>
      </c>
      <c r="V795" s="162" t="s">
        <v>204</v>
      </c>
      <c r="W795" s="162" t="s">
        <v>204</v>
      </c>
      <c r="X795" s="162" t="s">
        <v>204</v>
      </c>
      <c r="Y795" s="162" t="s">
        <v>205</v>
      </c>
      <c r="Z795" s="162" t="s">
        <v>204</v>
      </c>
      <c r="AA795" s="162" t="s">
        <v>204</v>
      </c>
      <c r="AB795" s="162" t="s">
        <v>205</v>
      </c>
      <c r="AC795" s="162" t="s">
        <v>204</v>
      </c>
      <c r="AD795" s="162" t="s">
        <v>204</v>
      </c>
      <c r="AE795" s="162" t="s">
        <v>204</v>
      </c>
      <c r="AF795" s="162" t="s">
        <v>204</v>
      </c>
      <c r="AG795" s="162" t="s">
        <v>197</v>
      </c>
    </row>
    <row r="796" spans="1:33" x14ac:dyDescent="0.25">
      <c r="A796" s="162" t="s">
        <v>1357</v>
      </c>
      <c r="B796" s="162" t="s">
        <v>197</v>
      </c>
      <c r="C796" s="162" t="s">
        <v>197</v>
      </c>
      <c r="D796" s="162" t="s">
        <v>1358</v>
      </c>
      <c r="E796" s="162" t="s">
        <v>197</v>
      </c>
      <c r="F796" s="162" t="s">
        <v>1359</v>
      </c>
      <c r="G796" s="162" t="s">
        <v>2038</v>
      </c>
      <c r="H796" s="162" t="s">
        <v>2039</v>
      </c>
      <c r="I796" s="162" t="s">
        <v>2040</v>
      </c>
      <c r="J796" s="162" t="s">
        <v>1412</v>
      </c>
      <c r="K796" s="162" t="s">
        <v>10</v>
      </c>
      <c r="L796" s="162">
        <v>2</v>
      </c>
      <c r="M796" s="162">
        <v>2013</v>
      </c>
      <c r="N796" s="162" t="s">
        <v>2046</v>
      </c>
      <c r="O796" s="162">
        <v>746</v>
      </c>
      <c r="P796" s="162" t="s">
        <v>204</v>
      </c>
      <c r="Q796" s="162" t="s">
        <v>204</v>
      </c>
      <c r="R796" s="162" t="s">
        <v>205</v>
      </c>
      <c r="S796" s="162" t="s">
        <v>204</v>
      </c>
      <c r="T796" s="162" t="s">
        <v>204</v>
      </c>
      <c r="U796" s="162" t="s">
        <v>205</v>
      </c>
      <c r="V796" s="162" t="s">
        <v>204</v>
      </c>
      <c r="W796" s="162" t="s">
        <v>204</v>
      </c>
      <c r="X796" s="162" t="s">
        <v>204</v>
      </c>
      <c r="Y796" s="162" t="s">
        <v>205</v>
      </c>
      <c r="Z796" s="162" t="s">
        <v>204</v>
      </c>
      <c r="AA796" s="162" t="s">
        <v>204</v>
      </c>
      <c r="AB796" s="162" t="s">
        <v>205</v>
      </c>
      <c r="AC796" s="162" t="s">
        <v>204</v>
      </c>
      <c r="AD796" s="162" t="s">
        <v>204</v>
      </c>
      <c r="AE796" s="162" t="s">
        <v>204</v>
      </c>
      <c r="AF796" s="162" t="s">
        <v>204</v>
      </c>
      <c r="AG796" s="162" t="s">
        <v>197</v>
      </c>
    </row>
    <row r="797" spans="1:33" x14ac:dyDescent="0.25">
      <c r="A797" s="162" t="s">
        <v>1357</v>
      </c>
      <c r="B797" s="162" t="s">
        <v>197</v>
      </c>
      <c r="C797" s="162" t="s">
        <v>197</v>
      </c>
      <c r="D797" s="162" t="s">
        <v>1358</v>
      </c>
      <c r="E797" s="162" t="s">
        <v>197</v>
      </c>
      <c r="F797" s="162" t="s">
        <v>1359</v>
      </c>
      <c r="G797" s="162" t="s">
        <v>2038</v>
      </c>
      <c r="H797" s="162" t="s">
        <v>2039</v>
      </c>
      <c r="I797" s="162" t="s">
        <v>2040</v>
      </c>
      <c r="J797" s="162" t="s">
        <v>1412</v>
      </c>
      <c r="K797" s="162" t="s">
        <v>10</v>
      </c>
      <c r="L797" s="162">
        <v>7</v>
      </c>
      <c r="M797" s="162">
        <v>2012</v>
      </c>
      <c r="N797" s="162" t="s">
        <v>2041</v>
      </c>
      <c r="O797" s="162">
        <v>7014</v>
      </c>
      <c r="P797" s="162" t="s">
        <v>204</v>
      </c>
      <c r="Q797" s="162" t="s">
        <v>204</v>
      </c>
      <c r="R797" s="162" t="s">
        <v>205</v>
      </c>
      <c r="S797" s="162" t="s">
        <v>204</v>
      </c>
      <c r="T797" s="162" t="s">
        <v>204</v>
      </c>
      <c r="U797" s="162" t="s">
        <v>205</v>
      </c>
      <c r="V797" s="162" t="s">
        <v>204</v>
      </c>
      <c r="W797" s="162" t="s">
        <v>204</v>
      </c>
      <c r="X797" s="162" t="s">
        <v>204</v>
      </c>
      <c r="Y797" s="162" t="s">
        <v>205</v>
      </c>
      <c r="Z797" s="162" t="s">
        <v>204</v>
      </c>
      <c r="AA797" s="162" t="s">
        <v>204</v>
      </c>
      <c r="AB797" s="162" t="s">
        <v>205</v>
      </c>
      <c r="AC797" s="162" t="s">
        <v>204</v>
      </c>
      <c r="AD797" s="162" t="s">
        <v>204</v>
      </c>
      <c r="AE797" s="162" t="s">
        <v>204</v>
      </c>
      <c r="AF797" s="162" t="s">
        <v>204</v>
      </c>
      <c r="AG797" s="162" t="s">
        <v>197</v>
      </c>
    </row>
    <row r="798" spans="1:33" x14ac:dyDescent="0.25">
      <c r="A798" s="162" t="s">
        <v>196</v>
      </c>
      <c r="B798" s="162" t="s">
        <v>197</v>
      </c>
      <c r="C798" s="162" t="s">
        <v>197</v>
      </c>
      <c r="D798" s="162" t="s">
        <v>1358</v>
      </c>
      <c r="E798" s="162" t="s">
        <v>196</v>
      </c>
      <c r="F798" s="162" t="s">
        <v>1359</v>
      </c>
      <c r="G798" s="162" t="s">
        <v>1409</v>
      </c>
      <c r="H798" s="162" t="s">
        <v>1410</v>
      </c>
      <c r="I798" s="162" t="s">
        <v>1411</v>
      </c>
      <c r="J798" s="162" t="s">
        <v>1412</v>
      </c>
      <c r="K798" s="162" t="s">
        <v>10</v>
      </c>
      <c r="L798" s="162">
        <v>11</v>
      </c>
      <c r="M798" s="162">
        <v>2013</v>
      </c>
      <c r="N798" s="162" t="s">
        <v>2050</v>
      </c>
      <c r="O798" s="162">
        <v>1457</v>
      </c>
      <c r="P798" s="162" t="s">
        <v>204</v>
      </c>
      <c r="Q798" s="162" t="s">
        <v>204</v>
      </c>
      <c r="R798" s="162" t="s">
        <v>205</v>
      </c>
      <c r="S798" s="162" t="s">
        <v>204</v>
      </c>
      <c r="T798" s="162" t="s">
        <v>204</v>
      </c>
      <c r="U798" s="162" t="s">
        <v>204</v>
      </c>
      <c r="V798" s="162" t="s">
        <v>204</v>
      </c>
      <c r="W798" s="162" t="s">
        <v>204</v>
      </c>
      <c r="X798" s="162" t="s">
        <v>204</v>
      </c>
      <c r="Y798" s="162" t="s">
        <v>204</v>
      </c>
      <c r="Z798" s="162" t="s">
        <v>204</v>
      </c>
      <c r="AA798" s="162" t="s">
        <v>204</v>
      </c>
      <c r="AB798" s="162" t="s">
        <v>205</v>
      </c>
      <c r="AC798" s="162" t="s">
        <v>204</v>
      </c>
      <c r="AD798" s="162" t="s">
        <v>204</v>
      </c>
      <c r="AE798" s="162" t="s">
        <v>204</v>
      </c>
      <c r="AF798" s="162" t="s">
        <v>204</v>
      </c>
      <c r="AG798" s="162" t="s">
        <v>197</v>
      </c>
    </row>
    <row r="799" spans="1:33" x14ac:dyDescent="0.25">
      <c r="A799" s="162" t="s">
        <v>196</v>
      </c>
      <c r="B799" s="162" t="s">
        <v>197</v>
      </c>
      <c r="C799" s="162" t="s">
        <v>197</v>
      </c>
      <c r="D799" s="162" t="s">
        <v>1358</v>
      </c>
      <c r="E799" s="162" t="s">
        <v>196</v>
      </c>
      <c r="F799" s="162" t="s">
        <v>1359</v>
      </c>
      <c r="G799" s="162" t="s">
        <v>1409</v>
      </c>
      <c r="H799" s="162" t="s">
        <v>1410</v>
      </c>
      <c r="I799" s="162" t="s">
        <v>1411</v>
      </c>
      <c r="J799" s="162" t="s">
        <v>1412</v>
      </c>
      <c r="K799" s="162" t="s">
        <v>10</v>
      </c>
      <c r="L799" s="162">
        <v>11</v>
      </c>
      <c r="M799" s="162">
        <v>2013</v>
      </c>
      <c r="N799" s="162" t="s">
        <v>2049</v>
      </c>
      <c r="O799" s="162">
        <v>1823</v>
      </c>
      <c r="P799" s="162" t="s">
        <v>204</v>
      </c>
      <c r="Q799" s="162" t="s">
        <v>204</v>
      </c>
      <c r="R799" s="162" t="s">
        <v>205</v>
      </c>
      <c r="S799" s="162" t="s">
        <v>204</v>
      </c>
      <c r="T799" s="162" t="s">
        <v>204</v>
      </c>
      <c r="U799" s="162" t="s">
        <v>204</v>
      </c>
      <c r="V799" s="162" t="s">
        <v>204</v>
      </c>
      <c r="W799" s="162" t="s">
        <v>204</v>
      </c>
      <c r="X799" s="162" t="s">
        <v>204</v>
      </c>
      <c r="Y799" s="162" t="s">
        <v>204</v>
      </c>
      <c r="Z799" s="162" t="s">
        <v>204</v>
      </c>
      <c r="AA799" s="162" t="s">
        <v>204</v>
      </c>
      <c r="AB799" s="162" t="s">
        <v>205</v>
      </c>
      <c r="AC799" s="162" t="s">
        <v>204</v>
      </c>
      <c r="AD799" s="162" t="s">
        <v>204</v>
      </c>
      <c r="AE799" s="162" t="s">
        <v>204</v>
      </c>
      <c r="AF799" s="162" t="s">
        <v>204</v>
      </c>
      <c r="AG799" s="162" t="s">
        <v>197</v>
      </c>
    </row>
    <row r="800" spans="1:33" x14ac:dyDescent="0.25">
      <c r="A800" s="162" t="s">
        <v>196</v>
      </c>
      <c r="B800" s="162" t="s">
        <v>197</v>
      </c>
      <c r="C800" s="162" t="s">
        <v>197</v>
      </c>
      <c r="D800" s="162" t="s">
        <v>1358</v>
      </c>
      <c r="E800" s="162" t="s">
        <v>196</v>
      </c>
      <c r="F800" s="162" t="s">
        <v>1359</v>
      </c>
      <c r="G800" s="162" t="s">
        <v>1409</v>
      </c>
      <c r="H800" s="162" t="s">
        <v>1410</v>
      </c>
      <c r="I800" s="162" t="s">
        <v>1411</v>
      </c>
      <c r="J800" s="162" t="s">
        <v>1412</v>
      </c>
      <c r="K800" s="162" t="s">
        <v>10</v>
      </c>
      <c r="L800" s="162">
        <v>11</v>
      </c>
      <c r="M800" s="162">
        <v>2013</v>
      </c>
      <c r="N800" s="162" t="s">
        <v>2048</v>
      </c>
      <c r="O800" s="162">
        <v>767</v>
      </c>
      <c r="P800" s="162" t="s">
        <v>204</v>
      </c>
      <c r="Q800" s="162" t="s">
        <v>204</v>
      </c>
      <c r="R800" s="162" t="s">
        <v>205</v>
      </c>
      <c r="S800" s="162" t="s">
        <v>204</v>
      </c>
      <c r="T800" s="162" t="s">
        <v>204</v>
      </c>
      <c r="U800" s="162" t="s">
        <v>204</v>
      </c>
      <c r="V800" s="162" t="s">
        <v>204</v>
      </c>
      <c r="W800" s="162" t="s">
        <v>204</v>
      </c>
      <c r="X800" s="162" t="s">
        <v>204</v>
      </c>
      <c r="Y800" s="162" t="s">
        <v>204</v>
      </c>
      <c r="Z800" s="162" t="s">
        <v>204</v>
      </c>
      <c r="AA800" s="162" t="s">
        <v>204</v>
      </c>
      <c r="AB800" s="162" t="s">
        <v>205</v>
      </c>
      <c r="AC800" s="162" t="s">
        <v>204</v>
      </c>
      <c r="AD800" s="162" t="s">
        <v>204</v>
      </c>
      <c r="AE800" s="162" t="s">
        <v>204</v>
      </c>
      <c r="AF800" s="162" t="s">
        <v>204</v>
      </c>
      <c r="AG800" s="162" t="s">
        <v>197</v>
      </c>
    </row>
    <row r="801" spans="1:33" x14ac:dyDescent="0.25">
      <c r="A801" s="162" t="s">
        <v>196</v>
      </c>
      <c r="B801" s="162" t="s">
        <v>197</v>
      </c>
      <c r="C801" s="162" t="s">
        <v>197</v>
      </c>
      <c r="D801" s="162" t="s">
        <v>1358</v>
      </c>
      <c r="E801" s="162" t="s">
        <v>196</v>
      </c>
      <c r="F801" s="162" t="s">
        <v>1359</v>
      </c>
      <c r="G801" s="162" t="s">
        <v>1409</v>
      </c>
      <c r="H801" s="162" t="s">
        <v>1410</v>
      </c>
      <c r="I801" s="162" t="s">
        <v>1411</v>
      </c>
      <c r="J801" s="162" t="s">
        <v>1412</v>
      </c>
      <c r="K801" s="162" t="s">
        <v>10</v>
      </c>
      <c r="L801" s="162">
        <v>12</v>
      </c>
      <c r="M801" s="162">
        <v>2013</v>
      </c>
      <c r="N801" s="162" t="s">
        <v>2051</v>
      </c>
      <c r="O801" s="162">
        <v>4824</v>
      </c>
      <c r="P801" s="162" t="s">
        <v>204</v>
      </c>
      <c r="Q801" s="162" t="s">
        <v>204</v>
      </c>
      <c r="R801" s="162" t="s">
        <v>205</v>
      </c>
      <c r="S801" s="162" t="s">
        <v>204</v>
      </c>
      <c r="T801" s="162" t="s">
        <v>204</v>
      </c>
      <c r="U801" s="162" t="s">
        <v>204</v>
      </c>
      <c r="V801" s="162" t="s">
        <v>204</v>
      </c>
      <c r="W801" s="162" t="s">
        <v>204</v>
      </c>
      <c r="X801" s="162" t="s">
        <v>204</v>
      </c>
      <c r="Y801" s="162" t="s">
        <v>204</v>
      </c>
      <c r="Z801" s="162" t="s">
        <v>204</v>
      </c>
      <c r="AA801" s="162" t="s">
        <v>204</v>
      </c>
      <c r="AB801" s="162" t="s">
        <v>205</v>
      </c>
      <c r="AC801" s="162" t="s">
        <v>204</v>
      </c>
      <c r="AD801" s="162" t="s">
        <v>204</v>
      </c>
      <c r="AE801" s="162" t="s">
        <v>204</v>
      </c>
      <c r="AF801" s="162" t="s">
        <v>204</v>
      </c>
      <c r="AG801" s="162" t="s">
        <v>197</v>
      </c>
    </row>
    <row r="802" spans="1:33" x14ac:dyDescent="0.25">
      <c r="A802" s="162" t="s">
        <v>196</v>
      </c>
      <c r="B802" s="162" t="s">
        <v>197</v>
      </c>
      <c r="C802" s="162" t="s">
        <v>197</v>
      </c>
      <c r="D802" s="162" t="s">
        <v>1358</v>
      </c>
      <c r="E802" s="162" t="s">
        <v>196</v>
      </c>
      <c r="F802" s="162" t="s">
        <v>1359</v>
      </c>
      <c r="G802" s="162" t="s">
        <v>31</v>
      </c>
      <c r="H802" s="162" t="s">
        <v>30</v>
      </c>
      <c r="I802" s="162" t="s">
        <v>1419</v>
      </c>
      <c r="J802" s="162" t="s">
        <v>1412</v>
      </c>
      <c r="K802" s="162" t="s">
        <v>10</v>
      </c>
      <c r="L802" s="162">
        <v>10</v>
      </c>
      <c r="M802" s="162">
        <v>2013</v>
      </c>
      <c r="N802" s="162" t="s">
        <v>2055</v>
      </c>
      <c r="O802" s="162">
        <v>5541</v>
      </c>
      <c r="P802" s="162" t="s">
        <v>204</v>
      </c>
      <c r="Q802" s="162" t="s">
        <v>204</v>
      </c>
      <c r="R802" s="162" t="s">
        <v>205</v>
      </c>
      <c r="S802" s="162" t="s">
        <v>204</v>
      </c>
      <c r="T802" s="162" t="s">
        <v>204</v>
      </c>
      <c r="U802" s="162" t="s">
        <v>204</v>
      </c>
      <c r="V802" s="162" t="s">
        <v>204</v>
      </c>
      <c r="W802" s="162" t="s">
        <v>204</v>
      </c>
      <c r="X802" s="162" t="s">
        <v>204</v>
      </c>
      <c r="Y802" s="162" t="s">
        <v>204</v>
      </c>
      <c r="Z802" s="162" t="s">
        <v>204</v>
      </c>
      <c r="AA802" s="162" t="s">
        <v>204</v>
      </c>
      <c r="AB802" s="162" t="s">
        <v>205</v>
      </c>
      <c r="AC802" s="162" t="s">
        <v>204</v>
      </c>
      <c r="AD802" s="162" t="s">
        <v>204</v>
      </c>
      <c r="AE802" s="162" t="s">
        <v>204</v>
      </c>
      <c r="AF802" s="162" t="s">
        <v>204</v>
      </c>
      <c r="AG802" s="162" t="s">
        <v>197</v>
      </c>
    </row>
    <row r="803" spans="1:33" x14ac:dyDescent="0.25">
      <c r="A803" s="162" t="s">
        <v>196</v>
      </c>
      <c r="B803" s="162" t="s">
        <v>197</v>
      </c>
      <c r="C803" s="162" t="s">
        <v>197</v>
      </c>
      <c r="D803" s="162" t="s">
        <v>1358</v>
      </c>
      <c r="E803" s="162" t="s">
        <v>196</v>
      </c>
      <c r="F803" s="162" t="s">
        <v>1359</v>
      </c>
      <c r="G803" s="162" t="s">
        <v>31</v>
      </c>
      <c r="H803" s="162" t="s">
        <v>30</v>
      </c>
      <c r="I803" s="162" t="s">
        <v>1419</v>
      </c>
      <c r="J803" s="162" t="s">
        <v>1412</v>
      </c>
      <c r="K803" s="162" t="s">
        <v>10</v>
      </c>
      <c r="L803" s="162">
        <v>12</v>
      </c>
      <c r="M803" s="162">
        <v>2013</v>
      </c>
      <c r="N803" s="162" t="s">
        <v>2052</v>
      </c>
      <c r="O803" s="162">
        <v>4944</v>
      </c>
      <c r="P803" s="162" t="s">
        <v>204</v>
      </c>
      <c r="Q803" s="162" t="s">
        <v>204</v>
      </c>
      <c r="R803" s="162" t="s">
        <v>205</v>
      </c>
      <c r="S803" s="162" t="s">
        <v>204</v>
      </c>
      <c r="T803" s="162" t="s">
        <v>204</v>
      </c>
      <c r="U803" s="162" t="s">
        <v>204</v>
      </c>
      <c r="V803" s="162" t="s">
        <v>204</v>
      </c>
      <c r="W803" s="162" t="s">
        <v>204</v>
      </c>
      <c r="X803" s="162" t="s">
        <v>204</v>
      </c>
      <c r="Y803" s="162" t="s">
        <v>204</v>
      </c>
      <c r="Z803" s="162" t="s">
        <v>204</v>
      </c>
      <c r="AA803" s="162" t="s">
        <v>204</v>
      </c>
      <c r="AB803" s="162" t="s">
        <v>205</v>
      </c>
      <c r="AC803" s="162" t="s">
        <v>204</v>
      </c>
      <c r="AD803" s="162" t="s">
        <v>204</v>
      </c>
      <c r="AE803" s="162" t="s">
        <v>204</v>
      </c>
      <c r="AF803" s="162" t="s">
        <v>204</v>
      </c>
      <c r="AG803" s="162" t="s">
        <v>197</v>
      </c>
    </row>
    <row r="804" spans="1:33" x14ac:dyDescent="0.25">
      <c r="A804" s="162" t="s">
        <v>196</v>
      </c>
      <c r="B804" s="162" t="s">
        <v>197</v>
      </c>
      <c r="C804" s="162" t="s">
        <v>197</v>
      </c>
      <c r="D804" s="162" t="s">
        <v>1358</v>
      </c>
      <c r="E804" s="162" t="s">
        <v>196</v>
      </c>
      <c r="F804" s="162" t="s">
        <v>1359</v>
      </c>
      <c r="G804" s="162" t="s">
        <v>31</v>
      </c>
      <c r="H804" s="162" t="s">
        <v>30</v>
      </c>
      <c r="I804" s="162" t="s">
        <v>1419</v>
      </c>
      <c r="J804" s="162" t="s">
        <v>1412</v>
      </c>
      <c r="K804" s="162" t="s">
        <v>10</v>
      </c>
      <c r="L804" s="162">
        <v>11</v>
      </c>
      <c r="M804" s="162">
        <v>2013</v>
      </c>
      <c r="N804" s="162" t="s">
        <v>2053</v>
      </c>
      <c r="O804" s="162">
        <v>4289</v>
      </c>
      <c r="P804" s="162" t="s">
        <v>204</v>
      </c>
      <c r="Q804" s="162" t="s">
        <v>204</v>
      </c>
      <c r="R804" s="162" t="s">
        <v>205</v>
      </c>
      <c r="S804" s="162" t="s">
        <v>204</v>
      </c>
      <c r="T804" s="162" t="s">
        <v>204</v>
      </c>
      <c r="U804" s="162" t="s">
        <v>204</v>
      </c>
      <c r="V804" s="162" t="s">
        <v>204</v>
      </c>
      <c r="W804" s="162" t="s">
        <v>204</v>
      </c>
      <c r="X804" s="162" t="s">
        <v>204</v>
      </c>
      <c r="Y804" s="162" t="s">
        <v>204</v>
      </c>
      <c r="Z804" s="162" t="s">
        <v>204</v>
      </c>
      <c r="AA804" s="162" t="s">
        <v>204</v>
      </c>
      <c r="AB804" s="162" t="s">
        <v>205</v>
      </c>
      <c r="AC804" s="162" t="s">
        <v>204</v>
      </c>
      <c r="AD804" s="162" t="s">
        <v>204</v>
      </c>
      <c r="AE804" s="162" t="s">
        <v>204</v>
      </c>
      <c r="AF804" s="162" t="s">
        <v>204</v>
      </c>
      <c r="AG804" s="162" t="s">
        <v>197</v>
      </c>
    </row>
    <row r="805" spans="1:33" x14ac:dyDescent="0.25">
      <c r="A805" s="162" t="s">
        <v>196</v>
      </c>
      <c r="B805" s="162" t="s">
        <v>197</v>
      </c>
      <c r="C805" s="162" t="s">
        <v>197</v>
      </c>
      <c r="D805" s="162" t="s">
        <v>1358</v>
      </c>
      <c r="E805" s="162" t="s">
        <v>196</v>
      </c>
      <c r="F805" s="162" t="s">
        <v>1359</v>
      </c>
      <c r="G805" s="162" t="s">
        <v>31</v>
      </c>
      <c r="H805" s="162" t="s">
        <v>30</v>
      </c>
      <c r="I805" s="162" t="s">
        <v>1419</v>
      </c>
      <c r="J805" s="162" t="s">
        <v>1412</v>
      </c>
      <c r="K805" s="162" t="s">
        <v>10</v>
      </c>
      <c r="L805" s="162">
        <v>9</v>
      </c>
      <c r="M805" s="162">
        <v>2013</v>
      </c>
      <c r="N805" s="162" t="s">
        <v>2054</v>
      </c>
      <c r="O805" s="162">
        <v>5147</v>
      </c>
      <c r="P805" s="162" t="s">
        <v>204</v>
      </c>
      <c r="Q805" s="162" t="s">
        <v>204</v>
      </c>
      <c r="R805" s="162" t="s">
        <v>205</v>
      </c>
      <c r="S805" s="162" t="s">
        <v>204</v>
      </c>
      <c r="T805" s="162" t="s">
        <v>204</v>
      </c>
      <c r="U805" s="162" t="s">
        <v>204</v>
      </c>
      <c r="V805" s="162" t="s">
        <v>204</v>
      </c>
      <c r="W805" s="162" t="s">
        <v>204</v>
      </c>
      <c r="X805" s="162" t="s">
        <v>204</v>
      </c>
      <c r="Y805" s="162" t="s">
        <v>204</v>
      </c>
      <c r="Z805" s="162" t="s">
        <v>204</v>
      </c>
      <c r="AA805" s="162" t="s">
        <v>204</v>
      </c>
      <c r="AB805" s="162" t="s">
        <v>205</v>
      </c>
      <c r="AC805" s="162" t="s">
        <v>204</v>
      </c>
      <c r="AD805" s="162" t="s">
        <v>204</v>
      </c>
      <c r="AE805" s="162" t="s">
        <v>204</v>
      </c>
      <c r="AF805" s="162" t="s">
        <v>204</v>
      </c>
      <c r="AG805" s="162" t="s">
        <v>197</v>
      </c>
    </row>
    <row r="806" spans="1:33" x14ac:dyDescent="0.25">
      <c r="A806" s="162" t="s">
        <v>196</v>
      </c>
      <c r="B806" s="162" t="s">
        <v>197</v>
      </c>
      <c r="C806" s="162" t="s">
        <v>197</v>
      </c>
      <c r="D806" s="162" t="s">
        <v>1358</v>
      </c>
      <c r="E806" s="162" t="s">
        <v>196</v>
      </c>
      <c r="F806" s="162" t="s">
        <v>1359</v>
      </c>
      <c r="G806" s="162" t="s">
        <v>34</v>
      </c>
      <c r="H806" s="162" t="s">
        <v>1482</v>
      </c>
      <c r="I806" s="162" t="s">
        <v>1475</v>
      </c>
      <c r="J806" s="162" t="s">
        <v>187</v>
      </c>
      <c r="K806" s="162" t="s">
        <v>10</v>
      </c>
      <c r="L806" s="162">
        <v>2</v>
      </c>
      <c r="M806" s="162">
        <v>2014</v>
      </c>
      <c r="N806" s="162" t="s">
        <v>2057</v>
      </c>
      <c r="O806" s="162">
        <v>1453</v>
      </c>
      <c r="P806" s="162" t="s">
        <v>204</v>
      </c>
      <c r="Q806" s="162" t="s">
        <v>204</v>
      </c>
      <c r="R806" s="162" t="s">
        <v>204</v>
      </c>
      <c r="S806" s="162" t="s">
        <v>204</v>
      </c>
      <c r="T806" s="162" t="s">
        <v>204</v>
      </c>
      <c r="U806" s="162" t="s">
        <v>204</v>
      </c>
      <c r="V806" s="162" t="s">
        <v>204</v>
      </c>
      <c r="W806" s="162" t="s">
        <v>204</v>
      </c>
      <c r="X806" s="162" t="s">
        <v>204</v>
      </c>
      <c r="Y806" s="162" t="s">
        <v>205</v>
      </c>
      <c r="Z806" s="162" t="s">
        <v>204</v>
      </c>
      <c r="AA806" s="162" t="s">
        <v>204</v>
      </c>
      <c r="AB806" s="162" t="s">
        <v>205</v>
      </c>
      <c r="AC806" s="162" t="s">
        <v>204</v>
      </c>
      <c r="AD806" s="162" t="s">
        <v>204</v>
      </c>
      <c r="AE806" s="162" t="s">
        <v>204</v>
      </c>
      <c r="AF806" s="162" t="s">
        <v>204</v>
      </c>
      <c r="AG806" s="162" t="s">
        <v>197</v>
      </c>
    </row>
    <row r="807" spans="1:33" x14ac:dyDescent="0.25">
      <c r="A807" s="162" t="s">
        <v>196</v>
      </c>
      <c r="B807" s="162" t="s">
        <v>197</v>
      </c>
      <c r="C807" s="162" t="s">
        <v>197</v>
      </c>
      <c r="D807" s="162" t="s">
        <v>1358</v>
      </c>
      <c r="E807" s="162" t="s">
        <v>196</v>
      </c>
      <c r="F807" s="162" t="s">
        <v>1359</v>
      </c>
      <c r="G807" s="162" t="s">
        <v>34</v>
      </c>
      <c r="H807" s="162" t="s">
        <v>1482</v>
      </c>
      <c r="I807" s="162" t="s">
        <v>1475</v>
      </c>
      <c r="J807" s="162" t="s">
        <v>187</v>
      </c>
      <c r="K807" s="162" t="s">
        <v>10</v>
      </c>
      <c r="L807" s="162">
        <v>1</v>
      </c>
      <c r="M807" s="162">
        <v>2014</v>
      </c>
      <c r="N807" s="162" t="s">
        <v>2056</v>
      </c>
      <c r="O807" s="162">
        <v>1323</v>
      </c>
      <c r="P807" s="162" t="s">
        <v>204</v>
      </c>
      <c r="Q807" s="162" t="s">
        <v>204</v>
      </c>
      <c r="R807" s="162" t="s">
        <v>204</v>
      </c>
      <c r="S807" s="162" t="s">
        <v>204</v>
      </c>
      <c r="T807" s="162" t="s">
        <v>204</v>
      </c>
      <c r="U807" s="162" t="s">
        <v>204</v>
      </c>
      <c r="V807" s="162" t="s">
        <v>204</v>
      </c>
      <c r="W807" s="162" t="s">
        <v>204</v>
      </c>
      <c r="X807" s="162" t="s">
        <v>204</v>
      </c>
      <c r="Y807" s="162" t="s">
        <v>205</v>
      </c>
      <c r="Z807" s="162" t="s">
        <v>204</v>
      </c>
      <c r="AA807" s="162" t="s">
        <v>204</v>
      </c>
      <c r="AB807" s="162" t="s">
        <v>205</v>
      </c>
      <c r="AC807" s="162" t="s">
        <v>204</v>
      </c>
      <c r="AD807" s="162" t="s">
        <v>204</v>
      </c>
      <c r="AE807" s="162" t="s">
        <v>204</v>
      </c>
      <c r="AF807" s="162" t="s">
        <v>204</v>
      </c>
      <c r="AG807" s="162" t="s">
        <v>197</v>
      </c>
    </row>
    <row r="808" spans="1:33" x14ac:dyDescent="0.25">
      <c r="A808" s="162" t="s">
        <v>196</v>
      </c>
      <c r="B808" s="162" t="s">
        <v>197</v>
      </c>
      <c r="C808" s="162" t="s">
        <v>197</v>
      </c>
      <c r="D808" s="162" t="s">
        <v>1358</v>
      </c>
      <c r="E808" s="162" t="s">
        <v>196</v>
      </c>
      <c r="F808" s="162" t="s">
        <v>1359</v>
      </c>
      <c r="G808" s="162" t="s">
        <v>34</v>
      </c>
      <c r="H808" s="162" t="s">
        <v>1482</v>
      </c>
      <c r="I808" s="162" t="s">
        <v>1475</v>
      </c>
      <c r="J808" s="162" t="s">
        <v>187</v>
      </c>
      <c r="K808" s="162" t="s">
        <v>10</v>
      </c>
      <c r="L808" s="162">
        <v>3</v>
      </c>
      <c r="M808" s="162">
        <v>2014</v>
      </c>
      <c r="N808" s="162" t="s">
        <v>2058</v>
      </c>
      <c r="O808" s="162">
        <v>1865</v>
      </c>
      <c r="P808" s="162" t="s">
        <v>204</v>
      </c>
      <c r="Q808" s="162" t="s">
        <v>204</v>
      </c>
      <c r="R808" s="162" t="s">
        <v>204</v>
      </c>
      <c r="S808" s="162" t="s">
        <v>204</v>
      </c>
      <c r="T808" s="162" t="s">
        <v>204</v>
      </c>
      <c r="U808" s="162" t="s">
        <v>204</v>
      </c>
      <c r="V808" s="162" t="s">
        <v>204</v>
      </c>
      <c r="W808" s="162" t="s">
        <v>204</v>
      </c>
      <c r="X808" s="162" t="s">
        <v>204</v>
      </c>
      <c r="Y808" s="162" t="s">
        <v>205</v>
      </c>
      <c r="Z808" s="162" t="s">
        <v>204</v>
      </c>
      <c r="AA808" s="162" t="s">
        <v>204</v>
      </c>
      <c r="AB808" s="162" t="s">
        <v>205</v>
      </c>
      <c r="AC808" s="162" t="s">
        <v>204</v>
      </c>
      <c r="AD808" s="162" t="s">
        <v>204</v>
      </c>
      <c r="AE808" s="162" t="s">
        <v>204</v>
      </c>
      <c r="AF808" s="162" t="s">
        <v>204</v>
      </c>
      <c r="AG808" s="162" t="s">
        <v>197</v>
      </c>
    </row>
    <row r="809" spans="1:33" x14ac:dyDescent="0.25">
      <c r="A809" s="162" t="s">
        <v>196</v>
      </c>
      <c r="B809" s="162" t="s">
        <v>197</v>
      </c>
      <c r="C809" s="162" t="s">
        <v>197</v>
      </c>
      <c r="D809" s="162" t="s">
        <v>1358</v>
      </c>
      <c r="E809" s="162" t="s">
        <v>196</v>
      </c>
      <c r="F809" s="162" t="s">
        <v>1359</v>
      </c>
      <c r="G809" s="162" t="s">
        <v>65</v>
      </c>
      <c r="H809" s="162" t="s">
        <v>64</v>
      </c>
      <c r="I809" s="162" t="s">
        <v>2059</v>
      </c>
      <c r="J809" s="162" t="s">
        <v>186</v>
      </c>
      <c r="K809" s="162" t="s">
        <v>10</v>
      </c>
      <c r="L809" s="162">
        <v>12</v>
      </c>
      <c r="M809" s="162">
        <v>2013</v>
      </c>
      <c r="N809" s="162" t="s">
        <v>2063</v>
      </c>
      <c r="O809" s="162">
        <v>4824</v>
      </c>
      <c r="P809" s="162" t="s">
        <v>204</v>
      </c>
      <c r="Q809" s="162" t="s">
        <v>204</v>
      </c>
      <c r="R809" s="162" t="s">
        <v>205</v>
      </c>
      <c r="S809" s="162" t="s">
        <v>204</v>
      </c>
      <c r="T809" s="162" t="s">
        <v>204</v>
      </c>
      <c r="U809" s="162" t="s">
        <v>204</v>
      </c>
      <c r="V809" s="162" t="s">
        <v>204</v>
      </c>
      <c r="W809" s="162" t="s">
        <v>204</v>
      </c>
      <c r="X809" s="162" t="s">
        <v>204</v>
      </c>
      <c r="Y809" s="162" t="s">
        <v>205</v>
      </c>
      <c r="Z809" s="162" t="s">
        <v>204</v>
      </c>
      <c r="AA809" s="162" t="s">
        <v>204</v>
      </c>
      <c r="AB809" s="162" t="s">
        <v>205</v>
      </c>
      <c r="AC809" s="162" t="s">
        <v>204</v>
      </c>
      <c r="AD809" s="162" t="s">
        <v>204</v>
      </c>
      <c r="AE809" s="162" t="s">
        <v>204</v>
      </c>
      <c r="AF809" s="162" t="s">
        <v>204</v>
      </c>
      <c r="AG809" s="162" t="s">
        <v>197</v>
      </c>
    </row>
    <row r="810" spans="1:33" x14ac:dyDescent="0.25">
      <c r="A810" s="162" t="s">
        <v>196</v>
      </c>
      <c r="B810" s="162" t="s">
        <v>197</v>
      </c>
      <c r="C810" s="162" t="s">
        <v>197</v>
      </c>
      <c r="D810" s="162" t="s">
        <v>1358</v>
      </c>
      <c r="E810" s="162" t="s">
        <v>196</v>
      </c>
      <c r="F810" s="162" t="s">
        <v>1359</v>
      </c>
      <c r="G810" s="162" t="s">
        <v>65</v>
      </c>
      <c r="H810" s="162" t="s">
        <v>64</v>
      </c>
      <c r="I810" s="162" t="s">
        <v>2059</v>
      </c>
      <c r="J810" s="162" t="s">
        <v>186</v>
      </c>
      <c r="K810" s="162" t="s">
        <v>10</v>
      </c>
      <c r="L810" s="162">
        <v>7</v>
      </c>
      <c r="M810" s="162">
        <v>2013</v>
      </c>
      <c r="N810" s="162" t="s">
        <v>2060</v>
      </c>
      <c r="O810" s="162">
        <v>390</v>
      </c>
      <c r="P810" s="162" t="s">
        <v>204</v>
      </c>
      <c r="Q810" s="162" t="s">
        <v>204</v>
      </c>
      <c r="R810" s="162" t="s">
        <v>205</v>
      </c>
      <c r="S810" s="162" t="s">
        <v>204</v>
      </c>
      <c r="T810" s="162" t="s">
        <v>204</v>
      </c>
      <c r="U810" s="162" t="s">
        <v>204</v>
      </c>
      <c r="V810" s="162" t="s">
        <v>204</v>
      </c>
      <c r="W810" s="162" t="s">
        <v>204</v>
      </c>
      <c r="X810" s="162" t="s">
        <v>204</v>
      </c>
      <c r="Y810" s="162" t="s">
        <v>205</v>
      </c>
      <c r="Z810" s="162" t="s">
        <v>204</v>
      </c>
      <c r="AA810" s="162" t="s">
        <v>204</v>
      </c>
      <c r="AB810" s="162" t="s">
        <v>205</v>
      </c>
      <c r="AC810" s="162" t="s">
        <v>204</v>
      </c>
      <c r="AD810" s="162" t="s">
        <v>204</v>
      </c>
      <c r="AE810" s="162" t="s">
        <v>204</v>
      </c>
      <c r="AF810" s="162" t="s">
        <v>204</v>
      </c>
      <c r="AG810" s="162" t="s">
        <v>197</v>
      </c>
    </row>
    <row r="811" spans="1:33" x14ac:dyDescent="0.25">
      <c r="A811" s="162" t="s">
        <v>196</v>
      </c>
      <c r="B811" s="162" t="s">
        <v>197</v>
      </c>
      <c r="C811" s="162" t="s">
        <v>197</v>
      </c>
      <c r="D811" s="162" t="s">
        <v>1358</v>
      </c>
      <c r="E811" s="162" t="s">
        <v>196</v>
      </c>
      <c r="F811" s="162" t="s">
        <v>1359</v>
      </c>
      <c r="G811" s="162" t="s">
        <v>65</v>
      </c>
      <c r="H811" s="162" t="s">
        <v>64</v>
      </c>
      <c r="I811" s="162" t="s">
        <v>2059</v>
      </c>
      <c r="J811" s="162" t="s">
        <v>186</v>
      </c>
      <c r="K811" s="162" t="s">
        <v>10</v>
      </c>
      <c r="L811" s="162">
        <v>7</v>
      </c>
      <c r="M811" s="162">
        <v>2013</v>
      </c>
      <c r="N811" s="162" t="s">
        <v>2061</v>
      </c>
      <c r="O811" s="162">
        <v>161</v>
      </c>
      <c r="P811" s="162" t="s">
        <v>204</v>
      </c>
      <c r="Q811" s="162" t="s">
        <v>204</v>
      </c>
      <c r="R811" s="162" t="s">
        <v>205</v>
      </c>
      <c r="S811" s="162" t="s">
        <v>204</v>
      </c>
      <c r="T811" s="162" t="s">
        <v>204</v>
      </c>
      <c r="U811" s="162" t="s">
        <v>204</v>
      </c>
      <c r="V811" s="162" t="s">
        <v>204</v>
      </c>
      <c r="W811" s="162" t="s">
        <v>204</v>
      </c>
      <c r="X811" s="162" t="s">
        <v>204</v>
      </c>
      <c r="Y811" s="162" t="s">
        <v>205</v>
      </c>
      <c r="Z811" s="162" t="s">
        <v>204</v>
      </c>
      <c r="AA811" s="162" t="s">
        <v>204</v>
      </c>
      <c r="AB811" s="162" t="s">
        <v>205</v>
      </c>
      <c r="AC811" s="162" t="s">
        <v>204</v>
      </c>
      <c r="AD811" s="162" t="s">
        <v>204</v>
      </c>
      <c r="AE811" s="162" t="s">
        <v>204</v>
      </c>
      <c r="AF811" s="162" t="s">
        <v>204</v>
      </c>
      <c r="AG811" s="162" t="s">
        <v>197</v>
      </c>
    </row>
    <row r="812" spans="1:33" x14ac:dyDescent="0.25">
      <c r="A812" s="162" t="s">
        <v>196</v>
      </c>
      <c r="B812" s="162" t="s">
        <v>197</v>
      </c>
      <c r="C812" s="162" t="s">
        <v>197</v>
      </c>
      <c r="D812" s="162" t="s">
        <v>1358</v>
      </c>
      <c r="E812" s="162" t="s">
        <v>196</v>
      </c>
      <c r="F812" s="162" t="s">
        <v>1359</v>
      </c>
      <c r="G812" s="162" t="s">
        <v>65</v>
      </c>
      <c r="H812" s="162" t="s">
        <v>64</v>
      </c>
      <c r="I812" s="162" t="s">
        <v>2059</v>
      </c>
      <c r="J812" s="162" t="s">
        <v>186</v>
      </c>
      <c r="K812" s="162" t="s">
        <v>10</v>
      </c>
      <c r="L812" s="162">
        <v>8</v>
      </c>
      <c r="M812" s="162">
        <v>2013</v>
      </c>
      <c r="N812" s="162" t="s">
        <v>2062</v>
      </c>
      <c r="O812" s="162">
        <v>7124</v>
      </c>
      <c r="P812" s="162" t="s">
        <v>204</v>
      </c>
      <c r="Q812" s="162" t="s">
        <v>204</v>
      </c>
      <c r="R812" s="162" t="s">
        <v>205</v>
      </c>
      <c r="S812" s="162" t="s">
        <v>204</v>
      </c>
      <c r="T812" s="162" t="s">
        <v>204</v>
      </c>
      <c r="U812" s="162" t="s">
        <v>204</v>
      </c>
      <c r="V812" s="162" t="s">
        <v>204</v>
      </c>
      <c r="W812" s="162" t="s">
        <v>204</v>
      </c>
      <c r="X812" s="162" t="s">
        <v>204</v>
      </c>
      <c r="Y812" s="162" t="s">
        <v>205</v>
      </c>
      <c r="Z812" s="162" t="s">
        <v>204</v>
      </c>
      <c r="AA812" s="162" t="s">
        <v>204</v>
      </c>
      <c r="AB812" s="162" t="s">
        <v>205</v>
      </c>
      <c r="AC812" s="162" t="s">
        <v>204</v>
      </c>
      <c r="AD812" s="162" t="s">
        <v>204</v>
      </c>
      <c r="AE812" s="162" t="s">
        <v>204</v>
      </c>
      <c r="AF812" s="162" t="s">
        <v>204</v>
      </c>
      <c r="AG812" s="162" t="s">
        <v>197</v>
      </c>
    </row>
    <row r="813" spans="1:33" x14ac:dyDescent="0.25">
      <c r="A813" s="162" t="s">
        <v>196</v>
      </c>
      <c r="B813" s="162" t="s">
        <v>197</v>
      </c>
      <c r="C813" s="162" t="s">
        <v>197</v>
      </c>
      <c r="D813" s="162" t="s">
        <v>1358</v>
      </c>
      <c r="E813" s="162" t="s">
        <v>196</v>
      </c>
      <c r="F813" s="162" t="s">
        <v>1359</v>
      </c>
      <c r="G813" s="162" t="s">
        <v>1548</v>
      </c>
      <c r="H813" s="162" t="s">
        <v>1549</v>
      </c>
      <c r="I813" s="162" t="s">
        <v>1424</v>
      </c>
      <c r="J813" s="162" t="s">
        <v>1412</v>
      </c>
      <c r="K813" s="162" t="s">
        <v>10</v>
      </c>
      <c r="L813" s="162">
        <v>5</v>
      </c>
      <c r="M813" s="162">
        <v>2014</v>
      </c>
      <c r="N813" s="162" t="s">
        <v>2067</v>
      </c>
      <c r="O813" s="162">
        <v>1111</v>
      </c>
      <c r="P813" s="162" t="s">
        <v>204</v>
      </c>
      <c r="Q813" s="162" t="s">
        <v>204</v>
      </c>
      <c r="R813" s="162" t="s">
        <v>204</v>
      </c>
      <c r="S813" s="162" t="s">
        <v>204</v>
      </c>
      <c r="T813" s="162" t="s">
        <v>204</v>
      </c>
      <c r="U813" s="162" t="s">
        <v>204</v>
      </c>
      <c r="V813" s="162" t="s">
        <v>204</v>
      </c>
      <c r="W813" s="162" t="s">
        <v>204</v>
      </c>
      <c r="X813" s="162" t="s">
        <v>204</v>
      </c>
      <c r="Y813" s="162" t="s">
        <v>204</v>
      </c>
      <c r="Z813" s="162" t="s">
        <v>204</v>
      </c>
      <c r="AA813" s="162" t="s">
        <v>204</v>
      </c>
      <c r="AB813" s="162" t="s">
        <v>205</v>
      </c>
      <c r="AC813" s="162" t="s">
        <v>204</v>
      </c>
      <c r="AD813" s="162" t="s">
        <v>204</v>
      </c>
      <c r="AE813" s="162" t="s">
        <v>204</v>
      </c>
      <c r="AF813" s="162" t="s">
        <v>204</v>
      </c>
      <c r="AG813" s="162" t="s">
        <v>197</v>
      </c>
    </row>
    <row r="814" spans="1:33" x14ac:dyDescent="0.25">
      <c r="A814" s="162" t="s">
        <v>196</v>
      </c>
      <c r="B814" s="162" t="s">
        <v>197</v>
      </c>
      <c r="C814" s="162" t="s">
        <v>197</v>
      </c>
      <c r="D814" s="162" t="s">
        <v>1358</v>
      </c>
      <c r="E814" s="162" t="s">
        <v>196</v>
      </c>
      <c r="F814" s="162" t="s">
        <v>1359</v>
      </c>
      <c r="G814" s="162" t="s">
        <v>1548</v>
      </c>
      <c r="H814" s="162" t="s">
        <v>1549</v>
      </c>
      <c r="I814" s="162" t="s">
        <v>1424</v>
      </c>
      <c r="J814" s="162" t="s">
        <v>1412</v>
      </c>
      <c r="K814" s="162" t="s">
        <v>10</v>
      </c>
      <c r="L814" s="162">
        <v>11</v>
      </c>
      <c r="M814" s="162">
        <v>2013</v>
      </c>
      <c r="N814" s="162" t="s">
        <v>2065</v>
      </c>
      <c r="O814" s="162">
        <v>1371</v>
      </c>
      <c r="P814" s="162" t="s">
        <v>204</v>
      </c>
      <c r="Q814" s="162" t="s">
        <v>204</v>
      </c>
      <c r="R814" s="162" t="s">
        <v>204</v>
      </c>
      <c r="S814" s="162" t="s">
        <v>204</v>
      </c>
      <c r="T814" s="162" t="s">
        <v>204</v>
      </c>
      <c r="U814" s="162" t="s">
        <v>204</v>
      </c>
      <c r="V814" s="162" t="s">
        <v>204</v>
      </c>
      <c r="W814" s="162" t="s">
        <v>204</v>
      </c>
      <c r="X814" s="162" t="s">
        <v>204</v>
      </c>
      <c r="Y814" s="162" t="s">
        <v>204</v>
      </c>
      <c r="Z814" s="162" t="s">
        <v>204</v>
      </c>
      <c r="AA814" s="162" t="s">
        <v>204</v>
      </c>
      <c r="AB814" s="162" t="s">
        <v>205</v>
      </c>
      <c r="AC814" s="162" t="s">
        <v>204</v>
      </c>
      <c r="AD814" s="162" t="s">
        <v>204</v>
      </c>
      <c r="AE814" s="162" t="s">
        <v>204</v>
      </c>
      <c r="AF814" s="162" t="s">
        <v>204</v>
      </c>
      <c r="AG814" s="162" t="s">
        <v>197</v>
      </c>
    </row>
    <row r="815" spans="1:33" x14ac:dyDescent="0.25">
      <c r="A815" s="162" t="s">
        <v>196</v>
      </c>
      <c r="B815" s="162" t="s">
        <v>197</v>
      </c>
      <c r="C815" s="162" t="s">
        <v>197</v>
      </c>
      <c r="D815" s="162" t="s">
        <v>1358</v>
      </c>
      <c r="E815" s="162" t="s">
        <v>196</v>
      </c>
      <c r="F815" s="162" t="s">
        <v>1359</v>
      </c>
      <c r="G815" s="162" t="s">
        <v>1548</v>
      </c>
      <c r="H815" s="162" t="s">
        <v>1549</v>
      </c>
      <c r="I815" s="162" t="s">
        <v>1424</v>
      </c>
      <c r="J815" s="162" t="s">
        <v>1412</v>
      </c>
      <c r="K815" s="162" t="s">
        <v>10</v>
      </c>
      <c r="L815" s="162">
        <v>10</v>
      </c>
      <c r="M815" s="162">
        <v>2013</v>
      </c>
      <c r="N815" s="162" t="s">
        <v>2064</v>
      </c>
      <c r="O815" s="162">
        <v>627</v>
      </c>
      <c r="P815" s="162" t="s">
        <v>204</v>
      </c>
      <c r="Q815" s="162" t="s">
        <v>204</v>
      </c>
      <c r="R815" s="162" t="s">
        <v>204</v>
      </c>
      <c r="S815" s="162" t="s">
        <v>204</v>
      </c>
      <c r="T815" s="162" t="s">
        <v>204</v>
      </c>
      <c r="U815" s="162" t="s">
        <v>204</v>
      </c>
      <c r="V815" s="162" t="s">
        <v>204</v>
      </c>
      <c r="W815" s="162" t="s">
        <v>204</v>
      </c>
      <c r="X815" s="162" t="s">
        <v>204</v>
      </c>
      <c r="Y815" s="162" t="s">
        <v>204</v>
      </c>
      <c r="Z815" s="162" t="s">
        <v>204</v>
      </c>
      <c r="AA815" s="162" t="s">
        <v>204</v>
      </c>
      <c r="AB815" s="162" t="s">
        <v>205</v>
      </c>
      <c r="AC815" s="162" t="s">
        <v>204</v>
      </c>
      <c r="AD815" s="162" t="s">
        <v>204</v>
      </c>
      <c r="AE815" s="162" t="s">
        <v>204</v>
      </c>
      <c r="AF815" s="162" t="s">
        <v>204</v>
      </c>
      <c r="AG815" s="162" t="s">
        <v>197</v>
      </c>
    </row>
    <row r="816" spans="1:33" x14ac:dyDescent="0.25">
      <c r="A816" s="162" t="s">
        <v>196</v>
      </c>
      <c r="B816" s="162" t="s">
        <v>197</v>
      </c>
      <c r="C816" s="162" t="s">
        <v>197</v>
      </c>
      <c r="D816" s="162" t="s">
        <v>1358</v>
      </c>
      <c r="E816" s="162" t="s">
        <v>196</v>
      </c>
      <c r="F816" s="162" t="s">
        <v>1359</v>
      </c>
      <c r="G816" s="162" t="s">
        <v>1548</v>
      </c>
      <c r="H816" s="162" t="s">
        <v>1549</v>
      </c>
      <c r="I816" s="162" t="s">
        <v>1424</v>
      </c>
      <c r="J816" s="162" t="s">
        <v>1412</v>
      </c>
      <c r="K816" s="162" t="s">
        <v>10</v>
      </c>
      <c r="L816" s="162">
        <v>6</v>
      </c>
      <c r="M816" s="162">
        <v>2014</v>
      </c>
      <c r="N816" s="162" t="s">
        <v>2068</v>
      </c>
      <c r="O816" s="162">
        <v>2467</v>
      </c>
      <c r="P816" s="162" t="s">
        <v>204</v>
      </c>
      <c r="Q816" s="162" t="s">
        <v>204</v>
      </c>
      <c r="R816" s="162" t="s">
        <v>204</v>
      </c>
      <c r="S816" s="162" t="s">
        <v>204</v>
      </c>
      <c r="T816" s="162" t="s">
        <v>204</v>
      </c>
      <c r="U816" s="162" t="s">
        <v>204</v>
      </c>
      <c r="V816" s="162" t="s">
        <v>204</v>
      </c>
      <c r="W816" s="162" t="s">
        <v>204</v>
      </c>
      <c r="X816" s="162" t="s">
        <v>204</v>
      </c>
      <c r="Y816" s="162" t="s">
        <v>204</v>
      </c>
      <c r="Z816" s="162" t="s">
        <v>204</v>
      </c>
      <c r="AA816" s="162" t="s">
        <v>204</v>
      </c>
      <c r="AB816" s="162" t="s">
        <v>205</v>
      </c>
      <c r="AC816" s="162" t="s">
        <v>204</v>
      </c>
      <c r="AD816" s="162" t="s">
        <v>204</v>
      </c>
      <c r="AE816" s="162" t="s">
        <v>204</v>
      </c>
      <c r="AF816" s="162" t="s">
        <v>204</v>
      </c>
      <c r="AG816" s="162" t="s">
        <v>197</v>
      </c>
    </row>
    <row r="817" spans="1:33" x14ac:dyDescent="0.25">
      <c r="A817" s="162" t="s">
        <v>196</v>
      </c>
      <c r="B817" s="162" t="s">
        <v>197</v>
      </c>
      <c r="C817" s="162" t="s">
        <v>197</v>
      </c>
      <c r="D817" s="162" t="s">
        <v>1358</v>
      </c>
      <c r="E817" s="162" t="s">
        <v>196</v>
      </c>
      <c r="F817" s="162" t="s">
        <v>1359</v>
      </c>
      <c r="G817" s="162" t="s">
        <v>1548</v>
      </c>
      <c r="H817" s="162" t="s">
        <v>1549</v>
      </c>
      <c r="I817" s="162" t="s">
        <v>1424</v>
      </c>
      <c r="J817" s="162" t="s">
        <v>1412</v>
      </c>
      <c r="K817" s="162" t="s">
        <v>10</v>
      </c>
      <c r="L817" s="162">
        <v>12</v>
      </c>
      <c r="M817" s="162">
        <v>2013</v>
      </c>
      <c r="N817" s="162" t="s">
        <v>2066</v>
      </c>
      <c r="O817" s="162">
        <v>801</v>
      </c>
      <c r="P817" s="162" t="s">
        <v>204</v>
      </c>
      <c r="Q817" s="162" t="s">
        <v>204</v>
      </c>
      <c r="R817" s="162" t="s">
        <v>204</v>
      </c>
      <c r="S817" s="162" t="s">
        <v>204</v>
      </c>
      <c r="T817" s="162" t="s">
        <v>204</v>
      </c>
      <c r="U817" s="162" t="s">
        <v>204</v>
      </c>
      <c r="V817" s="162" t="s">
        <v>204</v>
      </c>
      <c r="W817" s="162" t="s">
        <v>204</v>
      </c>
      <c r="X817" s="162" t="s">
        <v>204</v>
      </c>
      <c r="Y817" s="162" t="s">
        <v>204</v>
      </c>
      <c r="Z817" s="162" t="s">
        <v>204</v>
      </c>
      <c r="AA817" s="162" t="s">
        <v>204</v>
      </c>
      <c r="AB817" s="162" t="s">
        <v>205</v>
      </c>
      <c r="AC817" s="162" t="s">
        <v>204</v>
      </c>
      <c r="AD817" s="162" t="s">
        <v>204</v>
      </c>
      <c r="AE817" s="162" t="s">
        <v>204</v>
      </c>
      <c r="AF817" s="162" t="s">
        <v>204</v>
      </c>
      <c r="AG817" s="162" t="s">
        <v>197</v>
      </c>
    </row>
    <row r="818" spans="1:33" x14ac:dyDescent="0.25">
      <c r="A818" s="162" t="s">
        <v>196</v>
      </c>
      <c r="B818" s="162" t="s">
        <v>197</v>
      </c>
      <c r="C818" s="162" t="s">
        <v>197</v>
      </c>
      <c r="D818" s="162" t="s">
        <v>1358</v>
      </c>
      <c r="E818" s="162" t="s">
        <v>196</v>
      </c>
      <c r="F818" s="162" t="s">
        <v>1359</v>
      </c>
      <c r="G818" s="162" t="s">
        <v>88</v>
      </c>
      <c r="H818" s="162" t="s">
        <v>87</v>
      </c>
      <c r="I818" s="162" t="s">
        <v>1551</v>
      </c>
      <c r="J818" s="162" t="s">
        <v>186</v>
      </c>
      <c r="K818" s="162" t="s">
        <v>10</v>
      </c>
      <c r="L818" s="162">
        <v>2</v>
      </c>
      <c r="M818" s="162">
        <v>2014</v>
      </c>
      <c r="N818" s="162" t="s">
        <v>2069</v>
      </c>
      <c r="O818" s="162">
        <v>2470</v>
      </c>
      <c r="P818" s="162" t="s">
        <v>204</v>
      </c>
      <c r="Q818" s="162" t="s">
        <v>204</v>
      </c>
      <c r="R818" s="162" t="s">
        <v>204</v>
      </c>
      <c r="S818" s="162" t="s">
        <v>204</v>
      </c>
      <c r="T818" s="162" t="s">
        <v>204</v>
      </c>
      <c r="U818" s="162" t="s">
        <v>204</v>
      </c>
      <c r="V818" s="162" t="s">
        <v>204</v>
      </c>
      <c r="W818" s="162" t="s">
        <v>204</v>
      </c>
      <c r="X818" s="162" t="s">
        <v>205</v>
      </c>
      <c r="Y818" s="162" t="s">
        <v>205</v>
      </c>
      <c r="Z818" s="162" t="s">
        <v>204</v>
      </c>
      <c r="AA818" s="162" t="s">
        <v>204</v>
      </c>
      <c r="AB818" s="162" t="s">
        <v>205</v>
      </c>
      <c r="AC818" s="162" t="s">
        <v>204</v>
      </c>
      <c r="AD818" s="162" t="s">
        <v>204</v>
      </c>
      <c r="AE818" s="162" t="s">
        <v>204</v>
      </c>
      <c r="AF818" s="162" t="s">
        <v>204</v>
      </c>
      <c r="AG818" s="162" t="s">
        <v>197</v>
      </c>
    </row>
    <row r="819" spans="1:33" x14ac:dyDescent="0.25">
      <c r="A819" s="162" t="s">
        <v>196</v>
      </c>
      <c r="B819" s="162" t="s">
        <v>197</v>
      </c>
      <c r="C819" s="162" t="s">
        <v>197</v>
      </c>
      <c r="D819" s="162" t="s">
        <v>1358</v>
      </c>
      <c r="E819" s="162" t="s">
        <v>196</v>
      </c>
      <c r="F819" s="162" t="s">
        <v>1359</v>
      </c>
      <c r="G819" s="162" t="s">
        <v>88</v>
      </c>
      <c r="H819" s="162" t="s">
        <v>87</v>
      </c>
      <c r="I819" s="162" t="s">
        <v>1551</v>
      </c>
      <c r="J819" s="162" t="s">
        <v>186</v>
      </c>
      <c r="K819" s="162" t="s">
        <v>10</v>
      </c>
      <c r="L819" s="162">
        <v>3</v>
      </c>
      <c r="M819" s="162">
        <v>2014</v>
      </c>
      <c r="N819" s="162" t="s">
        <v>2070</v>
      </c>
      <c r="O819" s="162">
        <v>3624</v>
      </c>
      <c r="P819" s="162" t="s">
        <v>204</v>
      </c>
      <c r="Q819" s="162" t="s">
        <v>204</v>
      </c>
      <c r="R819" s="162" t="s">
        <v>204</v>
      </c>
      <c r="S819" s="162" t="s">
        <v>204</v>
      </c>
      <c r="T819" s="162" t="s">
        <v>204</v>
      </c>
      <c r="U819" s="162" t="s">
        <v>204</v>
      </c>
      <c r="V819" s="162" t="s">
        <v>204</v>
      </c>
      <c r="W819" s="162" t="s">
        <v>204</v>
      </c>
      <c r="X819" s="162" t="s">
        <v>205</v>
      </c>
      <c r="Y819" s="162" t="s">
        <v>205</v>
      </c>
      <c r="Z819" s="162" t="s">
        <v>204</v>
      </c>
      <c r="AA819" s="162" t="s">
        <v>204</v>
      </c>
      <c r="AB819" s="162" t="s">
        <v>205</v>
      </c>
      <c r="AC819" s="162" t="s">
        <v>204</v>
      </c>
      <c r="AD819" s="162" t="s">
        <v>204</v>
      </c>
      <c r="AE819" s="162" t="s">
        <v>204</v>
      </c>
      <c r="AF819" s="162" t="s">
        <v>204</v>
      </c>
      <c r="AG819" s="162" t="s">
        <v>197</v>
      </c>
    </row>
    <row r="820" spans="1:33" x14ac:dyDescent="0.25">
      <c r="A820" s="162" t="s">
        <v>196</v>
      </c>
      <c r="B820" s="162" t="s">
        <v>197</v>
      </c>
      <c r="C820" s="162" t="s">
        <v>197</v>
      </c>
      <c r="D820" s="162" t="s">
        <v>1358</v>
      </c>
      <c r="E820" s="162" t="s">
        <v>196</v>
      </c>
      <c r="F820" s="162" t="s">
        <v>1359</v>
      </c>
      <c r="G820" s="162" t="s">
        <v>88</v>
      </c>
      <c r="H820" s="162" t="s">
        <v>87</v>
      </c>
      <c r="I820" s="162" t="s">
        <v>1551</v>
      </c>
      <c r="J820" s="162" t="s">
        <v>186</v>
      </c>
      <c r="K820" s="162" t="s">
        <v>10</v>
      </c>
      <c r="L820" s="162">
        <v>6</v>
      </c>
      <c r="M820" s="162">
        <v>2014</v>
      </c>
      <c r="N820" s="162" t="s">
        <v>2074</v>
      </c>
      <c r="O820" s="162">
        <v>3132</v>
      </c>
      <c r="P820" s="162" t="s">
        <v>204</v>
      </c>
      <c r="Q820" s="162" t="s">
        <v>204</v>
      </c>
      <c r="R820" s="162" t="s">
        <v>204</v>
      </c>
      <c r="S820" s="162" t="s">
        <v>204</v>
      </c>
      <c r="T820" s="162" t="s">
        <v>204</v>
      </c>
      <c r="U820" s="162" t="s">
        <v>204</v>
      </c>
      <c r="V820" s="162" t="s">
        <v>204</v>
      </c>
      <c r="W820" s="162" t="s">
        <v>204</v>
      </c>
      <c r="X820" s="162" t="s">
        <v>205</v>
      </c>
      <c r="Y820" s="162" t="s">
        <v>205</v>
      </c>
      <c r="Z820" s="162" t="s">
        <v>204</v>
      </c>
      <c r="AA820" s="162" t="s">
        <v>204</v>
      </c>
      <c r="AB820" s="162" t="s">
        <v>205</v>
      </c>
      <c r="AC820" s="162" t="s">
        <v>204</v>
      </c>
      <c r="AD820" s="162" t="s">
        <v>204</v>
      </c>
      <c r="AE820" s="162" t="s">
        <v>204</v>
      </c>
      <c r="AF820" s="162" t="s">
        <v>204</v>
      </c>
      <c r="AG820" s="162" t="s">
        <v>197</v>
      </c>
    </row>
    <row r="821" spans="1:33" x14ac:dyDescent="0.25">
      <c r="A821" s="162" t="s">
        <v>196</v>
      </c>
      <c r="B821" s="162" t="s">
        <v>197</v>
      </c>
      <c r="C821" s="162" t="s">
        <v>197</v>
      </c>
      <c r="D821" s="162" t="s">
        <v>1358</v>
      </c>
      <c r="E821" s="162" t="s">
        <v>196</v>
      </c>
      <c r="F821" s="162" t="s">
        <v>1359</v>
      </c>
      <c r="G821" s="162" t="s">
        <v>88</v>
      </c>
      <c r="H821" s="162" t="s">
        <v>87</v>
      </c>
      <c r="I821" s="162" t="s">
        <v>1551</v>
      </c>
      <c r="J821" s="162" t="s">
        <v>186</v>
      </c>
      <c r="K821" s="162" t="s">
        <v>10</v>
      </c>
      <c r="L821" s="162">
        <v>5</v>
      </c>
      <c r="M821" s="162">
        <v>2014</v>
      </c>
      <c r="N821" s="162" t="s">
        <v>2073</v>
      </c>
      <c r="O821" s="162">
        <v>3044</v>
      </c>
      <c r="P821" s="162" t="s">
        <v>204</v>
      </c>
      <c r="Q821" s="162" t="s">
        <v>204</v>
      </c>
      <c r="R821" s="162" t="s">
        <v>204</v>
      </c>
      <c r="S821" s="162" t="s">
        <v>204</v>
      </c>
      <c r="T821" s="162" t="s">
        <v>204</v>
      </c>
      <c r="U821" s="162" t="s">
        <v>204</v>
      </c>
      <c r="V821" s="162" t="s">
        <v>204</v>
      </c>
      <c r="W821" s="162" t="s">
        <v>204</v>
      </c>
      <c r="X821" s="162" t="s">
        <v>205</v>
      </c>
      <c r="Y821" s="162" t="s">
        <v>205</v>
      </c>
      <c r="Z821" s="162" t="s">
        <v>204</v>
      </c>
      <c r="AA821" s="162" t="s">
        <v>204</v>
      </c>
      <c r="AB821" s="162" t="s">
        <v>205</v>
      </c>
      <c r="AC821" s="162" t="s">
        <v>204</v>
      </c>
      <c r="AD821" s="162" t="s">
        <v>204</v>
      </c>
      <c r="AE821" s="162" t="s">
        <v>204</v>
      </c>
      <c r="AF821" s="162" t="s">
        <v>204</v>
      </c>
      <c r="AG821" s="162" t="s">
        <v>197</v>
      </c>
    </row>
    <row r="822" spans="1:33" x14ac:dyDescent="0.25">
      <c r="A822" s="162" t="s">
        <v>196</v>
      </c>
      <c r="B822" s="162" t="s">
        <v>197</v>
      </c>
      <c r="C822" s="162" t="s">
        <v>197</v>
      </c>
      <c r="D822" s="162" t="s">
        <v>1358</v>
      </c>
      <c r="E822" s="162" t="s">
        <v>196</v>
      </c>
      <c r="F822" s="162" t="s">
        <v>1359</v>
      </c>
      <c r="G822" s="162" t="s">
        <v>88</v>
      </c>
      <c r="H822" s="162" t="s">
        <v>87</v>
      </c>
      <c r="I822" s="162" t="s">
        <v>1551</v>
      </c>
      <c r="J822" s="162" t="s">
        <v>186</v>
      </c>
      <c r="K822" s="162" t="s">
        <v>10</v>
      </c>
      <c r="L822" s="162">
        <v>1</v>
      </c>
      <c r="M822" s="162">
        <v>2014</v>
      </c>
      <c r="N822" s="162" t="s">
        <v>2071</v>
      </c>
      <c r="O822" s="162">
        <v>1949</v>
      </c>
      <c r="P822" s="162" t="s">
        <v>204</v>
      </c>
      <c r="Q822" s="162" t="s">
        <v>204</v>
      </c>
      <c r="R822" s="162" t="s">
        <v>204</v>
      </c>
      <c r="S822" s="162" t="s">
        <v>204</v>
      </c>
      <c r="T822" s="162" t="s">
        <v>204</v>
      </c>
      <c r="U822" s="162" t="s">
        <v>204</v>
      </c>
      <c r="V822" s="162" t="s">
        <v>204</v>
      </c>
      <c r="W822" s="162" t="s">
        <v>204</v>
      </c>
      <c r="X822" s="162" t="s">
        <v>204</v>
      </c>
      <c r="Y822" s="162" t="s">
        <v>205</v>
      </c>
      <c r="Z822" s="162" t="s">
        <v>204</v>
      </c>
      <c r="AA822" s="162" t="s">
        <v>204</v>
      </c>
      <c r="AB822" s="162" t="s">
        <v>205</v>
      </c>
      <c r="AC822" s="162" t="s">
        <v>204</v>
      </c>
      <c r="AD822" s="162" t="s">
        <v>204</v>
      </c>
      <c r="AE822" s="162" t="s">
        <v>204</v>
      </c>
      <c r="AF822" s="162" t="s">
        <v>204</v>
      </c>
      <c r="AG822" s="162" t="s">
        <v>197</v>
      </c>
    </row>
    <row r="823" spans="1:33" x14ac:dyDescent="0.25">
      <c r="A823" s="162" t="s">
        <v>196</v>
      </c>
      <c r="B823" s="162" t="s">
        <v>197</v>
      </c>
      <c r="C823" s="162" t="s">
        <v>197</v>
      </c>
      <c r="D823" s="162" t="s">
        <v>1358</v>
      </c>
      <c r="E823" s="162" t="s">
        <v>196</v>
      </c>
      <c r="F823" s="162" t="s">
        <v>1359</v>
      </c>
      <c r="G823" s="162" t="s">
        <v>88</v>
      </c>
      <c r="H823" s="162" t="s">
        <v>87</v>
      </c>
      <c r="I823" s="162" t="s">
        <v>1551</v>
      </c>
      <c r="J823" s="162" t="s">
        <v>186</v>
      </c>
      <c r="K823" s="162" t="s">
        <v>10</v>
      </c>
      <c r="L823" s="162">
        <v>4</v>
      </c>
      <c r="M823" s="162">
        <v>2014</v>
      </c>
      <c r="N823" s="162" t="s">
        <v>2072</v>
      </c>
      <c r="O823" s="162">
        <v>3227</v>
      </c>
      <c r="P823" s="162" t="s">
        <v>204</v>
      </c>
      <c r="Q823" s="162" t="s">
        <v>204</v>
      </c>
      <c r="R823" s="162" t="s">
        <v>204</v>
      </c>
      <c r="S823" s="162" t="s">
        <v>204</v>
      </c>
      <c r="T823" s="162" t="s">
        <v>204</v>
      </c>
      <c r="U823" s="162" t="s">
        <v>204</v>
      </c>
      <c r="V823" s="162" t="s">
        <v>204</v>
      </c>
      <c r="W823" s="162" t="s">
        <v>204</v>
      </c>
      <c r="X823" s="162" t="s">
        <v>205</v>
      </c>
      <c r="Y823" s="162" t="s">
        <v>205</v>
      </c>
      <c r="Z823" s="162" t="s">
        <v>204</v>
      </c>
      <c r="AA823" s="162" t="s">
        <v>204</v>
      </c>
      <c r="AB823" s="162" t="s">
        <v>205</v>
      </c>
      <c r="AC823" s="162" t="s">
        <v>204</v>
      </c>
      <c r="AD823" s="162" t="s">
        <v>204</v>
      </c>
      <c r="AE823" s="162" t="s">
        <v>204</v>
      </c>
      <c r="AF823" s="162" t="s">
        <v>204</v>
      </c>
      <c r="AG823" s="162" t="s">
        <v>197</v>
      </c>
    </row>
    <row r="824" spans="1:33" x14ac:dyDescent="0.25">
      <c r="A824" s="162" t="s">
        <v>196</v>
      </c>
      <c r="B824" s="162" t="s">
        <v>197</v>
      </c>
      <c r="C824" s="162" t="s">
        <v>197</v>
      </c>
      <c r="D824" s="162" t="s">
        <v>1358</v>
      </c>
      <c r="E824" s="162" t="s">
        <v>196</v>
      </c>
      <c r="F824" s="162" t="s">
        <v>1359</v>
      </c>
      <c r="G824" s="162" t="s">
        <v>2075</v>
      </c>
      <c r="H824" s="162" t="s">
        <v>2076</v>
      </c>
      <c r="I824" s="162" t="s">
        <v>1564</v>
      </c>
      <c r="J824" s="162" t="s">
        <v>186</v>
      </c>
      <c r="K824" s="162" t="s">
        <v>10</v>
      </c>
      <c r="L824" s="162">
        <v>2</v>
      </c>
      <c r="M824" s="162">
        <v>2014</v>
      </c>
      <c r="N824" s="162" t="s">
        <v>2081</v>
      </c>
      <c r="O824" s="162">
        <v>587</v>
      </c>
      <c r="P824" s="162" t="s">
        <v>204</v>
      </c>
      <c r="Q824" s="162" t="s">
        <v>204</v>
      </c>
      <c r="R824" s="162" t="s">
        <v>205</v>
      </c>
      <c r="S824" s="162" t="s">
        <v>204</v>
      </c>
      <c r="T824" s="162" t="s">
        <v>204</v>
      </c>
      <c r="U824" s="162" t="s">
        <v>204</v>
      </c>
      <c r="V824" s="162" t="s">
        <v>204</v>
      </c>
      <c r="W824" s="162" t="s">
        <v>204</v>
      </c>
      <c r="X824" s="162" t="s">
        <v>204</v>
      </c>
      <c r="Y824" s="162" t="s">
        <v>205</v>
      </c>
      <c r="Z824" s="162" t="s">
        <v>204</v>
      </c>
      <c r="AA824" s="162" t="s">
        <v>204</v>
      </c>
      <c r="AB824" s="162" t="s">
        <v>205</v>
      </c>
      <c r="AC824" s="162" t="s">
        <v>204</v>
      </c>
      <c r="AD824" s="162" t="s">
        <v>204</v>
      </c>
      <c r="AE824" s="162" t="s">
        <v>204</v>
      </c>
      <c r="AF824" s="162" t="s">
        <v>204</v>
      </c>
      <c r="AG824" s="162" t="s">
        <v>197</v>
      </c>
    </row>
    <row r="825" spans="1:33" x14ac:dyDescent="0.25">
      <c r="A825" s="162" t="s">
        <v>196</v>
      </c>
      <c r="B825" s="162" t="s">
        <v>197</v>
      </c>
      <c r="C825" s="162" t="s">
        <v>197</v>
      </c>
      <c r="D825" s="162" t="s">
        <v>1358</v>
      </c>
      <c r="E825" s="162" t="s">
        <v>196</v>
      </c>
      <c r="F825" s="162" t="s">
        <v>1359</v>
      </c>
      <c r="G825" s="162" t="s">
        <v>2075</v>
      </c>
      <c r="H825" s="162" t="s">
        <v>2076</v>
      </c>
      <c r="I825" s="162" t="s">
        <v>1564</v>
      </c>
      <c r="J825" s="162" t="s">
        <v>186</v>
      </c>
      <c r="K825" s="162" t="s">
        <v>10</v>
      </c>
      <c r="L825" s="162">
        <v>10</v>
      </c>
      <c r="M825" s="162">
        <v>2013</v>
      </c>
      <c r="N825" s="162" t="s">
        <v>2085</v>
      </c>
      <c r="O825" s="162">
        <v>902</v>
      </c>
      <c r="P825" s="162" t="s">
        <v>204</v>
      </c>
      <c r="Q825" s="162" t="s">
        <v>204</v>
      </c>
      <c r="R825" s="162" t="s">
        <v>205</v>
      </c>
      <c r="S825" s="162" t="s">
        <v>204</v>
      </c>
      <c r="T825" s="162" t="s">
        <v>204</v>
      </c>
      <c r="U825" s="162" t="s">
        <v>204</v>
      </c>
      <c r="V825" s="162" t="s">
        <v>204</v>
      </c>
      <c r="W825" s="162" t="s">
        <v>204</v>
      </c>
      <c r="X825" s="162" t="s">
        <v>204</v>
      </c>
      <c r="Y825" s="162" t="s">
        <v>205</v>
      </c>
      <c r="Z825" s="162" t="s">
        <v>204</v>
      </c>
      <c r="AA825" s="162" t="s">
        <v>204</v>
      </c>
      <c r="AB825" s="162" t="s">
        <v>205</v>
      </c>
      <c r="AC825" s="162" t="s">
        <v>204</v>
      </c>
      <c r="AD825" s="162" t="s">
        <v>204</v>
      </c>
      <c r="AE825" s="162" t="s">
        <v>204</v>
      </c>
      <c r="AF825" s="162" t="s">
        <v>204</v>
      </c>
      <c r="AG825" s="162" t="s">
        <v>197</v>
      </c>
    </row>
    <row r="826" spans="1:33" x14ac:dyDescent="0.25">
      <c r="A826" s="162" t="s">
        <v>196</v>
      </c>
      <c r="B826" s="162" t="s">
        <v>197</v>
      </c>
      <c r="C826" s="162" t="s">
        <v>197</v>
      </c>
      <c r="D826" s="162" t="s">
        <v>1358</v>
      </c>
      <c r="E826" s="162" t="s">
        <v>196</v>
      </c>
      <c r="F826" s="162" t="s">
        <v>1359</v>
      </c>
      <c r="G826" s="162" t="s">
        <v>2075</v>
      </c>
      <c r="H826" s="162" t="s">
        <v>2076</v>
      </c>
      <c r="I826" s="162" t="s">
        <v>1564</v>
      </c>
      <c r="J826" s="162" t="s">
        <v>186</v>
      </c>
      <c r="K826" s="162" t="s">
        <v>10</v>
      </c>
      <c r="L826" s="162">
        <v>12</v>
      </c>
      <c r="M826" s="162">
        <v>2013</v>
      </c>
      <c r="N826" s="162" t="s">
        <v>2079</v>
      </c>
      <c r="O826" s="162">
        <v>1833</v>
      </c>
      <c r="P826" s="162" t="s">
        <v>204</v>
      </c>
      <c r="Q826" s="162" t="s">
        <v>204</v>
      </c>
      <c r="R826" s="162" t="s">
        <v>205</v>
      </c>
      <c r="S826" s="162" t="s">
        <v>204</v>
      </c>
      <c r="T826" s="162" t="s">
        <v>204</v>
      </c>
      <c r="U826" s="162" t="s">
        <v>204</v>
      </c>
      <c r="V826" s="162" t="s">
        <v>204</v>
      </c>
      <c r="W826" s="162" t="s">
        <v>204</v>
      </c>
      <c r="X826" s="162" t="s">
        <v>204</v>
      </c>
      <c r="Y826" s="162" t="s">
        <v>205</v>
      </c>
      <c r="Z826" s="162" t="s">
        <v>204</v>
      </c>
      <c r="AA826" s="162" t="s">
        <v>204</v>
      </c>
      <c r="AB826" s="162" t="s">
        <v>205</v>
      </c>
      <c r="AC826" s="162" t="s">
        <v>204</v>
      </c>
      <c r="AD826" s="162" t="s">
        <v>204</v>
      </c>
      <c r="AE826" s="162" t="s">
        <v>204</v>
      </c>
      <c r="AF826" s="162" t="s">
        <v>204</v>
      </c>
      <c r="AG826" s="162" t="s">
        <v>197</v>
      </c>
    </row>
    <row r="827" spans="1:33" x14ac:dyDescent="0.25">
      <c r="A827" s="162" t="s">
        <v>196</v>
      </c>
      <c r="B827" s="162" t="s">
        <v>197</v>
      </c>
      <c r="C827" s="162" t="s">
        <v>197</v>
      </c>
      <c r="D827" s="162" t="s">
        <v>1358</v>
      </c>
      <c r="E827" s="162" t="s">
        <v>196</v>
      </c>
      <c r="F827" s="162" t="s">
        <v>1359</v>
      </c>
      <c r="G827" s="162" t="s">
        <v>2075</v>
      </c>
      <c r="H827" s="162" t="s">
        <v>2076</v>
      </c>
      <c r="I827" s="162" t="s">
        <v>1564</v>
      </c>
      <c r="J827" s="162" t="s">
        <v>186</v>
      </c>
      <c r="K827" s="162" t="s">
        <v>10</v>
      </c>
      <c r="L827" s="162">
        <v>1</v>
      </c>
      <c r="M827" s="162">
        <v>2014</v>
      </c>
      <c r="N827" s="162" t="s">
        <v>2080</v>
      </c>
      <c r="O827" s="162">
        <v>955</v>
      </c>
      <c r="P827" s="162" t="s">
        <v>204</v>
      </c>
      <c r="Q827" s="162" t="s">
        <v>204</v>
      </c>
      <c r="R827" s="162" t="s">
        <v>205</v>
      </c>
      <c r="S827" s="162" t="s">
        <v>204</v>
      </c>
      <c r="T827" s="162" t="s">
        <v>204</v>
      </c>
      <c r="U827" s="162" t="s">
        <v>204</v>
      </c>
      <c r="V827" s="162" t="s">
        <v>204</v>
      </c>
      <c r="W827" s="162" t="s">
        <v>204</v>
      </c>
      <c r="X827" s="162" t="s">
        <v>204</v>
      </c>
      <c r="Y827" s="162" t="s">
        <v>205</v>
      </c>
      <c r="Z827" s="162" t="s">
        <v>204</v>
      </c>
      <c r="AA827" s="162" t="s">
        <v>204</v>
      </c>
      <c r="AB827" s="162" t="s">
        <v>205</v>
      </c>
      <c r="AC827" s="162" t="s">
        <v>204</v>
      </c>
      <c r="AD827" s="162" t="s">
        <v>204</v>
      </c>
      <c r="AE827" s="162" t="s">
        <v>204</v>
      </c>
      <c r="AF827" s="162" t="s">
        <v>204</v>
      </c>
      <c r="AG827" s="162" t="s">
        <v>197</v>
      </c>
    </row>
    <row r="828" spans="1:33" x14ac:dyDescent="0.25">
      <c r="A828" s="162" t="s">
        <v>196</v>
      </c>
      <c r="B828" s="162" t="s">
        <v>197</v>
      </c>
      <c r="C828" s="162" t="s">
        <v>197</v>
      </c>
      <c r="D828" s="162" t="s">
        <v>1358</v>
      </c>
      <c r="E828" s="162" t="s">
        <v>196</v>
      </c>
      <c r="F828" s="162" t="s">
        <v>1359</v>
      </c>
      <c r="G828" s="162" t="s">
        <v>2075</v>
      </c>
      <c r="H828" s="162" t="s">
        <v>2076</v>
      </c>
      <c r="I828" s="162" t="s">
        <v>1564</v>
      </c>
      <c r="J828" s="162" t="s">
        <v>186</v>
      </c>
      <c r="K828" s="162" t="s">
        <v>10</v>
      </c>
      <c r="L828" s="162">
        <v>7</v>
      </c>
      <c r="M828" s="162">
        <v>2013</v>
      </c>
      <c r="N828" s="162" t="s">
        <v>2082</v>
      </c>
      <c r="O828" s="162">
        <v>1382</v>
      </c>
      <c r="P828" s="162" t="s">
        <v>204</v>
      </c>
      <c r="Q828" s="162" t="s">
        <v>204</v>
      </c>
      <c r="R828" s="162" t="s">
        <v>205</v>
      </c>
      <c r="S828" s="162" t="s">
        <v>204</v>
      </c>
      <c r="T828" s="162" t="s">
        <v>204</v>
      </c>
      <c r="U828" s="162" t="s">
        <v>204</v>
      </c>
      <c r="V828" s="162" t="s">
        <v>204</v>
      </c>
      <c r="W828" s="162" t="s">
        <v>204</v>
      </c>
      <c r="X828" s="162" t="s">
        <v>204</v>
      </c>
      <c r="Y828" s="162" t="s">
        <v>205</v>
      </c>
      <c r="Z828" s="162" t="s">
        <v>204</v>
      </c>
      <c r="AA828" s="162" t="s">
        <v>204</v>
      </c>
      <c r="AB828" s="162" t="s">
        <v>205</v>
      </c>
      <c r="AC828" s="162" t="s">
        <v>204</v>
      </c>
      <c r="AD828" s="162" t="s">
        <v>204</v>
      </c>
      <c r="AE828" s="162" t="s">
        <v>204</v>
      </c>
      <c r="AF828" s="162" t="s">
        <v>204</v>
      </c>
      <c r="AG828" s="162" t="s">
        <v>197</v>
      </c>
    </row>
    <row r="829" spans="1:33" x14ac:dyDescent="0.25">
      <c r="A829" s="162" t="s">
        <v>196</v>
      </c>
      <c r="B829" s="162" t="s">
        <v>197</v>
      </c>
      <c r="C829" s="162" t="s">
        <v>197</v>
      </c>
      <c r="D829" s="162" t="s">
        <v>1358</v>
      </c>
      <c r="E829" s="162" t="s">
        <v>196</v>
      </c>
      <c r="F829" s="162" t="s">
        <v>1359</v>
      </c>
      <c r="G829" s="162" t="s">
        <v>2075</v>
      </c>
      <c r="H829" s="162" t="s">
        <v>2076</v>
      </c>
      <c r="I829" s="162" t="s">
        <v>1564</v>
      </c>
      <c r="J829" s="162" t="s">
        <v>186</v>
      </c>
      <c r="K829" s="162" t="s">
        <v>10</v>
      </c>
      <c r="L829" s="162">
        <v>11</v>
      </c>
      <c r="M829" s="162">
        <v>2013</v>
      </c>
      <c r="N829" s="162" t="s">
        <v>2078</v>
      </c>
      <c r="O829" s="162">
        <v>1054</v>
      </c>
      <c r="P829" s="162" t="s">
        <v>204</v>
      </c>
      <c r="Q829" s="162" t="s">
        <v>204</v>
      </c>
      <c r="R829" s="162" t="s">
        <v>205</v>
      </c>
      <c r="S829" s="162" t="s">
        <v>204</v>
      </c>
      <c r="T829" s="162" t="s">
        <v>204</v>
      </c>
      <c r="U829" s="162" t="s">
        <v>204</v>
      </c>
      <c r="V829" s="162" t="s">
        <v>204</v>
      </c>
      <c r="W829" s="162" t="s">
        <v>204</v>
      </c>
      <c r="X829" s="162" t="s">
        <v>204</v>
      </c>
      <c r="Y829" s="162" t="s">
        <v>205</v>
      </c>
      <c r="Z829" s="162" t="s">
        <v>204</v>
      </c>
      <c r="AA829" s="162" t="s">
        <v>204</v>
      </c>
      <c r="AB829" s="162" t="s">
        <v>205</v>
      </c>
      <c r="AC829" s="162" t="s">
        <v>204</v>
      </c>
      <c r="AD829" s="162" t="s">
        <v>204</v>
      </c>
      <c r="AE829" s="162" t="s">
        <v>204</v>
      </c>
      <c r="AF829" s="162" t="s">
        <v>204</v>
      </c>
      <c r="AG829" s="162" t="s">
        <v>197</v>
      </c>
    </row>
    <row r="830" spans="1:33" x14ac:dyDescent="0.25">
      <c r="A830" s="162" t="s">
        <v>196</v>
      </c>
      <c r="B830" s="162" t="s">
        <v>197</v>
      </c>
      <c r="C830" s="162" t="s">
        <v>197</v>
      </c>
      <c r="D830" s="162" t="s">
        <v>1358</v>
      </c>
      <c r="E830" s="162" t="s">
        <v>196</v>
      </c>
      <c r="F830" s="162" t="s">
        <v>1359</v>
      </c>
      <c r="G830" s="162" t="s">
        <v>2075</v>
      </c>
      <c r="H830" s="162" t="s">
        <v>2076</v>
      </c>
      <c r="I830" s="162" t="s">
        <v>1564</v>
      </c>
      <c r="J830" s="162" t="s">
        <v>186</v>
      </c>
      <c r="K830" s="162" t="s">
        <v>10</v>
      </c>
      <c r="L830" s="162">
        <v>8</v>
      </c>
      <c r="M830" s="162">
        <v>2013</v>
      </c>
      <c r="N830" s="162" t="s">
        <v>2083</v>
      </c>
      <c r="O830" s="162">
        <v>1417</v>
      </c>
      <c r="P830" s="162" t="s">
        <v>204</v>
      </c>
      <c r="Q830" s="162" t="s">
        <v>204</v>
      </c>
      <c r="R830" s="162" t="s">
        <v>205</v>
      </c>
      <c r="S830" s="162" t="s">
        <v>204</v>
      </c>
      <c r="T830" s="162" t="s">
        <v>204</v>
      </c>
      <c r="U830" s="162" t="s">
        <v>204</v>
      </c>
      <c r="V830" s="162" t="s">
        <v>204</v>
      </c>
      <c r="W830" s="162" t="s">
        <v>204</v>
      </c>
      <c r="X830" s="162" t="s">
        <v>204</v>
      </c>
      <c r="Y830" s="162" t="s">
        <v>205</v>
      </c>
      <c r="Z830" s="162" t="s">
        <v>204</v>
      </c>
      <c r="AA830" s="162" t="s">
        <v>204</v>
      </c>
      <c r="AB830" s="162" t="s">
        <v>205</v>
      </c>
      <c r="AC830" s="162" t="s">
        <v>204</v>
      </c>
      <c r="AD830" s="162" t="s">
        <v>204</v>
      </c>
      <c r="AE830" s="162" t="s">
        <v>204</v>
      </c>
      <c r="AF830" s="162" t="s">
        <v>204</v>
      </c>
      <c r="AG830" s="162" t="s">
        <v>197</v>
      </c>
    </row>
    <row r="831" spans="1:33" x14ac:dyDescent="0.25">
      <c r="A831" s="162" t="s">
        <v>196</v>
      </c>
      <c r="B831" s="162" t="s">
        <v>197</v>
      </c>
      <c r="C831" s="162" t="s">
        <v>197</v>
      </c>
      <c r="D831" s="162" t="s">
        <v>1358</v>
      </c>
      <c r="E831" s="162" t="s">
        <v>196</v>
      </c>
      <c r="F831" s="162" t="s">
        <v>1359</v>
      </c>
      <c r="G831" s="162" t="s">
        <v>2075</v>
      </c>
      <c r="H831" s="162" t="s">
        <v>2076</v>
      </c>
      <c r="I831" s="162" t="s">
        <v>1564</v>
      </c>
      <c r="J831" s="162" t="s">
        <v>186</v>
      </c>
      <c r="K831" s="162" t="s">
        <v>10</v>
      </c>
      <c r="L831" s="162">
        <v>3</v>
      </c>
      <c r="M831" s="162">
        <v>2014</v>
      </c>
      <c r="N831" s="162" t="s">
        <v>2077</v>
      </c>
      <c r="O831" s="162">
        <v>2275</v>
      </c>
      <c r="P831" s="162" t="s">
        <v>204</v>
      </c>
      <c r="Q831" s="162" t="s">
        <v>204</v>
      </c>
      <c r="R831" s="162" t="s">
        <v>205</v>
      </c>
      <c r="S831" s="162" t="s">
        <v>204</v>
      </c>
      <c r="T831" s="162" t="s">
        <v>204</v>
      </c>
      <c r="U831" s="162" t="s">
        <v>204</v>
      </c>
      <c r="V831" s="162" t="s">
        <v>204</v>
      </c>
      <c r="W831" s="162" t="s">
        <v>204</v>
      </c>
      <c r="X831" s="162" t="s">
        <v>204</v>
      </c>
      <c r="Y831" s="162" t="s">
        <v>205</v>
      </c>
      <c r="Z831" s="162" t="s">
        <v>204</v>
      </c>
      <c r="AA831" s="162" t="s">
        <v>204</v>
      </c>
      <c r="AB831" s="162" t="s">
        <v>205</v>
      </c>
      <c r="AC831" s="162" t="s">
        <v>204</v>
      </c>
      <c r="AD831" s="162" t="s">
        <v>204</v>
      </c>
      <c r="AE831" s="162" t="s">
        <v>204</v>
      </c>
      <c r="AF831" s="162" t="s">
        <v>204</v>
      </c>
      <c r="AG831" s="162" t="s">
        <v>197</v>
      </c>
    </row>
    <row r="832" spans="1:33" x14ac:dyDescent="0.25">
      <c r="A832" s="162" t="s">
        <v>196</v>
      </c>
      <c r="B832" s="162" t="s">
        <v>197</v>
      </c>
      <c r="C832" s="162" t="s">
        <v>197</v>
      </c>
      <c r="D832" s="162" t="s">
        <v>1358</v>
      </c>
      <c r="E832" s="162" t="s">
        <v>196</v>
      </c>
      <c r="F832" s="162" t="s">
        <v>1359</v>
      </c>
      <c r="G832" s="162" t="s">
        <v>2075</v>
      </c>
      <c r="H832" s="162" t="s">
        <v>2076</v>
      </c>
      <c r="I832" s="162" t="s">
        <v>1564</v>
      </c>
      <c r="J832" s="162" t="s">
        <v>186</v>
      </c>
      <c r="K832" s="162" t="s">
        <v>10</v>
      </c>
      <c r="L832" s="162">
        <v>9</v>
      </c>
      <c r="M832" s="162">
        <v>2013</v>
      </c>
      <c r="N832" s="162" t="s">
        <v>2084</v>
      </c>
      <c r="O832" s="162">
        <v>1482</v>
      </c>
      <c r="P832" s="162" t="s">
        <v>204</v>
      </c>
      <c r="Q832" s="162" t="s">
        <v>204</v>
      </c>
      <c r="R832" s="162" t="s">
        <v>205</v>
      </c>
      <c r="S832" s="162" t="s">
        <v>204</v>
      </c>
      <c r="T832" s="162" t="s">
        <v>204</v>
      </c>
      <c r="U832" s="162" t="s">
        <v>204</v>
      </c>
      <c r="V832" s="162" t="s">
        <v>204</v>
      </c>
      <c r="W832" s="162" t="s">
        <v>204</v>
      </c>
      <c r="X832" s="162" t="s">
        <v>204</v>
      </c>
      <c r="Y832" s="162" t="s">
        <v>205</v>
      </c>
      <c r="Z832" s="162" t="s">
        <v>204</v>
      </c>
      <c r="AA832" s="162" t="s">
        <v>204</v>
      </c>
      <c r="AB832" s="162" t="s">
        <v>205</v>
      </c>
      <c r="AC832" s="162" t="s">
        <v>204</v>
      </c>
      <c r="AD832" s="162" t="s">
        <v>204</v>
      </c>
      <c r="AE832" s="162" t="s">
        <v>204</v>
      </c>
      <c r="AF832" s="162" t="s">
        <v>204</v>
      </c>
      <c r="AG832" s="162" t="s">
        <v>197</v>
      </c>
    </row>
    <row r="833" spans="1:33" x14ac:dyDescent="0.25">
      <c r="A833" s="162" t="s">
        <v>196</v>
      </c>
      <c r="B833" s="162" t="s">
        <v>197</v>
      </c>
      <c r="C833" s="162" t="s">
        <v>197</v>
      </c>
      <c r="D833" s="162" t="s">
        <v>1358</v>
      </c>
      <c r="E833" s="162" t="s">
        <v>196</v>
      </c>
      <c r="F833" s="162" t="s">
        <v>1359</v>
      </c>
      <c r="G833" s="162" t="s">
        <v>2086</v>
      </c>
      <c r="H833" s="162" t="s">
        <v>2087</v>
      </c>
      <c r="I833" s="162" t="s">
        <v>1581</v>
      </c>
      <c r="J833" s="162" t="s">
        <v>187</v>
      </c>
      <c r="K833" s="162" t="s">
        <v>10</v>
      </c>
      <c r="L833" s="162">
        <v>12</v>
      </c>
      <c r="M833" s="162">
        <v>2013</v>
      </c>
      <c r="N833" s="162" t="s">
        <v>2088</v>
      </c>
      <c r="O833" s="162">
        <v>511</v>
      </c>
      <c r="P833" s="162" t="s">
        <v>204</v>
      </c>
      <c r="Q833" s="162" t="s">
        <v>204</v>
      </c>
      <c r="R833" s="162" t="s">
        <v>205</v>
      </c>
      <c r="S833" s="162" t="s">
        <v>204</v>
      </c>
      <c r="T833" s="162" t="s">
        <v>204</v>
      </c>
      <c r="U833" s="162" t="s">
        <v>204</v>
      </c>
      <c r="V833" s="162" t="s">
        <v>204</v>
      </c>
      <c r="W833" s="162" t="s">
        <v>204</v>
      </c>
      <c r="X833" s="162" t="s">
        <v>204</v>
      </c>
      <c r="Y833" s="162" t="s">
        <v>205</v>
      </c>
      <c r="Z833" s="162" t="s">
        <v>204</v>
      </c>
      <c r="AA833" s="162" t="s">
        <v>204</v>
      </c>
      <c r="AB833" s="162" t="s">
        <v>205</v>
      </c>
      <c r="AC833" s="162" t="s">
        <v>204</v>
      </c>
      <c r="AD833" s="162" t="s">
        <v>204</v>
      </c>
      <c r="AE833" s="162" t="s">
        <v>204</v>
      </c>
      <c r="AF833" s="162" t="s">
        <v>204</v>
      </c>
      <c r="AG833" s="162" t="s">
        <v>197</v>
      </c>
    </row>
    <row r="834" spans="1:33" x14ac:dyDescent="0.25">
      <c r="A834" s="162" t="s">
        <v>196</v>
      </c>
      <c r="B834" s="162" t="s">
        <v>197</v>
      </c>
      <c r="C834" s="162" t="s">
        <v>197</v>
      </c>
      <c r="D834" s="162" t="s">
        <v>1358</v>
      </c>
      <c r="E834" s="162" t="s">
        <v>196</v>
      </c>
      <c r="F834" s="162" t="s">
        <v>1359</v>
      </c>
      <c r="G834" s="162" t="s">
        <v>58</v>
      </c>
      <c r="H834" s="162" t="s">
        <v>1587</v>
      </c>
      <c r="I834" s="162" t="s">
        <v>1581</v>
      </c>
      <c r="J834" s="162" t="s">
        <v>187</v>
      </c>
      <c r="K834" s="162" t="s">
        <v>10</v>
      </c>
      <c r="L834" s="162">
        <v>6</v>
      </c>
      <c r="M834" s="162">
        <v>2014</v>
      </c>
      <c r="N834" s="162" t="s">
        <v>2092</v>
      </c>
      <c r="O834" s="162">
        <v>1049</v>
      </c>
      <c r="P834" s="162" t="s">
        <v>204</v>
      </c>
      <c r="Q834" s="162" t="s">
        <v>204</v>
      </c>
      <c r="R834" s="162" t="s">
        <v>204</v>
      </c>
      <c r="S834" s="162" t="s">
        <v>204</v>
      </c>
      <c r="T834" s="162" t="s">
        <v>204</v>
      </c>
      <c r="U834" s="162" t="s">
        <v>204</v>
      </c>
      <c r="V834" s="162" t="s">
        <v>204</v>
      </c>
      <c r="W834" s="162" t="s">
        <v>204</v>
      </c>
      <c r="X834" s="162" t="s">
        <v>205</v>
      </c>
      <c r="Y834" s="162" t="s">
        <v>205</v>
      </c>
      <c r="Z834" s="162" t="s">
        <v>204</v>
      </c>
      <c r="AA834" s="162" t="s">
        <v>204</v>
      </c>
      <c r="AB834" s="162" t="s">
        <v>205</v>
      </c>
      <c r="AC834" s="162" t="s">
        <v>204</v>
      </c>
      <c r="AD834" s="162" t="s">
        <v>204</v>
      </c>
      <c r="AE834" s="162" t="s">
        <v>204</v>
      </c>
      <c r="AF834" s="162" t="s">
        <v>204</v>
      </c>
      <c r="AG834" s="162" t="s">
        <v>197</v>
      </c>
    </row>
    <row r="835" spans="1:33" x14ac:dyDescent="0.25">
      <c r="A835" s="162" t="s">
        <v>196</v>
      </c>
      <c r="B835" s="162" t="s">
        <v>197</v>
      </c>
      <c r="C835" s="162" t="s">
        <v>197</v>
      </c>
      <c r="D835" s="162" t="s">
        <v>1358</v>
      </c>
      <c r="E835" s="162" t="s">
        <v>196</v>
      </c>
      <c r="F835" s="162" t="s">
        <v>1359</v>
      </c>
      <c r="G835" s="162" t="s">
        <v>58</v>
      </c>
      <c r="H835" s="162" t="s">
        <v>1587</v>
      </c>
      <c r="I835" s="162" t="s">
        <v>1581</v>
      </c>
      <c r="J835" s="162" t="s">
        <v>187</v>
      </c>
      <c r="K835" s="162" t="s">
        <v>10</v>
      </c>
      <c r="L835" s="162">
        <v>2</v>
      </c>
      <c r="M835" s="162">
        <v>2014</v>
      </c>
      <c r="N835" s="162" t="s">
        <v>2090</v>
      </c>
      <c r="O835" s="162">
        <v>540</v>
      </c>
      <c r="P835" s="162" t="s">
        <v>204</v>
      </c>
      <c r="Q835" s="162" t="s">
        <v>204</v>
      </c>
      <c r="R835" s="162" t="s">
        <v>204</v>
      </c>
      <c r="S835" s="162" t="s">
        <v>204</v>
      </c>
      <c r="T835" s="162" t="s">
        <v>204</v>
      </c>
      <c r="U835" s="162" t="s">
        <v>204</v>
      </c>
      <c r="V835" s="162" t="s">
        <v>204</v>
      </c>
      <c r="W835" s="162" t="s">
        <v>204</v>
      </c>
      <c r="X835" s="162" t="s">
        <v>205</v>
      </c>
      <c r="Y835" s="162" t="s">
        <v>205</v>
      </c>
      <c r="Z835" s="162" t="s">
        <v>204</v>
      </c>
      <c r="AA835" s="162" t="s">
        <v>204</v>
      </c>
      <c r="AB835" s="162" t="s">
        <v>205</v>
      </c>
      <c r="AC835" s="162" t="s">
        <v>204</v>
      </c>
      <c r="AD835" s="162" t="s">
        <v>204</v>
      </c>
      <c r="AE835" s="162" t="s">
        <v>204</v>
      </c>
      <c r="AF835" s="162" t="s">
        <v>204</v>
      </c>
      <c r="AG835" s="162" t="s">
        <v>197</v>
      </c>
    </row>
    <row r="836" spans="1:33" x14ac:dyDescent="0.25">
      <c r="A836" s="162" t="s">
        <v>196</v>
      </c>
      <c r="B836" s="162" t="s">
        <v>197</v>
      </c>
      <c r="C836" s="162" t="s">
        <v>197</v>
      </c>
      <c r="D836" s="162" t="s">
        <v>1358</v>
      </c>
      <c r="E836" s="162" t="s">
        <v>196</v>
      </c>
      <c r="F836" s="162" t="s">
        <v>1359</v>
      </c>
      <c r="G836" s="162" t="s">
        <v>58</v>
      </c>
      <c r="H836" s="162" t="s">
        <v>1587</v>
      </c>
      <c r="I836" s="162" t="s">
        <v>1581</v>
      </c>
      <c r="J836" s="162" t="s">
        <v>187</v>
      </c>
      <c r="K836" s="162" t="s">
        <v>10</v>
      </c>
      <c r="L836" s="162">
        <v>1</v>
      </c>
      <c r="M836" s="162">
        <v>2014</v>
      </c>
      <c r="N836" s="162" t="s">
        <v>2089</v>
      </c>
      <c r="O836" s="162">
        <v>425</v>
      </c>
      <c r="P836" s="162" t="s">
        <v>204</v>
      </c>
      <c r="Q836" s="162" t="s">
        <v>204</v>
      </c>
      <c r="R836" s="162" t="s">
        <v>204</v>
      </c>
      <c r="S836" s="162" t="s">
        <v>204</v>
      </c>
      <c r="T836" s="162" t="s">
        <v>204</v>
      </c>
      <c r="U836" s="162" t="s">
        <v>204</v>
      </c>
      <c r="V836" s="162" t="s">
        <v>204</v>
      </c>
      <c r="W836" s="162" t="s">
        <v>204</v>
      </c>
      <c r="X836" s="162" t="s">
        <v>205</v>
      </c>
      <c r="Y836" s="162" t="s">
        <v>205</v>
      </c>
      <c r="Z836" s="162" t="s">
        <v>204</v>
      </c>
      <c r="AA836" s="162" t="s">
        <v>204</v>
      </c>
      <c r="AB836" s="162" t="s">
        <v>205</v>
      </c>
      <c r="AC836" s="162" t="s">
        <v>204</v>
      </c>
      <c r="AD836" s="162" t="s">
        <v>204</v>
      </c>
      <c r="AE836" s="162" t="s">
        <v>204</v>
      </c>
      <c r="AF836" s="162" t="s">
        <v>204</v>
      </c>
      <c r="AG836" s="162" t="s">
        <v>197</v>
      </c>
    </row>
    <row r="837" spans="1:33" x14ac:dyDescent="0.25">
      <c r="A837" s="162" t="s">
        <v>196</v>
      </c>
      <c r="B837" s="162" t="s">
        <v>197</v>
      </c>
      <c r="C837" s="162" t="s">
        <v>197</v>
      </c>
      <c r="D837" s="162" t="s">
        <v>1358</v>
      </c>
      <c r="E837" s="162" t="s">
        <v>196</v>
      </c>
      <c r="F837" s="162" t="s">
        <v>1359</v>
      </c>
      <c r="G837" s="162" t="s">
        <v>58</v>
      </c>
      <c r="H837" s="162" t="s">
        <v>1587</v>
      </c>
      <c r="I837" s="162" t="s">
        <v>1581</v>
      </c>
      <c r="J837" s="162" t="s">
        <v>187</v>
      </c>
      <c r="K837" s="162" t="s">
        <v>10</v>
      </c>
      <c r="L837" s="162">
        <v>3</v>
      </c>
      <c r="M837" s="162">
        <v>2014</v>
      </c>
      <c r="N837" s="162" t="s">
        <v>2091</v>
      </c>
      <c r="O837" s="162">
        <v>698</v>
      </c>
      <c r="P837" s="162" t="s">
        <v>204</v>
      </c>
      <c r="Q837" s="162" t="s">
        <v>204</v>
      </c>
      <c r="R837" s="162" t="s">
        <v>204</v>
      </c>
      <c r="S837" s="162" t="s">
        <v>204</v>
      </c>
      <c r="T837" s="162" t="s">
        <v>204</v>
      </c>
      <c r="U837" s="162" t="s">
        <v>204</v>
      </c>
      <c r="V837" s="162" t="s">
        <v>204</v>
      </c>
      <c r="W837" s="162" t="s">
        <v>204</v>
      </c>
      <c r="X837" s="162" t="s">
        <v>205</v>
      </c>
      <c r="Y837" s="162" t="s">
        <v>205</v>
      </c>
      <c r="Z837" s="162" t="s">
        <v>204</v>
      </c>
      <c r="AA837" s="162" t="s">
        <v>204</v>
      </c>
      <c r="AB837" s="162" t="s">
        <v>205</v>
      </c>
      <c r="AC837" s="162" t="s">
        <v>204</v>
      </c>
      <c r="AD837" s="162" t="s">
        <v>204</v>
      </c>
      <c r="AE837" s="162" t="s">
        <v>204</v>
      </c>
      <c r="AF837" s="162" t="s">
        <v>204</v>
      </c>
      <c r="AG837" s="162" t="s">
        <v>197</v>
      </c>
    </row>
    <row r="838" spans="1:33" x14ac:dyDescent="0.25">
      <c r="A838" s="162" t="s">
        <v>196</v>
      </c>
      <c r="B838" s="162" t="s">
        <v>197</v>
      </c>
      <c r="C838" s="162" t="s">
        <v>197</v>
      </c>
      <c r="D838" s="162" t="s">
        <v>1358</v>
      </c>
      <c r="E838" s="162" t="s">
        <v>196</v>
      </c>
      <c r="F838" s="162" t="s">
        <v>1359</v>
      </c>
      <c r="G838" s="162" t="s">
        <v>1605</v>
      </c>
      <c r="H838" s="162" t="s">
        <v>1606</v>
      </c>
      <c r="I838" s="162" t="s">
        <v>1475</v>
      </c>
      <c r="J838" s="162" t="s">
        <v>187</v>
      </c>
      <c r="K838" s="162" t="s">
        <v>10</v>
      </c>
      <c r="L838" s="162">
        <v>8</v>
      </c>
      <c r="M838" s="162">
        <v>2013</v>
      </c>
      <c r="N838" s="162" t="s">
        <v>2094</v>
      </c>
      <c r="O838" s="162">
        <v>6338</v>
      </c>
      <c r="P838" s="162" t="s">
        <v>204</v>
      </c>
      <c r="Q838" s="162" t="s">
        <v>204</v>
      </c>
      <c r="R838" s="162" t="s">
        <v>205</v>
      </c>
      <c r="S838" s="162" t="s">
        <v>204</v>
      </c>
      <c r="T838" s="162" t="s">
        <v>204</v>
      </c>
      <c r="U838" s="162" t="s">
        <v>204</v>
      </c>
      <c r="V838" s="162" t="s">
        <v>204</v>
      </c>
      <c r="W838" s="162" t="s">
        <v>204</v>
      </c>
      <c r="X838" s="162" t="s">
        <v>204</v>
      </c>
      <c r="Y838" s="162" t="s">
        <v>205</v>
      </c>
      <c r="Z838" s="162" t="s">
        <v>204</v>
      </c>
      <c r="AA838" s="162" t="s">
        <v>204</v>
      </c>
      <c r="AB838" s="162" t="s">
        <v>205</v>
      </c>
      <c r="AC838" s="162" t="s">
        <v>204</v>
      </c>
      <c r="AD838" s="162" t="s">
        <v>204</v>
      </c>
      <c r="AE838" s="162" t="s">
        <v>204</v>
      </c>
      <c r="AF838" s="162" t="s">
        <v>204</v>
      </c>
      <c r="AG838" s="162" t="s">
        <v>197</v>
      </c>
    </row>
    <row r="839" spans="1:33" x14ac:dyDescent="0.25">
      <c r="A839" s="162" t="s">
        <v>196</v>
      </c>
      <c r="B839" s="162" t="s">
        <v>197</v>
      </c>
      <c r="C839" s="162" t="s">
        <v>197</v>
      </c>
      <c r="D839" s="162" t="s">
        <v>1358</v>
      </c>
      <c r="E839" s="162" t="s">
        <v>196</v>
      </c>
      <c r="F839" s="162" t="s">
        <v>1359</v>
      </c>
      <c r="G839" s="162" t="s">
        <v>1605</v>
      </c>
      <c r="H839" s="162" t="s">
        <v>1606</v>
      </c>
      <c r="I839" s="162" t="s">
        <v>1475</v>
      </c>
      <c r="J839" s="162" t="s">
        <v>187</v>
      </c>
      <c r="K839" s="162" t="s">
        <v>10</v>
      </c>
      <c r="L839" s="162">
        <v>7</v>
      </c>
      <c r="M839" s="162">
        <v>2013</v>
      </c>
      <c r="N839" s="162" t="s">
        <v>2093</v>
      </c>
      <c r="O839" s="162">
        <v>3676</v>
      </c>
      <c r="P839" s="162" t="s">
        <v>204</v>
      </c>
      <c r="Q839" s="162" t="s">
        <v>204</v>
      </c>
      <c r="R839" s="162" t="s">
        <v>205</v>
      </c>
      <c r="S839" s="162" t="s">
        <v>204</v>
      </c>
      <c r="T839" s="162" t="s">
        <v>204</v>
      </c>
      <c r="U839" s="162" t="s">
        <v>204</v>
      </c>
      <c r="V839" s="162" t="s">
        <v>204</v>
      </c>
      <c r="W839" s="162" t="s">
        <v>204</v>
      </c>
      <c r="X839" s="162" t="s">
        <v>204</v>
      </c>
      <c r="Y839" s="162" t="s">
        <v>205</v>
      </c>
      <c r="Z839" s="162" t="s">
        <v>204</v>
      </c>
      <c r="AA839" s="162" t="s">
        <v>204</v>
      </c>
      <c r="AB839" s="162" t="s">
        <v>205</v>
      </c>
      <c r="AC839" s="162" t="s">
        <v>204</v>
      </c>
      <c r="AD839" s="162" t="s">
        <v>204</v>
      </c>
      <c r="AE839" s="162" t="s">
        <v>204</v>
      </c>
      <c r="AF839" s="162" t="s">
        <v>204</v>
      </c>
      <c r="AG839" s="162" t="s">
        <v>197</v>
      </c>
    </row>
    <row r="840" spans="1:33" x14ac:dyDescent="0.25">
      <c r="A840" s="162" t="s">
        <v>196</v>
      </c>
      <c r="B840" s="162" t="s">
        <v>197</v>
      </c>
      <c r="C840" s="162" t="s">
        <v>197</v>
      </c>
      <c r="D840" s="162" t="s">
        <v>1358</v>
      </c>
      <c r="E840" s="162" t="s">
        <v>196</v>
      </c>
      <c r="F840" s="162" t="s">
        <v>1359</v>
      </c>
      <c r="G840" s="162" t="s">
        <v>2095</v>
      </c>
      <c r="H840" s="162" t="s">
        <v>2096</v>
      </c>
      <c r="I840" s="162" t="s">
        <v>1475</v>
      </c>
      <c r="J840" s="162" t="s">
        <v>187</v>
      </c>
      <c r="K840" s="162" t="s">
        <v>10</v>
      </c>
      <c r="L840" s="162">
        <v>12</v>
      </c>
      <c r="M840" s="162">
        <v>2013</v>
      </c>
      <c r="N840" s="162" t="s">
        <v>2097</v>
      </c>
      <c r="O840" s="162">
        <v>551</v>
      </c>
      <c r="P840" s="162" t="s">
        <v>204</v>
      </c>
      <c r="Q840" s="162" t="s">
        <v>204</v>
      </c>
      <c r="R840" s="162" t="s">
        <v>205</v>
      </c>
      <c r="S840" s="162" t="s">
        <v>204</v>
      </c>
      <c r="T840" s="162" t="s">
        <v>204</v>
      </c>
      <c r="U840" s="162" t="s">
        <v>204</v>
      </c>
      <c r="V840" s="162" t="s">
        <v>204</v>
      </c>
      <c r="W840" s="162" t="s">
        <v>204</v>
      </c>
      <c r="X840" s="162" t="s">
        <v>204</v>
      </c>
      <c r="Y840" s="162" t="s">
        <v>205</v>
      </c>
      <c r="Z840" s="162" t="s">
        <v>204</v>
      </c>
      <c r="AA840" s="162" t="s">
        <v>204</v>
      </c>
      <c r="AB840" s="162" t="s">
        <v>205</v>
      </c>
      <c r="AC840" s="162" t="s">
        <v>204</v>
      </c>
      <c r="AD840" s="162" t="s">
        <v>204</v>
      </c>
      <c r="AE840" s="162" t="s">
        <v>204</v>
      </c>
      <c r="AF840" s="162" t="s">
        <v>204</v>
      </c>
      <c r="AG840" s="162" t="s">
        <v>197</v>
      </c>
    </row>
    <row r="841" spans="1:33" x14ac:dyDescent="0.25">
      <c r="A841" s="162" t="s">
        <v>196</v>
      </c>
      <c r="B841" s="162" t="s">
        <v>197</v>
      </c>
      <c r="C841" s="162" t="s">
        <v>197</v>
      </c>
      <c r="D841" s="162" t="s">
        <v>1358</v>
      </c>
      <c r="E841" s="162" t="s">
        <v>196</v>
      </c>
      <c r="F841" s="162" t="s">
        <v>1359</v>
      </c>
      <c r="G841" s="162" t="s">
        <v>1614</v>
      </c>
      <c r="H841" s="162" t="s">
        <v>1615</v>
      </c>
      <c r="I841" s="162" t="s">
        <v>1616</v>
      </c>
      <c r="J841" s="162" t="s">
        <v>187</v>
      </c>
      <c r="K841" s="162" t="s">
        <v>10</v>
      </c>
      <c r="L841" s="162">
        <v>5</v>
      </c>
      <c r="M841" s="162">
        <v>2014</v>
      </c>
      <c r="N841" s="162" t="s">
        <v>2105</v>
      </c>
      <c r="O841" s="162">
        <v>791</v>
      </c>
      <c r="P841" s="162" t="s">
        <v>204</v>
      </c>
      <c r="Q841" s="162" t="s">
        <v>204</v>
      </c>
      <c r="R841" s="162" t="s">
        <v>204</v>
      </c>
      <c r="S841" s="162" t="s">
        <v>204</v>
      </c>
      <c r="T841" s="162" t="s">
        <v>204</v>
      </c>
      <c r="U841" s="162" t="s">
        <v>204</v>
      </c>
      <c r="V841" s="162" t="s">
        <v>204</v>
      </c>
      <c r="W841" s="162" t="s">
        <v>204</v>
      </c>
      <c r="X841" s="162" t="s">
        <v>204</v>
      </c>
      <c r="Y841" s="162" t="s">
        <v>204</v>
      </c>
      <c r="Z841" s="162" t="s">
        <v>204</v>
      </c>
      <c r="AA841" s="162" t="s">
        <v>204</v>
      </c>
      <c r="AB841" s="162" t="s">
        <v>205</v>
      </c>
      <c r="AC841" s="162" t="s">
        <v>204</v>
      </c>
      <c r="AD841" s="162" t="s">
        <v>204</v>
      </c>
      <c r="AE841" s="162" t="s">
        <v>204</v>
      </c>
      <c r="AF841" s="162" t="s">
        <v>204</v>
      </c>
      <c r="AG841" s="162" t="s">
        <v>197</v>
      </c>
    </row>
    <row r="842" spans="1:33" x14ac:dyDescent="0.25">
      <c r="A842" s="162" t="s">
        <v>196</v>
      </c>
      <c r="B842" s="162" t="s">
        <v>197</v>
      </c>
      <c r="C842" s="162" t="s">
        <v>197</v>
      </c>
      <c r="D842" s="162" t="s">
        <v>1358</v>
      </c>
      <c r="E842" s="162" t="s">
        <v>196</v>
      </c>
      <c r="F842" s="162" t="s">
        <v>1359</v>
      </c>
      <c r="G842" s="162" t="s">
        <v>1614</v>
      </c>
      <c r="H842" s="162" t="s">
        <v>1615</v>
      </c>
      <c r="I842" s="162" t="s">
        <v>1616</v>
      </c>
      <c r="J842" s="162" t="s">
        <v>187</v>
      </c>
      <c r="K842" s="162" t="s">
        <v>10</v>
      </c>
      <c r="L842" s="162">
        <v>6</v>
      </c>
      <c r="M842" s="162">
        <v>2014</v>
      </c>
      <c r="N842" s="162" t="s">
        <v>2106</v>
      </c>
      <c r="O842" s="162">
        <v>790</v>
      </c>
      <c r="P842" s="162" t="s">
        <v>204</v>
      </c>
      <c r="Q842" s="162" t="s">
        <v>204</v>
      </c>
      <c r="R842" s="162" t="s">
        <v>204</v>
      </c>
      <c r="S842" s="162" t="s">
        <v>204</v>
      </c>
      <c r="T842" s="162" t="s">
        <v>204</v>
      </c>
      <c r="U842" s="162" t="s">
        <v>204</v>
      </c>
      <c r="V842" s="162" t="s">
        <v>204</v>
      </c>
      <c r="W842" s="162" t="s">
        <v>204</v>
      </c>
      <c r="X842" s="162" t="s">
        <v>204</v>
      </c>
      <c r="Y842" s="162" t="s">
        <v>204</v>
      </c>
      <c r="Z842" s="162" t="s">
        <v>204</v>
      </c>
      <c r="AA842" s="162" t="s">
        <v>204</v>
      </c>
      <c r="AB842" s="162" t="s">
        <v>205</v>
      </c>
      <c r="AC842" s="162" t="s">
        <v>204</v>
      </c>
      <c r="AD842" s="162" t="s">
        <v>204</v>
      </c>
      <c r="AE842" s="162" t="s">
        <v>204</v>
      </c>
      <c r="AF842" s="162" t="s">
        <v>204</v>
      </c>
      <c r="AG842" s="162" t="s">
        <v>197</v>
      </c>
    </row>
    <row r="843" spans="1:33" x14ac:dyDescent="0.25">
      <c r="A843" s="162" t="s">
        <v>196</v>
      </c>
      <c r="B843" s="162" t="s">
        <v>197</v>
      </c>
      <c r="C843" s="162" t="s">
        <v>197</v>
      </c>
      <c r="D843" s="162" t="s">
        <v>1358</v>
      </c>
      <c r="E843" s="162" t="s">
        <v>196</v>
      </c>
      <c r="F843" s="162" t="s">
        <v>1359</v>
      </c>
      <c r="G843" s="162" t="s">
        <v>1614</v>
      </c>
      <c r="H843" s="162" t="s">
        <v>1615</v>
      </c>
      <c r="I843" s="162" t="s">
        <v>1616</v>
      </c>
      <c r="J843" s="162" t="s">
        <v>187</v>
      </c>
      <c r="K843" s="162" t="s">
        <v>10</v>
      </c>
      <c r="L843" s="162">
        <v>12</v>
      </c>
      <c r="M843" s="162">
        <v>2013</v>
      </c>
      <c r="N843" s="162" t="s">
        <v>2100</v>
      </c>
      <c r="O843" s="162">
        <v>275</v>
      </c>
      <c r="P843" s="162" t="s">
        <v>204</v>
      </c>
      <c r="Q843" s="162" t="s">
        <v>204</v>
      </c>
      <c r="R843" s="162" t="s">
        <v>204</v>
      </c>
      <c r="S843" s="162" t="s">
        <v>204</v>
      </c>
      <c r="T843" s="162" t="s">
        <v>204</v>
      </c>
      <c r="U843" s="162" t="s">
        <v>204</v>
      </c>
      <c r="V843" s="162" t="s">
        <v>204</v>
      </c>
      <c r="W843" s="162" t="s">
        <v>204</v>
      </c>
      <c r="X843" s="162" t="s">
        <v>204</v>
      </c>
      <c r="Y843" s="162" t="s">
        <v>204</v>
      </c>
      <c r="Z843" s="162" t="s">
        <v>204</v>
      </c>
      <c r="AA843" s="162" t="s">
        <v>204</v>
      </c>
      <c r="AB843" s="162" t="s">
        <v>205</v>
      </c>
      <c r="AC843" s="162" t="s">
        <v>204</v>
      </c>
      <c r="AD843" s="162" t="s">
        <v>204</v>
      </c>
      <c r="AE843" s="162" t="s">
        <v>204</v>
      </c>
      <c r="AF843" s="162" t="s">
        <v>204</v>
      </c>
      <c r="AG843" s="162" t="s">
        <v>197</v>
      </c>
    </row>
    <row r="844" spans="1:33" x14ac:dyDescent="0.25">
      <c r="A844" s="162" t="s">
        <v>196</v>
      </c>
      <c r="B844" s="162" t="s">
        <v>197</v>
      </c>
      <c r="C844" s="162" t="s">
        <v>197</v>
      </c>
      <c r="D844" s="162" t="s">
        <v>1358</v>
      </c>
      <c r="E844" s="162" t="s">
        <v>196</v>
      </c>
      <c r="F844" s="162" t="s">
        <v>1359</v>
      </c>
      <c r="G844" s="162" t="s">
        <v>1614</v>
      </c>
      <c r="H844" s="162" t="s">
        <v>1615</v>
      </c>
      <c r="I844" s="162" t="s">
        <v>1616</v>
      </c>
      <c r="J844" s="162" t="s">
        <v>187</v>
      </c>
      <c r="K844" s="162" t="s">
        <v>10</v>
      </c>
      <c r="L844" s="162">
        <v>4</v>
      </c>
      <c r="M844" s="162">
        <v>2014</v>
      </c>
      <c r="N844" s="162" t="s">
        <v>2104</v>
      </c>
      <c r="O844" s="162">
        <v>442</v>
      </c>
      <c r="P844" s="162" t="s">
        <v>204</v>
      </c>
      <c r="Q844" s="162" t="s">
        <v>204</v>
      </c>
      <c r="R844" s="162" t="s">
        <v>204</v>
      </c>
      <c r="S844" s="162" t="s">
        <v>204</v>
      </c>
      <c r="T844" s="162" t="s">
        <v>204</v>
      </c>
      <c r="U844" s="162" t="s">
        <v>204</v>
      </c>
      <c r="V844" s="162" t="s">
        <v>204</v>
      </c>
      <c r="W844" s="162" t="s">
        <v>204</v>
      </c>
      <c r="X844" s="162" t="s">
        <v>204</v>
      </c>
      <c r="Y844" s="162" t="s">
        <v>204</v>
      </c>
      <c r="Z844" s="162" t="s">
        <v>204</v>
      </c>
      <c r="AA844" s="162" t="s">
        <v>204</v>
      </c>
      <c r="AB844" s="162" t="s">
        <v>205</v>
      </c>
      <c r="AC844" s="162" t="s">
        <v>204</v>
      </c>
      <c r="AD844" s="162" t="s">
        <v>204</v>
      </c>
      <c r="AE844" s="162" t="s">
        <v>204</v>
      </c>
      <c r="AF844" s="162" t="s">
        <v>204</v>
      </c>
      <c r="AG844" s="162" t="s">
        <v>197</v>
      </c>
    </row>
    <row r="845" spans="1:33" x14ac:dyDescent="0.25">
      <c r="A845" s="162" t="s">
        <v>196</v>
      </c>
      <c r="B845" s="162" t="s">
        <v>197</v>
      </c>
      <c r="C845" s="162" t="s">
        <v>197</v>
      </c>
      <c r="D845" s="162" t="s">
        <v>1358</v>
      </c>
      <c r="E845" s="162" t="s">
        <v>196</v>
      </c>
      <c r="F845" s="162" t="s">
        <v>1359</v>
      </c>
      <c r="G845" s="162" t="s">
        <v>1614</v>
      </c>
      <c r="H845" s="162" t="s">
        <v>1615</v>
      </c>
      <c r="I845" s="162" t="s">
        <v>1616</v>
      </c>
      <c r="J845" s="162" t="s">
        <v>187</v>
      </c>
      <c r="K845" s="162" t="s">
        <v>10</v>
      </c>
      <c r="L845" s="162">
        <v>11</v>
      </c>
      <c r="M845" s="162">
        <v>2013</v>
      </c>
      <c r="N845" s="162" t="s">
        <v>2099</v>
      </c>
      <c r="O845" s="162">
        <v>287</v>
      </c>
      <c r="P845" s="162" t="s">
        <v>204</v>
      </c>
      <c r="Q845" s="162" t="s">
        <v>204</v>
      </c>
      <c r="R845" s="162" t="s">
        <v>204</v>
      </c>
      <c r="S845" s="162" t="s">
        <v>204</v>
      </c>
      <c r="T845" s="162" t="s">
        <v>204</v>
      </c>
      <c r="U845" s="162" t="s">
        <v>204</v>
      </c>
      <c r="V845" s="162" t="s">
        <v>204</v>
      </c>
      <c r="W845" s="162" t="s">
        <v>204</v>
      </c>
      <c r="X845" s="162" t="s">
        <v>204</v>
      </c>
      <c r="Y845" s="162" t="s">
        <v>204</v>
      </c>
      <c r="Z845" s="162" t="s">
        <v>204</v>
      </c>
      <c r="AA845" s="162" t="s">
        <v>204</v>
      </c>
      <c r="AB845" s="162" t="s">
        <v>205</v>
      </c>
      <c r="AC845" s="162" t="s">
        <v>204</v>
      </c>
      <c r="AD845" s="162" t="s">
        <v>204</v>
      </c>
      <c r="AE845" s="162" t="s">
        <v>204</v>
      </c>
      <c r="AF845" s="162" t="s">
        <v>204</v>
      </c>
      <c r="AG845" s="162" t="s">
        <v>197</v>
      </c>
    </row>
    <row r="846" spans="1:33" x14ac:dyDescent="0.25">
      <c r="A846" s="162" t="s">
        <v>196</v>
      </c>
      <c r="B846" s="162" t="s">
        <v>197</v>
      </c>
      <c r="C846" s="162" t="s">
        <v>197</v>
      </c>
      <c r="D846" s="162" t="s">
        <v>1358</v>
      </c>
      <c r="E846" s="162" t="s">
        <v>196</v>
      </c>
      <c r="F846" s="162" t="s">
        <v>1359</v>
      </c>
      <c r="G846" s="162" t="s">
        <v>1614</v>
      </c>
      <c r="H846" s="162" t="s">
        <v>1615</v>
      </c>
      <c r="I846" s="162" t="s">
        <v>1616</v>
      </c>
      <c r="J846" s="162" t="s">
        <v>187</v>
      </c>
      <c r="K846" s="162" t="s">
        <v>10</v>
      </c>
      <c r="L846" s="162">
        <v>2</v>
      </c>
      <c r="M846" s="162">
        <v>2014</v>
      </c>
      <c r="N846" s="162" t="s">
        <v>2102</v>
      </c>
      <c r="O846" s="162">
        <v>248</v>
      </c>
      <c r="P846" s="162" t="s">
        <v>204</v>
      </c>
      <c r="Q846" s="162" t="s">
        <v>204</v>
      </c>
      <c r="R846" s="162" t="s">
        <v>204</v>
      </c>
      <c r="S846" s="162" t="s">
        <v>204</v>
      </c>
      <c r="T846" s="162" t="s">
        <v>204</v>
      </c>
      <c r="U846" s="162" t="s">
        <v>204</v>
      </c>
      <c r="V846" s="162" t="s">
        <v>204</v>
      </c>
      <c r="W846" s="162" t="s">
        <v>204</v>
      </c>
      <c r="X846" s="162" t="s">
        <v>204</v>
      </c>
      <c r="Y846" s="162" t="s">
        <v>204</v>
      </c>
      <c r="Z846" s="162" t="s">
        <v>204</v>
      </c>
      <c r="AA846" s="162" t="s">
        <v>204</v>
      </c>
      <c r="AB846" s="162" t="s">
        <v>205</v>
      </c>
      <c r="AC846" s="162" t="s">
        <v>204</v>
      </c>
      <c r="AD846" s="162" t="s">
        <v>204</v>
      </c>
      <c r="AE846" s="162" t="s">
        <v>204</v>
      </c>
      <c r="AF846" s="162" t="s">
        <v>204</v>
      </c>
      <c r="AG846" s="162" t="s">
        <v>197</v>
      </c>
    </row>
    <row r="847" spans="1:33" x14ac:dyDescent="0.25">
      <c r="A847" s="162" t="s">
        <v>196</v>
      </c>
      <c r="B847" s="162" t="s">
        <v>197</v>
      </c>
      <c r="C847" s="162" t="s">
        <v>197</v>
      </c>
      <c r="D847" s="162" t="s">
        <v>1358</v>
      </c>
      <c r="E847" s="162" t="s">
        <v>196</v>
      </c>
      <c r="F847" s="162" t="s">
        <v>1359</v>
      </c>
      <c r="G847" s="162" t="s">
        <v>1614</v>
      </c>
      <c r="H847" s="162" t="s">
        <v>1615</v>
      </c>
      <c r="I847" s="162" t="s">
        <v>1616</v>
      </c>
      <c r="J847" s="162" t="s">
        <v>187</v>
      </c>
      <c r="K847" s="162" t="s">
        <v>10</v>
      </c>
      <c r="L847" s="162">
        <v>3</v>
      </c>
      <c r="M847" s="162">
        <v>2014</v>
      </c>
      <c r="N847" s="162" t="s">
        <v>2103</v>
      </c>
      <c r="O847" s="162">
        <v>403</v>
      </c>
      <c r="P847" s="162" t="s">
        <v>204</v>
      </c>
      <c r="Q847" s="162" t="s">
        <v>204</v>
      </c>
      <c r="R847" s="162" t="s">
        <v>204</v>
      </c>
      <c r="S847" s="162" t="s">
        <v>204</v>
      </c>
      <c r="T847" s="162" t="s">
        <v>204</v>
      </c>
      <c r="U847" s="162" t="s">
        <v>204</v>
      </c>
      <c r="V847" s="162" t="s">
        <v>204</v>
      </c>
      <c r="W847" s="162" t="s">
        <v>204</v>
      </c>
      <c r="X847" s="162" t="s">
        <v>204</v>
      </c>
      <c r="Y847" s="162" t="s">
        <v>204</v>
      </c>
      <c r="Z847" s="162" t="s">
        <v>204</v>
      </c>
      <c r="AA847" s="162" t="s">
        <v>204</v>
      </c>
      <c r="AB847" s="162" t="s">
        <v>205</v>
      </c>
      <c r="AC847" s="162" t="s">
        <v>204</v>
      </c>
      <c r="AD847" s="162" t="s">
        <v>204</v>
      </c>
      <c r="AE847" s="162" t="s">
        <v>204</v>
      </c>
      <c r="AF847" s="162" t="s">
        <v>204</v>
      </c>
      <c r="AG847" s="162" t="s">
        <v>197</v>
      </c>
    </row>
    <row r="848" spans="1:33" x14ac:dyDescent="0.25">
      <c r="A848" s="162" t="s">
        <v>196</v>
      </c>
      <c r="B848" s="162" t="s">
        <v>197</v>
      </c>
      <c r="C848" s="162" t="s">
        <v>197</v>
      </c>
      <c r="D848" s="162" t="s">
        <v>1358</v>
      </c>
      <c r="E848" s="162" t="s">
        <v>196</v>
      </c>
      <c r="F848" s="162" t="s">
        <v>1359</v>
      </c>
      <c r="G848" s="162" t="s">
        <v>1614</v>
      </c>
      <c r="H848" s="162" t="s">
        <v>1615</v>
      </c>
      <c r="I848" s="162" t="s">
        <v>1616</v>
      </c>
      <c r="J848" s="162" t="s">
        <v>187</v>
      </c>
      <c r="K848" s="162" t="s">
        <v>10</v>
      </c>
      <c r="L848" s="162">
        <v>1</v>
      </c>
      <c r="M848" s="162">
        <v>2014</v>
      </c>
      <c r="N848" s="162" t="s">
        <v>2101</v>
      </c>
      <c r="O848" s="162">
        <v>152</v>
      </c>
      <c r="P848" s="162" t="s">
        <v>204</v>
      </c>
      <c r="Q848" s="162" t="s">
        <v>204</v>
      </c>
      <c r="R848" s="162" t="s">
        <v>204</v>
      </c>
      <c r="S848" s="162" t="s">
        <v>204</v>
      </c>
      <c r="T848" s="162" t="s">
        <v>204</v>
      </c>
      <c r="U848" s="162" t="s">
        <v>204</v>
      </c>
      <c r="V848" s="162" t="s">
        <v>204</v>
      </c>
      <c r="W848" s="162" t="s">
        <v>204</v>
      </c>
      <c r="X848" s="162" t="s">
        <v>204</v>
      </c>
      <c r="Y848" s="162" t="s">
        <v>204</v>
      </c>
      <c r="Z848" s="162" t="s">
        <v>204</v>
      </c>
      <c r="AA848" s="162" t="s">
        <v>204</v>
      </c>
      <c r="AB848" s="162" t="s">
        <v>205</v>
      </c>
      <c r="AC848" s="162" t="s">
        <v>204</v>
      </c>
      <c r="AD848" s="162" t="s">
        <v>204</v>
      </c>
      <c r="AE848" s="162" t="s">
        <v>204</v>
      </c>
      <c r="AF848" s="162" t="s">
        <v>204</v>
      </c>
      <c r="AG848" s="162" t="s">
        <v>197</v>
      </c>
    </row>
    <row r="849" spans="1:33" x14ac:dyDescent="0.25">
      <c r="A849" s="162" t="s">
        <v>196</v>
      </c>
      <c r="B849" s="162" t="s">
        <v>197</v>
      </c>
      <c r="C849" s="162" t="s">
        <v>197</v>
      </c>
      <c r="D849" s="162" t="s">
        <v>1358</v>
      </c>
      <c r="E849" s="162" t="s">
        <v>196</v>
      </c>
      <c r="F849" s="162" t="s">
        <v>1359</v>
      </c>
      <c r="G849" s="162" t="s">
        <v>1614</v>
      </c>
      <c r="H849" s="162" t="s">
        <v>1615</v>
      </c>
      <c r="I849" s="162" t="s">
        <v>1616</v>
      </c>
      <c r="J849" s="162" t="s">
        <v>187</v>
      </c>
      <c r="K849" s="162" t="s">
        <v>10</v>
      </c>
      <c r="L849" s="162">
        <v>10</v>
      </c>
      <c r="M849" s="162">
        <v>2013</v>
      </c>
      <c r="N849" s="162" t="s">
        <v>2098</v>
      </c>
      <c r="O849" s="162">
        <v>671</v>
      </c>
      <c r="P849" s="162" t="s">
        <v>204</v>
      </c>
      <c r="Q849" s="162" t="s">
        <v>204</v>
      </c>
      <c r="R849" s="162" t="s">
        <v>204</v>
      </c>
      <c r="S849" s="162" t="s">
        <v>204</v>
      </c>
      <c r="T849" s="162" t="s">
        <v>204</v>
      </c>
      <c r="U849" s="162" t="s">
        <v>204</v>
      </c>
      <c r="V849" s="162" t="s">
        <v>204</v>
      </c>
      <c r="W849" s="162" t="s">
        <v>204</v>
      </c>
      <c r="X849" s="162" t="s">
        <v>204</v>
      </c>
      <c r="Y849" s="162" t="s">
        <v>204</v>
      </c>
      <c r="Z849" s="162" t="s">
        <v>204</v>
      </c>
      <c r="AA849" s="162" t="s">
        <v>204</v>
      </c>
      <c r="AB849" s="162" t="s">
        <v>205</v>
      </c>
      <c r="AC849" s="162" t="s">
        <v>204</v>
      </c>
      <c r="AD849" s="162" t="s">
        <v>204</v>
      </c>
      <c r="AE849" s="162" t="s">
        <v>204</v>
      </c>
      <c r="AF849" s="162" t="s">
        <v>204</v>
      </c>
      <c r="AG849" s="162" t="s">
        <v>197</v>
      </c>
    </row>
    <row r="850" spans="1:33" x14ac:dyDescent="0.25">
      <c r="A850" s="162" t="s">
        <v>196</v>
      </c>
      <c r="B850" s="162" t="s">
        <v>197</v>
      </c>
      <c r="C850" s="162" t="s">
        <v>197</v>
      </c>
      <c r="D850" s="162" t="s">
        <v>1358</v>
      </c>
      <c r="E850" s="162" t="s">
        <v>196</v>
      </c>
      <c r="F850" s="162" t="s">
        <v>1359</v>
      </c>
      <c r="G850" s="162" t="s">
        <v>63</v>
      </c>
      <c r="H850" s="162" t="s">
        <v>62</v>
      </c>
      <c r="I850" s="162" t="s">
        <v>1641</v>
      </c>
      <c r="J850" s="162" t="s">
        <v>186</v>
      </c>
      <c r="K850" s="162" t="s">
        <v>10</v>
      </c>
      <c r="L850" s="162">
        <v>7</v>
      </c>
      <c r="M850" s="162">
        <v>2013</v>
      </c>
      <c r="N850" s="162" t="s">
        <v>2107</v>
      </c>
      <c r="O850" s="162">
        <v>2641</v>
      </c>
      <c r="P850" s="162" t="s">
        <v>204</v>
      </c>
      <c r="Q850" s="162" t="s">
        <v>204</v>
      </c>
      <c r="R850" s="162" t="s">
        <v>205</v>
      </c>
      <c r="S850" s="162" t="s">
        <v>204</v>
      </c>
      <c r="T850" s="162" t="s">
        <v>204</v>
      </c>
      <c r="U850" s="162" t="s">
        <v>204</v>
      </c>
      <c r="V850" s="162" t="s">
        <v>204</v>
      </c>
      <c r="W850" s="162" t="s">
        <v>204</v>
      </c>
      <c r="X850" s="162" t="s">
        <v>204</v>
      </c>
      <c r="Y850" s="162" t="s">
        <v>205</v>
      </c>
      <c r="Z850" s="162" t="s">
        <v>204</v>
      </c>
      <c r="AA850" s="162" t="s">
        <v>204</v>
      </c>
      <c r="AB850" s="162" t="s">
        <v>205</v>
      </c>
      <c r="AC850" s="162" t="s">
        <v>204</v>
      </c>
      <c r="AD850" s="162" t="s">
        <v>204</v>
      </c>
      <c r="AE850" s="162" t="s">
        <v>204</v>
      </c>
      <c r="AF850" s="162" t="s">
        <v>204</v>
      </c>
      <c r="AG850" s="162" t="s">
        <v>197</v>
      </c>
    </row>
    <row r="851" spans="1:33" x14ac:dyDescent="0.25">
      <c r="A851" s="162" t="s">
        <v>196</v>
      </c>
      <c r="B851" s="162" t="s">
        <v>197</v>
      </c>
      <c r="C851" s="162" t="s">
        <v>197</v>
      </c>
      <c r="D851" s="162" t="s">
        <v>1358</v>
      </c>
      <c r="E851" s="162" t="s">
        <v>196</v>
      </c>
      <c r="F851" s="162" t="s">
        <v>1359</v>
      </c>
      <c r="G851" s="162" t="s">
        <v>1656</v>
      </c>
      <c r="H851" s="162" t="s">
        <v>1661</v>
      </c>
      <c r="I851" s="162" t="s">
        <v>1641</v>
      </c>
      <c r="J851" s="162" t="s">
        <v>186</v>
      </c>
      <c r="K851" s="162" t="s">
        <v>10</v>
      </c>
      <c r="L851" s="162">
        <v>7</v>
      </c>
      <c r="M851" s="162">
        <v>2013</v>
      </c>
      <c r="N851" s="162" t="s">
        <v>2108</v>
      </c>
      <c r="O851" s="162">
        <v>598</v>
      </c>
      <c r="P851" s="162" t="s">
        <v>204</v>
      </c>
      <c r="Q851" s="162" t="s">
        <v>204</v>
      </c>
      <c r="R851" s="162" t="s">
        <v>205</v>
      </c>
      <c r="S851" s="162" t="s">
        <v>204</v>
      </c>
      <c r="T851" s="162" t="s">
        <v>204</v>
      </c>
      <c r="U851" s="162" t="s">
        <v>204</v>
      </c>
      <c r="V851" s="162" t="s">
        <v>204</v>
      </c>
      <c r="W851" s="162" t="s">
        <v>204</v>
      </c>
      <c r="X851" s="162" t="s">
        <v>204</v>
      </c>
      <c r="Y851" s="162" t="s">
        <v>205</v>
      </c>
      <c r="Z851" s="162" t="s">
        <v>204</v>
      </c>
      <c r="AA851" s="162" t="s">
        <v>204</v>
      </c>
      <c r="AB851" s="162" t="s">
        <v>205</v>
      </c>
      <c r="AC851" s="162" t="s">
        <v>204</v>
      </c>
      <c r="AD851" s="162" t="s">
        <v>204</v>
      </c>
      <c r="AE851" s="162" t="s">
        <v>204</v>
      </c>
      <c r="AF851" s="162" t="s">
        <v>204</v>
      </c>
      <c r="AG851" s="162" t="s">
        <v>197</v>
      </c>
    </row>
    <row r="852" spans="1:33" x14ac:dyDescent="0.25">
      <c r="A852" s="162" t="s">
        <v>196</v>
      </c>
      <c r="B852" s="162" t="s">
        <v>197</v>
      </c>
      <c r="C852" s="162" t="s">
        <v>197</v>
      </c>
      <c r="D852" s="162" t="s">
        <v>1358</v>
      </c>
      <c r="E852" s="162" t="s">
        <v>196</v>
      </c>
      <c r="F852" s="162" t="s">
        <v>1359</v>
      </c>
      <c r="G852" s="162" t="s">
        <v>1656</v>
      </c>
      <c r="H852" s="162" t="s">
        <v>1661</v>
      </c>
      <c r="I852" s="162" t="s">
        <v>1641</v>
      </c>
      <c r="J852" s="162" t="s">
        <v>186</v>
      </c>
      <c r="K852" s="162" t="s">
        <v>10</v>
      </c>
      <c r="L852" s="162">
        <v>8</v>
      </c>
      <c r="M852" s="162">
        <v>2013</v>
      </c>
      <c r="N852" s="162" t="s">
        <v>2109</v>
      </c>
      <c r="O852" s="162">
        <v>1405</v>
      </c>
      <c r="P852" s="162" t="s">
        <v>204</v>
      </c>
      <c r="Q852" s="162" t="s">
        <v>204</v>
      </c>
      <c r="R852" s="162" t="s">
        <v>205</v>
      </c>
      <c r="S852" s="162" t="s">
        <v>204</v>
      </c>
      <c r="T852" s="162" t="s">
        <v>204</v>
      </c>
      <c r="U852" s="162" t="s">
        <v>204</v>
      </c>
      <c r="V852" s="162" t="s">
        <v>204</v>
      </c>
      <c r="W852" s="162" t="s">
        <v>204</v>
      </c>
      <c r="X852" s="162" t="s">
        <v>204</v>
      </c>
      <c r="Y852" s="162" t="s">
        <v>205</v>
      </c>
      <c r="Z852" s="162" t="s">
        <v>204</v>
      </c>
      <c r="AA852" s="162" t="s">
        <v>204</v>
      </c>
      <c r="AB852" s="162" t="s">
        <v>205</v>
      </c>
      <c r="AC852" s="162" t="s">
        <v>204</v>
      </c>
      <c r="AD852" s="162" t="s">
        <v>204</v>
      </c>
      <c r="AE852" s="162" t="s">
        <v>204</v>
      </c>
      <c r="AF852" s="162" t="s">
        <v>204</v>
      </c>
      <c r="AG852" s="162" t="s">
        <v>197</v>
      </c>
    </row>
    <row r="853" spans="1:33" x14ac:dyDescent="0.25">
      <c r="A853" s="162" t="s">
        <v>196</v>
      </c>
      <c r="B853" s="162" t="s">
        <v>197</v>
      </c>
      <c r="C853" s="162" t="s">
        <v>197</v>
      </c>
      <c r="D853" s="162" t="s">
        <v>1358</v>
      </c>
      <c r="E853" s="162" t="s">
        <v>196</v>
      </c>
      <c r="F853" s="162" t="s">
        <v>1359</v>
      </c>
      <c r="G853" s="162" t="s">
        <v>2110</v>
      </c>
      <c r="H853" s="162" t="s">
        <v>2111</v>
      </c>
      <c r="I853" s="162" t="s">
        <v>2112</v>
      </c>
      <c r="J853" s="162" t="s">
        <v>182</v>
      </c>
      <c r="K853" s="162" t="s">
        <v>10</v>
      </c>
      <c r="L853" s="162">
        <v>7</v>
      </c>
      <c r="M853" s="162">
        <v>2013</v>
      </c>
      <c r="N853" s="162" t="s">
        <v>2113</v>
      </c>
      <c r="O853" s="162">
        <v>36</v>
      </c>
      <c r="P853" s="162" t="s">
        <v>204</v>
      </c>
      <c r="Q853" s="162" t="s">
        <v>204</v>
      </c>
      <c r="R853" s="162" t="s">
        <v>204</v>
      </c>
      <c r="S853" s="162" t="s">
        <v>204</v>
      </c>
      <c r="T853" s="162" t="s">
        <v>204</v>
      </c>
      <c r="U853" s="162" t="s">
        <v>204</v>
      </c>
      <c r="V853" s="162" t="s">
        <v>204</v>
      </c>
      <c r="W853" s="162" t="s">
        <v>204</v>
      </c>
      <c r="X853" s="162" t="s">
        <v>204</v>
      </c>
      <c r="Y853" s="162" t="s">
        <v>204</v>
      </c>
      <c r="Z853" s="162" t="s">
        <v>204</v>
      </c>
      <c r="AA853" s="162" t="s">
        <v>204</v>
      </c>
      <c r="AB853" s="162" t="s">
        <v>205</v>
      </c>
      <c r="AC853" s="162" t="s">
        <v>204</v>
      </c>
      <c r="AD853" s="162" t="s">
        <v>204</v>
      </c>
      <c r="AE853" s="162" t="s">
        <v>204</v>
      </c>
      <c r="AF853" s="162" t="s">
        <v>204</v>
      </c>
      <c r="AG853" s="162" t="s">
        <v>197</v>
      </c>
    </row>
    <row r="854" spans="1:33" x14ac:dyDescent="0.25">
      <c r="A854" s="162" t="s">
        <v>196</v>
      </c>
      <c r="B854" s="162" t="s">
        <v>197</v>
      </c>
      <c r="C854" s="162" t="s">
        <v>197</v>
      </c>
      <c r="D854" s="162" t="s">
        <v>1358</v>
      </c>
      <c r="E854" s="162" t="s">
        <v>196</v>
      </c>
      <c r="F854" s="162" t="s">
        <v>1359</v>
      </c>
      <c r="G854" s="162" t="s">
        <v>2110</v>
      </c>
      <c r="H854" s="162" t="s">
        <v>2111</v>
      </c>
      <c r="I854" s="162" t="s">
        <v>2112</v>
      </c>
      <c r="J854" s="162" t="s">
        <v>182</v>
      </c>
      <c r="K854" s="162" t="s">
        <v>10</v>
      </c>
      <c r="L854" s="162">
        <v>9</v>
      </c>
      <c r="M854" s="162">
        <v>2013</v>
      </c>
      <c r="N854" s="162" t="s">
        <v>2114</v>
      </c>
      <c r="O854" s="162">
        <v>100</v>
      </c>
      <c r="P854" s="162" t="s">
        <v>204</v>
      </c>
      <c r="Q854" s="162" t="s">
        <v>204</v>
      </c>
      <c r="R854" s="162" t="s">
        <v>204</v>
      </c>
      <c r="S854" s="162" t="s">
        <v>204</v>
      </c>
      <c r="T854" s="162" t="s">
        <v>204</v>
      </c>
      <c r="U854" s="162" t="s">
        <v>204</v>
      </c>
      <c r="V854" s="162" t="s">
        <v>204</v>
      </c>
      <c r="W854" s="162" t="s">
        <v>204</v>
      </c>
      <c r="X854" s="162" t="s">
        <v>204</v>
      </c>
      <c r="Y854" s="162" t="s">
        <v>204</v>
      </c>
      <c r="Z854" s="162" t="s">
        <v>204</v>
      </c>
      <c r="AA854" s="162" t="s">
        <v>204</v>
      </c>
      <c r="AB854" s="162" t="s">
        <v>205</v>
      </c>
      <c r="AC854" s="162" t="s">
        <v>204</v>
      </c>
      <c r="AD854" s="162" t="s">
        <v>204</v>
      </c>
      <c r="AE854" s="162" t="s">
        <v>204</v>
      </c>
      <c r="AF854" s="162" t="s">
        <v>204</v>
      </c>
      <c r="AG854" s="162" t="s">
        <v>197</v>
      </c>
    </row>
    <row r="855" spans="1:33" x14ac:dyDescent="0.25">
      <c r="A855" s="162" t="s">
        <v>196</v>
      </c>
      <c r="B855" s="162" t="s">
        <v>197</v>
      </c>
      <c r="C855" s="162" t="s">
        <v>197</v>
      </c>
      <c r="D855" s="162" t="s">
        <v>1358</v>
      </c>
      <c r="E855" s="162" t="s">
        <v>196</v>
      </c>
      <c r="F855" s="162" t="s">
        <v>1359</v>
      </c>
      <c r="G855" s="162" t="s">
        <v>2110</v>
      </c>
      <c r="H855" s="162" t="s">
        <v>2111</v>
      </c>
      <c r="I855" s="162" t="s">
        <v>2112</v>
      </c>
      <c r="J855" s="162" t="s">
        <v>182</v>
      </c>
      <c r="K855" s="162" t="s">
        <v>10</v>
      </c>
      <c r="L855" s="162">
        <v>8</v>
      </c>
      <c r="M855" s="162">
        <v>2013</v>
      </c>
      <c r="N855" s="162" t="s">
        <v>2115</v>
      </c>
      <c r="O855" s="162">
        <v>33</v>
      </c>
      <c r="P855" s="162" t="s">
        <v>204</v>
      </c>
      <c r="Q855" s="162" t="s">
        <v>204</v>
      </c>
      <c r="R855" s="162" t="s">
        <v>204</v>
      </c>
      <c r="S855" s="162" t="s">
        <v>204</v>
      </c>
      <c r="T855" s="162" t="s">
        <v>204</v>
      </c>
      <c r="U855" s="162" t="s">
        <v>204</v>
      </c>
      <c r="V855" s="162" t="s">
        <v>204</v>
      </c>
      <c r="W855" s="162" t="s">
        <v>204</v>
      </c>
      <c r="X855" s="162" t="s">
        <v>204</v>
      </c>
      <c r="Y855" s="162" t="s">
        <v>204</v>
      </c>
      <c r="Z855" s="162" t="s">
        <v>204</v>
      </c>
      <c r="AA855" s="162" t="s">
        <v>204</v>
      </c>
      <c r="AB855" s="162" t="s">
        <v>205</v>
      </c>
      <c r="AC855" s="162" t="s">
        <v>204</v>
      </c>
      <c r="AD855" s="162" t="s">
        <v>204</v>
      </c>
      <c r="AE855" s="162" t="s">
        <v>204</v>
      </c>
      <c r="AF855" s="162" t="s">
        <v>204</v>
      </c>
      <c r="AG855" s="162" t="s">
        <v>197</v>
      </c>
    </row>
    <row r="856" spans="1:33" x14ac:dyDescent="0.25">
      <c r="A856" s="162" t="s">
        <v>196</v>
      </c>
      <c r="B856" s="162" t="s">
        <v>197</v>
      </c>
      <c r="C856" s="162" t="s">
        <v>197</v>
      </c>
      <c r="D856" s="162" t="s">
        <v>1358</v>
      </c>
      <c r="E856" s="162" t="s">
        <v>196</v>
      </c>
      <c r="F856" s="162" t="s">
        <v>1359</v>
      </c>
      <c r="G856" s="162" t="s">
        <v>2116</v>
      </c>
      <c r="H856" s="162" t="s">
        <v>2117</v>
      </c>
      <c r="I856" s="162" t="s">
        <v>1411</v>
      </c>
      <c r="J856" s="162" t="s">
        <v>1412</v>
      </c>
      <c r="K856" s="162" t="s">
        <v>10</v>
      </c>
      <c r="L856" s="162">
        <v>12</v>
      </c>
      <c r="M856" s="162">
        <v>2013</v>
      </c>
      <c r="N856" s="162" t="s">
        <v>2121</v>
      </c>
      <c r="O856" s="162">
        <v>3978</v>
      </c>
      <c r="P856" s="162" t="s">
        <v>204</v>
      </c>
      <c r="Q856" s="162" t="s">
        <v>204</v>
      </c>
      <c r="R856" s="162" t="s">
        <v>205</v>
      </c>
      <c r="S856" s="162" t="s">
        <v>204</v>
      </c>
      <c r="T856" s="162" t="s">
        <v>204</v>
      </c>
      <c r="U856" s="162" t="s">
        <v>204</v>
      </c>
      <c r="V856" s="162" t="s">
        <v>204</v>
      </c>
      <c r="W856" s="162" t="s">
        <v>204</v>
      </c>
      <c r="X856" s="162" t="s">
        <v>204</v>
      </c>
      <c r="Y856" s="162" t="s">
        <v>204</v>
      </c>
      <c r="Z856" s="162" t="s">
        <v>204</v>
      </c>
      <c r="AA856" s="162" t="s">
        <v>204</v>
      </c>
      <c r="AB856" s="162" t="s">
        <v>205</v>
      </c>
      <c r="AC856" s="162" t="s">
        <v>204</v>
      </c>
      <c r="AD856" s="162" t="s">
        <v>204</v>
      </c>
      <c r="AE856" s="162" t="s">
        <v>204</v>
      </c>
      <c r="AF856" s="162" t="s">
        <v>204</v>
      </c>
      <c r="AG856" s="162" t="s">
        <v>197</v>
      </c>
    </row>
    <row r="857" spans="1:33" x14ac:dyDescent="0.25">
      <c r="A857" s="162" t="s">
        <v>196</v>
      </c>
      <c r="B857" s="162" t="s">
        <v>197</v>
      </c>
      <c r="C857" s="162" t="s">
        <v>197</v>
      </c>
      <c r="D857" s="162" t="s">
        <v>1358</v>
      </c>
      <c r="E857" s="162" t="s">
        <v>196</v>
      </c>
      <c r="F857" s="162" t="s">
        <v>1359</v>
      </c>
      <c r="G857" s="162" t="s">
        <v>2116</v>
      </c>
      <c r="H857" s="162" t="s">
        <v>2117</v>
      </c>
      <c r="I857" s="162" t="s">
        <v>1411</v>
      </c>
      <c r="J857" s="162" t="s">
        <v>1412</v>
      </c>
      <c r="K857" s="162" t="s">
        <v>10</v>
      </c>
      <c r="L857" s="162">
        <v>9</v>
      </c>
      <c r="M857" s="162">
        <v>2013</v>
      </c>
      <c r="N857" s="162" t="s">
        <v>2119</v>
      </c>
      <c r="O857" s="162">
        <v>3401</v>
      </c>
      <c r="P857" s="162" t="s">
        <v>204</v>
      </c>
      <c r="Q857" s="162" t="s">
        <v>204</v>
      </c>
      <c r="R857" s="162" t="s">
        <v>205</v>
      </c>
      <c r="S857" s="162" t="s">
        <v>204</v>
      </c>
      <c r="T857" s="162" t="s">
        <v>204</v>
      </c>
      <c r="U857" s="162" t="s">
        <v>204</v>
      </c>
      <c r="V857" s="162" t="s">
        <v>204</v>
      </c>
      <c r="W857" s="162" t="s">
        <v>204</v>
      </c>
      <c r="X857" s="162" t="s">
        <v>204</v>
      </c>
      <c r="Y857" s="162" t="s">
        <v>204</v>
      </c>
      <c r="Z857" s="162" t="s">
        <v>204</v>
      </c>
      <c r="AA857" s="162" t="s">
        <v>204</v>
      </c>
      <c r="AB857" s="162" t="s">
        <v>205</v>
      </c>
      <c r="AC857" s="162" t="s">
        <v>204</v>
      </c>
      <c r="AD857" s="162" t="s">
        <v>204</v>
      </c>
      <c r="AE857" s="162" t="s">
        <v>204</v>
      </c>
      <c r="AF857" s="162" t="s">
        <v>204</v>
      </c>
      <c r="AG857" s="162" t="s">
        <v>197</v>
      </c>
    </row>
    <row r="858" spans="1:33" x14ac:dyDescent="0.25">
      <c r="A858" s="162" t="s">
        <v>196</v>
      </c>
      <c r="B858" s="162" t="s">
        <v>197</v>
      </c>
      <c r="C858" s="162" t="s">
        <v>197</v>
      </c>
      <c r="D858" s="162" t="s">
        <v>1358</v>
      </c>
      <c r="E858" s="162" t="s">
        <v>196</v>
      </c>
      <c r="F858" s="162" t="s">
        <v>1359</v>
      </c>
      <c r="G858" s="162" t="s">
        <v>2116</v>
      </c>
      <c r="H858" s="162" t="s">
        <v>2117</v>
      </c>
      <c r="I858" s="162" t="s">
        <v>1411</v>
      </c>
      <c r="J858" s="162" t="s">
        <v>1412</v>
      </c>
      <c r="K858" s="162" t="s">
        <v>10</v>
      </c>
      <c r="L858" s="162">
        <v>11</v>
      </c>
      <c r="M858" s="162">
        <v>2013</v>
      </c>
      <c r="N858" s="162" t="s">
        <v>2120</v>
      </c>
      <c r="O858" s="162">
        <v>2722</v>
      </c>
      <c r="P858" s="162" t="s">
        <v>204</v>
      </c>
      <c r="Q858" s="162" t="s">
        <v>204</v>
      </c>
      <c r="R858" s="162" t="s">
        <v>205</v>
      </c>
      <c r="S858" s="162" t="s">
        <v>204</v>
      </c>
      <c r="T858" s="162" t="s">
        <v>204</v>
      </c>
      <c r="U858" s="162" t="s">
        <v>204</v>
      </c>
      <c r="V858" s="162" t="s">
        <v>204</v>
      </c>
      <c r="W858" s="162" t="s">
        <v>204</v>
      </c>
      <c r="X858" s="162" t="s">
        <v>204</v>
      </c>
      <c r="Y858" s="162" t="s">
        <v>204</v>
      </c>
      <c r="Z858" s="162" t="s">
        <v>204</v>
      </c>
      <c r="AA858" s="162" t="s">
        <v>204</v>
      </c>
      <c r="AB858" s="162" t="s">
        <v>205</v>
      </c>
      <c r="AC858" s="162" t="s">
        <v>204</v>
      </c>
      <c r="AD858" s="162" t="s">
        <v>204</v>
      </c>
      <c r="AE858" s="162" t="s">
        <v>204</v>
      </c>
      <c r="AF858" s="162" t="s">
        <v>204</v>
      </c>
      <c r="AG858" s="162" t="s">
        <v>197</v>
      </c>
    </row>
    <row r="859" spans="1:33" x14ac:dyDescent="0.25">
      <c r="A859" s="162" t="s">
        <v>196</v>
      </c>
      <c r="B859" s="162" t="s">
        <v>197</v>
      </c>
      <c r="C859" s="162" t="s">
        <v>197</v>
      </c>
      <c r="D859" s="162" t="s">
        <v>1358</v>
      </c>
      <c r="E859" s="162" t="s">
        <v>196</v>
      </c>
      <c r="F859" s="162" t="s">
        <v>1359</v>
      </c>
      <c r="G859" s="162" t="s">
        <v>2116</v>
      </c>
      <c r="H859" s="162" t="s">
        <v>2117</v>
      </c>
      <c r="I859" s="162" t="s">
        <v>1411</v>
      </c>
      <c r="J859" s="162" t="s">
        <v>1412</v>
      </c>
      <c r="K859" s="162" t="s">
        <v>10</v>
      </c>
      <c r="L859" s="162">
        <v>10</v>
      </c>
      <c r="M859" s="162">
        <v>2013</v>
      </c>
      <c r="N859" s="162" t="s">
        <v>2118</v>
      </c>
      <c r="O859" s="162">
        <v>3511</v>
      </c>
      <c r="P859" s="162" t="s">
        <v>204</v>
      </c>
      <c r="Q859" s="162" t="s">
        <v>204</v>
      </c>
      <c r="R859" s="162" t="s">
        <v>205</v>
      </c>
      <c r="S859" s="162" t="s">
        <v>204</v>
      </c>
      <c r="T859" s="162" t="s">
        <v>204</v>
      </c>
      <c r="U859" s="162" t="s">
        <v>204</v>
      </c>
      <c r="V859" s="162" t="s">
        <v>204</v>
      </c>
      <c r="W859" s="162" t="s">
        <v>204</v>
      </c>
      <c r="X859" s="162" t="s">
        <v>204</v>
      </c>
      <c r="Y859" s="162" t="s">
        <v>204</v>
      </c>
      <c r="Z859" s="162" t="s">
        <v>204</v>
      </c>
      <c r="AA859" s="162" t="s">
        <v>204</v>
      </c>
      <c r="AB859" s="162" t="s">
        <v>205</v>
      </c>
      <c r="AC859" s="162" t="s">
        <v>204</v>
      </c>
      <c r="AD859" s="162" t="s">
        <v>204</v>
      </c>
      <c r="AE859" s="162" t="s">
        <v>204</v>
      </c>
      <c r="AF859" s="162" t="s">
        <v>204</v>
      </c>
      <c r="AG859" s="162" t="s">
        <v>197</v>
      </c>
    </row>
    <row r="860" spans="1:33" x14ac:dyDescent="0.25">
      <c r="A860" s="162" t="s">
        <v>196</v>
      </c>
      <c r="B860" s="162" t="s">
        <v>197</v>
      </c>
      <c r="C860" s="162" t="s">
        <v>197</v>
      </c>
      <c r="D860" s="162" t="s">
        <v>1358</v>
      </c>
      <c r="E860" s="162" t="s">
        <v>196</v>
      </c>
      <c r="F860" s="162" t="s">
        <v>1359</v>
      </c>
      <c r="G860" s="162" t="s">
        <v>2122</v>
      </c>
      <c r="H860" s="162" t="s">
        <v>2123</v>
      </c>
      <c r="I860" s="162" t="s">
        <v>2124</v>
      </c>
      <c r="J860" s="162" t="s">
        <v>182</v>
      </c>
      <c r="K860" s="162" t="s">
        <v>10</v>
      </c>
      <c r="L860" s="162">
        <v>8</v>
      </c>
      <c r="M860" s="162">
        <v>2013</v>
      </c>
      <c r="N860" s="162" t="s">
        <v>2125</v>
      </c>
      <c r="O860" s="162">
        <v>12</v>
      </c>
      <c r="P860" s="162" t="s">
        <v>204</v>
      </c>
      <c r="Q860" s="162" t="s">
        <v>204</v>
      </c>
      <c r="R860" s="162" t="s">
        <v>204</v>
      </c>
      <c r="S860" s="162" t="s">
        <v>204</v>
      </c>
      <c r="T860" s="162" t="s">
        <v>204</v>
      </c>
      <c r="U860" s="162" t="s">
        <v>204</v>
      </c>
      <c r="V860" s="162" t="s">
        <v>204</v>
      </c>
      <c r="W860" s="162" t="s">
        <v>204</v>
      </c>
      <c r="X860" s="162" t="s">
        <v>204</v>
      </c>
      <c r="Y860" s="162" t="s">
        <v>204</v>
      </c>
      <c r="Z860" s="162" t="s">
        <v>204</v>
      </c>
      <c r="AA860" s="162" t="s">
        <v>204</v>
      </c>
      <c r="AB860" s="162" t="s">
        <v>205</v>
      </c>
      <c r="AC860" s="162" t="s">
        <v>204</v>
      </c>
      <c r="AD860" s="162" t="s">
        <v>204</v>
      </c>
      <c r="AE860" s="162" t="s">
        <v>204</v>
      </c>
      <c r="AF860" s="162" t="s">
        <v>204</v>
      </c>
      <c r="AG860" s="162" t="s">
        <v>197</v>
      </c>
    </row>
    <row r="861" spans="1:33" x14ac:dyDescent="0.25">
      <c r="A861" s="162" t="s">
        <v>196</v>
      </c>
      <c r="B861" s="162" t="s">
        <v>197</v>
      </c>
      <c r="C861" s="162" t="s">
        <v>197</v>
      </c>
      <c r="D861" s="162" t="s">
        <v>1358</v>
      </c>
      <c r="E861" s="162" t="s">
        <v>196</v>
      </c>
      <c r="F861" s="162" t="s">
        <v>1359</v>
      </c>
      <c r="G861" s="162" t="s">
        <v>2122</v>
      </c>
      <c r="H861" s="162" t="s">
        <v>2123</v>
      </c>
      <c r="I861" s="162" t="s">
        <v>2124</v>
      </c>
      <c r="J861" s="162" t="s">
        <v>182</v>
      </c>
      <c r="K861" s="162" t="s">
        <v>10</v>
      </c>
      <c r="L861" s="162">
        <v>9</v>
      </c>
      <c r="M861" s="162">
        <v>2013</v>
      </c>
      <c r="N861" s="162" t="s">
        <v>2126</v>
      </c>
      <c r="O861" s="162">
        <v>39</v>
      </c>
      <c r="P861" s="162" t="s">
        <v>204</v>
      </c>
      <c r="Q861" s="162" t="s">
        <v>204</v>
      </c>
      <c r="R861" s="162" t="s">
        <v>204</v>
      </c>
      <c r="S861" s="162" t="s">
        <v>204</v>
      </c>
      <c r="T861" s="162" t="s">
        <v>204</v>
      </c>
      <c r="U861" s="162" t="s">
        <v>204</v>
      </c>
      <c r="V861" s="162" t="s">
        <v>204</v>
      </c>
      <c r="W861" s="162" t="s">
        <v>204</v>
      </c>
      <c r="X861" s="162" t="s">
        <v>204</v>
      </c>
      <c r="Y861" s="162" t="s">
        <v>204</v>
      </c>
      <c r="Z861" s="162" t="s">
        <v>204</v>
      </c>
      <c r="AA861" s="162" t="s">
        <v>204</v>
      </c>
      <c r="AB861" s="162" t="s">
        <v>205</v>
      </c>
      <c r="AC861" s="162" t="s">
        <v>204</v>
      </c>
      <c r="AD861" s="162" t="s">
        <v>204</v>
      </c>
      <c r="AE861" s="162" t="s">
        <v>204</v>
      </c>
      <c r="AF861" s="162" t="s">
        <v>204</v>
      </c>
      <c r="AG861" s="162" t="s">
        <v>197</v>
      </c>
    </row>
    <row r="862" spans="1:33" x14ac:dyDescent="0.25">
      <c r="A862" s="162" t="s">
        <v>196</v>
      </c>
      <c r="B862" s="162" t="s">
        <v>197</v>
      </c>
      <c r="C862" s="162" t="s">
        <v>197</v>
      </c>
      <c r="D862" s="162" t="s">
        <v>1358</v>
      </c>
      <c r="E862" s="162" t="s">
        <v>196</v>
      </c>
      <c r="F862" s="162" t="s">
        <v>1359</v>
      </c>
      <c r="G862" s="162" t="s">
        <v>2122</v>
      </c>
      <c r="H862" s="162" t="s">
        <v>2123</v>
      </c>
      <c r="I862" s="162" t="s">
        <v>2124</v>
      </c>
      <c r="J862" s="162" t="s">
        <v>182</v>
      </c>
      <c r="K862" s="162" t="s">
        <v>10</v>
      </c>
      <c r="L862" s="162">
        <v>7</v>
      </c>
      <c r="M862" s="162">
        <v>2013</v>
      </c>
      <c r="N862" s="162" t="s">
        <v>2127</v>
      </c>
      <c r="O862" s="162">
        <v>14</v>
      </c>
      <c r="P862" s="162" t="s">
        <v>204</v>
      </c>
      <c r="Q862" s="162" t="s">
        <v>204</v>
      </c>
      <c r="R862" s="162" t="s">
        <v>204</v>
      </c>
      <c r="S862" s="162" t="s">
        <v>204</v>
      </c>
      <c r="T862" s="162" t="s">
        <v>204</v>
      </c>
      <c r="U862" s="162" t="s">
        <v>204</v>
      </c>
      <c r="V862" s="162" t="s">
        <v>204</v>
      </c>
      <c r="W862" s="162" t="s">
        <v>204</v>
      </c>
      <c r="X862" s="162" t="s">
        <v>204</v>
      </c>
      <c r="Y862" s="162" t="s">
        <v>204</v>
      </c>
      <c r="Z862" s="162" t="s">
        <v>204</v>
      </c>
      <c r="AA862" s="162" t="s">
        <v>204</v>
      </c>
      <c r="AB862" s="162" t="s">
        <v>205</v>
      </c>
      <c r="AC862" s="162" t="s">
        <v>204</v>
      </c>
      <c r="AD862" s="162" t="s">
        <v>204</v>
      </c>
      <c r="AE862" s="162" t="s">
        <v>204</v>
      </c>
      <c r="AF862" s="162" t="s">
        <v>204</v>
      </c>
      <c r="AG862" s="162" t="s">
        <v>197</v>
      </c>
    </row>
    <row r="863" spans="1:33" x14ac:dyDescent="0.25">
      <c r="A863" s="162" t="s">
        <v>196</v>
      </c>
      <c r="B863" s="162" t="s">
        <v>197</v>
      </c>
      <c r="C863" s="162" t="s">
        <v>197</v>
      </c>
      <c r="D863" s="162" t="s">
        <v>1358</v>
      </c>
      <c r="E863" s="162" t="s">
        <v>196</v>
      </c>
      <c r="F863" s="162" t="s">
        <v>1359</v>
      </c>
      <c r="G863" s="162" t="s">
        <v>69</v>
      </c>
      <c r="H863" s="162" t="s">
        <v>68</v>
      </c>
      <c r="I863" s="162" t="s">
        <v>1419</v>
      </c>
      <c r="J863" s="162" t="s">
        <v>1412</v>
      </c>
      <c r="K863" s="162" t="s">
        <v>10</v>
      </c>
      <c r="L863" s="162">
        <v>6</v>
      </c>
      <c r="M863" s="162">
        <v>2014</v>
      </c>
      <c r="N863" s="162" t="s">
        <v>2128</v>
      </c>
      <c r="O863" s="162">
        <v>7713</v>
      </c>
      <c r="P863" s="162" t="s">
        <v>204</v>
      </c>
      <c r="Q863" s="162" t="s">
        <v>204</v>
      </c>
      <c r="R863" s="162" t="s">
        <v>205</v>
      </c>
      <c r="S863" s="162" t="s">
        <v>204</v>
      </c>
      <c r="T863" s="162" t="s">
        <v>204</v>
      </c>
      <c r="U863" s="162" t="s">
        <v>204</v>
      </c>
      <c r="V863" s="162" t="s">
        <v>204</v>
      </c>
      <c r="W863" s="162" t="s">
        <v>204</v>
      </c>
      <c r="X863" s="162" t="s">
        <v>205</v>
      </c>
      <c r="Y863" s="162" t="s">
        <v>205</v>
      </c>
      <c r="Z863" s="162" t="s">
        <v>204</v>
      </c>
      <c r="AA863" s="162" t="s">
        <v>204</v>
      </c>
      <c r="AB863" s="162" t="s">
        <v>205</v>
      </c>
      <c r="AC863" s="162" t="s">
        <v>204</v>
      </c>
      <c r="AD863" s="162" t="s">
        <v>204</v>
      </c>
      <c r="AE863" s="162" t="s">
        <v>204</v>
      </c>
      <c r="AF863" s="162" t="s">
        <v>204</v>
      </c>
      <c r="AG863" s="162" t="s">
        <v>197</v>
      </c>
    </row>
    <row r="864" spans="1:33" x14ac:dyDescent="0.25">
      <c r="A864" s="162" t="s">
        <v>196</v>
      </c>
      <c r="B864" s="162" t="s">
        <v>197</v>
      </c>
      <c r="C864" s="162" t="s">
        <v>197</v>
      </c>
      <c r="D864" s="162" t="s">
        <v>1358</v>
      </c>
      <c r="E864" s="162" t="s">
        <v>196</v>
      </c>
      <c r="F864" s="162" t="s">
        <v>1359</v>
      </c>
      <c r="G864" s="162" t="s">
        <v>69</v>
      </c>
      <c r="H864" s="162" t="s">
        <v>68</v>
      </c>
      <c r="I864" s="162" t="s">
        <v>1419</v>
      </c>
      <c r="J864" s="162" t="s">
        <v>1412</v>
      </c>
      <c r="K864" s="162" t="s">
        <v>10</v>
      </c>
      <c r="L864" s="162">
        <v>6</v>
      </c>
      <c r="M864" s="162">
        <v>2014</v>
      </c>
      <c r="N864" s="162" t="s">
        <v>2129</v>
      </c>
      <c r="O864" s="162">
        <v>2319</v>
      </c>
      <c r="P864" s="162" t="s">
        <v>204</v>
      </c>
      <c r="Q864" s="162" t="s">
        <v>204</v>
      </c>
      <c r="R864" s="162" t="s">
        <v>205</v>
      </c>
      <c r="S864" s="162" t="s">
        <v>204</v>
      </c>
      <c r="T864" s="162" t="s">
        <v>204</v>
      </c>
      <c r="U864" s="162" t="s">
        <v>204</v>
      </c>
      <c r="V864" s="162" t="s">
        <v>204</v>
      </c>
      <c r="W864" s="162" t="s">
        <v>204</v>
      </c>
      <c r="X864" s="162" t="s">
        <v>205</v>
      </c>
      <c r="Y864" s="162" t="s">
        <v>205</v>
      </c>
      <c r="Z864" s="162" t="s">
        <v>204</v>
      </c>
      <c r="AA864" s="162" t="s">
        <v>204</v>
      </c>
      <c r="AB864" s="162" t="s">
        <v>205</v>
      </c>
      <c r="AC864" s="162" t="s">
        <v>204</v>
      </c>
      <c r="AD864" s="162" t="s">
        <v>204</v>
      </c>
      <c r="AE864" s="162" t="s">
        <v>204</v>
      </c>
      <c r="AF864" s="162" t="s">
        <v>204</v>
      </c>
      <c r="AG864" s="162" t="s">
        <v>197</v>
      </c>
    </row>
    <row r="865" spans="1:33" x14ac:dyDescent="0.25">
      <c r="A865" s="162" t="s">
        <v>196</v>
      </c>
      <c r="B865" s="162" t="s">
        <v>197</v>
      </c>
      <c r="C865" s="162" t="s">
        <v>197</v>
      </c>
      <c r="D865" s="162" t="s">
        <v>1358</v>
      </c>
      <c r="E865" s="162" t="s">
        <v>196</v>
      </c>
      <c r="F865" s="162" t="s">
        <v>1359</v>
      </c>
      <c r="G865" s="162" t="s">
        <v>69</v>
      </c>
      <c r="H865" s="162" t="s">
        <v>68</v>
      </c>
      <c r="I865" s="162" t="s">
        <v>1419</v>
      </c>
      <c r="J865" s="162" t="s">
        <v>1412</v>
      </c>
      <c r="K865" s="162" t="s">
        <v>10</v>
      </c>
      <c r="L865" s="162">
        <v>12</v>
      </c>
      <c r="M865" s="162">
        <v>2013</v>
      </c>
      <c r="N865" s="162" t="s">
        <v>2130</v>
      </c>
      <c r="O865" s="162">
        <v>1532</v>
      </c>
      <c r="P865" s="162" t="s">
        <v>204</v>
      </c>
      <c r="Q865" s="162" t="s">
        <v>204</v>
      </c>
      <c r="R865" s="162" t="s">
        <v>205</v>
      </c>
      <c r="S865" s="162" t="s">
        <v>204</v>
      </c>
      <c r="T865" s="162" t="s">
        <v>204</v>
      </c>
      <c r="U865" s="162" t="s">
        <v>204</v>
      </c>
      <c r="V865" s="162" t="s">
        <v>204</v>
      </c>
      <c r="W865" s="162" t="s">
        <v>204</v>
      </c>
      <c r="X865" s="162" t="s">
        <v>205</v>
      </c>
      <c r="Y865" s="162" t="s">
        <v>205</v>
      </c>
      <c r="Z865" s="162" t="s">
        <v>204</v>
      </c>
      <c r="AA865" s="162" t="s">
        <v>204</v>
      </c>
      <c r="AB865" s="162" t="s">
        <v>205</v>
      </c>
      <c r="AC865" s="162" t="s">
        <v>204</v>
      </c>
      <c r="AD865" s="162" t="s">
        <v>204</v>
      </c>
      <c r="AE865" s="162" t="s">
        <v>204</v>
      </c>
      <c r="AF865" s="162" t="s">
        <v>204</v>
      </c>
      <c r="AG865" s="162" t="s">
        <v>197</v>
      </c>
    </row>
    <row r="866" spans="1:33" x14ac:dyDescent="0.25">
      <c r="A866" s="162" t="s">
        <v>196</v>
      </c>
      <c r="B866" s="162" t="s">
        <v>197</v>
      </c>
      <c r="C866" s="162" t="s">
        <v>197</v>
      </c>
      <c r="D866" s="162" t="s">
        <v>1358</v>
      </c>
      <c r="E866" s="162" t="s">
        <v>196</v>
      </c>
      <c r="F866" s="162" t="s">
        <v>1359</v>
      </c>
      <c r="G866" s="162" t="s">
        <v>71</v>
      </c>
      <c r="H866" s="162" t="s">
        <v>70</v>
      </c>
      <c r="I866" s="162" t="s">
        <v>1680</v>
      </c>
      <c r="J866" s="162" t="s">
        <v>186</v>
      </c>
      <c r="K866" s="162" t="s">
        <v>10</v>
      </c>
      <c r="L866" s="162">
        <v>6</v>
      </c>
      <c r="M866" s="162">
        <v>2014</v>
      </c>
      <c r="N866" s="162" t="s">
        <v>2142</v>
      </c>
      <c r="O866" s="162">
        <v>729</v>
      </c>
      <c r="P866" s="162" t="s">
        <v>204</v>
      </c>
      <c r="Q866" s="162" t="s">
        <v>204</v>
      </c>
      <c r="R866" s="162" t="s">
        <v>205</v>
      </c>
      <c r="S866" s="162" t="s">
        <v>204</v>
      </c>
      <c r="T866" s="162" t="s">
        <v>204</v>
      </c>
      <c r="U866" s="162" t="s">
        <v>204</v>
      </c>
      <c r="V866" s="162" t="s">
        <v>204</v>
      </c>
      <c r="W866" s="162" t="s">
        <v>204</v>
      </c>
      <c r="X866" s="162" t="s">
        <v>205</v>
      </c>
      <c r="Y866" s="162" t="s">
        <v>205</v>
      </c>
      <c r="Z866" s="162" t="s">
        <v>204</v>
      </c>
      <c r="AA866" s="162" t="s">
        <v>204</v>
      </c>
      <c r="AB866" s="162" t="s">
        <v>205</v>
      </c>
      <c r="AC866" s="162" t="s">
        <v>204</v>
      </c>
      <c r="AD866" s="162" t="s">
        <v>204</v>
      </c>
      <c r="AE866" s="162" t="s">
        <v>204</v>
      </c>
      <c r="AF866" s="162" t="s">
        <v>204</v>
      </c>
      <c r="AG866" s="162" t="s">
        <v>197</v>
      </c>
    </row>
    <row r="867" spans="1:33" x14ac:dyDescent="0.25">
      <c r="A867" s="162" t="s">
        <v>196</v>
      </c>
      <c r="B867" s="162" t="s">
        <v>197</v>
      </c>
      <c r="C867" s="162" t="s">
        <v>197</v>
      </c>
      <c r="D867" s="162" t="s">
        <v>1358</v>
      </c>
      <c r="E867" s="162" t="s">
        <v>196</v>
      </c>
      <c r="F867" s="162" t="s">
        <v>1359</v>
      </c>
      <c r="G867" s="162" t="s">
        <v>71</v>
      </c>
      <c r="H867" s="162" t="s">
        <v>70</v>
      </c>
      <c r="I867" s="162" t="s">
        <v>1680</v>
      </c>
      <c r="J867" s="162" t="s">
        <v>186</v>
      </c>
      <c r="K867" s="162" t="s">
        <v>10</v>
      </c>
      <c r="L867" s="162">
        <v>6</v>
      </c>
      <c r="M867" s="162">
        <v>2014</v>
      </c>
      <c r="N867" s="162" t="s">
        <v>2143</v>
      </c>
      <c r="O867" s="162">
        <v>1260</v>
      </c>
      <c r="P867" s="162" t="s">
        <v>204</v>
      </c>
      <c r="Q867" s="162" t="s">
        <v>204</v>
      </c>
      <c r="R867" s="162" t="s">
        <v>205</v>
      </c>
      <c r="S867" s="162" t="s">
        <v>204</v>
      </c>
      <c r="T867" s="162" t="s">
        <v>204</v>
      </c>
      <c r="U867" s="162" t="s">
        <v>204</v>
      </c>
      <c r="V867" s="162" t="s">
        <v>204</v>
      </c>
      <c r="W867" s="162" t="s">
        <v>204</v>
      </c>
      <c r="X867" s="162" t="s">
        <v>205</v>
      </c>
      <c r="Y867" s="162" t="s">
        <v>205</v>
      </c>
      <c r="Z867" s="162" t="s">
        <v>204</v>
      </c>
      <c r="AA867" s="162" t="s">
        <v>204</v>
      </c>
      <c r="AB867" s="162" t="s">
        <v>205</v>
      </c>
      <c r="AC867" s="162" t="s">
        <v>204</v>
      </c>
      <c r="AD867" s="162" t="s">
        <v>204</v>
      </c>
      <c r="AE867" s="162" t="s">
        <v>204</v>
      </c>
      <c r="AF867" s="162" t="s">
        <v>204</v>
      </c>
      <c r="AG867" s="162" t="s">
        <v>197</v>
      </c>
    </row>
    <row r="868" spans="1:33" x14ac:dyDescent="0.25">
      <c r="A868" s="162" t="s">
        <v>196</v>
      </c>
      <c r="B868" s="162" t="s">
        <v>197</v>
      </c>
      <c r="C868" s="162" t="s">
        <v>197</v>
      </c>
      <c r="D868" s="162" t="s">
        <v>1358</v>
      </c>
      <c r="E868" s="162" t="s">
        <v>196</v>
      </c>
      <c r="F868" s="162" t="s">
        <v>1359</v>
      </c>
      <c r="G868" s="162" t="s">
        <v>71</v>
      </c>
      <c r="H868" s="162" t="s">
        <v>70</v>
      </c>
      <c r="I868" s="162" t="s">
        <v>1680</v>
      </c>
      <c r="J868" s="162" t="s">
        <v>186</v>
      </c>
      <c r="K868" s="162" t="s">
        <v>10</v>
      </c>
      <c r="L868" s="162">
        <v>2</v>
      </c>
      <c r="M868" s="162">
        <v>2014</v>
      </c>
      <c r="N868" s="162" t="s">
        <v>2133</v>
      </c>
      <c r="O868" s="162">
        <v>582</v>
      </c>
      <c r="P868" s="162" t="s">
        <v>204</v>
      </c>
      <c r="Q868" s="162" t="s">
        <v>204</v>
      </c>
      <c r="R868" s="162" t="s">
        <v>205</v>
      </c>
      <c r="S868" s="162" t="s">
        <v>204</v>
      </c>
      <c r="T868" s="162" t="s">
        <v>204</v>
      </c>
      <c r="U868" s="162" t="s">
        <v>204</v>
      </c>
      <c r="V868" s="162" t="s">
        <v>204</v>
      </c>
      <c r="W868" s="162" t="s">
        <v>204</v>
      </c>
      <c r="X868" s="162" t="s">
        <v>205</v>
      </c>
      <c r="Y868" s="162" t="s">
        <v>205</v>
      </c>
      <c r="Z868" s="162" t="s">
        <v>204</v>
      </c>
      <c r="AA868" s="162" t="s">
        <v>204</v>
      </c>
      <c r="AB868" s="162" t="s">
        <v>205</v>
      </c>
      <c r="AC868" s="162" t="s">
        <v>204</v>
      </c>
      <c r="AD868" s="162" t="s">
        <v>204</v>
      </c>
      <c r="AE868" s="162" t="s">
        <v>204</v>
      </c>
      <c r="AF868" s="162" t="s">
        <v>204</v>
      </c>
      <c r="AG868" s="162" t="s">
        <v>197</v>
      </c>
    </row>
    <row r="869" spans="1:33" x14ac:dyDescent="0.25">
      <c r="A869" s="162" t="s">
        <v>196</v>
      </c>
      <c r="B869" s="162" t="s">
        <v>197</v>
      </c>
      <c r="C869" s="162" t="s">
        <v>197</v>
      </c>
      <c r="D869" s="162" t="s">
        <v>1358</v>
      </c>
      <c r="E869" s="162" t="s">
        <v>196</v>
      </c>
      <c r="F869" s="162" t="s">
        <v>1359</v>
      </c>
      <c r="G869" s="162" t="s">
        <v>71</v>
      </c>
      <c r="H869" s="162" t="s">
        <v>70</v>
      </c>
      <c r="I869" s="162" t="s">
        <v>1680</v>
      </c>
      <c r="J869" s="162" t="s">
        <v>186</v>
      </c>
      <c r="K869" s="162" t="s">
        <v>10</v>
      </c>
      <c r="L869" s="162">
        <v>2</v>
      </c>
      <c r="M869" s="162">
        <v>2014</v>
      </c>
      <c r="N869" s="162" t="s">
        <v>2134</v>
      </c>
      <c r="O869" s="162">
        <v>231</v>
      </c>
      <c r="P869" s="162" t="s">
        <v>204</v>
      </c>
      <c r="Q869" s="162" t="s">
        <v>204</v>
      </c>
      <c r="R869" s="162" t="s">
        <v>205</v>
      </c>
      <c r="S869" s="162" t="s">
        <v>204</v>
      </c>
      <c r="T869" s="162" t="s">
        <v>204</v>
      </c>
      <c r="U869" s="162" t="s">
        <v>204</v>
      </c>
      <c r="V869" s="162" t="s">
        <v>204</v>
      </c>
      <c r="W869" s="162" t="s">
        <v>204</v>
      </c>
      <c r="X869" s="162" t="s">
        <v>205</v>
      </c>
      <c r="Y869" s="162" t="s">
        <v>205</v>
      </c>
      <c r="Z869" s="162" t="s">
        <v>204</v>
      </c>
      <c r="AA869" s="162" t="s">
        <v>204</v>
      </c>
      <c r="AB869" s="162" t="s">
        <v>205</v>
      </c>
      <c r="AC869" s="162" t="s">
        <v>204</v>
      </c>
      <c r="AD869" s="162" t="s">
        <v>204</v>
      </c>
      <c r="AE869" s="162" t="s">
        <v>204</v>
      </c>
      <c r="AF869" s="162" t="s">
        <v>204</v>
      </c>
      <c r="AG869" s="162" t="s">
        <v>197</v>
      </c>
    </row>
    <row r="870" spans="1:33" x14ac:dyDescent="0.25">
      <c r="A870" s="162" t="s">
        <v>196</v>
      </c>
      <c r="B870" s="162" t="s">
        <v>197</v>
      </c>
      <c r="C870" s="162" t="s">
        <v>197</v>
      </c>
      <c r="D870" s="162" t="s">
        <v>1358</v>
      </c>
      <c r="E870" s="162" t="s">
        <v>196</v>
      </c>
      <c r="F870" s="162" t="s">
        <v>1359</v>
      </c>
      <c r="G870" s="162" t="s">
        <v>71</v>
      </c>
      <c r="H870" s="162" t="s">
        <v>70</v>
      </c>
      <c r="I870" s="162" t="s">
        <v>1680</v>
      </c>
      <c r="J870" s="162" t="s">
        <v>186</v>
      </c>
      <c r="K870" s="162" t="s">
        <v>10</v>
      </c>
      <c r="L870" s="162">
        <v>2</v>
      </c>
      <c r="M870" s="162">
        <v>2014</v>
      </c>
      <c r="N870" s="162" t="s">
        <v>2135</v>
      </c>
      <c r="O870" s="162">
        <v>687</v>
      </c>
      <c r="P870" s="162" t="s">
        <v>204</v>
      </c>
      <c r="Q870" s="162" t="s">
        <v>204</v>
      </c>
      <c r="R870" s="162" t="s">
        <v>205</v>
      </c>
      <c r="S870" s="162" t="s">
        <v>204</v>
      </c>
      <c r="T870" s="162" t="s">
        <v>204</v>
      </c>
      <c r="U870" s="162" t="s">
        <v>204</v>
      </c>
      <c r="V870" s="162" t="s">
        <v>204</v>
      </c>
      <c r="W870" s="162" t="s">
        <v>204</v>
      </c>
      <c r="X870" s="162" t="s">
        <v>205</v>
      </c>
      <c r="Y870" s="162" t="s">
        <v>205</v>
      </c>
      <c r="Z870" s="162" t="s">
        <v>204</v>
      </c>
      <c r="AA870" s="162" t="s">
        <v>204</v>
      </c>
      <c r="AB870" s="162" t="s">
        <v>205</v>
      </c>
      <c r="AC870" s="162" t="s">
        <v>204</v>
      </c>
      <c r="AD870" s="162" t="s">
        <v>204</v>
      </c>
      <c r="AE870" s="162" t="s">
        <v>204</v>
      </c>
      <c r="AF870" s="162" t="s">
        <v>204</v>
      </c>
      <c r="AG870" s="162" t="s">
        <v>197</v>
      </c>
    </row>
    <row r="871" spans="1:33" x14ac:dyDescent="0.25">
      <c r="A871" s="162" t="s">
        <v>196</v>
      </c>
      <c r="B871" s="162" t="s">
        <v>197</v>
      </c>
      <c r="C871" s="162" t="s">
        <v>197</v>
      </c>
      <c r="D871" s="162" t="s">
        <v>1358</v>
      </c>
      <c r="E871" s="162" t="s">
        <v>196</v>
      </c>
      <c r="F871" s="162" t="s">
        <v>1359</v>
      </c>
      <c r="G871" s="162" t="s">
        <v>71</v>
      </c>
      <c r="H871" s="162" t="s">
        <v>70</v>
      </c>
      <c r="I871" s="162" t="s">
        <v>1680</v>
      </c>
      <c r="J871" s="162" t="s">
        <v>186</v>
      </c>
      <c r="K871" s="162" t="s">
        <v>10</v>
      </c>
      <c r="L871" s="162">
        <v>2</v>
      </c>
      <c r="M871" s="162">
        <v>2014</v>
      </c>
      <c r="N871" s="162" t="s">
        <v>2136</v>
      </c>
      <c r="O871" s="162">
        <v>688</v>
      </c>
      <c r="P871" s="162" t="s">
        <v>204</v>
      </c>
      <c r="Q871" s="162" t="s">
        <v>204</v>
      </c>
      <c r="R871" s="162" t="s">
        <v>205</v>
      </c>
      <c r="S871" s="162" t="s">
        <v>204</v>
      </c>
      <c r="T871" s="162" t="s">
        <v>204</v>
      </c>
      <c r="U871" s="162" t="s">
        <v>204</v>
      </c>
      <c r="V871" s="162" t="s">
        <v>204</v>
      </c>
      <c r="W871" s="162" t="s">
        <v>204</v>
      </c>
      <c r="X871" s="162" t="s">
        <v>205</v>
      </c>
      <c r="Y871" s="162" t="s">
        <v>205</v>
      </c>
      <c r="Z871" s="162" t="s">
        <v>204</v>
      </c>
      <c r="AA871" s="162" t="s">
        <v>204</v>
      </c>
      <c r="AB871" s="162" t="s">
        <v>205</v>
      </c>
      <c r="AC871" s="162" t="s">
        <v>204</v>
      </c>
      <c r="AD871" s="162" t="s">
        <v>204</v>
      </c>
      <c r="AE871" s="162" t="s">
        <v>204</v>
      </c>
      <c r="AF871" s="162" t="s">
        <v>204</v>
      </c>
      <c r="AG871" s="162" t="s">
        <v>197</v>
      </c>
    </row>
    <row r="872" spans="1:33" x14ac:dyDescent="0.25">
      <c r="A872" s="162" t="s">
        <v>196</v>
      </c>
      <c r="B872" s="162" t="s">
        <v>197</v>
      </c>
      <c r="C872" s="162" t="s">
        <v>197</v>
      </c>
      <c r="D872" s="162" t="s">
        <v>1358</v>
      </c>
      <c r="E872" s="162" t="s">
        <v>196</v>
      </c>
      <c r="F872" s="162" t="s">
        <v>1359</v>
      </c>
      <c r="G872" s="162" t="s">
        <v>71</v>
      </c>
      <c r="H872" s="162" t="s">
        <v>70</v>
      </c>
      <c r="I872" s="162" t="s">
        <v>1680</v>
      </c>
      <c r="J872" s="162" t="s">
        <v>186</v>
      </c>
      <c r="K872" s="162" t="s">
        <v>10</v>
      </c>
      <c r="L872" s="162">
        <v>1</v>
      </c>
      <c r="M872" s="162">
        <v>2014</v>
      </c>
      <c r="N872" s="162" t="s">
        <v>2132</v>
      </c>
      <c r="O872" s="162">
        <v>665</v>
      </c>
      <c r="P872" s="162" t="s">
        <v>204</v>
      </c>
      <c r="Q872" s="162" t="s">
        <v>204</v>
      </c>
      <c r="R872" s="162" t="s">
        <v>205</v>
      </c>
      <c r="S872" s="162" t="s">
        <v>204</v>
      </c>
      <c r="T872" s="162" t="s">
        <v>204</v>
      </c>
      <c r="U872" s="162" t="s">
        <v>204</v>
      </c>
      <c r="V872" s="162" t="s">
        <v>204</v>
      </c>
      <c r="W872" s="162" t="s">
        <v>204</v>
      </c>
      <c r="X872" s="162" t="s">
        <v>204</v>
      </c>
      <c r="Y872" s="162" t="s">
        <v>205</v>
      </c>
      <c r="Z872" s="162" t="s">
        <v>204</v>
      </c>
      <c r="AA872" s="162" t="s">
        <v>204</v>
      </c>
      <c r="AB872" s="162" t="s">
        <v>205</v>
      </c>
      <c r="AC872" s="162" t="s">
        <v>204</v>
      </c>
      <c r="AD872" s="162" t="s">
        <v>204</v>
      </c>
      <c r="AE872" s="162" t="s">
        <v>204</v>
      </c>
      <c r="AF872" s="162" t="s">
        <v>204</v>
      </c>
      <c r="AG872" s="162" t="s">
        <v>197</v>
      </c>
    </row>
    <row r="873" spans="1:33" x14ac:dyDescent="0.25">
      <c r="A873" s="162" t="s">
        <v>196</v>
      </c>
      <c r="B873" s="162" t="s">
        <v>197</v>
      </c>
      <c r="C873" s="162" t="s">
        <v>197</v>
      </c>
      <c r="D873" s="162" t="s">
        <v>1358</v>
      </c>
      <c r="E873" s="162" t="s">
        <v>196</v>
      </c>
      <c r="F873" s="162" t="s">
        <v>1359</v>
      </c>
      <c r="G873" s="162" t="s">
        <v>71</v>
      </c>
      <c r="H873" s="162" t="s">
        <v>70</v>
      </c>
      <c r="I873" s="162" t="s">
        <v>1680</v>
      </c>
      <c r="J873" s="162" t="s">
        <v>186</v>
      </c>
      <c r="K873" s="162" t="s">
        <v>10</v>
      </c>
      <c r="L873" s="162">
        <v>1</v>
      </c>
      <c r="M873" s="162">
        <v>2014</v>
      </c>
      <c r="N873" s="162" t="s">
        <v>2131</v>
      </c>
      <c r="O873" s="162">
        <v>413</v>
      </c>
      <c r="P873" s="162" t="s">
        <v>204</v>
      </c>
      <c r="Q873" s="162" t="s">
        <v>204</v>
      </c>
      <c r="R873" s="162" t="s">
        <v>205</v>
      </c>
      <c r="S873" s="162" t="s">
        <v>204</v>
      </c>
      <c r="T873" s="162" t="s">
        <v>204</v>
      </c>
      <c r="U873" s="162" t="s">
        <v>204</v>
      </c>
      <c r="V873" s="162" t="s">
        <v>204</v>
      </c>
      <c r="W873" s="162" t="s">
        <v>204</v>
      </c>
      <c r="X873" s="162" t="s">
        <v>204</v>
      </c>
      <c r="Y873" s="162" t="s">
        <v>205</v>
      </c>
      <c r="Z873" s="162" t="s">
        <v>204</v>
      </c>
      <c r="AA873" s="162" t="s">
        <v>204</v>
      </c>
      <c r="AB873" s="162" t="s">
        <v>205</v>
      </c>
      <c r="AC873" s="162" t="s">
        <v>204</v>
      </c>
      <c r="AD873" s="162" t="s">
        <v>204</v>
      </c>
      <c r="AE873" s="162" t="s">
        <v>204</v>
      </c>
      <c r="AF873" s="162" t="s">
        <v>204</v>
      </c>
      <c r="AG873" s="162" t="s">
        <v>197</v>
      </c>
    </row>
    <row r="874" spans="1:33" x14ac:dyDescent="0.25">
      <c r="A874" s="162" t="s">
        <v>196</v>
      </c>
      <c r="B874" s="162" t="s">
        <v>197</v>
      </c>
      <c r="C874" s="162" t="s">
        <v>197</v>
      </c>
      <c r="D874" s="162" t="s">
        <v>1358</v>
      </c>
      <c r="E874" s="162" t="s">
        <v>196</v>
      </c>
      <c r="F874" s="162" t="s">
        <v>1359</v>
      </c>
      <c r="G874" s="162" t="s">
        <v>71</v>
      </c>
      <c r="H874" s="162" t="s">
        <v>70</v>
      </c>
      <c r="I874" s="162" t="s">
        <v>1680</v>
      </c>
      <c r="J874" s="162" t="s">
        <v>186</v>
      </c>
      <c r="K874" s="162" t="s">
        <v>10</v>
      </c>
      <c r="L874" s="162">
        <v>3</v>
      </c>
      <c r="M874" s="162">
        <v>2014</v>
      </c>
      <c r="N874" s="162" t="s">
        <v>2138</v>
      </c>
      <c r="O874" s="162">
        <v>802</v>
      </c>
      <c r="P874" s="162" t="s">
        <v>204</v>
      </c>
      <c r="Q874" s="162" t="s">
        <v>204</v>
      </c>
      <c r="R874" s="162" t="s">
        <v>205</v>
      </c>
      <c r="S874" s="162" t="s">
        <v>204</v>
      </c>
      <c r="T874" s="162" t="s">
        <v>204</v>
      </c>
      <c r="U874" s="162" t="s">
        <v>204</v>
      </c>
      <c r="V874" s="162" t="s">
        <v>204</v>
      </c>
      <c r="W874" s="162" t="s">
        <v>204</v>
      </c>
      <c r="X874" s="162" t="s">
        <v>205</v>
      </c>
      <c r="Y874" s="162" t="s">
        <v>205</v>
      </c>
      <c r="Z874" s="162" t="s">
        <v>204</v>
      </c>
      <c r="AA874" s="162" t="s">
        <v>204</v>
      </c>
      <c r="AB874" s="162" t="s">
        <v>205</v>
      </c>
      <c r="AC874" s="162" t="s">
        <v>204</v>
      </c>
      <c r="AD874" s="162" t="s">
        <v>204</v>
      </c>
      <c r="AE874" s="162" t="s">
        <v>204</v>
      </c>
      <c r="AF874" s="162" t="s">
        <v>204</v>
      </c>
      <c r="AG874" s="162" t="s">
        <v>197</v>
      </c>
    </row>
    <row r="875" spans="1:33" x14ac:dyDescent="0.25">
      <c r="A875" s="162" t="s">
        <v>196</v>
      </c>
      <c r="B875" s="162" t="s">
        <v>197</v>
      </c>
      <c r="C875" s="162" t="s">
        <v>197</v>
      </c>
      <c r="D875" s="162" t="s">
        <v>1358</v>
      </c>
      <c r="E875" s="162" t="s">
        <v>196</v>
      </c>
      <c r="F875" s="162" t="s">
        <v>1359</v>
      </c>
      <c r="G875" s="162" t="s">
        <v>71</v>
      </c>
      <c r="H875" s="162" t="s">
        <v>70</v>
      </c>
      <c r="I875" s="162" t="s">
        <v>1680</v>
      </c>
      <c r="J875" s="162" t="s">
        <v>186</v>
      </c>
      <c r="K875" s="162" t="s">
        <v>10</v>
      </c>
      <c r="L875" s="162">
        <v>3</v>
      </c>
      <c r="M875" s="162">
        <v>2014</v>
      </c>
      <c r="N875" s="162" t="s">
        <v>2137</v>
      </c>
      <c r="O875" s="162">
        <v>800</v>
      </c>
      <c r="P875" s="162" t="s">
        <v>204</v>
      </c>
      <c r="Q875" s="162" t="s">
        <v>204</v>
      </c>
      <c r="R875" s="162" t="s">
        <v>205</v>
      </c>
      <c r="S875" s="162" t="s">
        <v>204</v>
      </c>
      <c r="T875" s="162" t="s">
        <v>204</v>
      </c>
      <c r="U875" s="162" t="s">
        <v>204</v>
      </c>
      <c r="V875" s="162" t="s">
        <v>204</v>
      </c>
      <c r="W875" s="162" t="s">
        <v>204</v>
      </c>
      <c r="X875" s="162" t="s">
        <v>205</v>
      </c>
      <c r="Y875" s="162" t="s">
        <v>205</v>
      </c>
      <c r="Z875" s="162" t="s">
        <v>204</v>
      </c>
      <c r="AA875" s="162" t="s">
        <v>204</v>
      </c>
      <c r="AB875" s="162" t="s">
        <v>205</v>
      </c>
      <c r="AC875" s="162" t="s">
        <v>204</v>
      </c>
      <c r="AD875" s="162" t="s">
        <v>204</v>
      </c>
      <c r="AE875" s="162" t="s">
        <v>204</v>
      </c>
      <c r="AF875" s="162" t="s">
        <v>204</v>
      </c>
      <c r="AG875" s="162" t="s">
        <v>197</v>
      </c>
    </row>
    <row r="876" spans="1:33" x14ac:dyDescent="0.25">
      <c r="A876" s="162" t="s">
        <v>196</v>
      </c>
      <c r="B876" s="162" t="s">
        <v>197</v>
      </c>
      <c r="C876" s="162" t="s">
        <v>197</v>
      </c>
      <c r="D876" s="162" t="s">
        <v>1358</v>
      </c>
      <c r="E876" s="162" t="s">
        <v>196</v>
      </c>
      <c r="F876" s="162" t="s">
        <v>1359</v>
      </c>
      <c r="G876" s="162" t="s">
        <v>71</v>
      </c>
      <c r="H876" s="162" t="s">
        <v>70</v>
      </c>
      <c r="I876" s="162" t="s">
        <v>1680</v>
      </c>
      <c r="J876" s="162" t="s">
        <v>186</v>
      </c>
      <c r="K876" s="162" t="s">
        <v>10</v>
      </c>
      <c r="L876" s="162">
        <v>5</v>
      </c>
      <c r="M876" s="162">
        <v>2014</v>
      </c>
      <c r="N876" s="162" t="s">
        <v>2141</v>
      </c>
      <c r="O876" s="162">
        <v>1331</v>
      </c>
      <c r="P876" s="162" t="s">
        <v>204</v>
      </c>
      <c r="Q876" s="162" t="s">
        <v>204</v>
      </c>
      <c r="R876" s="162" t="s">
        <v>205</v>
      </c>
      <c r="S876" s="162" t="s">
        <v>204</v>
      </c>
      <c r="T876" s="162" t="s">
        <v>204</v>
      </c>
      <c r="U876" s="162" t="s">
        <v>204</v>
      </c>
      <c r="V876" s="162" t="s">
        <v>204</v>
      </c>
      <c r="W876" s="162" t="s">
        <v>204</v>
      </c>
      <c r="X876" s="162" t="s">
        <v>205</v>
      </c>
      <c r="Y876" s="162" t="s">
        <v>205</v>
      </c>
      <c r="Z876" s="162" t="s">
        <v>204</v>
      </c>
      <c r="AA876" s="162" t="s">
        <v>204</v>
      </c>
      <c r="AB876" s="162" t="s">
        <v>205</v>
      </c>
      <c r="AC876" s="162" t="s">
        <v>204</v>
      </c>
      <c r="AD876" s="162" t="s">
        <v>204</v>
      </c>
      <c r="AE876" s="162" t="s">
        <v>204</v>
      </c>
      <c r="AF876" s="162" t="s">
        <v>204</v>
      </c>
      <c r="AG876" s="162" t="s">
        <v>197</v>
      </c>
    </row>
    <row r="877" spans="1:33" x14ac:dyDescent="0.25">
      <c r="A877" s="162" t="s">
        <v>196</v>
      </c>
      <c r="B877" s="162" t="s">
        <v>197</v>
      </c>
      <c r="C877" s="162" t="s">
        <v>197</v>
      </c>
      <c r="D877" s="162" t="s">
        <v>1358</v>
      </c>
      <c r="E877" s="162" t="s">
        <v>196</v>
      </c>
      <c r="F877" s="162" t="s">
        <v>1359</v>
      </c>
      <c r="G877" s="162" t="s">
        <v>71</v>
      </c>
      <c r="H877" s="162" t="s">
        <v>70</v>
      </c>
      <c r="I877" s="162" t="s">
        <v>1680</v>
      </c>
      <c r="J877" s="162" t="s">
        <v>186</v>
      </c>
      <c r="K877" s="162" t="s">
        <v>10</v>
      </c>
      <c r="L877" s="162">
        <v>4</v>
      </c>
      <c r="M877" s="162">
        <v>2014</v>
      </c>
      <c r="N877" s="162" t="s">
        <v>2139</v>
      </c>
      <c r="O877" s="162">
        <v>1544</v>
      </c>
      <c r="P877" s="162" t="s">
        <v>204</v>
      </c>
      <c r="Q877" s="162" t="s">
        <v>204</v>
      </c>
      <c r="R877" s="162" t="s">
        <v>205</v>
      </c>
      <c r="S877" s="162" t="s">
        <v>204</v>
      </c>
      <c r="T877" s="162" t="s">
        <v>204</v>
      </c>
      <c r="U877" s="162" t="s">
        <v>204</v>
      </c>
      <c r="V877" s="162" t="s">
        <v>204</v>
      </c>
      <c r="W877" s="162" t="s">
        <v>204</v>
      </c>
      <c r="X877" s="162" t="s">
        <v>205</v>
      </c>
      <c r="Y877" s="162" t="s">
        <v>205</v>
      </c>
      <c r="Z877" s="162" t="s">
        <v>204</v>
      </c>
      <c r="AA877" s="162" t="s">
        <v>204</v>
      </c>
      <c r="AB877" s="162" t="s">
        <v>205</v>
      </c>
      <c r="AC877" s="162" t="s">
        <v>204</v>
      </c>
      <c r="AD877" s="162" t="s">
        <v>204</v>
      </c>
      <c r="AE877" s="162" t="s">
        <v>204</v>
      </c>
      <c r="AF877" s="162" t="s">
        <v>204</v>
      </c>
      <c r="AG877" s="162" t="s">
        <v>197</v>
      </c>
    </row>
    <row r="878" spans="1:33" x14ac:dyDescent="0.25">
      <c r="A878" s="162" t="s">
        <v>196</v>
      </c>
      <c r="B878" s="162" t="s">
        <v>197</v>
      </c>
      <c r="C878" s="162" t="s">
        <v>197</v>
      </c>
      <c r="D878" s="162" t="s">
        <v>1358</v>
      </c>
      <c r="E878" s="162" t="s">
        <v>196</v>
      </c>
      <c r="F878" s="162" t="s">
        <v>1359</v>
      </c>
      <c r="G878" s="162" t="s">
        <v>71</v>
      </c>
      <c r="H878" s="162" t="s">
        <v>70</v>
      </c>
      <c r="I878" s="162" t="s">
        <v>1680</v>
      </c>
      <c r="J878" s="162" t="s">
        <v>186</v>
      </c>
      <c r="K878" s="162" t="s">
        <v>10</v>
      </c>
      <c r="L878" s="162">
        <v>4</v>
      </c>
      <c r="M878" s="162">
        <v>2014</v>
      </c>
      <c r="N878" s="162" t="s">
        <v>2140</v>
      </c>
      <c r="O878" s="162">
        <v>70</v>
      </c>
      <c r="P878" s="162" t="s">
        <v>204</v>
      </c>
      <c r="Q878" s="162" t="s">
        <v>204</v>
      </c>
      <c r="R878" s="162" t="s">
        <v>205</v>
      </c>
      <c r="S878" s="162" t="s">
        <v>204</v>
      </c>
      <c r="T878" s="162" t="s">
        <v>204</v>
      </c>
      <c r="U878" s="162" t="s">
        <v>204</v>
      </c>
      <c r="V878" s="162" t="s">
        <v>204</v>
      </c>
      <c r="W878" s="162" t="s">
        <v>204</v>
      </c>
      <c r="X878" s="162" t="s">
        <v>205</v>
      </c>
      <c r="Y878" s="162" t="s">
        <v>205</v>
      </c>
      <c r="Z878" s="162" t="s">
        <v>204</v>
      </c>
      <c r="AA878" s="162" t="s">
        <v>204</v>
      </c>
      <c r="AB878" s="162" t="s">
        <v>205</v>
      </c>
      <c r="AC878" s="162" t="s">
        <v>204</v>
      </c>
      <c r="AD878" s="162" t="s">
        <v>204</v>
      </c>
      <c r="AE878" s="162" t="s">
        <v>204</v>
      </c>
      <c r="AF878" s="162" t="s">
        <v>204</v>
      </c>
      <c r="AG878" s="162" t="s">
        <v>197</v>
      </c>
    </row>
    <row r="879" spans="1:33" x14ac:dyDescent="0.25">
      <c r="A879" s="162" t="s">
        <v>196</v>
      </c>
      <c r="B879" s="162" t="s">
        <v>197</v>
      </c>
      <c r="C879" s="162" t="s">
        <v>197</v>
      </c>
      <c r="D879" s="162" t="s">
        <v>1358</v>
      </c>
      <c r="E879" s="162" t="s">
        <v>196</v>
      </c>
      <c r="F879" s="162" t="s">
        <v>1359</v>
      </c>
      <c r="G879" s="162" t="s">
        <v>73</v>
      </c>
      <c r="H879" s="162" t="s">
        <v>72</v>
      </c>
      <c r="I879" s="162" t="s">
        <v>1680</v>
      </c>
      <c r="J879" s="162" t="s">
        <v>186</v>
      </c>
      <c r="K879" s="162" t="s">
        <v>10</v>
      </c>
      <c r="L879" s="162">
        <v>4</v>
      </c>
      <c r="M879" s="162">
        <v>2014</v>
      </c>
      <c r="N879" s="162" t="s">
        <v>2146</v>
      </c>
      <c r="O879" s="162">
        <v>2439</v>
      </c>
      <c r="P879" s="162" t="s">
        <v>204</v>
      </c>
      <c r="Q879" s="162" t="s">
        <v>204</v>
      </c>
      <c r="R879" s="162" t="s">
        <v>204</v>
      </c>
      <c r="S879" s="162" t="s">
        <v>204</v>
      </c>
      <c r="T879" s="162" t="s">
        <v>204</v>
      </c>
      <c r="U879" s="162" t="s">
        <v>204</v>
      </c>
      <c r="V879" s="162" t="s">
        <v>204</v>
      </c>
      <c r="W879" s="162" t="s">
        <v>204</v>
      </c>
      <c r="X879" s="162" t="s">
        <v>205</v>
      </c>
      <c r="Y879" s="162" t="s">
        <v>205</v>
      </c>
      <c r="Z879" s="162" t="s">
        <v>204</v>
      </c>
      <c r="AA879" s="162" t="s">
        <v>204</v>
      </c>
      <c r="AB879" s="162" t="s">
        <v>205</v>
      </c>
      <c r="AC879" s="162" t="s">
        <v>204</v>
      </c>
      <c r="AD879" s="162" t="s">
        <v>204</v>
      </c>
      <c r="AE879" s="162" t="s">
        <v>204</v>
      </c>
      <c r="AF879" s="162" t="s">
        <v>204</v>
      </c>
      <c r="AG879" s="162" t="s">
        <v>197</v>
      </c>
    </row>
    <row r="880" spans="1:33" x14ac:dyDescent="0.25">
      <c r="A880" s="162" t="s">
        <v>196</v>
      </c>
      <c r="B880" s="162" t="s">
        <v>197</v>
      </c>
      <c r="C880" s="162" t="s">
        <v>197</v>
      </c>
      <c r="D880" s="162" t="s">
        <v>1358</v>
      </c>
      <c r="E880" s="162" t="s">
        <v>196</v>
      </c>
      <c r="F880" s="162" t="s">
        <v>1359</v>
      </c>
      <c r="G880" s="162" t="s">
        <v>73</v>
      </c>
      <c r="H880" s="162" t="s">
        <v>72</v>
      </c>
      <c r="I880" s="162" t="s">
        <v>1680</v>
      </c>
      <c r="J880" s="162" t="s">
        <v>186</v>
      </c>
      <c r="K880" s="162" t="s">
        <v>10</v>
      </c>
      <c r="L880" s="162">
        <v>4</v>
      </c>
      <c r="M880" s="162">
        <v>2014</v>
      </c>
      <c r="N880" s="162" t="s">
        <v>2147</v>
      </c>
      <c r="O880" s="162">
        <v>377</v>
      </c>
      <c r="P880" s="162" t="s">
        <v>204</v>
      </c>
      <c r="Q880" s="162" t="s">
        <v>204</v>
      </c>
      <c r="R880" s="162" t="s">
        <v>204</v>
      </c>
      <c r="S880" s="162" t="s">
        <v>204</v>
      </c>
      <c r="T880" s="162" t="s">
        <v>204</v>
      </c>
      <c r="U880" s="162" t="s">
        <v>204</v>
      </c>
      <c r="V880" s="162" t="s">
        <v>204</v>
      </c>
      <c r="W880" s="162" t="s">
        <v>204</v>
      </c>
      <c r="X880" s="162" t="s">
        <v>205</v>
      </c>
      <c r="Y880" s="162" t="s">
        <v>205</v>
      </c>
      <c r="Z880" s="162" t="s">
        <v>204</v>
      </c>
      <c r="AA880" s="162" t="s">
        <v>204</v>
      </c>
      <c r="AB880" s="162" t="s">
        <v>205</v>
      </c>
      <c r="AC880" s="162" t="s">
        <v>204</v>
      </c>
      <c r="AD880" s="162" t="s">
        <v>204</v>
      </c>
      <c r="AE880" s="162" t="s">
        <v>204</v>
      </c>
      <c r="AF880" s="162" t="s">
        <v>204</v>
      </c>
      <c r="AG880" s="162" t="s">
        <v>197</v>
      </c>
    </row>
    <row r="881" spans="1:33" x14ac:dyDescent="0.25">
      <c r="A881" s="162" t="s">
        <v>196</v>
      </c>
      <c r="B881" s="162" t="s">
        <v>197</v>
      </c>
      <c r="C881" s="162" t="s">
        <v>197</v>
      </c>
      <c r="D881" s="162" t="s">
        <v>1358</v>
      </c>
      <c r="E881" s="162" t="s">
        <v>196</v>
      </c>
      <c r="F881" s="162" t="s">
        <v>1359</v>
      </c>
      <c r="G881" s="162" t="s">
        <v>73</v>
      </c>
      <c r="H881" s="162" t="s">
        <v>72</v>
      </c>
      <c r="I881" s="162" t="s">
        <v>1680</v>
      </c>
      <c r="J881" s="162" t="s">
        <v>186</v>
      </c>
      <c r="K881" s="162" t="s">
        <v>10</v>
      </c>
      <c r="L881" s="162">
        <v>6</v>
      </c>
      <c r="M881" s="162">
        <v>2014</v>
      </c>
      <c r="N881" s="162" t="s">
        <v>2145</v>
      </c>
      <c r="O881" s="162">
        <v>506</v>
      </c>
      <c r="P881" s="162" t="s">
        <v>204</v>
      </c>
      <c r="Q881" s="162" t="s">
        <v>204</v>
      </c>
      <c r="R881" s="162" t="s">
        <v>204</v>
      </c>
      <c r="S881" s="162" t="s">
        <v>204</v>
      </c>
      <c r="T881" s="162" t="s">
        <v>204</v>
      </c>
      <c r="U881" s="162" t="s">
        <v>204</v>
      </c>
      <c r="V881" s="162" t="s">
        <v>204</v>
      </c>
      <c r="W881" s="162" t="s">
        <v>204</v>
      </c>
      <c r="X881" s="162" t="s">
        <v>205</v>
      </c>
      <c r="Y881" s="162" t="s">
        <v>205</v>
      </c>
      <c r="Z881" s="162" t="s">
        <v>204</v>
      </c>
      <c r="AA881" s="162" t="s">
        <v>204</v>
      </c>
      <c r="AB881" s="162" t="s">
        <v>205</v>
      </c>
      <c r="AC881" s="162" t="s">
        <v>204</v>
      </c>
      <c r="AD881" s="162" t="s">
        <v>204</v>
      </c>
      <c r="AE881" s="162" t="s">
        <v>204</v>
      </c>
      <c r="AF881" s="162" t="s">
        <v>204</v>
      </c>
      <c r="AG881" s="162" t="s">
        <v>197</v>
      </c>
    </row>
    <row r="882" spans="1:33" x14ac:dyDescent="0.25">
      <c r="A882" s="162" t="s">
        <v>196</v>
      </c>
      <c r="B882" s="162" t="s">
        <v>197</v>
      </c>
      <c r="C882" s="162" t="s">
        <v>197</v>
      </c>
      <c r="D882" s="162" t="s">
        <v>1358</v>
      </c>
      <c r="E882" s="162" t="s">
        <v>196</v>
      </c>
      <c r="F882" s="162" t="s">
        <v>1359</v>
      </c>
      <c r="G882" s="162" t="s">
        <v>73</v>
      </c>
      <c r="H882" s="162" t="s">
        <v>72</v>
      </c>
      <c r="I882" s="162" t="s">
        <v>1680</v>
      </c>
      <c r="J882" s="162" t="s">
        <v>186</v>
      </c>
      <c r="K882" s="162" t="s">
        <v>10</v>
      </c>
      <c r="L882" s="162">
        <v>6</v>
      </c>
      <c r="M882" s="162">
        <v>2014</v>
      </c>
      <c r="N882" s="162" t="s">
        <v>2144</v>
      </c>
      <c r="O882" s="162">
        <v>1208</v>
      </c>
      <c r="P882" s="162" t="s">
        <v>204</v>
      </c>
      <c r="Q882" s="162" t="s">
        <v>204</v>
      </c>
      <c r="R882" s="162" t="s">
        <v>204</v>
      </c>
      <c r="S882" s="162" t="s">
        <v>204</v>
      </c>
      <c r="T882" s="162" t="s">
        <v>204</v>
      </c>
      <c r="U882" s="162" t="s">
        <v>204</v>
      </c>
      <c r="V882" s="162" t="s">
        <v>204</v>
      </c>
      <c r="W882" s="162" t="s">
        <v>204</v>
      </c>
      <c r="X882" s="162" t="s">
        <v>205</v>
      </c>
      <c r="Y882" s="162" t="s">
        <v>205</v>
      </c>
      <c r="Z882" s="162" t="s">
        <v>204</v>
      </c>
      <c r="AA882" s="162" t="s">
        <v>204</v>
      </c>
      <c r="AB882" s="162" t="s">
        <v>205</v>
      </c>
      <c r="AC882" s="162" t="s">
        <v>204</v>
      </c>
      <c r="AD882" s="162" t="s">
        <v>204</v>
      </c>
      <c r="AE882" s="162" t="s">
        <v>204</v>
      </c>
      <c r="AF882" s="162" t="s">
        <v>204</v>
      </c>
      <c r="AG882" s="162" t="s">
        <v>197</v>
      </c>
    </row>
    <row r="883" spans="1:33" x14ac:dyDescent="0.25">
      <c r="A883" s="162" t="s">
        <v>196</v>
      </c>
      <c r="B883" s="162" t="s">
        <v>197</v>
      </c>
      <c r="C883" s="162" t="s">
        <v>197</v>
      </c>
      <c r="D883" s="162" t="s">
        <v>1358</v>
      </c>
      <c r="E883" s="162" t="s">
        <v>196</v>
      </c>
      <c r="F883" s="162" t="s">
        <v>1359</v>
      </c>
      <c r="G883" s="162" t="s">
        <v>67</v>
      </c>
      <c r="H883" s="162" t="s">
        <v>66</v>
      </c>
      <c r="I883" s="162" t="s">
        <v>2059</v>
      </c>
      <c r="J883" s="162" t="s">
        <v>186</v>
      </c>
      <c r="K883" s="162" t="s">
        <v>10</v>
      </c>
      <c r="L883" s="162">
        <v>7</v>
      </c>
      <c r="M883" s="162">
        <v>2013</v>
      </c>
      <c r="N883" s="162" t="s">
        <v>2152</v>
      </c>
      <c r="O883" s="162">
        <v>1659</v>
      </c>
      <c r="P883" s="162" t="s">
        <v>204</v>
      </c>
      <c r="Q883" s="162" t="s">
        <v>204</v>
      </c>
      <c r="R883" s="162" t="s">
        <v>205</v>
      </c>
      <c r="S883" s="162" t="s">
        <v>204</v>
      </c>
      <c r="T883" s="162" t="s">
        <v>204</v>
      </c>
      <c r="U883" s="162" t="s">
        <v>204</v>
      </c>
      <c r="V883" s="162" t="s">
        <v>204</v>
      </c>
      <c r="W883" s="162" t="s">
        <v>204</v>
      </c>
      <c r="X883" s="162" t="s">
        <v>204</v>
      </c>
      <c r="Y883" s="162" t="s">
        <v>205</v>
      </c>
      <c r="Z883" s="162" t="s">
        <v>204</v>
      </c>
      <c r="AA883" s="162" t="s">
        <v>204</v>
      </c>
      <c r="AB883" s="162" t="s">
        <v>205</v>
      </c>
      <c r="AC883" s="162" t="s">
        <v>204</v>
      </c>
      <c r="AD883" s="162" t="s">
        <v>204</v>
      </c>
      <c r="AE883" s="162" t="s">
        <v>204</v>
      </c>
      <c r="AF883" s="162" t="s">
        <v>204</v>
      </c>
      <c r="AG883" s="162" t="s">
        <v>197</v>
      </c>
    </row>
    <row r="884" spans="1:33" x14ac:dyDescent="0.25">
      <c r="A884" s="162" t="s">
        <v>196</v>
      </c>
      <c r="B884" s="162" t="s">
        <v>197</v>
      </c>
      <c r="C884" s="162" t="s">
        <v>197</v>
      </c>
      <c r="D884" s="162" t="s">
        <v>1358</v>
      </c>
      <c r="E884" s="162" t="s">
        <v>196</v>
      </c>
      <c r="F884" s="162" t="s">
        <v>1359</v>
      </c>
      <c r="G884" s="162" t="s">
        <v>67</v>
      </c>
      <c r="H884" s="162" t="s">
        <v>66</v>
      </c>
      <c r="I884" s="162" t="s">
        <v>2059</v>
      </c>
      <c r="J884" s="162" t="s">
        <v>186</v>
      </c>
      <c r="K884" s="162" t="s">
        <v>10</v>
      </c>
      <c r="L884" s="162">
        <v>11</v>
      </c>
      <c r="M884" s="162">
        <v>2013</v>
      </c>
      <c r="N884" s="162" t="s">
        <v>2150</v>
      </c>
      <c r="O884" s="162">
        <v>12939</v>
      </c>
      <c r="P884" s="162" t="s">
        <v>204</v>
      </c>
      <c r="Q884" s="162" t="s">
        <v>204</v>
      </c>
      <c r="R884" s="162" t="s">
        <v>205</v>
      </c>
      <c r="S884" s="162" t="s">
        <v>204</v>
      </c>
      <c r="T884" s="162" t="s">
        <v>204</v>
      </c>
      <c r="U884" s="162" t="s">
        <v>204</v>
      </c>
      <c r="V884" s="162" t="s">
        <v>204</v>
      </c>
      <c r="W884" s="162" t="s">
        <v>204</v>
      </c>
      <c r="X884" s="162" t="s">
        <v>204</v>
      </c>
      <c r="Y884" s="162" t="s">
        <v>205</v>
      </c>
      <c r="Z884" s="162" t="s">
        <v>204</v>
      </c>
      <c r="AA884" s="162" t="s">
        <v>204</v>
      </c>
      <c r="AB884" s="162" t="s">
        <v>205</v>
      </c>
      <c r="AC884" s="162" t="s">
        <v>204</v>
      </c>
      <c r="AD884" s="162" t="s">
        <v>204</v>
      </c>
      <c r="AE884" s="162" t="s">
        <v>204</v>
      </c>
      <c r="AF884" s="162" t="s">
        <v>204</v>
      </c>
      <c r="AG884" s="162" t="s">
        <v>197</v>
      </c>
    </row>
    <row r="885" spans="1:33" x14ac:dyDescent="0.25">
      <c r="A885" s="162" t="s">
        <v>196</v>
      </c>
      <c r="B885" s="162" t="s">
        <v>197</v>
      </c>
      <c r="C885" s="162" t="s">
        <v>197</v>
      </c>
      <c r="D885" s="162" t="s">
        <v>1358</v>
      </c>
      <c r="E885" s="162" t="s">
        <v>196</v>
      </c>
      <c r="F885" s="162" t="s">
        <v>1359</v>
      </c>
      <c r="G885" s="162" t="s">
        <v>67</v>
      </c>
      <c r="H885" s="162" t="s">
        <v>66</v>
      </c>
      <c r="I885" s="162" t="s">
        <v>2059</v>
      </c>
      <c r="J885" s="162" t="s">
        <v>186</v>
      </c>
      <c r="K885" s="162" t="s">
        <v>10</v>
      </c>
      <c r="L885" s="162">
        <v>12</v>
      </c>
      <c r="M885" s="162">
        <v>2013</v>
      </c>
      <c r="N885" s="162" t="s">
        <v>2151</v>
      </c>
      <c r="O885" s="162">
        <v>8791</v>
      </c>
      <c r="P885" s="162" t="s">
        <v>204</v>
      </c>
      <c r="Q885" s="162" t="s">
        <v>204</v>
      </c>
      <c r="R885" s="162" t="s">
        <v>205</v>
      </c>
      <c r="S885" s="162" t="s">
        <v>204</v>
      </c>
      <c r="T885" s="162" t="s">
        <v>204</v>
      </c>
      <c r="U885" s="162" t="s">
        <v>204</v>
      </c>
      <c r="V885" s="162" t="s">
        <v>204</v>
      </c>
      <c r="W885" s="162" t="s">
        <v>204</v>
      </c>
      <c r="X885" s="162" t="s">
        <v>204</v>
      </c>
      <c r="Y885" s="162" t="s">
        <v>205</v>
      </c>
      <c r="Z885" s="162" t="s">
        <v>204</v>
      </c>
      <c r="AA885" s="162" t="s">
        <v>204</v>
      </c>
      <c r="AB885" s="162" t="s">
        <v>205</v>
      </c>
      <c r="AC885" s="162" t="s">
        <v>204</v>
      </c>
      <c r="AD885" s="162" t="s">
        <v>204</v>
      </c>
      <c r="AE885" s="162" t="s">
        <v>204</v>
      </c>
      <c r="AF885" s="162" t="s">
        <v>204</v>
      </c>
      <c r="AG885" s="162" t="s">
        <v>197</v>
      </c>
    </row>
    <row r="886" spans="1:33" x14ac:dyDescent="0.25">
      <c r="A886" s="162" t="s">
        <v>196</v>
      </c>
      <c r="B886" s="162" t="s">
        <v>197</v>
      </c>
      <c r="C886" s="162" t="s">
        <v>197</v>
      </c>
      <c r="D886" s="162" t="s">
        <v>1358</v>
      </c>
      <c r="E886" s="162" t="s">
        <v>196</v>
      </c>
      <c r="F886" s="162" t="s">
        <v>1359</v>
      </c>
      <c r="G886" s="162" t="s">
        <v>67</v>
      </c>
      <c r="H886" s="162" t="s">
        <v>66</v>
      </c>
      <c r="I886" s="162" t="s">
        <v>2059</v>
      </c>
      <c r="J886" s="162" t="s">
        <v>186</v>
      </c>
      <c r="K886" s="162" t="s">
        <v>10</v>
      </c>
      <c r="L886" s="162">
        <v>10</v>
      </c>
      <c r="M886" s="162">
        <v>2013</v>
      </c>
      <c r="N886" s="162" t="s">
        <v>2148</v>
      </c>
      <c r="O886" s="162">
        <v>10234</v>
      </c>
      <c r="P886" s="162" t="s">
        <v>204</v>
      </c>
      <c r="Q886" s="162" t="s">
        <v>204</v>
      </c>
      <c r="R886" s="162" t="s">
        <v>205</v>
      </c>
      <c r="S886" s="162" t="s">
        <v>204</v>
      </c>
      <c r="T886" s="162" t="s">
        <v>204</v>
      </c>
      <c r="U886" s="162" t="s">
        <v>204</v>
      </c>
      <c r="V886" s="162" t="s">
        <v>204</v>
      </c>
      <c r="W886" s="162" t="s">
        <v>204</v>
      </c>
      <c r="X886" s="162" t="s">
        <v>204</v>
      </c>
      <c r="Y886" s="162" t="s">
        <v>205</v>
      </c>
      <c r="Z886" s="162" t="s">
        <v>204</v>
      </c>
      <c r="AA886" s="162" t="s">
        <v>204</v>
      </c>
      <c r="AB886" s="162" t="s">
        <v>205</v>
      </c>
      <c r="AC886" s="162" t="s">
        <v>204</v>
      </c>
      <c r="AD886" s="162" t="s">
        <v>204</v>
      </c>
      <c r="AE886" s="162" t="s">
        <v>204</v>
      </c>
      <c r="AF886" s="162" t="s">
        <v>204</v>
      </c>
      <c r="AG886" s="162" t="s">
        <v>197</v>
      </c>
    </row>
    <row r="887" spans="1:33" x14ac:dyDescent="0.25">
      <c r="A887" s="162" t="s">
        <v>196</v>
      </c>
      <c r="B887" s="162" t="s">
        <v>197</v>
      </c>
      <c r="C887" s="162" t="s">
        <v>197</v>
      </c>
      <c r="D887" s="162" t="s">
        <v>1358</v>
      </c>
      <c r="E887" s="162" t="s">
        <v>196</v>
      </c>
      <c r="F887" s="162" t="s">
        <v>1359</v>
      </c>
      <c r="G887" s="162" t="s">
        <v>67</v>
      </c>
      <c r="H887" s="162" t="s">
        <v>66</v>
      </c>
      <c r="I887" s="162" t="s">
        <v>2059</v>
      </c>
      <c r="J887" s="162" t="s">
        <v>186</v>
      </c>
      <c r="K887" s="162" t="s">
        <v>10</v>
      </c>
      <c r="L887" s="162">
        <v>10</v>
      </c>
      <c r="M887" s="162">
        <v>2013</v>
      </c>
      <c r="N887" s="162" t="s">
        <v>2149</v>
      </c>
      <c r="O887" s="162">
        <v>638</v>
      </c>
      <c r="P887" s="162" t="s">
        <v>204</v>
      </c>
      <c r="Q887" s="162" t="s">
        <v>204</v>
      </c>
      <c r="R887" s="162" t="s">
        <v>205</v>
      </c>
      <c r="S887" s="162" t="s">
        <v>204</v>
      </c>
      <c r="T887" s="162" t="s">
        <v>204</v>
      </c>
      <c r="U887" s="162" t="s">
        <v>204</v>
      </c>
      <c r="V887" s="162" t="s">
        <v>204</v>
      </c>
      <c r="W887" s="162" t="s">
        <v>204</v>
      </c>
      <c r="X887" s="162" t="s">
        <v>204</v>
      </c>
      <c r="Y887" s="162" t="s">
        <v>205</v>
      </c>
      <c r="Z887" s="162" t="s">
        <v>204</v>
      </c>
      <c r="AA887" s="162" t="s">
        <v>204</v>
      </c>
      <c r="AB887" s="162" t="s">
        <v>205</v>
      </c>
      <c r="AC887" s="162" t="s">
        <v>204</v>
      </c>
      <c r="AD887" s="162" t="s">
        <v>204</v>
      </c>
      <c r="AE887" s="162" t="s">
        <v>204</v>
      </c>
      <c r="AF887" s="162" t="s">
        <v>204</v>
      </c>
      <c r="AG887" s="162" t="s">
        <v>197</v>
      </c>
    </row>
    <row r="888" spans="1:33" x14ac:dyDescent="0.25">
      <c r="A888" s="162" t="s">
        <v>196</v>
      </c>
      <c r="B888" s="162" t="s">
        <v>197</v>
      </c>
      <c r="C888" s="162" t="s">
        <v>197</v>
      </c>
      <c r="D888" s="162" t="s">
        <v>1358</v>
      </c>
      <c r="E888" s="162" t="s">
        <v>196</v>
      </c>
      <c r="F888" s="162" t="s">
        <v>1359</v>
      </c>
      <c r="G888" s="162" t="s">
        <v>75</v>
      </c>
      <c r="H888" s="162" t="s">
        <v>74</v>
      </c>
      <c r="I888" s="162" t="s">
        <v>1424</v>
      </c>
      <c r="J888" s="162" t="s">
        <v>1412</v>
      </c>
      <c r="K888" s="162" t="s">
        <v>10</v>
      </c>
      <c r="L888" s="162">
        <v>11</v>
      </c>
      <c r="M888" s="162">
        <v>2013</v>
      </c>
      <c r="N888" s="162" t="s">
        <v>2153</v>
      </c>
      <c r="O888" s="162">
        <v>2348</v>
      </c>
      <c r="P888" s="162" t="s">
        <v>204</v>
      </c>
      <c r="Q888" s="162" t="s">
        <v>204</v>
      </c>
      <c r="R888" s="162" t="s">
        <v>205</v>
      </c>
      <c r="S888" s="162" t="s">
        <v>204</v>
      </c>
      <c r="T888" s="162" t="s">
        <v>204</v>
      </c>
      <c r="U888" s="162" t="s">
        <v>204</v>
      </c>
      <c r="V888" s="162" t="s">
        <v>204</v>
      </c>
      <c r="W888" s="162" t="s">
        <v>204</v>
      </c>
      <c r="X888" s="162" t="s">
        <v>204</v>
      </c>
      <c r="Y888" s="162" t="s">
        <v>204</v>
      </c>
      <c r="Z888" s="162" t="s">
        <v>204</v>
      </c>
      <c r="AA888" s="162" t="s">
        <v>204</v>
      </c>
      <c r="AB888" s="162" t="s">
        <v>205</v>
      </c>
      <c r="AC888" s="162" t="s">
        <v>204</v>
      </c>
      <c r="AD888" s="162" t="s">
        <v>204</v>
      </c>
      <c r="AE888" s="162" t="s">
        <v>204</v>
      </c>
      <c r="AF888" s="162" t="s">
        <v>204</v>
      </c>
      <c r="AG888" s="162" t="s">
        <v>197</v>
      </c>
    </row>
    <row r="889" spans="1:33" x14ac:dyDescent="0.25">
      <c r="A889" s="162" t="s">
        <v>196</v>
      </c>
      <c r="B889" s="162" t="s">
        <v>197</v>
      </c>
      <c r="C889" s="162" t="s">
        <v>197</v>
      </c>
      <c r="D889" s="162" t="s">
        <v>1358</v>
      </c>
      <c r="E889" s="162" t="s">
        <v>196</v>
      </c>
      <c r="F889" s="162" t="s">
        <v>1359</v>
      </c>
      <c r="G889" s="162" t="s">
        <v>75</v>
      </c>
      <c r="H889" s="162" t="s">
        <v>74</v>
      </c>
      <c r="I889" s="162" t="s">
        <v>1424</v>
      </c>
      <c r="J889" s="162" t="s">
        <v>1412</v>
      </c>
      <c r="K889" s="162" t="s">
        <v>10</v>
      </c>
      <c r="L889" s="162">
        <v>12</v>
      </c>
      <c r="M889" s="162">
        <v>2013</v>
      </c>
      <c r="N889" s="162" t="s">
        <v>2154</v>
      </c>
      <c r="O889" s="162">
        <v>2579</v>
      </c>
      <c r="P889" s="162" t="s">
        <v>204</v>
      </c>
      <c r="Q889" s="162" t="s">
        <v>204</v>
      </c>
      <c r="R889" s="162" t="s">
        <v>205</v>
      </c>
      <c r="S889" s="162" t="s">
        <v>204</v>
      </c>
      <c r="T889" s="162" t="s">
        <v>204</v>
      </c>
      <c r="U889" s="162" t="s">
        <v>204</v>
      </c>
      <c r="V889" s="162" t="s">
        <v>204</v>
      </c>
      <c r="W889" s="162" t="s">
        <v>204</v>
      </c>
      <c r="X889" s="162" t="s">
        <v>204</v>
      </c>
      <c r="Y889" s="162" t="s">
        <v>204</v>
      </c>
      <c r="Z889" s="162" t="s">
        <v>204</v>
      </c>
      <c r="AA889" s="162" t="s">
        <v>204</v>
      </c>
      <c r="AB889" s="162" t="s">
        <v>205</v>
      </c>
      <c r="AC889" s="162" t="s">
        <v>204</v>
      </c>
      <c r="AD889" s="162" t="s">
        <v>204</v>
      </c>
      <c r="AE889" s="162" t="s">
        <v>204</v>
      </c>
      <c r="AF889" s="162" t="s">
        <v>204</v>
      </c>
      <c r="AG889" s="162" t="s">
        <v>197</v>
      </c>
    </row>
    <row r="890" spans="1:33" x14ac:dyDescent="0.25">
      <c r="A890" s="162" t="s">
        <v>196</v>
      </c>
      <c r="B890" s="162" t="s">
        <v>197</v>
      </c>
      <c r="C890" s="162" t="s">
        <v>197</v>
      </c>
      <c r="D890" s="162" t="s">
        <v>1358</v>
      </c>
      <c r="E890" s="162" t="s">
        <v>196</v>
      </c>
      <c r="F890" s="162" t="s">
        <v>1359</v>
      </c>
      <c r="G890" s="162" t="s">
        <v>75</v>
      </c>
      <c r="H890" s="162" t="s">
        <v>74</v>
      </c>
      <c r="I890" s="162" t="s">
        <v>1424</v>
      </c>
      <c r="J890" s="162" t="s">
        <v>1412</v>
      </c>
      <c r="K890" s="162" t="s">
        <v>10</v>
      </c>
      <c r="L890" s="162">
        <v>10</v>
      </c>
      <c r="M890" s="162">
        <v>2013</v>
      </c>
      <c r="N890" s="162" t="s">
        <v>2155</v>
      </c>
      <c r="O890" s="162">
        <v>3246</v>
      </c>
      <c r="P890" s="162" t="s">
        <v>204</v>
      </c>
      <c r="Q890" s="162" t="s">
        <v>204</v>
      </c>
      <c r="R890" s="162" t="s">
        <v>205</v>
      </c>
      <c r="S890" s="162" t="s">
        <v>204</v>
      </c>
      <c r="T890" s="162" t="s">
        <v>204</v>
      </c>
      <c r="U890" s="162" t="s">
        <v>204</v>
      </c>
      <c r="V890" s="162" t="s">
        <v>204</v>
      </c>
      <c r="W890" s="162" t="s">
        <v>204</v>
      </c>
      <c r="X890" s="162" t="s">
        <v>204</v>
      </c>
      <c r="Y890" s="162" t="s">
        <v>204</v>
      </c>
      <c r="Z890" s="162" t="s">
        <v>204</v>
      </c>
      <c r="AA890" s="162" t="s">
        <v>204</v>
      </c>
      <c r="AB890" s="162" t="s">
        <v>205</v>
      </c>
      <c r="AC890" s="162" t="s">
        <v>204</v>
      </c>
      <c r="AD890" s="162" t="s">
        <v>204</v>
      </c>
      <c r="AE890" s="162" t="s">
        <v>204</v>
      </c>
      <c r="AF890" s="162" t="s">
        <v>204</v>
      </c>
      <c r="AG890" s="162" t="s">
        <v>197</v>
      </c>
    </row>
    <row r="891" spans="1:33" x14ac:dyDescent="0.25">
      <c r="A891" s="162" t="s">
        <v>196</v>
      </c>
      <c r="B891" s="162" t="s">
        <v>197</v>
      </c>
      <c r="C891" s="162" t="s">
        <v>197</v>
      </c>
      <c r="D891" s="162" t="s">
        <v>1358</v>
      </c>
      <c r="E891" s="162" t="s">
        <v>196</v>
      </c>
      <c r="F891" s="162" t="s">
        <v>1359</v>
      </c>
      <c r="G891" s="162" t="s">
        <v>2156</v>
      </c>
      <c r="H891" s="162" t="s">
        <v>2157</v>
      </c>
      <c r="I891" s="162" t="s">
        <v>2158</v>
      </c>
      <c r="J891" s="162" t="s">
        <v>186</v>
      </c>
      <c r="K891" s="162" t="s">
        <v>10</v>
      </c>
      <c r="L891" s="162">
        <v>12</v>
      </c>
      <c r="M891" s="162">
        <v>2013</v>
      </c>
      <c r="N891" s="162" t="s">
        <v>2160</v>
      </c>
      <c r="O891" s="162">
        <v>1587</v>
      </c>
      <c r="P891" s="162" t="s">
        <v>204</v>
      </c>
      <c r="Q891" s="162" t="s">
        <v>204</v>
      </c>
      <c r="R891" s="162" t="s">
        <v>205</v>
      </c>
      <c r="S891" s="162" t="s">
        <v>204</v>
      </c>
      <c r="T891" s="162" t="s">
        <v>204</v>
      </c>
      <c r="U891" s="162" t="s">
        <v>204</v>
      </c>
      <c r="V891" s="162" t="s">
        <v>204</v>
      </c>
      <c r="W891" s="162" t="s">
        <v>204</v>
      </c>
      <c r="X891" s="162" t="s">
        <v>204</v>
      </c>
      <c r="Y891" s="162" t="s">
        <v>204</v>
      </c>
      <c r="Z891" s="162" t="s">
        <v>204</v>
      </c>
      <c r="AA891" s="162" t="s">
        <v>204</v>
      </c>
      <c r="AB891" s="162" t="s">
        <v>205</v>
      </c>
      <c r="AC891" s="162" t="s">
        <v>204</v>
      </c>
      <c r="AD891" s="162" t="s">
        <v>204</v>
      </c>
      <c r="AE891" s="162" t="s">
        <v>204</v>
      </c>
      <c r="AF891" s="162" t="s">
        <v>204</v>
      </c>
      <c r="AG891" s="162" t="s">
        <v>197</v>
      </c>
    </row>
    <row r="892" spans="1:33" x14ac:dyDescent="0.25">
      <c r="A892" s="162" t="s">
        <v>196</v>
      </c>
      <c r="B892" s="162" t="s">
        <v>197</v>
      </c>
      <c r="C892" s="162" t="s">
        <v>197</v>
      </c>
      <c r="D892" s="162" t="s">
        <v>1358</v>
      </c>
      <c r="E892" s="162" t="s">
        <v>196</v>
      </c>
      <c r="F892" s="162" t="s">
        <v>1359</v>
      </c>
      <c r="G892" s="162" t="s">
        <v>2156</v>
      </c>
      <c r="H892" s="162" t="s">
        <v>2157</v>
      </c>
      <c r="I892" s="162" t="s">
        <v>2158</v>
      </c>
      <c r="J892" s="162" t="s">
        <v>186</v>
      </c>
      <c r="K892" s="162" t="s">
        <v>10</v>
      </c>
      <c r="L892" s="162">
        <v>12</v>
      </c>
      <c r="M892" s="162">
        <v>2013</v>
      </c>
      <c r="N892" s="162" t="s">
        <v>2162</v>
      </c>
      <c r="O892" s="162">
        <v>1587</v>
      </c>
      <c r="P892" s="162" t="s">
        <v>204</v>
      </c>
      <c r="Q892" s="162" t="s">
        <v>204</v>
      </c>
      <c r="R892" s="162" t="s">
        <v>205</v>
      </c>
      <c r="S892" s="162" t="s">
        <v>204</v>
      </c>
      <c r="T892" s="162" t="s">
        <v>204</v>
      </c>
      <c r="U892" s="162" t="s">
        <v>204</v>
      </c>
      <c r="V892" s="162" t="s">
        <v>204</v>
      </c>
      <c r="W892" s="162" t="s">
        <v>204</v>
      </c>
      <c r="X892" s="162" t="s">
        <v>204</v>
      </c>
      <c r="Y892" s="162" t="s">
        <v>204</v>
      </c>
      <c r="Z892" s="162" t="s">
        <v>204</v>
      </c>
      <c r="AA892" s="162" t="s">
        <v>204</v>
      </c>
      <c r="AB892" s="162" t="s">
        <v>205</v>
      </c>
      <c r="AC892" s="162" t="s">
        <v>204</v>
      </c>
      <c r="AD892" s="162" t="s">
        <v>204</v>
      </c>
      <c r="AE892" s="162" t="s">
        <v>204</v>
      </c>
      <c r="AF892" s="162" t="s">
        <v>204</v>
      </c>
      <c r="AG892" s="162" t="s">
        <v>197</v>
      </c>
    </row>
    <row r="893" spans="1:33" x14ac:dyDescent="0.25">
      <c r="A893" s="162" t="s">
        <v>196</v>
      </c>
      <c r="B893" s="162" t="s">
        <v>197</v>
      </c>
      <c r="C893" s="162" t="s">
        <v>197</v>
      </c>
      <c r="D893" s="162" t="s">
        <v>1358</v>
      </c>
      <c r="E893" s="162" t="s">
        <v>196</v>
      </c>
      <c r="F893" s="162" t="s">
        <v>1359</v>
      </c>
      <c r="G893" s="162" t="s">
        <v>2156</v>
      </c>
      <c r="H893" s="162" t="s">
        <v>2157</v>
      </c>
      <c r="I893" s="162" t="s">
        <v>2158</v>
      </c>
      <c r="J893" s="162" t="s">
        <v>186</v>
      </c>
      <c r="K893" s="162" t="s">
        <v>10</v>
      </c>
      <c r="L893" s="162">
        <v>12</v>
      </c>
      <c r="M893" s="162">
        <v>2013</v>
      </c>
      <c r="N893" s="162" t="s">
        <v>2161</v>
      </c>
      <c r="O893" s="162">
        <v>3520</v>
      </c>
      <c r="P893" s="162" t="s">
        <v>204</v>
      </c>
      <c r="Q893" s="162" t="s">
        <v>204</v>
      </c>
      <c r="R893" s="162" t="s">
        <v>205</v>
      </c>
      <c r="S893" s="162" t="s">
        <v>204</v>
      </c>
      <c r="T893" s="162" t="s">
        <v>204</v>
      </c>
      <c r="U893" s="162" t="s">
        <v>204</v>
      </c>
      <c r="V893" s="162" t="s">
        <v>204</v>
      </c>
      <c r="W893" s="162" t="s">
        <v>204</v>
      </c>
      <c r="X893" s="162" t="s">
        <v>204</v>
      </c>
      <c r="Y893" s="162" t="s">
        <v>204</v>
      </c>
      <c r="Z893" s="162" t="s">
        <v>204</v>
      </c>
      <c r="AA893" s="162" t="s">
        <v>204</v>
      </c>
      <c r="AB893" s="162" t="s">
        <v>205</v>
      </c>
      <c r="AC893" s="162" t="s">
        <v>204</v>
      </c>
      <c r="AD893" s="162" t="s">
        <v>204</v>
      </c>
      <c r="AE893" s="162" t="s">
        <v>204</v>
      </c>
      <c r="AF893" s="162" t="s">
        <v>204</v>
      </c>
      <c r="AG893" s="162" t="s">
        <v>197</v>
      </c>
    </row>
    <row r="894" spans="1:33" x14ac:dyDescent="0.25">
      <c r="A894" s="162" t="s">
        <v>196</v>
      </c>
      <c r="B894" s="162" t="s">
        <v>197</v>
      </c>
      <c r="C894" s="162" t="s">
        <v>197</v>
      </c>
      <c r="D894" s="162" t="s">
        <v>1358</v>
      </c>
      <c r="E894" s="162" t="s">
        <v>196</v>
      </c>
      <c r="F894" s="162" t="s">
        <v>1359</v>
      </c>
      <c r="G894" s="162" t="s">
        <v>2156</v>
      </c>
      <c r="H894" s="162" t="s">
        <v>2157</v>
      </c>
      <c r="I894" s="162" t="s">
        <v>2158</v>
      </c>
      <c r="J894" s="162" t="s">
        <v>186</v>
      </c>
      <c r="K894" s="162" t="s">
        <v>10</v>
      </c>
      <c r="L894" s="162">
        <v>7</v>
      </c>
      <c r="M894" s="162">
        <v>2013</v>
      </c>
      <c r="N894" s="162" t="s">
        <v>2159</v>
      </c>
      <c r="O894" s="162">
        <v>7064</v>
      </c>
      <c r="P894" s="162" t="s">
        <v>204</v>
      </c>
      <c r="Q894" s="162" t="s">
        <v>204</v>
      </c>
      <c r="R894" s="162" t="s">
        <v>205</v>
      </c>
      <c r="S894" s="162" t="s">
        <v>204</v>
      </c>
      <c r="T894" s="162" t="s">
        <v>204</v>
      </c>
      <c r="U894" s="162" t="s">
        <v>204</v>
      </c>
      <c r="V894" s="162" t="s">
        <v>204</v>
      </c>
      <c r="W894" s="162" t="s">
        <v>204</v>
      </c>
      <c r="X894" s="162" t="s">
        <v>204</v>
      </c>
      <c r="Y894" s="162" t="s">
        <v>204</v>
      </c>
      <c r="Z894" s="162" t="s">
        <v>204</v>
      </c>
      <c r="AA894" s="162" t="s">
        <v>204</v>
      </c>
      <c r="AB894" s="162" t="s">
        <v>205</v>
      </c>
      <c r="AC894" s="162" t="s">
        <v>204</v>
      </c>
      <c r="AD894" s="162" t="s">
        <v>204</v>
      </c>
      <c r="AE894" s="162" t="s">
        <v>204</v>
      </c>
      <c r="AF894" s="162" t="s">
        <v>204</v>
      </c>
      <c r="AG894" s="162" t="s">
        <v>197</v>
      </c>
    </row>
    <row r="895" spans="1:33" x14ac:dyDescent="0.25">
      <c r="A895" s="162" t="s">
        <v>196</v>
      </c>
      <c r="B895" s="162" t="s">
        <v>197</v>
      </c>
      <c r="C895" s="162" t="s">
        <v>197</v>
      </c>
      <c r="D895" s="162" t="s">
        <v>1358</v>
      </c>
      <c r="E895" s="162" t="s">
        <v>196</v>
      </c>
      <c r="F895" s="162" t="s">
        <v>1359</v>
      </c>
      <c r="G895" s="162" t="s">
        <v>77</v>
      </c>
      <c r="H895" s="162" t="s">
        <v>76</v>
      </c>
      <c r="I895" s="162" t="s">
        <v>1581</v>
      </c>
      <c r="J895" s="162" t="s">
        <v>187</v>
      </c>
      <c r="K895" s="162" t="s">
        <v>10</v>
      </c>
      <c r="L895" s="162">
        <v>6</v>
      </c>
      <c r="M895" s="162">
        <v>2014</v>
      </c>
      <c r="N895" s="162" t="s">
        <v>2164</v>
      </c>
      <c r="O895" s="162">
        <v>2000</v>
      </c>
      <c r="P895" s="162" t="s">
        <v>204</v>
      </c>
      <c r="Q895" s="162" t="s">
        <v>204</v>
      </c>
      <c r="R895" s="162" t="s">
        <v>205</v>
      </c>
      <c r="S895" s="162" t="s">
        <v>204</v>
      </c>
      <c r="T895" s="162" t="s">
        <v>204</v>
      </c>
      <c r="U895" s="162" t="s">
        <v>204</v>
      </c>
      <c r="V895" s="162" t="s">
        <v>204</v>
      </c>
      <c r="W895" s="162" t="s">
        <v>204</v>
      </c>
      <c r="X895" s="162" t="s">
        <v>204</v>
      </c>
      <c r="Y895" s="162" t="s">
        <v>204</v>
      </c>
      <c r="Z895" s="162" t="s">
        <v>204</v>
      </c>
      <c r="AA895" s="162" t="s">
        <v>204</v>
      </c>
      <c r="AB895" s="162" t="s">
        <v>205</v>
      </c>
      <c r="AC895" s="162" t="s">
        <v>204</v>
      </c>
      <c r="AD895" s="162" t="s">
        <v>204</v>
      </c>
      <c r="AE895" s="162" t="s">
        <v>204</v>
      </c>
      <c r="AF895" s="162" t="s">
        <v>204</v>
      </c>
      <c r="AG895" s="162" t="s">
        <v>197</v>
      </c>
    </row>
    <row r="896" spans="1:33" x14ac:dyDescent="0.25">
      <c r="A896" s="162" t="s">
        <v>196</v>
      </c>
      <c r="B896" s="162" t="s">
        <v>197</v>
      </c>
      <c r="C896" s="162" t="s">
        <v>197</v>
      </c>
      <c r="D896" s="162" t="s">
        <v>1358</v>
      </c>
      <c r="E896" s="162" t="s">
        <v>196</v>
      </c>
      <c r="F896" s="162" t="s">
        <v>1359</v>
      </c>
      <c r="G896" s="162" t="s">
        <v>77</v>
      </c>
      <c r="H896" s="162" t="s">
        <v>76</v>
      </c>
      <c r="I896" s="162" t="s">
        <v>1581</v>
      </c>
      <c r="J896" s="162" t="s">
        <v>187</v>
      </c>
      <c r="K896" s="162" t="s">
        <v>10</v>
      </c>
      <c r="L896" s="162">
        <v>6</v>
      </c>
      <c r="M896" s="162">
        <v>2014</v>
      </c>
      <c r="N896" s="162" t="s">
        <v>2165</v>
      </c>
      <c r="O896" s="162">
        <v>181</v>
      </c>
      <c r="P896" s="162" t="s">
        <v>204</v>
      </c>
      <c r="Q896" s="162" t="s">
        <v>204</v>
      </c>
      <c r="R896" s="162" t="s">
        <v>205</v>
      </c>
      <c r="S896" s="162" t="s">
        <v>204</v>
      </c>
      <c r="T896" s="162" t="s">
        <v>204</v>
      </c>
      <c r="U896" s="162" t="s">
        <v>204</v>
      </c>
      <c r="V896" s="162" t="s">
        <v>204</v>
      </c>
      <c r="W896" s="162" t="s">
        <v>204</v>
      </c>
      <c r="X896" s="162" t="s">
        <v>204</v>
      </c>
      <c r="Y896" s="162" t="s">
        <v>204</v>
      </c>
      <c r="Z896" s="162" t="s">
        <v>204</v>
      </c>
      <c r="AA896" s="162" t="s">
        <v>204</v>
      </c>
      <c r="AB896" s="162" t="s">
        <v>205</v>
      </c>
      <c r="AC896" s="162" t="s">
        <v>204</v>
      </c>
      <c r="AD896" s="162" t="s">
        <v>204</v>
      </c>
      <c r="AE896" s="162" t="s">
        <v>204</v>
      </c>
      <c r="AF896" s="162" t="s">
        <v>204</v>
      </c>
      <c r="AG896" s="162" t="s">
        <v>197</v>
      </c>
    </row>
    <row r="897" spans="1:33" x14ac:dyDescent="0.25">
      <c r="A897" s="162" t="s">
        <v>196</v>
      </c>
      <c r="B897" s="162" t="s">
        <v>197</v>
      </c>
      <c r="C897" s="162" t="s">
        <v>197</v>
      </c>
      <c r="D897" s="162" t="s">
        <v>1358</v>
      </c>
      <c r="E897" s="162" t="s">
        <v>196</v>
      </c>
      <c r="F897" s="162" t="s">
        <v>1359</v>
      </c>
      <c r="G897" s="162" t="s">
        <v>77</v>
      </c>
      <c r="H897" s="162" t="s">
        <v>76</v>
      </c>
      <c r="I897" s="162" t="s">
        <v>1581</v>
      </c>
      <c r="J897" s="162" t="s">
        <v>187</v>
      </c>
      <c r="K897" s="162" t="s">
        <v>10</v>
      </c>
      <c r="L897" s="162">
        <v>9</v>
      </c>
      <c r="M897" s="162">
        <v>2013</v>
      </c>
      <c r="N897" s="162" t="s">
        <v>2163</v>
      </c>
      <c r="O897" s="162">
        <v>900</v>
      </c>
      <c r="P897" s="162" t="s">
        <v>204</v>
      </c>
      <c r="Q897" s="162" t="s">
        <v>204</v>
      </c>
      <c r="R897" s="162" t="s">
        <v>205</v>
      </c>
      <c r="S897" s="162" t="s">
        <v>204</v>
      </c>
      <c r="T897" s="162" t="s">
        <v>204</v>
      </c>
      <c r="U897" s="162" t="s">
        <v>204</v>
      </c>
      <c r="V897" s="162" t="s">
        <v>204</v>
      </c>
      <c r="W897" s="162" t="s">
        <v>204</v>
      </c>
      <c r="X897" s="162" t="s">
        <v>204</v>
      </c>
      <c r="Y897" s="162" t="s">
        <v>204</v>
      </c>
      <c r="Z897" s="162" t="s">
        <v>204</v>
      </c>
      <c r="AA897" s="162" t="s">
        <v>204</v>
      </c>
      <c r="AB897" s="162" t="s">
        <v>205</v>
      </c>
      <c r="AC897" s="162" t="s">
        <v>204</v>
      </c>
      <c r="AD897" s="162" t="s">
        <v>204</v>
      </c>
      <c r="AE897" s="162" t="s">
        <v>204</v>
      </c>
      <c r="AF897" s="162" t="s">
        <v>204</v>
      </c>
      <c r="AG897" s="162" t="s">
        <v>197</v>
      </c>
    </row>
    <row r="898" spans="1:33" x14ac:dyDescent="0.25">
      <c r="A898" s="162" t="s">
        <v>196</v>
      </c>
      <c r="B898" s="162" t="s">
        <v>197</v>
      </c>
      <c r="C898" s="162" t="s">
        <v>197</v>
      </c>
      <c r="D898" s="162" t="s">
        <v>1358</v>
      </c>
      <c r="E898" s="162" t="s">
        <v>196</v>
      </c>
      <c r="F898" s="162" t="s">
        <v>1359</v>
      </c>
      <c r="G898" s="162" t="s">
        <v>1722</v>
      </c>
      <c r="H898" s="162" t="s">
        <v>1723</v>
      </c>
      <c r="I898" s="162" t="s">
        <v>1424</v>
      </c>
      <c r="J898" s="162" t="s">
        <v>1412</v>
      </c>
      <c r="K898" s="162" t="s">
        <v>10</v>
      </c>
      <c r="L898" s="162">
        <v>9</v>
      </c>
      <c r="M898" s="162">
        <v>2013</v>
      </c>
      <c r="N898" s="162" t="s">
        <v>2167</v>
      </c>
      <c r="O898" s="162">
        <v>4870</v>
      </c>
      <c r="P898" s="162" t="s">
        <v>204</v>
      </c>
      <c r="Q898" s="162" t="s">
        <v>204</v>
      </c>
      <c r="R898" s="162" t="s">
        <v>205</v>
      </c>
      <c r="S898" s="162" t="s">
        <v>204</v>
      </c>
      <c r="T898" s="162" t="s">
        <v>204</v>
      </c>
      <c r="U898" s="162" t="s">
        <v>204</v>
      </c>
      <c r="V898" s="162" t="s">
        <v>204</v>
      </c>
      <c r="W898" s="162" t="s">
        <v>204</v>
      </c>
      <c r="X898" s="162" t="s">
        <v>204</v>
      </c>
      <c r="Y898" s="162" t="s">
        <v>204</v>
      </c>
      <c r="Z898" s="162" t="s">
        <v>204</v>
      </c>
      <c r="AA898" s="162" t="s">
        <v>204</v>
      </c>
      <c r="AB898" s="162" t="s">
        <v>205</v>
      </c>
      <c r="AC898" s="162" t="s">
        <v>204</v>
      </c>
      <c r="AD898" s="162" t="s">
        <v>204</v>
      </c>
      <c r="AE898" s="162" t="s">
        <v>204</v>
      </c>
      <c r="AF898" s="162" t="s">
        <v>204</v>
      </c>
      <c r="AG898" s="162" t="s">
        <v>197</v>
      </c>
    </row>
    <row r="899" spans="1:33" x14ac:dyDescent="0.25">
      <c r="A899" s="162" t="s">
        <v>196</v>
      </c>
      <c r="B899" s="162" t="s">
        <v>197</v>
      </c>
      <c r="C899" s="162" t="s">
        <v>197</v>
      </c>
      <c r="D899" s="162" t="s">
        <v>1358</v>
      </c>
      <c r="E899" s="162" t="s">
        <v>196</v>
      </c>
      <c r="F899" s="162" t="s">
        <v>1359</v>
      </c>
      <c r="G899" s="162" t="s">
        <v>1722</v>
      </c>
      <c r="H899" s="162" t="s">
        <v>1723</v>
      </c>
      <c r="I899" s="162" t="s">
        <v>1424</v>
      </c>
      <c r="J899" s="162" t="s">
        <v>1412</v>
      </c>
      <c r="K899" s="162" t="s">
        <v>10</v>
      </c>
      <c r="L899" s="162">
        <v>11</v>
      </c>
      <c r="M899" s="162">
        <v>2013</v>
      </c>
      <c r="N899" s="162" t="s">
        <v>2166</v>
      </c>
      <c r="O899" s="162">
        <v>4147</v>
      </c>
      <c r="P899" s="162" t="s">
        <v>204</v>
      </c>
      <c r="Q899" s="162" t="s">
        <v>204</v>
      </c>
      <c r="R899" s="162" t="s">
        <v>205</v>
      </c>
      <c r="S899" s="162" t="s">
        <v>204</v>
      </c>
      <c r="T899" s="162" t="s">
        <v>204</v>
      </c>
      <c r="U899" s="162" t="s">
        <v>204</v>
      </c>
      <c r="V899" s="162" t="s">
        <v>204</v>
      </c>
      <c r="W899" s="162" t="s">
        <v>204</v>
      </c>
      <c r="X899" s="162" t="s">
        <v>204</v>
      </c>
      <c r="Y899" s="162" t="s">
        <v>204</v>
      </c>
      <c r="Z899" s="162" t="s">
        <v>204</v>
      </c>
      <c r="AA899" s="162" t="s">
        <v>204</v>
      </c>
      <c r="AB899" s="162" t="s">
        <v>205</v>
      </c>
      <c r="AC899" s="162" t="s">
        <v>204</v>
      </c>
      <c r="AD899" s="162" t="s">
        <v>204</v>
      </c>
      <c r="AE899" s="162" t="s">
        <v>204</v>
      </c>
      <c r="AF899" s="162" t="s">
        <v>204</v>
      </c>
      <c r="AG899" s="162" t="s">
        <v>197</v>
      </c>
    </row>
    <row r="900" spans="1:33" x14ac:dyDescent="0.25">
      <c r="A900" s="162" t="s">
        <v>196</v>
      </c>
      <c r="B900" s="162" t="s">
        <v>197</v>
      </c>
      <c r="C900" s="162" t="s">
        <v>197</v>
      </c>
      <c r="D900" s="162" t="s">
        <v>1358</v>
      </c>
      <c r="E900" s="162" t="s">
        <v>196</v>
      </c>
      <c r="F900" s="162" t="s">
        <v>1359</v>
      </c>
      <c r="G900" s="162" t="s">
        <v>1722</v>
      </c>
      <c r="H900" s="162" t="s">
        <v>1723</v>
      </c>
      <c r="I900" s="162" t="s">
        <v>1424</v>
      </c>
      <c r="J900" s="162" t="s">
        <v>1412</v>
      </c>
      <c r="K900" s="162" t="s">
        <v>10</v>
      </c>
      <c r="L900" s="162">
        <v>12</v>
      </c>
      <c r="M900" s="162">
        <v>2013</v>
      </c>
      <c r="N900" s="162" t="s">
        <v>2169</v>
      </c>
      <c r="O900" s="162">
        <v>4946</v>
      </c>
      <c r="P900" s="162" t="s">
        <v>204</v>
      </c>
      <c r="Q900" s="162" t="s">
        <v>204</v>
      </c>
      <c r="R900" s="162" t="s">
        <v>205</v>
      </c>
      <c r="S900" s="162" t="s">
        <v>204</v>
      </c>
      <c r="T900" s="162" t="s">
        <v>204</v>
      </c>
      <c r="U900" s="162" t="s">
        <v>204</v>
      </c>
      <c r="V900" s="162" t="s">
        <v>204</v>
      </c>
      <c r="W900" s="162" t="s">
        <v>204</v>
      </c>
      <c r="X900" s="162" t="s">
        <v>204</v>
      </c>
      <c r="Y900" s="162" t="s">
        <v>204</v>
      </c>
      <c r="Z900" s="162" t="s">
        <v>204</v>
      </c>
      <c r="AA900" s="162" t="s">
        <v>204</v>
      </c>
      <c r="AB900" s="162" t="s">
        <v>205</v>
      </c>
      <c r="AC900" s="162" t="s">
        <v>204</v>
      </c>
      <c r="AD900" s="162" t="s">
        <v>204</v>
      </c>
      <c r="AE900" s="162" t="s">
        <v>204</v>
      </c>
      <c r="AF900" s="162" t="s">
        <v>204</v>
      </c>
      <c r="AG900" s="162" t="s">
        <v>197</v>
      </c>
    </row>
    <row r="901" spans="1:33" x14ac:dyDescent="0.25">
      <c r="A901" s="162" t="s">
        <v>196</v>
      </c>
      <c r="B901" s="162" t="s">
        <v>197</v>
      </c>
      <c r="C901" s="162" t="s">
        <v>197</v>
      </c>
      <c r="D901" s="162" t="s">
        <v>1358</v>
      </c>
      <c r="E901" s="162" t="s">
        <v>196</v>
      </c>
      <c r="F901" s="162" t="s">
        <v>1359</v>
      </c>
      <c r="G901" s="162" t="s">
        <v>1722</v>
      </c>
      <c r="H901" s="162" t="s">
        <v>1723</v>
      </c>
      <c r="I901" s="162" t="s">
        <v>1424</v>
      </c>
      <c r="J901" s="162" t="s">
        <v>1412</v>
      </c>
      <c r="K901" s="162" t="s">
        <v>10</v>
      </c>
      <c r="L901" s="162">
        <v>10</v>
      </c>
      <c r="M901" s="162">
        <v>2013</v>
      </c>
      <c r="N901" s="162" t="s">
        <v>2168</v>
      </c>
      <c r="O901" s="162">
        <v>5230</v>
      </c>
      <c r="P901" s="162" t="s">
        <v>204</v>
      </c>
      <c r="Q901" s="162" t="s">
        <v>204</v>
      </c>
      <c r="R901" s="162" t="s">
        <v>205</v>
      </c>
      <c r="S901" s="162" t="s">
        <v>204</v>
      </c>
      <c r="T901" s="162" t="s">
        <v>204</v>
      </c>
      <c r="U901" s="162" t="s">
        <v>204</v>
      </c>
      <c r="V901" s="162" t="s">
        <v>204</v>
      </c>
      <c r="W901" s="162" t="s">
        <v>204</v>
      </c>
      <c r="X901" s="162" t="s">
        <v>204</v>
      </c>
      <c r="Y901" s="162" t="s">
        <v>204</v>
      </c>
      <c r="Z901" s="162" t="s">
        <v>204</v>
      </c>
      <c r="AA901" s="162" t="s">
        <v>204</v>
      </c>
      <c r="AB901" s="162" t="s">
        <v>205</v>
      </c>
      <c r="AC901" s="162" t="s">
        <v>204</v>
      </c>
      <c r="AD901" s="162" t="s">
        <v>204</v>
      </c>
      <c r="AE901" s="162" t="s">
        <v>204</v>
      </c>
      <c r="AF901" s="162" t="s">
        <v>204</v>
      </c>
      <c r="AG901" s="162" t="s">
        <v>197</v>
      </c>
    </row>
    <row r="902" spans="1:33" x14ac:dyDescent="0.25">
      <c r="A902" s="162" t="s">
        <v>196</v>
      </c>
      <c r="B902" s="162" t="s">
        <v>197</v>
      </c>
      <c r="C902" s="162" t="s">
        <v>197</v>
      </c>
      <c r="D902" s="162" t="s">
        <v>1358</v>
      </c>
      <c r="E902" s="162" t="s">
        <v>196</v>
      </c>
      <c r="F902" s="162" t="s">
        <v>1359</v>
      </c>
      <c r="G902" s="162" t="s">
        <v>2170</v>
      </c>
      <c r="H902" s="162" t="s">
        <v>2171</v>
      </c>
      <c r="I902" s="162" t="s">
        <v>1424</v>
      </c>
      <c r="J902" s="162" t="s">
        <v>1412</v>
      </c>
      <c r="K902" s="162" t="s">
        <v>10</v>
      </c>
      <c r="L902" s="162">
        <v>10</v>
      </c>
      <c r="M902" s="162">
        <v>2013</v>
      </c>
      <c r="N902" s="162" t="s">
        <v>2174</v>
      </c>
      <c r="O902" s="162">
        <v>2749</v>
      </c>
      <c r="P902" s="162" t="s">
        <v>204</v>
      </c>
      <c r="Q902" s="162" t="s">
        <v>204</v>
      </c>
      <c r="R902" s="162" t="s">
        <v>205</v>
      </c>
      <c r="S902" s="162" t="s">
        <v>204</v>
      </c>
      <c r="T902" s="162" t="s">
        <v>204</v>
      </c>
      <c r="U902" s="162" t="s">
        <v>204</v>
      </c>
      <c r="V902" s="162" t="s">
        <v>204</v>
      </c>
      <c r="W902" s="162" t="s">
        <v>204</v>
      </c>
      <c r="X902" s="162" t="s">
        <v>204</v>
      </c>
      <c r="Y902" s="162" t="s">
        <v>204</v>
      </c>
      <c r="Z902" s="162" t="s">
        <v>204</v>
      </c>
      <c r="AA902" s="162" t="s">
        <v>204</v>
      </c>
      <c r="AB902" s="162" t="s">
        <v>205</v>
      </c>
      <c r="AC902" s="162" t="s">
        <v>204</v>
      </c>
      <c r="AD902" s="162" t="s">
        <v>204</v>
      </c>
      <c r="AE902" s="162" t="s">
        <v>204</v>
      </c>
      <c r="AF902" s="162" t="s">
        <v>204</v>
      </c>
      <c r="AG902" s="162" t="s">
        <v>197</v>
      </c>
    </row>
    <row r="903" spans="1:33" x14ac:dyDescent="0.25">
      <c r="A903" s="162" t="s">
        <v>196</v>
      </c>
      <c r="B903" s="162" t="s">
        <v>197</v>
      </c>
      <c r="C903" s="162" t="s">
        <v>197</v>
      </c>
      <c r="D903" s="162" t="s">
        <v>1358</v>
      </c>
      <c r="E903" s="162" t="s">
        <v>196</v>
      </c>
      <c r="F903" s="162" t="s">
        <v>1359</v>
      </c>
      <c r="G903" s="162" t="s">
        <v>2170</v>
      </c>
      <c r="H903" s="162" t="s">
        <v>2171</v>
      </c>
      <c r="I903" s="162" t="s">
        <v>1424</v>
      </c>
      <c r="J903" s="162" t="s">
        <v>1412</v>
      </c>
      <c r="K903" s="162" t="s">
        <v>10</v>
      </c>
      <c r="L903" s="162">
        <v>12</v>
      </c>
      <c r="M903" s="162">
        <v>2013</v>
      </c>
      <c r="N903" s="162" t="s">
        <v>2172</v>
      </c>
      <c r="O903" s="162">
        <v>2576</v>
      </c>
      <c r="P903" s="162" t="s">
        <v>204</v>
      </c>
      <c r="Q903" s="162" t="s">
        <v>204</v>
      </c>
      <c r="R903" s="162" t="s">
        <v>205</v>
      </c>
      <c r="S903" s="162" t="s">
        <v>204</v>
      </c>
      <c r="T903" s="162" t="s">
        <v>204</v>
      </c>
      <c r="U903" s="162" t="s">
        <v>204</v>
      </c>
      <c r="V903" s="162" t="s">
        <v>204</v>
      </c>
      <c r="W903" s="162" t="s">
        <v>204</v>
      </c>
      <c r="X903" s="162" t="s">
        <v>204</v>
      </c>
      <c r="Y903" s="162" t="s">
        <v>204</v>
      </c>
      <c r="Z903" s="162" t="s">
        <v>204</v>
      </c>
      <c r="AA903" s="162" t="s">
        <v>204</v>
      </c>
      <c r="AB903" s="162" t="s">
        <v>205</v>
      </c>
      <c r="AC903" s="162" t="s">
        <v>204</v>
      </c>
      <c r="AD903" s="162" t="s">
        <v>204</v>
      </c>
      <c r="AE903" s="162" t="s">
        <v>204</v>
      </c>
      <c r="AF903" s="162" t="s">
        <v>204</v>
      </c>
      <c r="AG903" s="162" t="s">
        <v>197</v>
      </c>
    </row>
    <row r="904" spans="1:33" x14ac:dyDescent="0.25">
      <c r="A904" s="162" t="s">
        <v>196</v>
      </c>
      <c r="B904" s="162" t="s">
        <v>197</v>
      </c>
      <c r="C904" s="162" t="s">
        <v>197</v>
      </c>
      <c r="D904" s="162" t="s">
        <v>1358</v>
      </c>
      <c r="E904" s="162" t="s">
        <v>196</v>
      </c>
      <c r="F904" s="162" t="s">
        <v>1359</v>
      </c>
      <c r="G904" s="162" t="s">
        <v>2170</v>
      </c>
      <c r="H904" s="162" t="s">
        <v>2171</v>
      </c>
      <c r="I904" s="162" t="s">
        <v>1424</v>
      </c>
      <c r="J904" s="162" t="s">
        <v>1412</v>
      </c>
      <c r="K904" s="162" t="s">
        <v>10</v>
      </c>
      <c r="L904" s="162">
        <v>11</v>
      </c>
      <c r="M904" s="162">
        <v>2013</v>
      </c>
      <c r="N904" s="162" t="s">
        <v>2173</v>
      </c>
      <c r="O904" s="162">
        <v>2131</v>
      </c>
      <c r="P904" s="162" t="s">
        <v>204</v>
      </c>
      <c r="Q904" s="162" t="s">
        <v>204</v>
      </c>
      <c r="R904" s="162" t="s">
        <v>205</v>
      </c>
      <c r="S904" s="162" t="s">
        <v>204</v>
      </c>
      <c r="T904" s="162" t="s">
        <v>204</v>
      </c>
      <c r="U904" s="162" t="s">
        <v>204</v>
      </c>
      <c r="V904" s="162" t="s">
        <v>204</v>
      </c>
      <c r="W904" s="162" t="s">
        <v>204</v>
      </c>
      <c r="X904" s="162" t="s">
        <v>204</v>
      </c>
      <c r="Y904" s="162" t="s">
        <v>204</v>
      </c>
      <c r="Z904" s="162" t="s">
        <v>204</v>
      </c>
      <c r="AA904" s="162" t="s">
        <v>204</v>
      </c>
      <c r="AB904" s="162" t="s">
        <v>205</v>
      </c>
      <c r="AC904" s="162" t="s">
        <v>204</v>
      </c>
      <c r="AD904" s="162" t="s">
        <v>204</v>
      </c>
      <c r="AE904" s="162" t="s">
        <v>204</v>
      </c>
      <c r="AF904" s="162" t="s">
        <v>204</v>
      </c>
      <c r="AG904" s="162" t="s">
        <v>197</v>
      </c>
    </row>
    <row r="905" spans="1:33" x14ac:dyDescent="0.25">
      <c r="A905" s="162" t="s">
        <v>196</v>
      </c>
      <c r="B905" s="162" t="s">
        <v>197</v>
      </c>
      <c r="C905" s="162" t="s">
        <v>197</v>
      </c>
      <c r="D905" s="162" t="s">
        <v>1358</v>
      </c>
      <c r="E905" s="162" t="s">
        <v>196</v>
      </c>
      <c r="F905" s="162" t="s">
        <v>1359</v>
      </c>
      <c r="G905" s="162" t="s">
        <v>1731</v>
      </c>
      <c r="H905" s="162" t="s">
        <v>1732</v>
      </c>
      <c r="I905" s="162" t="s">
        <v>1733</v>
      </c>
      <c r="J905" s="162" t="s">
        <v>187</v>
      </c>
      <c r="K905" s="162" t="s">
        <v>52</v>
      </c>
      <c r="L905" s="162">
        <v>4</v>
      </c>
      <c r="M905" s="162">
        <v>2014</v>
      </c>
      <c r="N905" s="162" t="s">
        <v>2181</v>
      </c>
      <c r="O905" s="162">
        <v>391</v>
      </c>
      <c r="P905" s="162" t="s">
        <v>204</v>
      </c>
      <c r="Q905" s="162" t="s">
        <v>204</v>
      </c>
      <c r="R905" s="162" t="s">
        <v>204</v>
      </c>
      <c r="S905" s="162" t="s">
        <v>204</v>
      </c>
      <c r="T905" s="162" t="s">
        <v>204</v>
      </c>
      <c r="U905" s="162" t="s">
        <v>204</v>
      </c>
      <c r="V905" s="162" t="s">
        <v>204</v>
      </c>
      <c r="W905" s="162" t="s">
        <v>204</v>
      </c>
      <c r="X905" s="162" t="s">
        <v>204</v>
      </c>
      <c r="Y905" s="162" t="s">
        <v>204</v>
      </c>
      <c r="Z905" s="162" t="s">
        <v>204</v>
      </c>
      <c r="AA905" s="162" t="s">
        <v>204</v>
      </c>
      <c r="AB905" s="162" t="s">
        <v>204</v>
      </c>
      <c r="AC905" s="162" t="s">
        <v>204</v>
      </c>
      <c r="AD905" s="162" t="s">
        <v>204</v>
      </c>
      <c r="AE905" s="162" t="s">
        <v>204</v>
      </c>
      <c r="AF905" s="162" t="s">
        <v>204</v>
      </c>
      <c r="AG905" s="162" t="s">
        <v>197</v>
      </c>
    </row>
    <row r="906" spans="1:33" x14ac:dyDescent="0.25">
      <c r="A906" s="162" t="s">
        <v>196</v>
      </c>
      <c r="B906" s="162" t="s">
        <v>197</v>
      </c>
      <c r="C906" s="162" t="s">
        <v>197</v>
      </c>
      <c r="D906" s="162" t="s">
        <v>1358</v>
      </c>
      <c r="E906" s="162" t="s">
        <v>196</v>
      </c>
      <c r="F906" s="162" t="s">
        <v>1359</v>
      </c>
      <c r="G906" s="162" t="s">
        <v>1731</v>
      </c>
      <c r="H906" s="162" t="s">
        <v>1732</v>
      </c>
      <c r="I906" s="162" t="s">
        <v>1733</v>
      </c>
      <c r="J906" s="162" t="s">
        <v>187</v>
      </c>
      <c r="K906" s="162" t="s">
        <v>52</v>
      </c>
      <c r="L906" s="162">
        <v>3</v>
      </c>
      <c r="M906" s="162">
        <v>2014</v>
      </c>
      <c r="N906" s="162" t="s">
        <v>2180</v>
      </c>
      <c r="O906" s="162">
        <v>639</v>
      </c>
      <c r="P906" s="162" t="s">
        <v>204</v>
      </c>
      <c r="Q906" s="162" t="s">
        <v>204</v>
      </c>
      <c r="R906" s="162" t="s">
        <v>204</v>
      </c>
      <c r="S906" s="162" t="s">
        <v>204</v>
      </c>
      <c r="T906" s="162" t="s">
        <v>204</v>
      </c>
      <c r="U906" s="162" t="s">
        <v>204</v>
      </c>
      <c r="V906" s="162" t="s">
        <v>204</v>
      </c>
      <c r="W906" s="162" t="s">
        <v>204</v>
      </c>
      <c r="X906" s="162" t="s">
        <v>204</v>
      </c>
      <c r="Y906" s="162" t="s">
        <v>204</v>
      </c>
      <c r="Z906" s="162" t="s">
        <v>204</v>
      </c>
      <c r="AA906" s="162" t="s">
        <v>204</v>
      </c>
      <c r="AB906" s="162" t="s">
        <v>204</v>
      </c>
      <c r="AC906" s="162" t="s">
        <v>204</v>
      </c>
      <c r="AD906" s="162" t="s">
        <v>204</v>
      </c>
      <c r="AE906" s="162" t="s">
        <v>204</v>
      </c>
      <c r="AF906" s="162" t="s">
        <v>204</v>
      </c>
      <c r="AG906" s="162" t="s">
        <v>197</v>
      </c>
    </row>
    <row r="907" spans="1:33" x14ac:dyDescent="0.25">
      <c r="A907" s="162" t="s">
        <v>196</v>
      </c>
      <c r="B907" s="162" t="s">
        <v>197</v>
      </c>
      <c r="C907" s="162" t="s">
        <v>197</v>
      </c>
      <c r="D907" s="162" t="s">
        <v>1358</v>
      </c>
      <c r="E907" s="162" t="s">
        <v>196</v>
      </c>
      <c r="F907" s="162" t="s">
        <v>1359</v>
      </c>
      <c r="G907" s="162" t="s">
        <v>1731</v>
      </c>
      <c r="H907" s="162" t="s">
        <v>1732</v>
      </c>
      <c r="I907" s="162" t="s">
        <v>1733</v>
      </c>
      <c r="J907" s="162" t="s">
        <v>187</v>
      </c>
      <c r="K907" s="162" t="s">
        <v>52</v>
      </c>
      <c r="L907" s="162">
        <v>8</v>
      </c>
      <c r="M907" s="162">
        <v>2014</v>
      </c>
      <c r="N907" s="162" t="s">
        <v>2183</v>
      </c>
      <c r="O907" s="162">
        <v>733</v>
      </c>
      <c r="P907" s="162" t="s">
        <v>204</v>
      </c>
      <c r="Q907" s="162" t="s">
        <v>204</v>
      </c>
      <c r="R907" s="162" t="s">
        <v>204</v>
      </c>
      <c r="S907" s="162" t="s">
        <v>204</v>
      </c>
      <c r="T907" s="162" t="s">
        <v>204</v>
      </c>
      <c r="U907" s="162" t="s">
        <v>204</v>
      </c>
      <c r="V907" s="162" t="s">
        <v>204</v>
      </c>
      <c r="W907" s="162" t="s">
        <v>204</v>
      </c>
      <c r="X907" s="162" t="s">
        <v>204</v>
      </c>
      <c r="Y907" s="162" t="s">
        <v>204</v>
      </c>
      <c r="Z907" s="162" t="s">
        <v>204</v>
      </c>
      <c r="AA907" s="162" t="s">
        <v>204</v>
      </c>
      <c r="AB907" s="162" t="s">
        <v>204</v>
      </c>
      <c r="AC907" s="162" t="s">
        <v>204</v>
      </c>
      <c r="AD907" s="162" t="s">
        <v>204</v>
      </c>
      <c r="AE907" s="162" t="s">
        <v>204</v>
      </c>
      <c r="AF907" s="162" t="s">
        <v>204</v>
      </c>
      <c r="AG907" s="162" t="s">
        <v>197</v>
      </c>
    </row>
    <row r="908" spans="1:33" x14ac:dyDescent="0.25">
      <c r="A908" s="162" t="s">
        <v>196</v>
      </c>
      <c r="B908" s="162" t="s">
        <v>197</v>
      </c>
      <c r="C908" s="162" t="s">
        <v>197</v>
      </c>
      <c r="D908" s="162" t="s">
        <v>1358</v>
      </c>
      <c r="E908" s="162" t="s">
        <v>196</v>
      </c>
      <c r="F908" s="162" t="s">
        <v>1359</v>
      </c>
      <c r="G908" s="162" t="s">
        <v>1731</v>
      </c>
      <c r="H908" s="162" t="s">
        <v>1732</v>
      </c>
      <c r="I908" s="162" t="s">
        <v>1733</v>
      </c>
      <c r="J908" s="162" t="s">
        <v>187</v>
      </c>
      <c r="K908" s="162" t="s">
        <v>52</v>
      </c>
      <c r="L908" s="162">
        <v>7</v>
      </c>
      <c r="M908" s="162">
        <v>2014</v>
      </c>
      <c r="N908" s="162" t="s">
        <v>2182</v>
      </c>
      <c r="O908" s="162">
        <v>142</v>
      </c>
      <c r="P908" s="162" t="s">
        <v>204</v>
      </c>
      <c r="Q908" s="162" t="s">
        <v>204</v>
      </c>
      <c r="R908" s="162" t="s">
        <v>204</v>
      </c>
      <c r="S908" s="162" t="s">
        <v>204</v>
      </c>
      <c r="T908" s="162" t="s">
        <v>204</v>
      </c>
      <c r="U908" s="162" t="s">
        <v>204</v>
      </c>
      <c r="V908" s="162" t="s">
        <v>204</v>
      </c>
      <c r="W908" s="162" t="s">
        <v>204</v>
      </c>
      <c r="X908" s="162" t="s">
        <v>204</v>
      </c>
      <c r="Y908" s="162" t="s">
        <v>204</v>
      </c>
      <c r="Z908" s="162" t="s">
        <v>204</v>
      </c>
      <c r="AA908" s="162" t="s">
        <v>204</v>
      </c>
      <c r="AB908" s="162" t="s">
        <v>204</v>
      </c>
      <c r="AC908" s="162" t="s">
        <v>204</v>
      </c>
      <c r="AD908" s="162" t="s">
        <v>204</v>
      </c>
      <c r="AE908" s="162" t="s">
        <v>204</v>
      </c>
      <c r="AF908" s="162" t="s">
        <v>204</v>
      </c>
      <c r="AG908" s="162" t="s">
        <v>197</v>
      </c>
    </row>
    <row r="909" spans="1:33" x14ac:dyDescent="0.25">
      <c r="A909" s="162" t="s">
        <v>196</v>
      </c>
      <c r="B909" s="162" t="s">
        <v>197</v>
      </c>
      <c r="C909" s="162" t="s">
        <v>197</v>
      </c>
      <c r="D909" s="162" t="s">
        <v>1358</v>
      </c>
      <c r="E909" s="162" t="s">
        <v>196</v>
      </c>
      <c r="F909" s="162" t="s">
        <v>1359</v>
      </c>
      <c r="G909" s="162" t="s">
        <v>1731</v>
      </c>
      <c r="H909" s="162" t="s">
        <v>1732</v>
      </c>
      <c r="I909" s="162" t="s">
        <v>1733</v>
      </c>
      <c r="J909" s="162" t="s">
        <v>187</v>
      </c>
      <c r="K909" s="162" t="s">
        <v>52</v>
      </c>
      <c r="L909" s="162">
        <v>10</v>
      </c>
      <c r="M909" s="162">
        <v>2013</v>
      </c>
      <c r="N909" s="162" t="s">
        <v>2175</v>
      </c>
      <c r="O909" s="162">
        <v>720</v>
      </c>
      <c r="P909" s="162" t="s">
        <v>204</v>
      </c>
      <c r="Q909" s="162" t="s">
        <v>204</v>
      </c>
      <c r="R909" s="162" t="s">
        <v>204</v>
      </c>
      <c r="S909" s="162" t="s">
        <v>204</v>
      </c>
      <c r="T909" s="162" t="s">
        <v>204</v>
      </c>
      <c r="U909" s="162" t="s">
        <v>204</v>
      </c>
      <c r="V909" s="162" t="s">
        <v>204</v>
      </c>
      <c r="W909" s="162" t="s">
        <v>204</v>
      </c>
      <c r="X909" s="162" t="s">
        <v>204</v>
      </c>
      <c r="Y909" s="162" t="s">
        <v>204</v>
      </c>
      <c r="Z909" s="162" t="s">
        <v>204</v>
      </c>
      <c r="AA909" s="162" t="s">
        <v>204</v>
      </c>
      <c r="AB909" s="162" t="s">
        <v>204</v>
      </c>
      <c r="AC909" s="162" t="s">
        <v>204</v>
      </c>
      <c r="AD909" s="162" t="s">
        <v>204</v>
      </c>
      <c r="AE909" s="162" t="s">
        <v>204</v>
      </c>
      <c r="AF909" s="162" t="s">
        <v>204</v>
      </c>
      <c r="AG909" s="162" t="s">
        <v>197</v>
      </c>
    </row>
    <row r="910" spans="1:33" x14ac:dyDescent="0.25">
      <c r="A910" s="162" t="s">
        <v>196</v>
      </c>
      <c r="B910" s="162" t="s">
        <v>197</v>
      </c>
      <c r="C910" s="162" t="s">
        <v>197</v>
      </c>
      <c r="D910" s="162" t="s">
        <v>1358</v>
      </c>
      <c r="E910" s="162" t="s">
        <v>196</v>
      </c>
      <c r="F910" s="162" t="s">
        <v>1359</v>
      </c>
      <c r="G910" s="162" t="s">
        <v>1731</v>
      </c>
      <c r="H910" s="162" t="s">
        <v>1732</v>
      </c>
      <c r="I910" s="162" t="s">
        <v>1733</v>
      </c>
      <c r="J910" s="162" t="s">
        <v>187</v>
      </c>
      <c r="K910" s="162" t="s">
        <v>52</v>
      </c>
      <c r="L910" s="162">
        <v>11</v>
      </c>
      <c r="M910" s="162">
        <v>2013</v>
      </c>
      <c r="N910" s="162" t="s">
        <v>2176</v>
      </c>
      <c r="O910" s="162">
        <v>561</v>
      </c>
      <c r="P910" s="162" t="s">
        <v>204</v>
      </c>
      <c r="Q910" s="162" t="s">
        <v>204</v>
      </c>
      <c r="R910" s="162" t="s">
        <v>204</v>
      </c>
      <c r="S910" s="162" t="s">
        <v>204</v>
      </c>
      <c r="T910" s="162" t="s">
        <v>204</v>
      </c>
      <c r="U910" s="162" t="s">
        <v>204</v>
      </c>
      <c r="V910" s="162" t="s">
        <v>204</v>
      </c>
      <c r="W910" s="162" t="s">
        <v>204</v>
      </c>
      <c r="X910" s="162" t="s">
        <v>204</v>
      </c>
      <c r="Y910" s="162" t="s">
        <v>204</v>
      </c>
      <c r="Z910" s="162" t="s">
        <v>204</v>
      </c>
      <c r="AA910" s="162" t="s">
        <v>204</v>
      </c>
      <c r="AB910" s="162" t="s">
        <v>204</v>
      </c>
      <c r="AC910" s="162" t="s">
        <v>204</v>
      </c>
      <c r="AD910" s="162" t="s">
        <v>204</v>
      </c>
      <c r="AE910" s="162" t="s">
        <v>204</v>
      </c>
      <c r="AF910" s="162" t="s">
        <v>204</v>
      </c>
      <c r="AG910" s="162" t="s">
        <v>197</v>
      </c>
    </row>
    <row r="911" spans="1:33" x14ac:dyDescent="0.25">
      <c r="A911" s="162" t="s">
        <v>196</v>
      </c>
      <c r="B911" s="162" t="s">
        <v>197</v>
      </c>
      <c r="C911" s="162" t="s">
        <v>197</v>
      </c>
      <c r="D911" s="162" t="s">
        <v>1358</v>
      </c>
      <c r="E911" s="162" t="s">
        <v>196</v>
      </c>
      <c r="F911" s="162" t="s">
        <v>1359</v>
      </c>
      <c r="G911" s="162" t="s">
        <v>1731</v>
      </c>
      <c r="H911" s="162" t="s">
        <v>1732</v>
      </c>
      <c r="I911" s="162" t="s">
        <v>1733</v>
      </c>
      <c r="J911" s="162" t="s">
        <v>187</v>
      </c>
      <c r="K911" s="162" t="s">
        <v>52</v>
      </c>
      <c r="L911" s="162">
        <v>12</v>
      </c>
      <c r="M911" s="162">
        <v>2013</v>
      </c>
      <c r="N911" s="162" t="s">
        <v>2177</v>
      </c>
      <c r="O911" s="162">
        <v>592</v>
      </c>
      <c r="P911" s="162" t="s">
        <v>204</v>
      </c>
      <c r="Q911" s="162" t="s">
        <v>204</v>
      </c>
      <c r="R911" s="162" t="s">
        <v>204</v>
      </c>
      <c r="S911" s="162" t="s">
        <v>204</v>
      </c>
      <c r="T911" s="162" t="s">
        <v>204</v>
      </c>
      <c r="U911" s="162" t="s">
        <v>204</v>
      </c>
      <c r="V911" s="162" t="s">
        <v>204</v>
      </c>
      <c r="W911" s="162" t="s">
        <v>204</v>
      </c>
      <c r="X911" s="162" t="s">
        <v>204</v>
      </c>
      <c r="Y911" s="162" t="s">
        <v>204</v>
      </c>
      <c r="Z911" s="162" t="s">
        <v>204</v>
      </c>
      <c r="AA911" s="162" t="s">
        <v>204</v>
      </c>
      <c r="AB911" s="162" t="s">
        <v>204</v>
      </c>
      <c r="AC911" s="162" t="s">
        <v>204</v>
      </c>
      <c r="AD911" s="162" t="s">
        <v>204</v>
      </c>
      <c r="AE911" s="162" t="s">
        <v>204</v>
      </c>
      <c r="AF911" s="162" t="s">
        <v>204</v>
      </c>
      <c r="AG911" s="162" t="s">
        <v>197</v>
      </c>
    </row>
    <row r="912" spans="1:33" x14ac:dyDescent="0.25">
      <c r="A912" s="162" t="s">
        <v>196</v>
      </c>
      <c r="B912" s="162" t="s">
        <v>197</v>
      </c>
      <c r="C912" s="162" t="s">
        <v>197</v>
      </c>
      <c r="D912" s="162" t="s">
        <v>1358</v>
      </c>
      <c r="E912" s="162" t="s">
        <v>196</v>
      </c>
      <c r="F912" s="162" t="s">
        <v>1359</v>
      </c>
      <c r="G912" s="162" t="s">
        <v>1731</v>
      </c>
      <c r="H912" s="162" t="s">
        <v>1732</v>
      </c>
      <c r="I912" s="162" t="s">
        <v>1733</v>
      </c>
      <c r="J912" s="162" t="s">
        <v>187</v>
      </c>
      <c r="K912" s="162" t="s">
        <v>52</v>
      </c>
      <c r="L912" s="162">
        <v>1</v>
      </c>
      <c r="M912" s="162">
        <v>2014</v>
      </c>
      <c r="N912" s="162" t="s">
        <v>2178</v>
      </c>
      <c r="O912" s="162">
        <v>731</v>
      </c>
      <c r="P912" s="162" t="s">
        <v>204</v>
      </c>
      <c r="Q912" s="162" t="s">
        <v>204</v>
      </c>
      <c r="R912" s="162" t="s">
        <v>204</v>
      </c>
      <c r="S912" s="162" t="s">
        <v>204</v>
      </c>
      <c r="T912" s="162" t="s">
        <v>204</v>
      </c>
      <c r="U912" s="162" t="s">
        <v>204</v>
      </c>
      <c r="V912" s="162" t="s">
        <v>204</v>
      </c>
      <c r="W912" s="162" t="s">
        <v>204</v>
      </c>
      <c r="X912" s="162" t="s">
        <v>204</v>
      </c>
      <c r="Y912" s="162" t="s">
        <v>204</v>
      </c>
      <c r="Z912" s="162" t="s">
        <v>204</v>
      </c>
      <c r="AA912" s="162" t="s">
        <v>204</v>
      </c>
      <c r="AB912" s="162" t="s">
        <v>204</v>
      </c>
      <c r="AC912" s="162" t="s">
        <v>204</v>
      </c>
      <c r="AD912" s="162" t="s">
        <v>204</v>
      </c>
      <c r="AE912" s="162" t="s">
        <v>204</v>
      </c>
      <c r="AF912" s="162" t="s">
        <v>204</v>
      </c>
      <c r="AG912" s="162" t="s">
        <v>197</v>
      </c>
    </row>
    <row r="913" spans="1:33" x14ac:dyDescent="0.25">
      <c r="A913" s="162" t="s">
        <v>196</v>
      </c>
      <c r="B913" s="162" t="s">
        <v>197</v>
      </c>
      <c r="C913" s="162" t="s">
        <v>197</v>
      </c>
      <c r="D913" s="162" t="s">
        <v>1358</v>
      </c>
      <c r="E913" s="162" t="s">
        <v>196</v>
      </c>
      <c r="F913" s="162" t="s">
        <v>1359</v>
      </c>
      <c r="G913" s="162" t="s">
        <v>1731</v>
      </c>
      <c r="H913" s="162" t="s">
        <v>1732</v>
      </c>
      <c r="I913" s="162" t="s">
        <v>1733</v>
      </c>
      <c r="J913" s="162" t="s">
        <v>187</v>
      </c>
      <c r="K913" s="162" t="s">
        <v>52</v>
      </c>
      <c r="L913" s="162">
        <v>2</v>
      </c>
      <c r="M913" s="162">
        <v>2014</v>
      </c>
      <c r="N913" s="162" t="s">
        <v>2179</v>
      </c>
      <c r="O913" s="162">
        <v>639</v>
      </c>
      <c r="P913" s="162" t="s">
        <v>204</v>
      </c>
      <c r="Q913" s="162" t="s">
        <v>204</v>
      </c>
      <c r="R913" s="162" t="s">
        <v>204</v>
      </c>
      <c r="S913" s="162" t="s">
        <v>204</v>
      </c>
      <c r="T913" s="162" t="s">
        <v>204</v>
      </c>
      <c r="U913" s="162" t="s">
        <v>204</v>
      </c>
      <c r="V913" s="162" t="s">
        <v>204</v>
      </c>
      <c r="W913" s="162" t="s">
        <v>204</v>
      </c>
      <c r="X913" s="162" t="s">
        <v>204</v>
      </c>
      <c r="Y913" s="162" t="s">
        <v>204</v>
      </c>
      <c r="Z913" s="162" t="s">
        <v>204</v>
      </c>
      <c r="AA913" s="162" t="s">
        <v>204</v>
      </c>
      <c r="AB913" s="162" t="s">
        <v>204</v>
      </c>
      <c r="AC913" s="162" t="s">
        <v>204</v>
      </c>
      <c r="AD913" s="162" t="s">
        <v>204</v>
      </c>
      <c r="AE913" s="162" t="s">
        <v>204</v>
      </c>
      <c r="AF913" s="162" t="s">
        <v>204</v>
      </c>
      <c r="AG913" s="162" t="s">
        <v>197</v>
      </c>
    </row>
    <row r="914" spans="1:33" x14ac:dyDescent="0.25">
      <c r="A914" s="162" t="s">
        <v>196</v>
      </c>
      <c r="B914" s="162" t="s">
        <v>197</v>
      </c>
      <c r="C914" s="162" t="s">
        <v>197</v>
      </c>
      <c r="D914" s="162" t="s">
        <v>1358</v>
      </c>
      <c r="E914" s="162" t="s">
        <v>196</v>
      </c>
      <c r="F914" s="162" t="s">
        <v>1359</v>
      </c>
      <c r="G914" s="162" t="s">
        <v>84</v>
      </c>
      <c r="H914" s="162" t="s">
        <v>83</v>
      </c>
      <c r="I914" s="162" t="s">
        <v>1424</v>
      </c>
      <c r="J914" s="162" t="s">
        <v>1412</v>
      </c>
      <c r="K914" s="162" t="s">
        <v>10</v>
      </c>
      <c r="L914" s="162">
        <v>12</v>
      </c>
      <c r="M914" s="162">
        <v>2013</v>
      </c>
      <c r="N914" s="162" t="s">
        <v>2188</v>
      </c>
      <c r="O914" s="162">
        <v>890</v>
      </c>
      <c r="P914" s="162" t="s">
        <v>204</v>
      </c>
      <c r="Q914" s="162" t="s">
        <v>204</v>
      </c>
      <c r="R914" s="162" t="s">
        <v>205</v>
      </c>
      <c r="S914" s="162" t="s">
        <v>204</v>
      </c>
      <c r="T914" s="162" t="s">
        <v>204</v>
      </c>
      <c r="U914" s="162" t="s">
        <v>204</v>
      </c>
      <c r="V914" s="162" t="s">
        <v>204</v>
      </c>
      <c r="W914" s="162" t="s">
        <v>204</v>
      </c>
      <c r="X914" s="162" t="s">
        <v>204</v>
      </c>
      <c r="Y914" s="162" t="s">
        <v>204</v>
      </c>
      <c r="Z914" s="162" t="s">
        <v>204</v>
      </c>
      <c r="AA914" s="162" t="s">
        <v>204</v>
      </c>
      <c r="AB914" s="162" t="s">
        <v>205</v>
      </c>
      <c r="AC914" s="162" t="s">
        <v>204</v>
      </c>
      <c r="AD914" s="162" t="s">
        <v>204</v>
      </c>
      <c r="AE914" s="162" t="s">
        <v>204</v>
      </c>
      <c r="AF914" s="162" t="s">
        <v>204</v>
      </c>
      <c r="AG914" s="162" t="s">
        <v>197</v>
      </c>
    </row>
    <row r="915" spans="1:33" x14ac:dyDescent="0.25">
      <c r="A915" s="162" t="s">
        <v>196</v>
      </c>
      <c r="B915" s="162" t="s">
        <v>197</v>
      </c>
      <c r="C915" s="162" t="s">
        <v>197</v>
      </c>
      <c r="D915" s="162" t="s">
        <v>1358</v>
      </c>
      <c r="E915" s="162" t="s">
        <v>196</v>
      </c>
      <c r="F915" s="162" t="s">
        <v>1359</v>
      </c>
      <c r="G915" s="162" t="s">
        <v>84</v>
      </c>
      <c r="H915" s="162" t="s">
        <v>83</v>
      </c>
      <c r="I915" s="162" t="s">
        <v>1424</v>
      </c>
      <c r="J915" s="162" t="s">
        <v>1412</v>
      </c>
      <c r="K915" s="162" t="s">
        <v>10</v>
      </c>
      <c r="L915" s="162">
        <v>12</v>
      </c>
      <c r="M915" s="162">
        <v>2013</v>
      </c>
      <c r="N915" s="162" t="s">
        <v>2187</v>
      </c>
      <c r="O915" s="162">
        <v>3900</v>
      </c>
      <c r="P915" s="162" t="s">
        <v>204</v>
      </c>
      <c r="Q915" s="162" t="s">
        <v>204</v>
      </c>
      <c r="R915" s="162" t="s">
        <v>205</v>
      </c>
      <c r="S915" s="162" t="s">
        <v>204</v>
      </c>
      <c r="T915" s="162" t="s">
        <v>204</v>
      </c>
      <c r="U915" s="162" t="s">
        <v>204</v>
      </c>
      <c r="V915" s="162" t="s">
        <v>204</v>
      </c>
      <c r="W915" s="162" t="s">
        <v>204</v>
      </c>
      <c r="X915" s="162" t="s">
        <v>204</v>
      </c>
      <c r="Y915" s="162" t="s">
        <v>204</v>
      </c>
      <c r="Z915" s="162" t="s">
        <v>204</v>
      </c>
      <c r="AA915" s="162" t="s">
        <v>204</v>
      </c>
      <c r="AB915" s="162" t="s">
        <v>205</v>
      </c>
      <c r="AC915" s="162" t="s">
        <v>204</v>
      </c>
      <c r="AD915" s="162" t="s">
        <v>204</v>
      </c>
      <c r="AE915" s="162" t="s">
        <v>204</v>
      </c>
      <c r="AF915" s="162" t="s">
        <v>204</v>
      </c>
      <c r="AG915" s="162" t="s">
        <v>197</v>
      </c>
    </row>
    <row r="916" spans="1:33" x14ac:dyDescent="0.25">
      <c r="A916" s="162" t="s">
        <v>196</v>
      </c>
      <c r="B916" s="162" t="s">
        <v>197</v>
      </c>
      <c r="C916" s="162" t="s">
        <v>197</v>
      </c>
      <c r="D916" s="162" t="s">
        <v>1358</v>
      </c>
      <c r="E916" s="162" t="s">
        <v>196</v>
      </c>
      <c r="F916" s="162" t="s">
        <v>1359</v>
      </c>
      <c r="G916" s="162" t="s">
        <v>84</v>
      </c>
      <c r="H916" s="162" t="s">
        <v>83</v>
      </c>
      <c r="I916" s="162" t="s">
        <v>1424</v>
      </c>
      <c r="J916" s="162" t="s">
        <v>1412</v>
      </c>
      <c r="K916" s="162" t="s">
        <v>10</v>
      </c>
      <c r="L916" s="162">
        <v>9</v>
      </c>
      <c r="M916" s="162">
        <v>2013</v>
      </c>
      <c r="N916" s="162" t="s">
        <v>2186</v>
      </c>
      <c r="O916" s="162">
        <v>1708</v>
      </c>
      <c r="P916" s="162" t="s">
        <v>204</v>
      </c>
      <c r="Q916" s="162" t="s">
        <v>204</v>
      </c>
      <c r="R916" s="162" t="s">
        <v>205</v>
      </c>
      <c r="S916" s="162" t="s">
        <v>204</v>
      </c>
      <c r="T916" s="162" t="s">
        <v>204</v>
      </c>
      <c r="U916" s="162" t="s">
        <v>204</v>
      </c>
      <c r="V916" s="162" t="s">
        <v>204</v>
      </c>
      <c r="W916" s="162" t="s">
        <v>204</v>
      </c>
      <c r="X916" s="162" t="s">
        <v>204</v>
      </c>
      <c r="Y916" s="162" t="s">
        <v>204</v>
      </c>
      <c r="Z916" s="162" t="s">
        <v>204</v>
      </c>
      <c r="AA916" s="162" t="s">
        <v>204</v>
      </c>
      <c r="AB916" s="162" t="s">
        <v>205</v>
      </c>
      <c r="AC916" s="162" t="s">
        <v>204</v>
      </c>
      <c r="AD916" s="162" t="s">
        <v>204</v>
      </c>
      <c r="AE916" s="162" t="s">
        <v>204</v>
      </c>
      <c r="AF916" s="162" t="s">
        <v>204</v>
      </c>
      <c r="AG916" s="162" t="s">
        <v>197</v>
      </c>
    </row>
    <row r="917" spans="1:33" x14ac:dyDescent="0.25">
      <c r="A917" s="162" t="s">
        <v>196</v>
      </c>
      <c r="B917" s="162" t="s">
        <v>197</v>
      </c>
      <c r="C917" s="162" t="s">
        <v>197</v>
      </c>
      <c r="D917" s="162" t="s">
        <v>1358</v>
      </c>
      <c r="E917" s="162" t="s">
        <v>196</v>
      </c>
      <c r="F917" s="162" t="s">
        <v>1359</v>
      </c>
      <c r="G917" s="162" t="s">
        <v>84</v>
      </c>
      <c r="H917" s="162" t="s">
        <v>83</v>
      </c>
      <c r="I917" s="162" t="s">
        <v>1424</v>
      </c>
      <c r="J917" s="162" t="s">
        <v>1412</v>
      </c>
      <c r="K917" s="162" t="s">
        <v>10</v>
      </c>
      <c r="L917" s="162">
        <v>11</v>
      </c>
      <c r="M917" s="162">
        <v>2013</v>
      </c>
      <c r="N917" s="162" t="s">
        <v>2185</v>
      </c>
      <c r="O917" s="162">
        <v>3949</v>
      </c>
      <c r="P917" s="162" t="s">
        <v>204</v>
      </c>
      <c r="Q917" s="162" t="s">
        <v>204</v>
      </c>
      <c r="R917" s="162" t="s">
        <v>205</v>
      </c>
      <c r="S917" s="162" t="s">
        <v>204</v>
      </c>
      <c r="T917" s="162" t="s">
        <v>204</v>
      </c>
      <c r="U917" s="162" t="s">
        <v>204</v>
      </c>
      <c r="V917" s="162" t="s">
        <v>204</v>
      </c>
      <c r="W917" s="162" t="s">
        <v>204</v>
      </c>
      <c r="X917" s="162" t="s">
        <v>204</v>
      </c>
      <c r="Y917" s="162" t="s">
        <v>204</v>
      </c>
      <c r="Z917" s="162" t="s">
        <v>204</v>
      </c>
      <c r="AA917" s="162" t="s">
        <v>204</v>
      </c>
      <c r="AB917" s="162" t="s">
        <v>205</v>
      </c>
      <c r="AC917" s="162" t="s">
        <v>204</v>
      </c>
      <c r="AD917" s="162" t="s">
        <v>204</v>
      </c>
      <c r="AE917" s="162" t="s">
        <v>204</v>
      </c>
      <c r="AF917" s="162" t="s">
        <v>204</v>
      </c>
      <c r="AG917" s="162" t="s">
        <v>197</v>
      </c>
    </row>
    <row r="918" spans="1:33" x14ac:dyDescent="0.25">
      <c r="A918" s="162" t="s">
        <v>196</v>
      </c>
      <c r="B918" s="162" t="s">
        <v>197</v>
      </c>
      <c r="C918" s="162" t="s">
        <v>197</v>
      </c>
      <c r="D918" s="162" t="s">
        <v>1358</v>
      </c>
      <c r="E918" s="162" t="s">
        <v>196</v>
      </c>
      <c r="F918" s="162" t="s">
        <v>1359</v>
      </c>
      <c r="G918" s="162" t="s">
        <v>84</v>
      </c>
      <c r="H918" s="162" t="s">
        <v>83</v>
      </c>
      <c r="I918" s="162" t="s">
        <v>1424</v>
      </c>
      <c r="J918" s="162" t="s">
        <v>1412</v>
      </c>
      <c r="K918" s="162" t="s">
        <v>10</v>
      </c>
      <c r="L918" s="162">
        <v>10</v>
      </c>
      <c r="M918" s="162">
        <v>2013</v>
      </c>
      <c r="N918" s="162" t="s">
        <v>2184</v>
      </c>
      <c r="O918" s="162">
        <v>5447</v>
      </c>
      <c r="P918" s="162" t="s">
        <v>204</v>
      </c>
      <c r="Q918" s="162" t="s">
        <v>204</v>
      </c>
      <c r="R918" s="162" t="s">
        <v>205</v>
      </c>
      <c r="S918" s="162" t="s">
        <v>204</v>
      </c>
      <c r="T918" s="162" t="s">
        <v>204</v>
      </c>
      <c r="U918" s="162" t="s">
        <v>204</v>
      </c>
      <c r="V918" s="162" t="s">
        <v>204</v>
      </c>
      <c r="W918" s="162" t="s">
        <v>204</v>
      </c>
      <c r="X918" s="162" t="s">
        <v>204</v>
      </c>
      <c r="Y918" s="162" t="s">
        <v>204</v>
      </c>
      <c r="Z918" s="162" t="s">
        <v>204</v>
      </c>
      <c r="AA918" s="162" t="s">
        <v>204</v>
      </c>
      <c r="AB918" s="162" t="s">
        <v>205</v>
      </c>
      <c r="AC918" s="162" t="s">
        <v>204</v>
      </c>
      <c r="AD918" s="162" t="s">
        <v>204</v>
      </c>
      <c r="AE918" s="162" t="s">
        <v>204</v>
      </c>
      <c r="AF918" s="162" t="s">
        <v>204</v>
      </c>
      <c r="AG918" s="162" t="s">
        <v>197</v>
      </c>
    </row>
    <row r="919" spans="1:33" x14ac:dyDescent="0.25">
      <c r="A919" s="162" t="s">
        <v>196</v>
      </c>
      <c r="B919" s="162" t="s">
        <v>197</v>
      </c>
      <c r="C919" s="162" t="s">
        <v>197</v>
      </c>
      <c r="D919" s="162" t="s">
        <v>1358</v>
      </c>
      <c r="E919" s="162" t="s">
        <v>196</v>
      </c>
      <c r="F919" s="162" t="s">
        <v>1359</v>
      </c>
      <c r="G919" s="162" t="s">
        <v>94</v>
      </c>
      <c r="H919" s="162" t="s">
        <v>93</v>
      </c>
      <c r="I919" s="162" t="s">
        <v>1424</v>
      </c>
      <c r="J919" s="162" t="s">
        <v>1412</v>
      </c>
      <c r="K919" s="162" t="s">
        <v>10</v>
      </c>
      <c r="L919" s="162">
        <v>10</v>
      </c>
      <c r="M919" s="162">
        <v>2013</v>
      </c>
      <c r="N919" s="162" t="s">
        <v>2191</v>
      </c>
      <c r="O919" s="162">
        <v>2705</v>
      </c>
      <c r="P919" s="162" t="s">
        <v>204</v>
      </c>
      <c r="Q919" s="162" t="s">
        <v>204</v>
      </c>
      <c r="R919" s="162" t="s">
        <v>205</v>
      </c>
      <c r="S919" s="162" t="s">
        <v>204</v>
      </c>
      <c r="T919" s="162" t="s">
        <v>204</v>
      </c>
      <c r="U919" s="162" t="s">
        <v>204</v>
      </c>
      <c r="V919" s="162" t="s">
        <v>204</v>
      </c>
      <c r="W919" s="162" t="s">
        <v>204</v>
      </c>
      <c r="X919" s="162" t="s">
        <v>204</v>
      </c>
      <c r="Y919" s="162" t="s">
        <v>204</v>
      </c>
      <c r="Z919" s="162" t="s">
        <v>204</v>
      </c>
      <c r="AA919" s="162" t="s">
        <v>204</v>
      </c>
      <c r="AB919" s="162" t="s">
        <v>205</v>
      </c>
      <c r="AC919" s="162" t="s">
        <v>204</v>
      </c>
      <c r="AD919" s="162" t="s">
        <v>204</v>
      </c>
      <c r="AE919" s="162" t="s">
        <v>204</v>
      </c>
      <c r="AF919" s="162" t="s">
        <v>204</v>
      </c>
      <c r="AG919" s="162" t="s">
        <v>197</v>
      </c>
    </row>
    <row r="920" spans="1:33" x14ac:dyDescent="0.25">
      <c r="A920" s="162" t="s">
        <v>196</v>
      </c>
      <c r="B920" s="162" t="s">
        <v>197</v>
      </c>
      <c r="C920" s="162" t="s">
        <v>197</v>
      </c>
      <c r="D920" s="162" t="s">
        <v>1358</v>
      </c>
      <c r="E920" s="162" t="s">
        <v>196</v>
      </c>
      <c r="F920" s="162" t="s">
        <v>1359</v>
      </c>
      <c r="G920" s="162" t="s">
        <v>94</v>
      </c>
      <c r="H920" s="162" t="s">
        <v>93</v>
      </c>
      <c r="I920" s="162" t="s">
        <v>1424</v>
      </c>
      <c r="J920" s="162" t="s">
        <v>1412</v>
      </c>
      <c r="K920" s="162" t="s">
        <v>10</v>
      </c>
      <c r="L920" s="162">
        <v>9</v>
      </c>
      <c r="M920" s="162">
        <v>2013</v>
      </c>
      <c r="N920" s="162" t="s">
        <v>2192</v>
      </c>
      <c r="O920" s="162">
        <v>2525</v>
      </c>
      <c r="P920" s="162" t="s">
        <v>204</v>
      </c>
      <c r="Q920" s="162" t="s">
        <v>204</v>
      </c>
      <c r="R920" s="162" t="s">
        <v>205</v>
      </c>
      <c r="S920" s="162" t="s">
        <v>204</v>
      </c>
      <c r="T920" s="162" t="s">
        <v>204</v>
      </c>
      <c r="U920" s="162" t="s">
        <v>204</v>
      </c>
      <c r="V920" s="162" t="s">
        <v>204</v>
      </c>
      <c r="W920" s="162" t="s">
        <v>204</v>
      </c>
      <c r="X920" s="162" t="s">
        <v>204</v>
      </c>
      <c r="Y920" s="162" t="s">
        <v>204</v>
      </c>
      <c r="Z920" s="162" t="s">
        <v>204</v>
      </c>
      <c r="AA920" s="162" t="s">
        <v>204</v>
      </c>
      <c r="AB920" s="162" t="s">
        <v>205</v>
      </c>
      <c r="AC920" s="162" t="s">
        <v>204</v>
      </c>
      <c r="AD920" s="162" t="s">
        <v>204</v>
      </c>
      <c r="AE920" s="162" t="s">
        <v>204</v>
      </c>
      <c r="AF920" s="162" t="s">
        <v>204</v>
      </c>
      <c r="AG920" s="162" t="s">
        <v>197</v>
      </c>
    </row>
    <row r="921" spans="1:33" x14ac:dyDescent="0.25">
      <c r="A921" s="162" t="s">
        <v>196</v>
      </c>
      <c r="B921" s="162" t="s">
        <v>197</v>
      </c>
      <c r="C921" s="162" t="s">
        <v>197</v>
      </c>
      <c r="D921" s="162" t="s">
        <v>1358</v>
      </c>
      <c r="E921" s="162" t="s">
        <v>196</v>
      </c>
      <c r="F921" s="162" t="s">
        <v>1359</v>
      </c>
      <c r="G921" s="162" t="s">
        <v>94</v>
      </c>
      <c r="H921" s="162" t="s">
        <v>93</v>
      </c>
      <c r="I921" s="162" t="s">
        <v>1424</v>
      </c>
      <c r="J921" s="162" t="s">
        <v>1412</v>
      </c>
      <c r="K921" s="162" t="s">
        <v>10</v>
      </c>
      <c r="L921" s="162">
        <v>11</v>
      </c>
      <c r="M921" s="162">
        <v>2013</v>
      </c>
      <c r="N921" s="162" t="s">
        <v>2190</v>
      </c>
      <c r="O921" s="162">
        <v>2119</v>
      </c>
      <c r="P921" s="162" t="s">
        <v>204</v>
      </c>
      <c r="Q921" s="162" t="s">
        <v>204</v>
      </c>
      <c r="R921" s="162" t="s">
        <v>205</v>
      </c>
      <c r="S921" s="162" t="s">
        <v>204</v>
      </c>
      <c r="T921" s="162" t="s">
        <v>204</v>
      </c>
      <c r="U921" s="162" t="s">
        <v>204</v>
      </c>
      <c r="V921" s="162" t="s">
        <v>204</v>
      </c>
      <c r="W921" s="162" t="s">
        <v>204</v>
      </c>
      <c r="X921" s="162" t="s">
        <v>204</v>
      </c>
      <c r="Y921" s="162" t="s">
        <v>204</v>
      </c>
      <c r="Z921" s="162" t="s">
        <v>204</v>
      </c>
      <c r="AA921" s="162" t="s">
        <v>204</v>
      </c>
      <c r="AB921" s="162" t="s">
        <v>205</v>
      </c>
      <c r="AC921" s="162" t="s">
        <v>204</v>
      </c>
      <c r="AD921" s="162" t="s">
        <v>204</v>
      </c>
      <c r="AE921" s="162" t="s">
        <v>204</v>
      </c>
      <c r="AF921" s="162" t="s">
        <v>204</v>
      </c>
      <c r="AG921" s="162" t="s">
        <v>197</v>
      </c>
    </row>
    <row r="922" spans="1:33" x14ac:dyDescent="0.25">
      <c r="A922" s="162" t="s">
        <v>196</v>
      </c>
      <c r="B922" s="162" t="s">
        <v>197</v>
      </c>
      <c r="C922" s="162" t="s">
        <v>197</v>
      </c>
      <c r="D922" s="162" t="s">
        <v>1358</v>
      </c>
      <c r="E922" s="162" t="s">
        <v>196</v>
      </c>
      <c r="F922" s="162" t="s">
        <v>1359</v>
      </c>
      <c r="G922" s="162" t="s">
        <v>94</v>
      </c>
      <c r="H922" s="162" t="s">
        <v>93</v>
      </c>
      <c r="I922" s="162" t="s">
        <v>1424</v>
      </c>
      <c r="J922" s="162" t="s">
        <v>1412</v>
      </c>
      <c r="K922" s="162" t="s">
        <v>10</v>
      </c>
      <c r="L922" s="162">
        <v>12</v>
      </c>
      <c r="M922" s="162">
        <v>2013</v>
      </c>
      <c r="N922" s="162" t="s">
        <v>2189</v>
      </c>
      <c r="O922" s="162">
        <v>2538</v>
      </c>
      <c r="P922" s="162" t="s">
        <v>204</v>
      </c>
      <c r="Q922" s="162" t="s">
        <v>204</v>
      </c>
      <c r="R922" s="162" t="s">
        <v>205</v>
      </c>
      <c r="S922" s="162" t="s">
        <v>204</v>
      </c>
      <c r="T922" s="162" t="s">
        <v>204</v>
      </c>
      <c r="U922" s="162" t="s">
        <v>204</v>
      </c>
      <c r="V922" s="162" t="s">
        <v>204</v>
      </c>
      <c r="W922" s="162" t="s">
        <v>204</v>
      </c>
      <c r="X922" s="162" t="s">
        <v>204</v>
      </c>
      <c r="Y922" s="162" t="s">
        <v>204</v>
      </c>
      <c r="Z922" s="162" t="s">
        <v>204</v>
      </c>
      <c r="AA922" s="162" t="s">
        <v>204</v>
      </c>
      <c r="AB922" s="162" t="s">
        <v>205</v>
      </c>
      <c r="AC922" s="162" t="s">
        <v>204</v>
      </c>
      <c r="AD922" s="162" t="s">
        <v>204</v>
      </c>
      <c r="AE922" s="162" t="s">
        <v>204</v>
      </c>
      <c r="AF922" s="162" t="s">
        <v>204</v>
      </c>
      <c r="AG922" s="162" t="s">
        <v>197</v>
      </c>
    </row>
    <row r="923" spans="1:33" x14ac:dyDescent="0.25">
      <c r="A923" s="162" t="s">
        <v>196</v>
      </c>
      <c r="B923" s="162" t="s">
        <v>197</v>
      </c>
      <c r="C923" s="162" t="s">
        <v>197</v>
      </c>
      <c r="D923" s="162" t="s">
        <v>1358</v>
      </c>
      <c r="E923" s="162" t="s">
        <v>196</v>
      </c>
      <c r="F923" s="162" t="s">
        <v>1359</v>
      </c>
      <c r="G923" s="162" t="s">
        <v>2193</v>
      </c>
      <c r="H923" s="162" t="s">
        <v>2194</v>
      </c>
      <c r="I923" s="162" t="s">
        <v>2195</v>
      </c>
      <c r="J923" s="162" t="s">
        <v>187</v>
      </c>
      <c r="K923" s="162" t="s">
        <v>52</v>
      </c>
      <c r="L923" s="162">
        <v>12</v>
      </c>
      <c r="M923" s="162">
        <v>2013</v>
      </c>
      <c r="N923" s="162" t="s">
        <v>2196</v>
      </c>
      <c r="O923" s="162">
        <v>2237</v>
      </c>
      <c r="P923" s="162" t="s">
        <v>204</v>
      </c>
      <c r="Q923" s="162" t="s">
        <v>204</v>
      </c>
      <c r="R923" s="162" t="s">
        <v>204</v>
      </c>
      <c r="S923" s="162" t="s">
        <v>204</v>
      </c>
      <c r="T923" s="162" t="s">
        <v>204</v>
      </c>
      <c r="U923" s="162" t="s">
        <v>204</v>
      </c>
      <c r="V923" s="162" t="s">
        <v>204</v>
      </c>
      <c r="W923" s="162" t="s">
        <v>204</v>
      </c>
      <c r="X923" s="162" t="s">
        <v>204</v>
      </c>
      <c r="Y923" s="162" t="s">
        <v>204</v>
      </c>
      <c r="Z923" s="162" t="s">
        <v>204</v>
      </c>
      <c r="AA923" s="162" t="s">
        <v>204</v>
      </c>
      <c r="AB923" s="162" t="s">
        <v>204</v>
      </c>
      <c r="AC923" s="162" t="s">
        <v>204</v>
      </c>
      <c r="AD923" s="162" t="s">
        <v>204</v>
      </c>
      <c r="AE923" s="162" t="s">
        <v>204</v>
      </c>
      <c r="AF923" s="162" t="s">
        <v>204</v>
      </c>
      <c r="AG923" s="162" t="s">
        <v>197</v>
      </c>
    </row>
    <row r="924" spans="1:33" x14ac:dyDescent="0.25">
      <c r="A924" s="162" t="s">
        <v>196</v>
      </c>
      <c r="B924" s="162" t="s">
        <v>197</v>
      </c>
      <c r="C924" s="162" t="s">
        <v>197</v>
      </c>
      <c r="D924" s="162" t="s">
        <v>1358</v>
      </c>
      <c r="E924" s="162" t="s">
        <v>196</v>
      </c>
      <c r="F924" s="162" t="s">
        <v>1359</v>
      </c>
      <c r="G924" s="162" t="s">
        <v>2193</v>
      </c>
      <c r="H924" s="162" t="s">
        <v>2194</v>
      </c>
      <c r="I924" s="162" t="s">
        <v>2195</v>
      </c>
      <c r="J924" s="162" t="s">
        <v>187</v>
      </c>
      <c r="K924" s="162" t="s">
        <v>52</v>
      </c>
      <c r="L924" s="162">
        <v>4</v>
      </c>
      <c r="M924" s="162">
        <v>2014</v>
      </c>
      <c r="N924" s="162" t="s">
        <v>2197</v>
      </c>
      <c r="O924" s="162">
        <v>763</v>
      </c>
      <c r="P924" s="162" t="s">
        <v>204</v>
      </c>
      <c r="Q924" s="162" t="s">
        <v>204</v>
      </c>
      <c r="R924" s="162" t="s">
        <v>204</v>
      </c>
      <c r="S924" s="162" t="s">
        <v>204</v>
      </c>
      <c r="T924" s="162" t="s">
        <v>204</v>
      </c>
      <c r="U924" s="162" t="s">
        <v>204</v>
      </c>
      <c r="V924" s="162" t="s">
        <v>204</v>
      </c>
      <c r="W924" s="162" t="s">
        <v>204</v>
      </c>
      <c r="X924" s="162" t="s">
        <v>204</v>
      </c>
      <c r="Y924" s="162" t="s">
        <v>204</v>
      </c>
      <c r="Z924" s="162" t="s">
        <v>204</v>
      </c>
      <c r="AA924" s="162" t="s">
        <v>204</v>
      </c>
      <c r="AB924" s="162" t="s">
        <v>204</v>
      </c>
      <c r="AC924" s="162" t="s">
        <v>204</v>
      </c>
      <c r="AD924" s="162" t="s">
        <v>204</v>
      </c>
      <c r="AE924" s="162" t="s">
        <v>204</v>
      </c>
      <c r="AF924" s="162" t="s">
        <v>204</v>
      </c>
      <c r="AG924" s="162" t="s">
        <v>197</v>
      </c>
    </row>
    <row r="925" spans="1:33" x14ac:dyDescent="0.25">
      <c r="A925" s="162" t="s">
        <v>196</v>
      </c>
      <c r="B925" s="162" t="s">
        <v>197</v>
      </c>
      <c r="C925" s="162" t="s">
        <v>197</v>
      </c>
      <c r="D925" s="162" t="s">
        <v>1358</v>
      </c>
      <c r="E925" s="162" t="s">
        <v>196</v>
      </c>
      <c r="F925" s="162" t="s">
        <v>1359</v>
      </c>
      <c r="G925" s="162" t="s">
        <v>98</v>
      </c>
      <c r="H925" s="162" t="s">
        <v>97</v>
      </c>
      <c r="I925" s="162" t="s">
        <v>1424</v>
      </c>
      <c r="J925" s="162" t="s">
        <v>1412</v>
      </c>
      <c r="K925" s="162" t="s">
        <v>10</v>
      </c>
      <c r="L925" s="162">
        <v>10</v>
      </c>
      <c r="M925" s="162">
        <v>2013</v>
      </c>
      <c r="N925" s="162" t="s">
        <v>2199</v>
      </c>
      <c r="O925" s="162">
        <v>2527</v>
      </c>
      <c r="P925" s="162" t="s">
        <v>204</v>
      </c>
      <c r="Q925" s="162" t="s">
        <v>204</v>
      </c>
      <c r="R925" s="162" t="s">
        <v>205</v>
      </c>
      <c r="S925" s="162" t="s">
        <v>204</v>
      </c>
      <c r="T925" s="162" t="s">
        <v>204</v>
      </c>
      <c r="U925" s="162" t="s">
        <v>204</v>
      </c>
      <c r="V925" s="162" t="s">
        <v>204</v>
      </c>
      <c r="W925" s="162" t="s">
        <v>204</v>
      </c>
      <c r="X925" s="162" t="s">
        <v>204</v>
      </c>
      <c r="Y925" s="162" t="s">
        <v>204</v>
      </c>
      <c r="Z925" s="162" t="s">
        <v>204</v>
      </c>
      <c r="AA925" s="162" t="s">
        <v>204</v>
      </c>
      <c r="AB925" s="162" t="s">
        <v>205</v>
      </c>
      <c r="AC925" s="162" t="s">
        <v>204</v>
      </c>
      <c r="AD925" s="162" t="s">
        <v>204</v>
      </c>
      <c r="AE925" s="162" t="s">
        <v>204</v>
      </c>
      <c r="AF925" s="162" t="s">
        <v>204</v>
      </c>
      <c r="AG925" s="162" t="s">
        <v>197</v>
      </c>
    </row>
    <row r="926" spans="1:33" x14ac:dyDescent="0.25">
      <c r="A926" s="162" t="s">
        <v>196</v>
      </c>
      <c r="B926" s="162" t="s">
        <v>197</v>
      </c>
      <c r="C926" s="162" t="s">
        <v>197</v>
      </c>
      <c r="D926" s="162" t="s">
        <v>1358</v>
      </c>
      <c r="E926" s="162" t="s">
        <v>196</v>
      </c>
      <c r="F926" s="162" t="s">
        <v>1359</v>
      </c>
      <c r="G926" s="162" t="s">
        <v>98</v>
      </c>
      <c r="H926" s="162" t="s">
        <v>97</v>
      </c>
      <c r="I926" s="162" t="s">
        <v>1424</v>
      </c>
      <c r="J926" s="162" t="s">
        <v>1412</v>
      </c>
      <c r="K926" s="162" t="s">
        <v>10</v>
      </c>
      <c r="L926" s="162">
        <v>9</v>
      </c>
      <c r="M926" s="162">
        <v>2013</v>
      </c>
      <c r="N926" s="162" t="s">
        <v>2198</v>
      </c>
      <c r="O926" s="162">
        <v>2274</v>
      </c>
      <c r="P926" s="162" t="s">
        <v>204</v>
      </c>
      <c r="Q926" s="162" t="s">
        <v>204</v>
      </c>
      <c r="R926" s="162" t="s">
        <v>205</v>
      </c>
      <c r="S926" s="162" t="s">
        <v>204</v>
      </c>
      <c r="T926" s="162" t="s">
        <v>204</v>
      </c>
      <c r="U926" s="162" t="s">
        <v>204</v>
      </c>
      <c r="V926" s="162" t="s">
        <v>204</v>
      </c>
      <c r="W926" s="162" t="s">
        <v>204</v>
      </c>
      <c r="X926" s="162" t="s">
        <v>204</v>
      </c>
      <c r="Y926" s="162" t="s">
        <v>204</v>
      </c>
      <c r="Z926" s="162" t="s">
        <v>204</v>
      </c>
      <c r="AA926" s="162" t="s">
        <v>204</v>
      </c>
      <c r="AB926" s="162" t="s">
        <v>205</v>
      </c>
      <c r="AC926" s="162" t="s">
        <v>204</v>
      </c>
      <c r="AD926" s="162" t="s">
        <v>204</v>
      </c>
      <c r="AE926" s="162" t="s">
        <v>204</v>
      </c>
      <c r="AF926" s="162" t="s">
        <v>204</v>
      </c>
      <c r="AG926" s="162" t="s">
        <v>197</v>
      </c>
    </row>
    <row r="927" spans="1:33" x14ac:dyDescent="0.25">
      <c r="A927" s="162" t="s">
        <v>196</v>
      </c>
      <c r="B927" s="162" t="s">
        <v>197</v>
      </c>
      <c r="C927" s="162" t="s">
        <v>197</v>
      </c>
      <c r="D927" s="162" t="s">
        <v>1358</v>
      </c>
      <c r="E927" s="162" t="s">
        <v>196</v>
      </c>
      <c r="F927" s="162" t="s">
        <v>1359</v>
      </c>
      <c r="G927" s="162" t="s">
        <v>98</v>
      </c>
      <c r="H927" s="162" t="s">
        <v>97</v>
      </c>
      <c r="I927" s="162" t="s">
        <v>1424</v>
      </c>
      <c r="J927" s="162" t="s">
        <v>1412</v>
      </c>
      <c r="K927" s="162" t="s">
        <v>10</v>
      </c>
      <c r="L927" s="162">
        <v>11</v>
      </c>
      <c r="M927" s="162">
        <v>2013</v>
      </c>
      <c r="N927" s="162" t="s">
        <v>2200</v>
      </c>
      <c r="O927" s="162">
        <v>1864</v>
      </c>
      <c r="P927" s="162" t="s">
        <v>204</v>
      </c>
      <c r="Q927" s="162" t="s">
        <v>204</v>
      </c>
      <c r="R927" s="162" t="s">
        <v>205</v>
      </c>
      <c r="S927" s="162" t="s">
        <v>204</v>
      </c>
      <c r="T927" s="162" t="s">
        <v>204</v>
      </c>
      <c r="U927" s="162" t="s">
        <v>204</v>
      </c>
      <c r="V927" s="162" t="s">
        <v>204</v>
      </c>
      <c r="W927" s="162" t="s">
        <v>204</v>
      </c>
      <c r="X927" s="162" t="s">
        <v>204</v>
      </c>
      <c r="Y927" s="162" t="s">
        <v>204</v>
      </c>
      <c r="Z927" s="162" t="s">
        <v>204</v>
      </c>
      <c r="AA927" s="162" t="s">
        <v>204</v>
      </c>
      <c r="AB927" s="162" t="s">
        <v>205</v>
      </c>
      <c r="AC927" s="162" t="s">
        <v>204</v>
      </c>
      <c r="AD927" s="162" t="s">
        <v>204</v>
      </c>
      <c r="AE927" s="162" t="s">
        <v>204</v>
      </c>
      <c r="AF927" s="162" t="s">
        <v>204</v>
      </c>
      <c r="AG927" s="162" t="s">
        <v>197</v>
      </c>
    </row>
    <row r="928" spans="1:33" x14ac:dyDescent="0.25">
      <c r="A928" s="162" t="s">
        <v>196</v>
      </c>
      <c r="B928" s="162" t="s">
        <v>197</v>
      </c>
      <c r="C928" s="162" t="s">
        <v>197</v>
      </c>
      <c r="D928" s="162" t="s">
        <v>1358</v>
      </c>
      <c r="E928" s="162" t="s">
        <v>196</v>
      </c>
      <c r="F928" s="162" t="s">
        <v>1359</v>
      </c>
      <c r="G928" s="162" t="s">
        <v>102</v>
      </c>
      <c r="H928" s="162" t="s">
        <v>101</v>
      </c>
      <c r="I928" s="162" t="s">
        <v>1564</v>
      </c>
      <c r="J928" s="162" t="s">
        <v>186</v>
      </c>
      <c r="K928" s="162" t="s">
        <v>10</v>
      </c>
      <c r="L928" s="162">
        <v>1</v>
      </c>
      <c r="M928" s="162">
        <v>2014</v>
      </c>
      <c r="N928" s="162" t="s">
        <v>2209</v>
      </c>
      <c r="O928" s="162">
        <v>4467</v>
      </c>
      <c r="P928" s="162" t="s">
        <v>204</v>
      </c>
      <c r="Q928" s="162" t="s">
        <v>204</v>
      </c>
      <c r="R928" s="162" t="s">
        <v>205</v>
      </c>
      <c r="S928" s="162" t="s">
        <v>204</v>
      </c>
      <c r="T928" s="162" t="s">
        <v>204</v>
      </c>
      <c r="U928" s="162" t="s">
        <v>204</v>
      </c>
      <c r="V928" s="162" t="s">
        <v>204</v>
      </c>
      <c r="W928" s="162" t="s">
        <v>204</v>
      </c>
      <c r="X928" s="162" t="s">
        <v>204</v>
      </c>
      <c r="Y928" s="162" t="s">
        <v>205</v>
      </c>
      <c r="Z928" s="162" t="s">
        <v>204</v>
      </c>
      <c r="AA928" s="162" t="s">
        <v>204</v>
      </c>
      <c r="AB928" s="162" t="s">
        <v>205</v>
      </c>
      <c r="AC928" s="162" t="s">
        <v>204</v>
      </c>
      <c r="AD928" s="162" t="s">
        <v>204</v>
      </c>
      <c r="AE928" s="162" t="s">
        <v>204</v>
      </c>
      <c r="AF928" s="162" t="s">
        <v>204</v>
      </c>
      <c r="AG928" s="162" t="s">
        <v>197</v>
      </c>
    </row>
    <row r="929" spans="1:33" x14ac:dyDescent="0.25">
      <c r="A929" s="162" t="s">
        <v>196</v>
      </c>
      <c r="B929" s="162" t="s">
        <v>197</v>
      </c>
      <c r="C929" s="162" t="s">
        <v>197</v>
      </c>
      <c r="D929" s="162" t="s">
        <v>1358</v>
      </c>
      <c r="E929" s="162" t="s">
        <v>196</v>
      </c>
      <c r="F929" s="162" t="s">
        <v>1359</v>
      </c>
      <c r="G929" s="162" t="s">
        <v>102</v>
      </c>
      <c r="H929" s="162" t="s">
        <v>101</v>
      </c>
      <c r="I929" s="162" t="s">
        <v>1564</v>
      </c>
      <c r="J929" s="162" t="s">
        <v>186</v>
      </c>
      <c r="K929" s="162" t="s">
        <v>10</v>
      </c>
      <c r="L929" s="162">
        <v>2</v>
      </c>
      <c r="M929" s="162">
        <v>2014</v>
      </c>
      <c r="N929" s="162" t="s">
        <v>2207</v>
      </c>
      <c r="O929" s="162">
        <v>2984</v>
      </c>
      <c r="P929" s="162" t="s">
        <v>204</v>
      </c>
      <c r="Q929" s="162" t="s">
        <v>204</v>
      </c>
      <c r="R929" s="162" t="s">
        <v>205</v>
      </c>
      <c r="S929" s="162" t="s">
        <v>204</v>
      </c>
      <c r="T929" s="162" t="s">
        <v>204</v>
      </c>
      <c r="U929" s="162" t="s">
        <v>204</v>
      </c>
      <c r="V929" s="162" t="s">
        <v>204</v>
      </c>
      <c r="W929" s="162" t="s">
        <v>204</v>
      </c>
      <c r="X929" s="162" t="s">
        <v>204</v>
      </c>
      <c r="Y929" s="162" t="s">
        <v>205</v>
      </c>
      <c r="Z929" s="162" t="s">
        <v>204</v>
      </c>
      <c r="AA929" s="162" t="s">
        <v>204</v>
      </c>
      <c r="AB929" s="162" t="s">
        <v>205</v>
      </c>
      <c r="AC929" s="162" t="s">
        <v>204</v>
      </c>
      <c r="AD929" s="162" t="s">
        <v>204</v>
      </c>
      <c r="AE929" s="162" t="s">
        <v>204</v>
      </c>
      <c r="AF929" s="162" t="s">
        <v>204</v>
      </c>
      <c r="AG929" s="162" t="s">
        <v>197</v>
      </c>
    </row>
    <row r="930" spans="1:33" x14ac:dyDescent="0.25">
      <c r="A930" s="162" t="s">
        <v>196</v>
      </c>
      <c r="B930" s="162" t="s">
        <v>197</v>
      </c>
      <c r="C930" s="162" t="s">
        <v>197</v>
      </c>
      <c r="D930" s="162" t="s">
        <v>1358</v>
      </c>
      <c r="E930" s="162" t="s">
        <v>196</v>
      </c>
      <c r="F930" s="162" t="s">
        <v>1359</v>
      </c>
      <c r="G930" s="162" t="s">
        <v>102</v>
      </c>
      <c r="H930" s="162" t="s">
        <v>101</v>
      </c>
      <c r="I930" s="162" t="s">
        <v>1564</v>
      </c>
      <c r="J930" s="162" t="s">
        <v>186</v>
      </c>
      <c r="K930" s="162" t="s">
        <v>10</v>
      </c>
      <c r="L930" s="162">
        <v>2</v>
      </c>
      <c r="M930" s="162">
        <v>2014</v>
      </c>
      <c r="N930" s="162" t="s">
        <v>2206</v>
      </c>
      <c r="O930" s="162">
        <v>1239</v>
      </c>
      <c r="P930" s="162" t="s">
        <v>204</v>
      </c>
      <c r="Q930" s="162" t="s">
        <v>204</v>
      </c>
      <c r="R930" s="162" t="s">
        <v>205</v>
      </c>
      <c r="S930" s="162" t="s">
        <v>204</v>
      </c>
      <c r="T930" s="162" t="s">
        <v>204</v>
      </c>
      <c r="U930" s="162" t="s">
        <v>204</v>
      </c>
      <c r="V930" s="162" t="s">
        <v>204</v>
      </c>
      <c r="W930" s="162" t="s">
        <v>204</v>
      </c>
      <c r="X930" s="162" t="s">
        <v>204</v>
      </c>
      <c r="Y930" s="162" t="s">
        <v>205</v>
      </c>
      <c r="Z930" s="162" t="s">
        <v>204</v>
      </c>
      <c r="AA930" s="162" t="s">
        <v>204</v>
      </c>
      <c r="AB930" s="162" t="s">
        <v>205</v>
      </c>
      <c r="AC930" s="162" t="s">
        <v>204</v>
      </c>
      <c r="AD930" s="162" t="s">
        <v>204</v>
      </c>
      <c r="AE930" s="162" t="s">
        <v>204</v>
      </c>
      <c r="AF930" s="162" t="s">
        <v>204</v>
      </c>
      <c r="AG930" s="162" t="s">
        <v>197</v>
      </c>
    </row>
    <row r="931" spans="1:33" x14ac:dyDescent="0.25">
      <c r="A931" s="162" t="s">
        <v>196</v>
      </c>
      <c r="B931" s="162" t="s">
        <v>197</v>
      </c>
      <c r="C931" s="162" t="s">
        <v>197</v>
      </c>
      <c r="D931" s="162" t="s">
        <v>1358</v>
      </c>
      <c r="E931" s="162" t="s">
        <v>196</v>
      </c>
      <c r="F931" s="162" t="s">
        <v>1359</v>
      </c>
      <c r="G931" s="162" t="s">
        <v>102</v>
      </c>
      <c r="H931" s="162" t="s">
        <v>101</v>
      </c>
      <c r="I931" s="162" t="s">
        <v>1564</v>
      </c>
      <c r="J931" s="162" t="s">
        <v>186</v>
      </c>
      <c r="K931" s="162" t="s">
        <v>10</v>
      </c>
      <c r="L931" s="162">
        <v>12</v>
      </c>
      <c r="M931" s="162">
        <v>2013</v>
      </c>
      <c r="N931" s="162" t="s">
        <v>2210</v>
      </c>
      <c r="O931" s="162">
        <v>1309</v>
      </c>
      <c r="P931" s="162" t="s">
        <v>204</v>
      </c>
      <c r="Q931" s="162" t="s">
        <v>204</v>
      </c>
      <c r="R931" s="162" t="s">
        <v>205</v>
      </c>
      <c r="S931" s="162" t="s">
        <v>204</v>
      </c>
      <c r="T931" s="162" t="s">
        <v>204</v>
      </c>
      <c r="U931" s="162" t="s">
        <v>204</v>
      </c>
      <c r="V931" s="162" t="s">
        <v>204</v>
      </c>
      <c r="W931" s="162" t="s">
        <v>204</v>
      </c>
      <c r="X931" s="162" t="s">
        <v>204</v>
      </c>
      <c r="Y931" s="162" t="s">
        <v>205</v>
      </c>
      <c r="Z931" s="162" t="s">
        <v>204</v>
      </c>
      <c r="AA931" s="162" t="s">
        <v>204</v>
      </c>
      <c r="AB931" s="162" t="s">
        <v>205</v>
      </c>
      <c r="AC931" s="162" t="s">
        <v>204</v>
      </c>
      <c r="AD931" s="162" t="s">
        <v>204</v>
      </c>
      <c r="AE931" s="162" t="s">
        <v>204</v>
      </c>
      <c r="AF931" s="162" t="s">
        <v>204</v>
      </c>
      <c r="AG931" s="162" t="s">
        <v>197</v>
      </c>
    </row>
    <row r="932" spans="1:33" x14ac:dyDescent="0.25">
      <c r="A932" s="162" t="s">
        <v>196</v>
      </c>
      <c r="B932" s="162" t="s">
        <v>197</v>
      </c>
      <c r="C932" s="162" t="s">
        <v>197</v>
      </c>
      <c r="D932" s="162" t="s">
        <v>1358</v>
      </c>
      <c r="E932" s="162" t="s">
        <v>196</v>
      </c>
      <c r="F932" s="162" t="s">
        <v>1359</v>
      </c>
      <c r="G932" s="162" t="s">
        <v>102</v>
      </c>
      <c r="H932" s="162" t="s">
        <v>101</v>
      </c>
      <c r="I932" s="162" t="s">
        <v>1564</v>
      </c>
      <c r="J932" s="162" t="s">
        <v>186</v>
      </c>
      <c r="K932" s="162" t="s">
        <v>10</v>
      </c>
      <c r="L932" s="162">
        <v>8</v>
      </c>
      <c r="M932" s="162">
        <v>2013</v>
      </c>
      <c r="N932" s="162" t="s">
        <v>2214</v>
      </c>
      <c r="O932" s="162">
        <v>1126</v>
      </c>
      <c r="P932" s="162" t="s">
        <v>204</v>
      </c>
      <c r="Q932" s="162" t="s">
        <v>204</v>
      </c>
      <c r="R932" s="162" t="s">
        <v>205</v>
      </c>
      <c r="S932" s="162" t="s">
        <v>204</v>
      </c>
      <c r="T932" s="162" t="s">
        <v>204</v>
      </c>
      <c r="U932" s="162" t="s">
        <v>204</v>
      </c>
      <c r="V932" s="162" t="s">
        <v>204</v>
      </c>
      <c r="W932" s="162" t="s">
        <v>204</v>
      </c>
      <c r="X932" s="162" t="s">
        <v>204</v>
      </c>
      <c r="Y932" s="162" t="s">
        <v>205</v>
      </c>
      <c r="Z932" s="162" t="s">
        <v>204</v>
      </c>
      <c r="AA932" s="162" t="s">
        <v>204</v>
      </c>
      <c r="AB932" s="162" t="s">
        <v>205</v>
      </c>
      <c r="AC932" s="162" t="s">
        <v>204</v>
      </c>
      <c r="AD932" s="162" t="s">
        <v>204</v>
      </c>
      <c r="AE932" s="162" t="s">
        <v>204</v>
      </c>
      <c r="AF932" s="162" t="s">
        <v>204</v>
      </c>
      <c r="AG932" s="162" t="s">
        <v>197</v>
      </c>
    </row>
    <row r="933" spans="1:33" x14ac:dyDescent="0.25">
      <c r="A933" s="162" t="s">
        <v>196</v>
      </c>
      <c r="B933" s="162" t="s">
        <v>197</v>
      </c>
      <c r="C933" s="162" t="s">
        <v>197</v>
      </c>
      <c r="D933" s="162" t="s">
        <v>1358</v>
      </c>
      <c r="E933" s="162" t="s">
        <v>196</v>
      </c>
      <c r="F933" s="162" t="s">
        <v>1359</v>
      </c>
      <c r="G933" s="162" t="s">
        <v>102</v>
      </c>
      <c r="H933" s="162" t="s">
        <v>101</v>
      </c>
      <c r="I933" s="162" t="s">
        <v>1564</v>
      </c>
      <c r="J933" s="162" t="s">
        <v>186</v>
      </c>
      <c r="K933" s="162" t="s">
        <v>10</v>
      </c>
      <c r="L933" s="162">
        <v>8</v>
      </c>
      <c r="M933" s="162">
        <v>2013</v>
      </c>
      <c r="N933" s="162" t="s">
        <v>2215</v>
      </c>
      <c r="O933" s="162">
        <v>86</v>
      </c>
      <c r="P933" s="162" t="s">
        <v>204</v>
      </c>
      <c r="Q933" s="162" t="s">
        <v>204</v>
      </c>
      <c r="R933" s="162" t="s">
        <v>205</v>
      </c>
      <c r="S933" s="162" t="s">
        <v>204</v>
      </c>
      <c r="T933" s="162" t="s">
        <v>204</v>
      </c>
      <c r="U933" s="162" t="s">
        <v>204</v>
      </c>
      <c r="V933" s="162" t="s">
        <v>204</v>
      </c>
      <c r="W933" s="162" t="s">
        <v>204</v>
      </c>
      <c r="X933" s="162" t="s">
        <v>204</v>
      </c>
      <c r="Y933" s="162" t="s">
        <v>205</v>
      </c>
      <c r="Z933" s="162" t="s">
        <v>204</v>
      </c>
      <c r="AA933" s="162" t="s">
        <v>204</v>
      </c>
      <c r="AB933" s="162" t="s">
        <v>205</v>
      </c>
      <c r="AC933" s="162" t="s">
        <v>204</v>
      </c>
      <c r="AD933" s="162" t="s">
        <v>204</v>
      </c>
      <c r="AE933" s="162" t="s">
        <v>204</v>
      </c>
      <c r="AF933" s="162" t="s">
        <v>204</v>
      </c>
      <c r="AG933" s="162" t="s">
        <v>197</v>
      </c>
    </row>
    <row r="934" spans="1:33" x14ac:dyDescent="0.25">
      <c r="A934" s="162" t="s">
        <v>196</v>
      </c>
      <c r="B934" s="162" t="s">
        <v>197</v>
      </c>
      <c r="C934" s="162" t="s">
        <v>197</v>
      </c>
      <c r="D934" s="162" t="s">
        <v>1358</v>
      </c>
      <c r="E934" s="162" t="s">
        <v>196</v>
      </c>
      <c r="F934" s="162" t="s">
        <v>1359</v>
      </c>
      <c r="G934" s="162" t="s">
        <v>102</v>
      </c>
      <c r="H934" s="162" t="s">
        <v>101</v>
      </c>
      <c r="I934" s="162" t="s">
        <v>1564</v>
      </c>
      <c r="J934" s="162" t="s">
        <v>186</v>
      </c>
      <c r="K934" s="162" t="s">
        <v>10</v>
      </c>
      <c r="L934" s="162">
        <v>8</v>
      </c>
      <c r="M934" s="162">
        <v>2013</v>
      </c>
      <c r="N934" s="162" t="s">
        <v>2216</v>
      </c>
      <c r="O934" s="162">
        <v>524</v>
      </c>
      <c r="P934" s="162" t="s">
        <v>204</v>
      </c>
      <c r="Q934" s="162" t="s">
        <v>204</v>
      </c>
      <c r="R934" s="162" t="s">
        <v>205</v>
      </c>
      <c r="S934" s="162" t="s">
        <v>204</v>
      </c>
      <c r="T934" s="162" t="s">
        <v>204</v>
      </c>
      <c r="U934" s="162" t="s">
        <v>204</v>
      </c>
      <c r="V934" s="162" t="s">
        <v>204</v>
      </c>
      <c r="W934" s="162" t="s">
        <v>204</v>
      </c>
      <c r="X934" s="162" t="s">
        <v>204</v>
      </c>
      <c r="Y934" s="162" t="s">
        <v>205</v>
      </c>
      <c r="Z934" s="162" t="s">
        <v>204</v>
      </c>
      <c r="AA934" s="162" t="s">
        <v>204</v>
      </c>
      <c r="AB934" s="162" t="s">
        <v>205</v>
      </c>
      <c r="AC934" s="162" t="s">
        <v>204</v>
      </c>
      <c r="AD934" s="162" t="s">
        <v>204</v>
      </c>
      <c r="AE934" s="162" t="s">
        <v>204</v>
      </c>
      <c r="AF934" s="162" t="s">
        <v>204</v>
      </c>
      <c r="AG934" s="162" t="s">
        <v>197</v>
      </c>
    </row>
    <row r="935" spans="1:33" x14ac:dyDescent="0.25">
      <c r="A935" s="162" t="s">
        <v>196</v>
      </c>
      <c r="B935" s="162" t="s">
        <v>197</v>
      </c>
      <c r="C935" s="162" t="s">
        <v>197</v>
      </c>
      <c r="D935" s="162" t="s">
        <v>1358</v>
      </c>
      <c r="E935" s="162" t="s">
        <v>196</v>
      </c>
      <c r="F935" s="162" t="s">
        <v>1359</v>
      </c>
      <c r="G935" s="162" t="s">
        <v>102</v>
      </c>
      <c r="H935" s="162" t="s">
        <v>101</v>
      </c>
      <c r="I935" s="162" t="s">
        <v>1564</v>
      </c>
      <c r="J935" s="162" t="s">
        <v>186</v>
      </c>
      <c r="K935" s="162" t="s">
        <v>10</v>
      </c>
      <c r="L935" s="162">
        <v>7</v>
      </c>
      <c r="M935" s="162">
        <v>2013</v>
      </c>
      <c r="N935" s="162" t="s">
        <v>2211</v>
      </c>
      <c r="O935" s="162">
        <v>443</v>
      </c>
      <c r="P935" s="162" t="s">
        <v>204</v>
      </c>
      <c r="Q935" s="162" t="s">
        <v>204</v>
      </c>
      <c r="R935" s="162" t="s">
        <v>205</v>
      </c>
      <c r="S935" s="162" t="s">
        <v>204</v>
      </c>
      <c r="T935" s="162" t="s">
        <v>204</v>
      </c>
      <c r="U935" s="162" t="s">
        <v>204</v>
      </c>
      <c r="V935" s="162" t="s">
        <v>204</v>
      </c>
      <c r="W935" s="162" t="s">
        <v>204</v>
      </c>
      <c r="X935" s="162" t="s">
        <v>204</v>
      </c>
      <c r="Y935" s="162" t="s">
        <v>205</v>
      </c>
      <c r="Z935" s="162" t="s">
        <v>204</v>
      </c>
      <c r="AA935" s="162" t="s">
        <v>204</v>
      </c>
      <c r="AB935" s="162" t="s">
        <v>205</v>
      </c>
      <c r="AC935" s="162" t="s">
        <v>204</v>
      </c>
      <c r="AD935" s="162" t="s">
        <v>204</v>
      </c>
      <c r="AE935" s="162" t="s">
        <v>204</v>
      </c>
      <c r="AF935" s="162" t="s">
        <v>204</v>
      </c>
      <c r="AG935" s="162" t="s">
        <v>197</v>
      </c>
    </row>
    <row r="936" spans="1:33" x14ac:dyDescent="0.25">
      <c r="A936" s="162" t="s">
        <v>196</v>
      </c>
      <c r="B936" s="162" t="s">
        <v>197</v>
      </c>
      <c r="C936" s="162" t="s">
        <v>197</v>
      </c>
      <c r="D936" s="162" t="s">
        <v>1358</v>
      </c>
      <c r="E936" s="162" t="s">
        <v>196</v>
      </c>
      <c r="F936" s="162" t="s">
        <v>1359</v>
      </c>
      <c r="G936" s="162" t="s">
        <v>102</v>
      </c>
      <c r="H936" s="162" t="s">
        <v>101</v>
      </c>
      <c r="I936" s="162" t="s">
        <v>1564</v>
      </c>
      <c r="J936" s="162" t="s">
        <v>186</v>
      </c>
      <c r="K936" s="162" t="s">
        <v>10</v>
      </c>
      <c r="L936" s="162">
        <v>11</v>
      </c>
      <c r="M936" s="162">
        <v>2013</v>
      </c>
      <c r="N936" s="162" t="s">
        <v>2213</v>
      </c>
      <c r="O936" s="162">
        <v>909</v>
      </c>
      <c r="P936" s="162" t="s">
        <v>204</v>
      </c>
      <c r="Q936" s="162" t="s">
        <v>204</v>
      </c>
      <c r="R936" s="162" t="s">
        <v>205</v>
      </c>
      <c r="S936" s="162" t="s">
        <v>204</v>
      </c>
      <c r="T936" s="162" t="s">
        <v>204</v>
      </c>
      <c r="U936" s="162" t="s">
        <v>204</v>
      </c>
      <c r="V936" s="162" t="s">
        <v>204</v>
      </c>
      <c r="W936" s="162" t="s">
        <v>204</v>
      </c>
      <c r="X936" s="162" t="s">
        <v>204</v>
      </c>
      <c r="Y936" s="162" t="s">
        <v>205</v>
      </c>
      <c r="Z936" s="162" t="s">
        <v>204</v>
      </c>
      <c r="AA936" s="162" t="s">
        <v>204</v>
      </c>
      <c r="AB936" s="162" t="s">
        <v>205</v>
      </c>
      <c r="AC936" s="162" t="s">
        <v>204</v>
      </c>
      <c r="AD936" s="162" t="s">
        <v>204</v>
      </c>
      <c r="AE936" s="162" t="s">
        <v>204</v>
      </c>
      <c r="AF936" s="162" t="s">
        <v>204</v>
      </c>
      <c r="AG936" s="162" t="s">
        <v>197</v>
      </c>
    </row>
    <row r="937" spans="1:33" x14ac:dyDescent="0.25">
      <c r="A937" s="162" t="s">
        <v>196</v>
      </c>
      <c r="B937" s="162" t="s">
        <v>197</v>
      </c>
      <c r="C937" s="162" t="s">
        <v>197</v>
      </c>
      <c r="D937" s="162" t="s">
        <v>1358</v>
      </c>
      <c r="E937" s="162" t="s">
        <v>196</v>
      </c>
      <c r="F937" s="162" t="s">
        <v>1359</v>
      </c>
      <c r="G937" s="162" t="s">
        <v>102</v>
      </c>
      <c r="H937" s="162" t="s">
        <v>101</v>
      </c>
      <c r="I937" s="162" t="s">
        <v>1564</v>
      </c>
      <c r="J937" s="162" t="s">
        <v>186</v>
      </c>
      <c r="K937" s="162" t="s">
        <v>10</v>
      </c>
      <c r="L937" s="162">
        <v>5</v>
      </c>
      <c r="M937" s="162">
        <v>2014</v>
      </c>
      <c r="N937" s="162" t="s">
        <v>2201</v>
      </c>
      <c r="O937" s="162">
        <v>2304</v>
      </c>
      <c r="P937" s="162" t="s">
        <v>204</v>
      </c>
      <c r="Q937" s="162" t="s">
        <v>204</v>
      </c>
      <c r="R937" s="162" t="s">
        <v>205</v>
      </c>
      <c r="S937" s="162" t="s">
        <v>204</v>
      </c>
      <c r="T937" s="162" t="s">
        <v>204</v>
      </c>
      <c r="U937" s="162" t="s">
        <v>204</v>
      </c>
      <c r="V937" s="162" t="s">
        <v>204</v>
      </c>
      <c r="W937" s="162" t="s">
        <v>204</v>
      </c>
      <c r="X937" s="162" t="s">
        <v>205</v>
      </c>
      <c r="Y937" s="162" t="s">
        <v>205</v>
      </c>
      <c r="Z937" s="162" t="s">
        <v>204</v>
      </c>
      <c r="AA937" s="162" t="s">
        <v>204</v>
      </c>
      <c r="AB937" s="162" t="s">
        <v>205</v>
      </c>
      <c r="AC937" s="162" t="s">
        <v>204</v>
      </c>
      <c r="AD937" s="162" t="s">
        <v>204</v>
      </c>
      <c r="AE937" s="162" t="s">
        <v>204</v>
      </c>
      <c r="AF937" s="162" t="s">
        <v>204</v>
      </c>
      <c r="AG937" s="162" t="s">
        <v>197</v>
      </c>
    </row>
    <row r="938" spans="1:33" x14ac:dyDescent="0.25">
      <c r="A938" s="162" t="s">
        <v>196</v>
      </c>
      <c r="B938" s="162" t="s">
        <v>197</v>
      </c>
      <c r="C938" s="162" t="s">
        <v>197</v>
      </c>
      <c r="D938" s="162" t="s">
        <v>1358</v>
      </c>
      <c r="E938" s="162" t="s">
        <v>196</v>
      </c>
      <c r="F938" s="162" t="s">
        <v>1359</v>
      </c>
      <c r="G938" s="162" t="s">
        <v>102</v>
      </c>
      <c r="H938" s="162" t="s">
        <v>101</v>
      </c>
      <c r="I938" s="162" t="s">
        <v>1564</v>
      </c>
      <c r="J938" s="162" t="s">
        <v>186</v>
      </c>
      <c r="K938" s="162" t="s">
        <v>10</v>
      </c>
      <c r="L938" s="162">
        <v>5</v>
      </c>
      <c r="M938" s="162">
        <v>2014</v>
      </c>
      <c r="N938" s="162" t="s">
        <v>2202</v>
      </c>
      <c r="O938" s="162">
        <v>727</v>
      </c>
      <c r="P938" s="162" t="s">
        <v>204</v>
      </c>
      <c r="Q938" s="162" t="s">
        <v>204</v>
      </c>
      <c r="R938" s="162" t="s">
        <v>205</v>
      </c>
      <c r="S938" s="162" t="s">
        <v>204</v>
      </c>
      <c r="T938" s="162" t="s">
        <v>204</v>
      </c>
      <c r="U938" s="162" t="s">
        <v>204</v>
      </c>
      <c r="V938" s="162" t="s">
        <v>204</v>
      </c>
      <c r="W938" s="162" t="s">
        <v>204</v>
      </c>
      <c r="X938" s="162" t="s">
        <v>205</v>
      </c>
      <c r="Y938" s="162" t="s">
        <v>205</v>
      </c>
      <c r="Z938" s="162" t="s">
        <v>204</v>
      </c>
      <c r="AA938" s="162" t="s">
        <v>204</v>
      </c>
      <c r="AB938" s="162" t="s">
        <v>205</v>
      </c>
      <c r="AC938" s="162" t="s">
        <v>204</v>
      </c>
      <c r="AD938" s="162" t="s">
        <v>204</v>
      </c>
      <c r="AE938" s="162" t="s">
        <v>204</v>
      </c>
      <c r="AF938" s="162" t="s">
        <v>204</v>
      </c>
      <c r="AG938" s="162" t="s">
        <v>197</v>
      </c>
    </row>
    <row r="939" spans="1:33" x14ac:dyDescent="0.25">
      <c r="A939" s="162" t="s">
        <v>196</v>
      </c>
      <c r="B939" s="162" t="s">
        <v>197</v>
      </c>
      <c r="C939" s="162" t="s">
        <v>197</v>
      </c>
      <c r="D939" s="162" t="s">
        <v>1358</v>
      </c>
      <c r="E939" s="162" t="s">
        <v>196</v>
      </c>
      <c r="F939" s="162" t="s">
        <v>1359</v>
      </c>
      <c r="G939" s="162" t="s">
        <v>102</v>
      </c>
      <c r="H939" s="162" t="s">
        <v>101</v>
      </c>
      <c r="I939" s="162" t="s">
        <v>1564</v>
      </c>
      <c r="J939" s="162" t="s">
        <v>186</v>
      </c>
      <c r="K939" s="162" t="s">
        <v>10</v>
      </c>
      <c r="L939" s="162">
        <v>9</v>
      </c>
      <c r="M939" s="162">
        <v>2013</v>
      </c>
      <c r="N939" s="162" t="s">
        <v>2217</v>
      </c>
      <c r="O939" s="162">
        <v>1190</v>
      </c>
      <c r="P939" s="162" t="s">
        <v>204</v>
      </c>
      <c r="Q939" s="162" t="s">
        <v>204</v>
      </c>
      <c r="R939" s="162" t="s">
        <v>205</v>
      </c>
      <c r="S939" s="162" t="s">
        <v>204</v>
      </c>
      <c r="T939" s="162" t="s">
        <v>204</v>
      </c>
      <c r="U939" s="162" t="s">
        <v>204</v>
      </c>
      <c r="V939" s="162" t="s">
        <v>204</v>
      </c>
      <c r="W939" s="162" t="s">
        <v>204</v>
      </c>
      <c r="X939" s="162" t="s">
        <v>204</v>
      </c>
      <c r="Y939" s="162" t="s">
        <v>205</v>
      </c>
      <c r="Z939" s="162" t="s">
        <v>204</v>
      </c>
      <c r="AA939" s="162" t="s">
        <v>204</v>
      </c>
      <c r="AB939" s="162" t="s">
        <v>205</v>
      </c>
      <c r="AC939" s="162" t="s">
        <v>204</v>
      </c>
      <c r="AD939" s="162" t="s">
        <v>204</v>
      </c>
      <c r="AE939" s="162" t="s">
        <v>204</v>
      </c>
      <c r="AF939" s="162" t="s">
        <v>204</v>
      </c>
      <c r="AG939" s="162" t="s">
        <v>197</v>
      </c>
    </row>
    <row r="940" spans="1:33" x14ac:dyDescent="0.25">
      <c r="A940" s="162" t="s">
        <v>196</v>
      </c>
      <c r="B940" s="162" t="s">
        <v>197</v>
      </c>
      <c r="C940" s="162" t="s">
        <v>197</v>
      </c>
      <c r="D940" s="162" t="s">
        <v>1358</v>
      </c>
      <c r="E940" s="162" t="s">
        <v>196</v>
      </c>
      <c r="F940" s="162" t="s">
        <v>1359</v>
      </c>
      <c r="G940" s="162" t="s">
        <v>102</v>
      </c>
      <c r="H940" s="162" t="s">
        <v>101</v>
      </c>
      <c r="I940" s="162" t="s">
        <v>1564</v>
      </c>
      <c r="J940" s="162" t="s">
        <v>186</v>
      </c>
      <c r="K940" s="162" t="s">
        <v>10</v>
      </c>
      <c r="L940" s="162">
        <v>10</v>
      </c>
      <c r="M940" s="162">
        <v>2013</v>
      </c>
      <c r="N940" s="162" t="s">
        <v>2212</v>
      </c>
      <c r="O940" s="162">
        <v>695</v>
      </c>
      <c r="P940" s="162" t="s">
        <v>204</v>
      </c>
      <c r="Q940" s="162" t="s">
        <v>204</v>
      </c>
      <c r="R940" s="162" t="s">
        <v>205</v>
      </c>
      <c r="S940" s="162" t="s">
        <v>204</v>
      </c>
      <c r="T940" s="162" t="s">
        <v>204</v>
      </c>
      <c r="U940" s="162" t="s">
        <v>204</v>
      </c>
      <c r="V940" s="162" t="s">
        <v>204</v>
      </c>
      <c r="W940" s="162" t="s">
        <v>204</v>
      </c>
      <c r="X940" s="162" t="s">
        <v>204</v>
      </c>
      <c r="Y940" s="162" t="s">
        <v>205</v>
      </c>
      <c r="Z940" s="162" t="s">
        <v>204</v>
      </c>
      <c r="AA940" s="162" t="s">
        <v>204</v>
      </c>
      <c r="AB940" s="162" t="s">
        <v>205</v>
      </c>
      <c r="AC940" s="162" t="s">
        <v>204</v>
      </c>
      <c r="AD940" s="162" t="s">
        <v>204</v>
      </c>
      <c r="AE940" s="162" t="s">
        <v>204</v>
      </c>
      <c r="AF940" s="162" t="s">
        <v>204</v>
      </c>
      <c r="AG940" s="162" t="s">
        <v>197</v>
      </c>
    </row>
    <row r="941" spans="1:33" x14ac:dyDescent="0.25">
      <c r="A941" s="162" t="s">
        <v>196</v>
      </c>
      <c r="B941" s="162" t="s">
        <v>197</v>
      </c>
      <c r="C941" s="162" t="s">
        <v>197</v>
      </c>
      <c r="D941" s="162" t="s">
        <v>1358</v>
      </c>
      <c r="E941" s="162" t="s">
        <v>196</v>
      </c>
      <c r="F941" s="162" t="s">
        <v>1359</v>
      </c>
      <c r="G941" s="162" t="s">
        <v>102</v>
      </c>
      <c r="H941" s="162" t="s">
        <v>101</v>
      </c>
      <c r="I941" s="162" t="s">
        <v>1564</v>
      </c>
      <c r="J941" s="162" t="s">
        <v>186</v>
      </c>
      <c r="K941" s="162" t="s">
        <v>10</v>
      </c>
      <c r="L941" s="162">
        <v>3</v>
      </c>
      <c r="M941" s="162">
        <v>2014</v>
      </c>
      <c r="N941" s="162" t="s">
        <v>2208</v>
      </c>
      <c r="O941" s="162">
        <v>7067</v>
      </c>
      <c r="P941" s="162" t="s">
        <v>204</v>
      </c>
      <c r="Q941" s="162" t="s">
        <v>204</v>
      </c>
      <c r="R941" s="162" t="s">
        <v>205</v>
      </c>
      <c r="S941" s="162" t="s">
        <v>204</v>
      </c>
      <c r="T941" s="162" t="s">
        <v>204</v>
      </c>
      <c r="U941" s="162" t="s">
        <v>204</v>
      </c>
      <c r="V941" s="162" t="s">
        <v>204</v>
      </c>
      <c r="W941" s="162" t="s">
        <v>204</v>
      </c>
      <c r="X941" s="162" t="s">
        <v>204</v>
      </c>
      <c r="Y941" s="162" t="s">
        <v>205</v>
      </c>
      <c r="Z941" s="162" t="s">
        <v>204</v>
      </c>
      <c r="AA941" s="162" t="s">
        <v>204</v>
      </c>
      <c r="AB941" s="162" t="s">
        <v>205</v>
      </c>
      <c r="AC941" s="162" t="s">
        <v>204</v>
      </c>
      <c r="AD941" s="162" t="s">
        <v>204</v>
      </c>
      <c r="AE941" s="162" t="s">
        <v>204</v>
      </c>
      <c r="AF941" s="162" t="s">
        <v>204</v>
      </c>
      <c r="AG941" s="162" t="s">
        <v>197</v>
      </c>
    </row>
    <row r="942" spans="1:33" x14ac:dyDescent="0.25">
      <c r="A942" s="162" t="s">
        <v>196</v>
      </c>
      <c r="B942" s="162" t="s">
        <v>197</v>
      </c>
      <c r="C942" s="162" t="s">
        <v>197</v>
      </c>
      <c r="D942" s="162" t="s">
        <v>1358</v>
      </c>
      <c r="E942" s="162" t="s">
        <v>196</v>
      </c>
      <c r="F942" s="162" t="s">
        <v>1359</v>
      </c>
      <c r="G942" s="162" t="s">
        <v>102</v>
      </c>
      <c r="H942" s="162" t="s">
        <v>101</v>
      </c>
      <c r="I942" s="162" t="s">
        <v>1564</v>
      </c>
      <c r="J942" s="162" t="s">
        <v>186</v>
      </c>
      <c r="K942" s="162" t="s">
        <v>10</v>
      </c>
      <c r="L942" s="162">
        <v>6</v>
      </c>
      <c r="M942" s="162">
        <v>2014</v>
      </c>
      <c r="N942" s="162" t="s">
        <v>2205</v>
      </c>
      <c r="O942" s="162">
        <v>5251</v>
      </c>
      <c r="P942" s="162" t="s">
        <v>204</v>
      </c>
      <c r="Q942" s="162" t="s">
        <v>204</v>
      </c>
      <c r="R942" s="162" t="s">
        <v>205</v>
      </c>
      <c r="S942" s="162" t="s">
        <v>204</v>
      </c>
      <c r="T942" s="162" t="s">
        <v>204</v>
      </c>
      <c r="U942" s="162" t="s">
        <v>204</v>
      </c>
      <c r="V942" s="162" t="s">
        <v>204</v>
      </c>
      <c r="W942" s="162" t="s">
        <v>204</v>
      </c>
      <c r="X942" s="162" t="s">
        <v>205</v>
      </c>
      <c r="Y942" s="162" t="s">
        <v>205</v>
      </c>
      <c r="Z942" s="162" t="s">
        <v>204</v>
      </c>
      <c r="AA942" s="162" t="s">
        <v>204</v>
      </c>
      <c r="AB942" s="162" t="s">
        <v>205</v>
      </c>
      <c r="AC942" s="162" t="s">
        <v>204</v>
      </c>
      <c r="AD942" s="162" t="s">
        <v>204</v>
      </c>
      <c r="AE942" s="162" t="s">
        <v>204</v>
      </c>
      <c r="AF942" s="162" t="s">
        <v>204</v>
      </c>
      <c r="AG942" s="162" t="s">
        <v>197</v>
      </c>
    </row>
    <row r="943" spans="1:33" x14ac:dyDescent="0.25">
      <c r="A943" s="162" t="s">
        <v>196</v>
      </c>
      <c r="B943" s="162" t="s">
        <v>197</v>
      </c>
      <c r="C943" s="162" t="s">
        <v>197</v>
      </c>
      <c r="D943" s="162" t="s">
        <v>1358</v>
      </c>
      <c r="E943" s="162" t="s">
        <v>196</v>
      </c>
      <c r="F943" s="162" t="s">
        <v>1359</v>
      </c>
      <c r="G943" s="162" t="s">
        <v>102</v>
      </c>
      <c r="H943" s="162" t="s">
        <v>101</v>
      </c>
      <c r="I943" s="162" t="s">
        <v>1564</v>
      </c>
      <c r="J943" s="162" t="s">
        <v>186</v>
      </c>
      <c r="K943" s="162" t="s">
        <v>10</v>
      </c>
      <c r="L943" s="162">
        <v>6</v>
      </c>
      <c r="M943" s="162">
        <v>2014</v>
      </c>
      <c r="N943" s="162" t="s">
        <v>2203</v>
      </c>
      <c r="O943" s="162">
        <v>606</v>
      </c>
      <c r="P943" s="162" t="s">
        <v>204</v>
      </c>
      <c r="Q943" s="162" t="s">
        <v>204</v>
      </c>
      <c r="R943" s="162" t="s">
        <v>205</v>
      </c>
      <c r="S943" s="162" t="s">
        <v>204</v>
      </c>
      <c r="T943" s="162" t="s">
        <v>204</v>
      </c>
      <c r="U943" s="162" t="s">
        <v>204</v>
      </c>
      <c r="V943" s="162" t="s">
        <v>204</v>
      </c>
      <c r="W943" s="162" t="s">
        <v>204</v>
      </c>
      <c r="X943" s="162" t="s">
        <v>205</v>
      </c>
      <c r="Y943" s="162" t="s">
        <v>205</v>
      </c>
      <c r="Z943" s="162" t="s">
        <v>204</v>
      </c>
      <c r="AA943" s="162" t="s">
        <v>204</v>
      </c>
      <c r="AB943" s="162" t="s">
        <v>205</v>
      </c>
      <c r="AC943" s="162" t="s">
        <v>204</v>
      </c>
      <c r="AD943" s="162" t="s">
        <v>204</v>
      </c>
      <c r="AE943" s="162" t="s">
        <v>204</v>
      </c>
      <c r="AF943" s="162" t="s">
        <v>204</v>
      </c>
      <c r="AG943" s="162" t="s">
        <v>197</v>
      </c>
    </row>
    <row r="944" spans="1:33" x14ac:dyDescent="0.25">
      <c r="A944" s="162" t="s">
        <v>196</v>
      </c>
      <c r="B944" s="162" t="s">
        <v>197</v>
      </c>
      <c r="C944" s="162" t="s">
        <v>197</v>
      </c>
      <c r="D944" s="162" t="s">
        <v>1358</v>
      </c>
      <c r="E944" s="162" t="s">
        <v>196</v>
      </c>
      <c r="F944" s="162" t="s">
        <v>1359</v>
      </c>
      <c r="G944" s="162" t="s">
        <v>102</v>
      </c>
      <c r="H944" s="162" t="s">
        <v>101</v>
      </c>
      <c r="I944" s="162" t="s">
        <v>1564</v>
      </c>
      <c r="J944" s="162" t="s">
        <v>186</v>
      </c>
      <c r="K944" s="162" t="s">
        <v>10</v>
      </c>
      <c r="L944" s="162">
        <v>6</v>
      </c>
      <c r="M944" s="162">
        <v>2014</v>
      </c>
      <c r="N944" s="162" t="s">
        <v>2204</v>
      </c>
      <c r="O944" s="162">
        <v>606</v>
      </c>
      <c r="P944" s="162" t="s">
        <v>204</v>
      </c>
      <c r="Q944" s="162" t="s">
        <v>204</v>
      </c>
      <c r="R944" s="162" t="s">
        <v>205</v>
      </c>
      <c r="S944" s="162" t="s">
        <v>204</v>
      </c>
      <c r="T944" s="162" t="s">
        <v>204</v>
      </c>
      <c r="U944" s="162" t="s">
        <v>204</v>
      </c>
      <c r="V944" s="162" t="s">
        <v>204</v>
      </c>
      <c r="W944" s="162" t="s">
        <v>204</v>
      </c>
      <c r="X944" s="162" t="s">
        <v>205</v>
      </c>
      <c r="Y944" s="162" t="s">
        <v>205</v>
      </c>
      <c r="Z944" s="162" t="s">
        <v>204</v>
      </c>
      <c r="AA944" s="162" t="s">
        <v>204</v>
      </c>
      <c r="AB944" s="162" t="s">
        <v>205</v>
      </c>
      <c r="AC944" s="162" t="s">
        <v>204</v>
      </c>
      <c r="AD944" s="162" t="s">
        <v>204</v>
      </c>
      <c r="AE944" s="162" t="s">
        <v>204</v>
      </c>
      <c r="AF944" s="162" t="s">
        <v>204</v>
      </c>
      <c r="AG944" s="162" t="s">
        <v>197</v>
      </c>
    </row>
    <row r="945" spans="1:33" x14ac:dyDescent="0.25">
      <c r="A945" s="162" t="s">
        <v>196</v>
      </c>
      <c r="B945" s="162" t="s">
        <v>197</v>
      </c>
      <c r="C945" s="162" t="s">
        <v>197</v>
      </c>
      <c r="D945" s="162" t="s">
        <v>1358</v>
      </c>
      <c r="E945" s="162" t="s">
        <v>196</v>
      </c>
      <c r="F945" s="162" t="s">
        <v>1359</v>
      </c>
      <c r="G945" s="162" t="s">
        <v>2218</v>
      </c>
      <c r="H945" s="162" t="s">
        <v>2219</v>
      </c>
      <c r="I945" s="162" t="s">
        <v>1424</v>
      </c>
      <c r="J945" s="162" t="s">
        <v>1412</v>
      </c>
      <c r="K945" s="162" t="s">
        <v>10</v>
      </c>
      <c r="L945" s="162">
        <v>10</v>
      </c>
      <c r="M945" s="162">
        <v>2013</v>
      </c>
      <c r="N945" s="162" t="s">
        <v>2223</v>
      </c>
      <c r="O945" s="162">
        <v>5384</v>
      </c>
      <c r="P945" s="162" t="s">
        <v>204</v>
      </c>
      <c r="Q945" s="162" t="s">
        <v>204</v>
      </c>
      <c r="R945" s="162" t="s">
        <v>205</v>
      </c>
      <c r="S945" s="162" t="s">
        <v>204</v>
      </c>
      <c r="T945" s="162" t="s">
        <v>204</v>
      </c>
      <c r="U945" s="162" t="s">
        <v>204</v>
      </c>
      <c r="V945" s="162" t="s">
        <v>204</v>
      </c>
      <c r="W945" s="162" t="s">
        <v>204</v>
      </c>
      <c r="X945" s="162" t="s">
        <v>204</v>
      </c>
      <c r="Y945" s="162" t="s">
        <v>204</v>
      </c>
      <c r="Z945" s="162" t="s">
        <v>204</v>
      </c>
      <c r="AA945" s="162" t="s">
        <v>204</v>
      </c>
      <c r="AB945" s="162" t="s">
        <v>205</v>
      </c>
      <c r="AC945" s="162" t="s">
        <v>204</v>
      </c>
      <c r="AD945" s="162" t="s">
        <v>204</v>
      </c>
      <c r="AE945" s="162" t="s">
        <v>204</v>
      </c>
      <c r="AF945" s="162" t="s">
        <v>204</v>
      </c>
      <c r="AG945" s="162" t="s">
        <v>197</v>
      </c>
    </row>
    <row r="946" spans="1:33" x14ac:dyDescent="0.25">
      <c r="A946" s="162" t="s">
        <v>196</v>
      </c>
      <c r="B946" s="162" t="s">
        <v>197</v>
      </c>
      <c r="C946" s="162" t="s">
        <v>197</v>
      </c>
      <c r="D946" s="162" t="s">
        <v>1358</v>
      </c>
      <c r="E946" s="162" t="s">
        <v>196</v>
      </c>
      <c r="F946" s="162" t="s">
        <v>1359</v>
      </c>
      <c r="G946" s="162" t="s">
        <v>2218</v>
      </c>
      <c r="H946" s="162" t="s">
        <v>2219</v>
      </c>
      <c r="I946" s="162" t="s">
        <v>1424</v>
      </c>
      <c r="J946" s="162" t="s">
        <v>1412</v>
      </c>
      <c r="K946" s="162" t="s">
        <v>10</v>
      </c>
      <c r="L946" s="162">
        <v>12</v>
      </c>
      <c r="M946" s="162">
        <v>2013</v>
      </c>
      <c r="N946" s="162" t="s">
        <v>2220</v>
      </c>
      <c r="O946" s="162">
        <v>2897</v>
      </c>
      <c r="P946" s="162" t="s">
        <v>204</v>
      </c>
      <c r="Q946" s="162" t="s">
        <v>204</v>
      </c>
      <c r="R946" s="162" t="s">
        <v>205</v>
      </c>
      <c r="S946" s="162" t="s">
        <v>204</v>
      </c>
      <c r="T946" s="162" t="s">
        <v>204</v>
      </c>
      <c r="U946" s="162" t="s">
        <v>204</v>
      </c>
      <c r="V946" s="162" t="s">
        <v>204</v>
      </c>
      <c r="W946" s="162" t="s">
        <v>204</v>
      </c>
      <c r="X946" s="162" t="s">
        <v>204</v>
      </c>
      <c r="Y946" s="162" t="s">
        <v>204</v>
      </c>
      <c r="Z946" s="162" t="s">
        <v>204</v>
      </c>
      <c r="AA946" s="162" t="s">
        <v>204</v>
      </c>
      <c r="AB946" s="162" t="s">
        <v>205</v>
      </c>
      <c r="AC946" s="162" t="s">
        <v>204</v>
      </c>
      <c r="AD946" s="162" t="s">
        <v>204</v>
      </c>
      <c r="AE946" s="162" t="s">
        <v>204</v>
      </c>
      <c r="AF946" s="162" t="s">
        <v>204</v>
      </c>
      <c r="AG946" s="162" t="s">
        <v>197</v>
      </c>
    </row>
    <row r="947" spans="1:33" x14ac:dyDescent="0.25">
      <c r="A947" s="162" t="s">
        <v>196</v>
      </c>
      <c r="B947" s="162" t="s">
        <v>197</v>
      </c>
      <c r="C947" s="162" t="s">
        <v>197</v>
      </c>
      <c r="D947" s="162" t="s">
        <v>1358</v>
      </c>
      <c r="E947" s="162" t="s">
        <v>196</v>
      </c>
      <c r="F947" s="162" t="s">
        <v>1359</v>
      </c>
      <c r="G947" s="162" t="s">
        <v>2218</v>
      </c>
      <c r="H947" s="162" t="s">
        <v>2219</v>
      </c>
      <c r="I947" s="162" t="s">
        <v>1424</v>
      </c>
      <c r="J947" s="162" t="s">
        <v>1412</v>
      </c>
      <c r="K947" s="162" t="s">
        <v>10</v>
      </c>
      <c r="L947" s="162">
        <v>9</v>
      </c>
      <c r="M947" s="162">
        <v>2013</v>
      </c>
      <c r="N947" s="162" t="s">
        <v>2222</v>
      </c>
      <c r="O947" s="162">
        <v>4947</v>
      </c>
      <c r="P947" s="162" t="s">
        <v>204</v>
      </c>
      <c r="Q947" s="162" t="s">
        <v>204</v>
      </c>
      <c r="R947" s="162" t="s">
        <v>205</v>
      </c>
      <c r="S947" s="162" t="s">
        <v>204</v>
      </c>
      <c r="T947" s="162" t="s">
        <v>204</v>
      </c>
      <c r="U947" s="162" t="s">
        <v>204</v>
      </c>
      <c r="V947" s="162" t="s">
        <v>204</v>
      </c>
      <c r="W947" s="162" t="s">
        <v>204</v>
      </c>
      <c r="X947" s="162" t="s">
        <v>204</v>
      </c>
      <c r="Y947" s="162" t="s">
        <v>204</v>
      </c>
      <c r="Z947" s="162" t="s">
        <v>204</v>
      </c>
      <c r="AA947" s="162" t="s">
        <v>204</v>
      </c>
      <c r="AB947" s="162" t="s">
        <v>205</v>
      </c>
      <c r="AC947" s="162" t="s">
        <v>204</v>
      </c>
      <c r="AD947" s="162" t="s">
        <v>204</v>
      </c>
      <c r="AE947" s="162" t="s">
        <v>204</v>
      </c>
      <c r="AF947" s="162" t="s">
        <v>204</v>
      </c>
      <c r="AG947" s="162" t="s">
        <v>197</v>
      </c>
    </row>
    <row r="948" spans="1:33" x14ac:dyDescent="0.25">
      <c r="A948" s="162" t="s">
        <v>196</v>
      </c>
      <c r="B948" s="162" t="s">
        <v>197</v>
      </c>
      <c r="C948" s="162" t="s">
        <v>197</v>
      </c>
      <c r="D948" s="162" t="s">
        <v>1358</v>
      </c>
      <c r="E948" s="162" t="s">
        <v>196</v>
      </c>
      <c r="F948" s="162" t="s">
        <v>1359</v>
      </c>
      <c r="G948" s="162" t="s">
        <v>2218</v>
      </c>
      <c r="H948" s="162" t="s">
        <v>2219</v>
      </c>
      <c r="I948" s="162" t="s">
        <v>1424</v>
      </c>
      <c r="J948" s="162" t="s">
        <v>1412</v>
      </c>
      <c r="K948" s="162" t="s">
        <v>10</v>
      </c>
      <c r="L948" s="162">
        <v>11</v>
      </c>
      <c r="M948" s="162">
        <v>2013</v>
      </c>
      <c r="N948" s="162" t="s">
        <v>2221</v>
      </c>
      <c r="O948" s="162">
        <v>4070</v>
      </c>
      <c r="P948" s="162" t="s">
        <v>204</v>
      </c>
      <c r="Q948" s="162" t="s">
        <v>204</v>
      </c>
      <c r="R948" s="162" t="s">
        <v>205</v>
      </c>
      <c r="S948" s="162" t="s">
        <v>204</v>
      </c>
      <c r="T948" s="162" t="s">
        <v>204</v>
      </c>
      <c r="U948" s="162" t="s">
        <v>204</v>
      </c>
      <c r="V948" s="162" t="s">
        <v>204</v>
      </c>
      <c r="W948" s="162" t="s">
        <v>204</v>
      </c>
      <c r="X948" s="162" t="s">
        <v>204</v>
      </c>
      <c r="Y948" s="162" t="s">
        <v>204</v>
      </c>
      <c r="Z948" s="162" t="s">
        <v>204</v>
      </c>
      <c r="AA948" s="162" t="s">
        <v>204</v>
      </c>
      <c r="AB948" s="162" t="s">
        <v>205</v>
      </c>
      <c r="AC948" s="162" t="s">
        <v>204</v>
      </c>
      <c r="AD948" s="162" t="s">
        <v>204</v>
      </c>
      <c r="AE948" s="162" t="s">
        <v>204</v>
      </c>
      <c r="AF948" s="162" t="s">
        <v>204</v>
      </c>
      <c r="AG948" s="162" t="s">
        <v>197</v>
      </c>
    </row>
    <row r="949" spans="1:33" x14ac:dyDescent="0.25">
      <c r="A949" s="162" t="s">
        <v>213</v>
      </c>
      <c r="B949" s="162" t="s">
        <v>197</v>
      </c>
      <c r="C949" s="162" t="s">
        <v>197</v>
      </c>
      <c r="D949" s="162" t="s">
        <v>1358</v>
      </c>
      <c r="E949" s="162" t="s">
        <v>197</v>
      </c>
      <c r="F949" s="162" t="s">
        <v>1359</v>
      </c>
      <c r="G949" s="162" t="s">
        <v>31</v>
      </c>
      <c r="H949" s="162" t="s">
        <v>30</v>
      </c>
      <c r="I949" s="162" t="s">
        <v>1419</v>
      </c>
      <c r="J949" s="162" t="s">
        <v>1412</v>
      </c>
      <c r="K949" s="162" t="s">
        <v>10</v>
      </c>
      <c r="L949" s="162">
        <v>7</v>
      </c>
      <c r="M949" s="162">
        <v>2014</v>
      </c>
      <c r="N949" s="162" t="s">
        <v>2224</v>
      </c>
      <c r="O949" s="162">
        <v>1512</v>
      </c>
      <c r="P949" s="162" t="s">
        <v>204</v>
      </c>
      <c r="Q949" s="162" t="s">
        <v>204</v>
      </c>
      <c r="R949" s="162" t="s">
        <v>205</v>
      </c>
      <c r="S949" s="162" t="s">
        <v>204</v>
      </c>
      <c r="T949" s="162" t="s">
        <v>204</v>
      </c>
      <c r="U949" s="162" t="s">
        <v>204</v>
      </c>
      <c r="V949" s="162" t="s">
        <v>204</v>
      </c>
      <c r="W949" s="162" t="s">
        <v>204</v>
      </c>
      <c r="X949" s="162" t="s">
        <v>204</v>
      </c>
      <c r="Y949" s="162" t="s">
        <v>204</v>
      </c>
      <c r="Z949" s="162" t="s">
        <v>204</v>
      </c>
      <c r="AA949" s="162" t="s">
        <v>204</v>
      </c>
      <c r="AB949" s="162" t="s">
        <v>205</v>
      </c>
      <c r="AC949" s="162" t="s">
        <v>204</v>
      </c>
      <c r="AD949" s="162" t="s">
        <v>204</v>
      </c>
      <c r="AE949" s="162" t="s">
        <v>204</v>
      </c>
      <c r="AF949" s="162" t="s">
        <v>204</v>
      </c>
      <c r="AG949" s="162" t="s">
        <v>197</v>
      </c>
    </row>
    <row r="950" spans="1:33" x14ac:dyDescent="0.25">
      <c r="A950" s="162" t="s">
        <v>213</v>
      </c>
      <c r="B950" s="162" t="s">
        <v>197</v>
      </c>
      <c r="C950" s="162" t="s">
        <v>197</v>
      </c>
      <c r="D950" s="162" t="s">
        <v>1358</v>
      </c>
      <c r="E950" s="162" t="s">
        <v>197</v>
      </c>
      <c r="F950" s="162" t="s">
        <v>1359</v>
      </c>
      <c r="G950" s="162" t="s">
        <v>31</v>
      </c>
      <c r="H950" s="162" t="s">
        <v>30</v>
      </c>
      <c r="I950" s="162" t="s">
        <v>1419</v>
      </c>
      <c r="J950" s="162" t="s">
        <v>1412</v>
      </c>
      <c r="K950" s="162" t="s">
        <v>10</v>
      </c>
      <c r="L950" s="162">
        <v>9</v>
      </c>
      <c r="M950" s="162">
        <v>2014</v>
      </c>
      <c r="N950" s="162" t="s">
        <v>2229</v>
      </c>
      <c r="O950" s="162">
        <v>1233</v>
      </c>
      <c r="P950" s="162" t="s">
        <v>204</v>
      </c>
      <c r="Q950" s="162" t="s">
        <v>204</v>
      </c>
      <c r="R950" s="162" t="s">
        <v>205</v>
      </c>
      <c r="S950" s="162" t="s">
        <v>204</v>
      </c>
      <c r="T950" s="162" t="s">
        <v>204</v>
      </c>
      <c r="U950" s="162" t="s">
        <v>204</v>
      </c>
      <c r="V950" s="162" t="s">
        <v>204</v>
      </c>
      <c r="W950" s="162" t="s">
        <v>204</v>
      </c>
      <c r="X950" s="162" t="s">
        <v>204</v>
      </c>
      <c r="Y950" s="162" t="s">
        <v>204</v>
      </c>
      <c r="Z950" s="162" t="s">
        <v>204</v>
      </c>
      <c r="AA950" s="162" t="s">
        <v>204</v>
      </c>
      <c r="AB950" s="162" t="s">
        <v>205</v>
      </c>
      <c r="AC950" s="162" t="s">
        <v>204</v>
      </c>
      <c r="AD950" s="162" t="s">
        <v>204</v>
      </c>
      <c r="AE950" s="162" t="s">
        <v>204</v>
      </c>
      <c r="AF950" s="162" t="s">
        <v>204</v>
      </c>
      <c r="AG950" s="162" t="s">
        <v>197</v>
      </c>
    </row>
    <row r="951" spans="1:33" x14ac:dyDescent="0.25">
      <c r="A951" s="162" t="s">
        <v>213</v>
      </c>
      <c r="B951" s="162" t="s">
        <v>197</v>
      </c>
      <c r="C951" s="162" t="s">
        <v>197</v>
      </c>
      <c r="D951" s="162" t="s">
        <v>1358</v>
      </c>
      <c r="E951" s="162" t="s">
        <v>197</v>
      </c>
      <c r="F951" s="162" t="s">
        <v>1359</v>
      </c>
      <c r="G951" s="162" t="s">
        <v>31</v>
      </c>
      <c r="H951" s="162" t="s">
        <v>30</v>
      </c>
      <c r="I951" s="162" t="s">
        <v>1419</v>
      </c>
      <c r="J951" s="162" t="s">
        <v>1412</v>
      </c>
      <c r="K951" s="162" t="s">
        <v>10</v>
      </c>
      <c r="L951" s="162">
        <v>10</v>
      </c>
      <c r="M951" s="162">
        <v>2014</v>
      </c>
      <c r="N951" s="162" t="s">
        <v>2226</v>
      </c>
      <c r="O951" s="162">
        <v>1619</v>
      </c>
      <c r="P951" s="162" t="s">
        <v>204</v>
      </c>
      <c r="Q951" s="162" t="s">
        <v>204</v>
      </c>
      <c r="R951" s="162" t="s">
        <v>205</v>
      </c>
      <c r="S951" s="162" t="s">
        <v>204</v>
      </c>
      <c r="T951" s="162" t="s">
        <v>204</v>
      </c>
      <c r="U951" s="162" t="s">
        <v>204</v>
      </c>
      <c r="V951" s="162" t="s">
        <v>204</v>
      </c>
      <c r="W951" s="162" t="s">
        <v>204</v>
      </c>
      <c r="X951" s="162" t="s">
        <v>204</v>
      </c>
      <c r="Y951" s="162" t="s">
        <v>204</v>
      </c>
      <c r="Z951" s="162" t="s">
        <v>204</v>
      </c>
      <c r="AA951" s="162" t="s">
        <v>204</v>
      </c>
      <c r="AB951" s="162" t="s">
        <v>205</v>
      </c>
      <c r="AC951" s="162" t="s">
        <v>204</v>
      </c>
      <c r="AD951" s="162" t="s">
        <v>204</v>
      </c>
      <c r="AE951" s="162" t="s">
        <v>204</v>
      </c>
      <c r="AF951" s="162" t="s">
        <v>204</v>
      </c>
      <c r="AG951" s="162" t="s">
        <v>197</v>
      </c>
    </row>
    <row r="952" spans="1:33" x14ac:dyDescent="0.25">
      <c r="A952" s="162" t="s">
        <v>213</v>
      </c>
      <c r="B952" s="162" t="s">
        <v>197</v>
      </c>
      <c r="C952" s="162" t="s">
        <v>197</v>
      </c>
      <c r="D952" s="162" t="s">
        <v>1358</v>
      </c>
      <c r="E952" s="162" t="s">
        <v>197</v>
      </c>
      <c r="F952" s="162" t="s">
        <v>1359</v>
      </c>
      <c r="G952" s="162" t="s">
        <v>31</v>
      </c>
      <c r="H952" s="162" t="s">
        <v>30</v>
      </c>
      <c r="I952" s="162" t="s">
        <v>1419</v>
      </c>
      <c r="J952" s="162" t="s">
        <v>1412</v>
      </c>
      <c r="K952" s="162" t="s">
        <v>10</v>
      </c>
      <c r="L952" s="162">
        <v>8</v>
      </c>
      <c r="M952" s="162">
        <v>2014</v>
      </c>
      <c r="N952" s="162" t="s">
        <v>2225</v>
      </c>
      <c r="O952" s="162">
        <v>922</v>
      </c>
      <c r="P952" s="162" t="s">
        <v>204</v>
      </c>
      <c r="Q952" s="162" t="s">
        <v>204</v>
      </c>
      <c r="R952" s="162" t="s">
        <v>205</v>
      </c>
      <c r="S952" s="162" t="s">
        <v>204</v>
      </c>
      <c r="T952" s="162" t="s">
        <v>204</v>
      </c>
      <c r="U952" s="162" t="s">
        <v>204</v>
      </c>
      <c r="V952" s="162" t="s">
        <v>204</v>
      </c>
      <c r="W952" s="162" t="s">
        <v>204</v>
      </c>
      <c r="X952" s="162" t="s">
        <v>204</v>
      </c>
      <c r="Y952" s="162" t="s">
        <v>204</v>
      </c>
      <c r="Z952" s="162" t="s">
        <v>204</v>
      </c>
      <c r="AA952" s="162" t="s">
        <v>204</v>
      </c>
      <c r="AB952" s="162" t="s">
        <v>205</v>
      </c>
      <c r="AC952" s="162" t="s">
        <v>204</v>
      </c>
      <c r="AD952" s="162" t="s">
        <v>204</v>
      </c>
      <c r="AE952" s="162" t="s">
        <v>204</v>
      </c>
      <c r="AF952" s="162" t="s">
        <v>204</v>
      </c>
      <c r="AG952" s="162" t="s">
        <v>197</v>
      </c>
    </row>
    <row r="953" spans="1:33" x14ac:dyDescent="0.25">
      <c r="A953" s="162" t="s">
        <v>213</v>
      </c>
      <c r="B953" s="162" t="s">
        <v>197</v>
      </c>
      <c r="C953" s="162" t="s">
        <v>197</v>
      </c>
      <c r="D953" s="162" t="s">
        <v>1358</v>
      </c>
      <c r="E953" s="162" t="s">
        <v>197</v>
      </c>
      <c r="F953" s="162" t="s">
        <v>1359</v>
      </c>
      <c r="G953" s="162" t="s">
        <v>31</v>
      </c>
      <c r="H953" s="162" t="s">
        <v>30</v>
      </c>
      <c r="I953" s="162" t="s">
        <v>1419</v>
      </c>
      <c r="J953" s="162" t="s">
        <v>1412</v>
      </c>
      <c r="K953" s="162" t="s">
        <v>10</v>
      </c>
      <c r="L953" s="162">
        <v>12</v>
      </c>
      <c r="M953" s="162">
        <v>2014</v>
      </c>
      <c r="N953" s="162" t="s">
        <v>2228</v>
      </c>
      <c r="O953" s="162">
        <v>4150</v>
      </c>
      <c r="P953" s="162" t="s">
        <v>204</v>
      </c>
      <c r="Q953" s="162" t="s">
        <v>204</v>
      </c>
      <c r="R953" s="162" t="s">
        <v>205</v>
      </c>
      <c r="S953" s="162" t="s">
        <v>204</v>
      </c>
      <c r="T953" s="162" t="s">
        <v>204</v>
      </c>
      <c r="U953" s="162" t="s">
        <v>204</v>
      </c>
      <c r="V953" s="162" t="s">
        <v>204</v>
      </c>
      <c r="W953" s="162" t="s">
        <v>204</v>
      </c>
      <c r="X953" s="162" t="s">
        <v>204</v>
      </c>
      <c r="Y953" s="162" t="s">
        <v>204</v>
      </c>
      <c r="Z953" s="162" t="s">
        <v>204</v>
      </c>
      <c r="AA953" s="162" t="s">
        <v>204</v>
      </c>
      <c r="AB953" s="162" t="s">
        <v>205</v>
      </c>
      <c r="AC953" s="162" t="s">
        <v>204</v>
      </c>
      <c r="AD953" s="162" t="s">
        <v>204</v>
      </c>
      <c r="AE953" s="162" t="s">
        <v>204</v>
      </c>
      <c r="AF953" s="162" t="s">
        <v>204</v>
      </c>
      <c r="AG953" s="162" t="s">
        <v>197</v>
      </c>
    </row>
    <row r="954" spans="1:33" x14ac:dyDescent="0.25">
      <c r="A954" s="162" t="s">
        <v>213</v>
      </c>
      <c r="B954" s="162" t="s">
        <v>197</v>
      </c>
      <c r="C954" s="162" t="s">
        <v>197</v>
      </c>
      <c r="D954" s="162" t="s">
        <v>1358</v>
      </c>
      <c r="E954" s="162" t="s">
        <v>197</v>
      </c>
      <c r="F954" s="162" t="s">
        <v>1359</v>
      </c>
      <c r="G954" s="162" t="s">
        <v>31</v>
      </c>
      <c r="H954" s="162" t="s">
        <v>30</v>
      </c>
      <c r="I954" s="162" t="s">
        <v>1419</v>
      </c>
      <c r="J954" s="162" t="s">
        <v>1412</v>
      </c>
      <c r="K954" s="162" t="s">
        <v>10</v>
      </c>
      <c r="L954" s="162">
        <v>11</v>
      </c>
      <c r="M954" s="162">
        <v>2014</v>
      </c>
      <c r="N954" s="162" t="s">
        <v>2227</v>
      </c>
      <c r="O954" s="162">
        <v>1646</v>
      </c>
      <c r="P954" s="162" t="s">
        <v>204</v>
      </c>
      <c r="Q954" s="162" t="s">
        <v>204</v>
      </c>
      <c r="R954" s="162" t="s">
        <v>205</v>
      </c>
      <c r="S954" s="162" t="s">
        <v>204</v>
      </c>
      <c r="T954" s="162" t="s">
        <v>204</v>
      </c>
      <c r="U954" s="162" t="s">
        <v>204</v>
      </c>
      <c r="V954" s="162" t="s">
        <v>204</v>
      </c>
      <c r="W954" s="162" t="s">
        <v>204</v>
      </c>
      <c r="X954" s="162" t="s">
        <v>204</v>
      </c>
      <c r="Y954" s="162" t="s">
        <v>204</v>
      </c>
      <c r="Z954" s="162" t="s">
        <v>204</v>
      </c>
      <c r="AA954" s="162" t="s">
        <v>204</v>
      </c>
      <c r="AB954" s="162" t="s">
        <v>205</v>
      </c>
      <c r="AC954" s="162" t="s">
        <v>204</v>
      </c>
      <c r="AD954" s="162" t="s">
        <v>204</v>
      </c>
      <c r="AE954" s="162" t="s">
        <v>204</v>
      </c>
      <c r="AF954" s="162" t="s">
        <v>204</v>
      </c>
      <c r="AG954" s="162" t="s">
        <v>197</v>
      </c>
    </row>
    <row r="955" spans="1:33" x14ac:dyDescent="0.25">
      <c r="A955" s="162" t="s">
        <v>213</v>
      </c>
      <c r="B955" s="162" t="s">
        <v>197</v>
      </c>
      <c r="C955" s="162" t="s">
        <v>197</v>
      </c>
      <c r="D955" s="162" t="s">
        <v>1358</v>
      </c>
      <c r="E955" s="162" t="s">
        <v>197</v>
      </c>
      <c r="F955" s="162" t="s">
        <v>1359</v>
      </c>
      <c r="G955" s="162" t="s">
        <v>2230</v>
      </c>
      <c r="H955" s="162" t="s">
        <v>2231</v>
      </c>
      <c r="I955" s="162" t="s">
        <v>2232</v>
      </c>
      <c r="J955" s="162" t="s">
        <v>186</v>
      </c>
      <c r="K955" s="162" t="s">
        <v>10</v>
      </c>
      <c r="L955" s="162">
        <v>11</v>
      </c>
      <c r="M955" s="162">
        <v>2014</v>
      </c>
      <c r="N955" s="162" t="s">
        <v>2236</v>
      </c>
      <c r="O955" s="162">
        <v>2166</v>
      </c>
      <c r="P955" s="162" t="s">
        <v>204</v>
      </c>
      <c r="Q955" s="162" t="s">
        <v>204</v>
      </c>
      <c r="R955" s="162" t="s">
        <v>205</v>
      </c>
      <c r="S955" s="162" t="s">
        <v>204</v>
      </c>
      <c r="T955" s="162" t="s">
        <v>204</v>
      </c>
      <c r="U955" s="162" t="s">
        <v>204</v>
      </c>
      <c r="V955" s="162" t="s">
        <v>204</v>
      </c>
      <c r="W955" s="162" t="s">
        <v>204</v>
      </c>
      <c r="X955" s="162" t="s">
        <v>204</v>
      </c>
      <c r="Y955" s="162" t="s">
        <v>204</v>
      </c>
      <c r="Z955" s="162" t="s">
        <v>204</v>
      </c>
      <c r="AA955" s="162" t="s">
        <v>204</v>
      </c>
      <c r="AB955" s="162" t="s">
        <v>205</v>
      </c>
      <c r="AC955" s="162" t="s">
        <v>204</v>
      </c>
      <c r="AD955" s="162" t="s">
        <v>204</v>
      </c>
      <c r="AE955" s="162" t="s">
        <v>204</v>
      </c>
      <c r="AF955" s="162" t="s">
        <v>204</v>
      </c>
      <c r="AG955" s="162" t="s">
        <v>197</v>
      </c>
    </row>
    <row r="956" spans="1:33" x14ac:dyDescent="0.25">
      <c r="A956" s="162" t="s">
        <v>213</v>
      </c>
      <c r="B956" s="162" t="s">
        <v>197</v>
      </c>
      <c r="C956" s="162" t="s">
        <v>197</v>
      </c>
      <c r="D956" s="162" t="s">
        <v>1358</v>
      </c>
      <c r="E956" s="162" t="s">
        <v>197</v>
      </c>
      <c r="F956" s="162" t="s">
        <v>1359</v>
      </c>
      <c r="G956" s="162" t="s">
        <v>2230</v>
      </c>
      <c r="H956" s="162" t="s">
        <v>2231</v>
      </c>
      <c r="I956" s="162" t="s">
        <v>2232</v>
      </c>
      <c r="J956" s="162" t="s">
        <v>186</v>
      </c>
      <c r="K956" s="162" t="s">
        <v>10</v>
      </c>
      <c r="L956" s="162">
        <v>8</v>
      </c>
      <c r="M956" s="162">
        <v>2014</v>
      </c>
      <c r="N956" s="162" t="s">
        <v>2234</v>
      </c>
      <c r="O956" s="162">
        <v>171</v>
      </c>
      <c r="P956" s="162" t="s">
        <v>204</v>
      </c>
      <c r="Q956" s="162" t="s">
        <v>204</v>
      </c>
      <c r="R956" s="162" t="s">
        <v>205</v>
      </c>
      <c r="S956" s="162" t="s">
        <v>204</v>
      </c>
      <c r="T956" s="162" t="s">
        <v>204</v>
      </c>
      <c r="U956" s="162" t="s">
        <v>204</v>
      </c>
      <c r="V956" s="162" t="s">
        <v>204</v>
      </c>
      <c r="W956" s="162" t="s">
        <v>204</v>
      </c>
      <c r="X956" s="162" t="s">
        <v>204</v>
      </c>
      <c r="Y956" s="162" t="s">
        <v>204</v>
      </c>
      <c r="Z956" s="162" t="s">
        <v>204</v>
      </c>
      <c r="AA956" s="162" t="s">
        <v>204</v>
      </c>
      <c r="AB956" s="162" t="s">
        <v>205</v>
      </c>
      <c r="AC956" s="162" t="s">
        <v>204</v>
      </c>
      <c r="AD956" s="162" t="s">
        <v>204</v>
      </c>
      <c r="AE956" s="162" t="s">
        <v>204</v>
      </c>
      <c r="AF956" s="162" t="s">
        <v>204</v>
      </c>
      <c r="AG956" s="162" t="s">
        <v>197</v>
      </c>
    </row>
    <row r="957" spans="1:33" x14ac:dyDescent="0.25">
      <c r="A957" s="162" t="s">
        <v>213</v>
      </c>
      <c r="B957" s="162" t="s">
        <v>197</v>
      </c>
      <c r="C957" s="162" t="s">
        <v>197</v>
      </c>
      <c r="D957" s="162" t="s">
        <v>1358</v>
      </c>
      <c r="E957" s="162" t="s">
        <v>197</v>
      </c>
      <c r="F957" s="162" t="s">
        <v>1359</v>
      </c>
      <c r="G957" s="162" t="s">
        <v>2230</v>
      </c>
      <c r="H957" s="162" t="s">
        <v>2231</v>
      </c>
      <c r="I957" s="162" t="s">
        <v>2232</v>
      </c>
      <c r="J957" s="162" t="s">
        <v>186</v>
      </c>
      <c r="K957" s="162" t="s">
        <v>10</v>
      </c>
      <c r="L957" s="162">
        <v>12</v>
      </c>
      <c r="M957" s="162">
        <v>2014</v>
      </c>
      <c r="N957" s="162" t="s">
        <v>2237</v>
      </c>
      <c r="O957" s="162">
        <v>1000</v>
      </c>
      <c r="P957" s="162" t="s">
        <v>204</v>
      </c>
      <c r="Q957" s="162" t="s">
        <v>204</v>
      </c>
      <c r="R957" s="162" t="s">
        <v>205</v>
      </c>
      <c r="S957" s="162" t="s">
        <v>204</v>
      </c>
      <c r="T957" s="162" t="s">
        <v>204</v>
      </c>
      <c r="U957" s="162" t="s">
        <v>204</v>
      </c>
      <c r="V957" s="162" t="s">
        <v>204</v>
      </c>
      <c r="W957" s="162" t="s">
        <v>204</v>
      </c>
      <c r="X957" s="162" t="s">
        <v>204</v>
      </c>
      <c r="Y957" s="162" t="s">
        <v>204</v>
      </c>
      <c r="Z957" s="162" t="s">
        <v>204</v>
      </c>
      <c r="AA957" s="162" t="s">
        <v>204</v>
      </c>
      <c r="AB957" s="162" t="s">
        <v>205</v>
      </c>
      <c r="AC957" s="162" t="s">
        <v>204</v>
      </c>
      <c r="AD957" s="162" t="s">
        <v>204</v>
      </c>
      <c r="AE957" s="162" t="s">
        <v>204</v>
      </c>
      <c r="AF957" s="162" t="s">
        <v>204</v>
      </c>
      <c r="AG957" s="162" t="s">
        <v>197</v>
      </c>
    </row>
    <row r="958" spans="1:33" x14ac:dyDescent="0.25">
      <c r="A958" s="162" t="s">
        <v>213</v>
      </c>
      <c r="B958" s="162" t="s">
        <v>197</v>
      </c>
      <c r="C958" s="162" t="s">
        <v>197</v>
      </c>
      <c r="D958" s="162" t="s">
        <v>1358</v>
      </c>
      <c r="E958" s="162" t="s">
        <v>197</v>
      </c>
      <c r="F958" s="162" t="s">
        <v>1359</v>
      </c>
      <c r="G958" s="162" t="s">
        <v>2230</v>
      </c>
      <c r="H958" s="162" t="s">
        <v>2231</v>
      </c>
      <c r="I958" s="162" t="s">
        <v>2232</v>
      </c>
      <c r="J958" s="162" t="s">
        <v>186</v>
      </c>
      <c r="K958" s="162" t="s">
        <v>10</v>
      </c>
      <c r="L958" s="162">
        <v>4</v>
      </c>
      <c r="M958" s="162">
        <v>2015</v>
      </c>
      <c r="N958" s="162" t="s">
        <v>2239</v>
      </c>
      <c r="O958" s="162">
        <v>852</v>
      </c>
      <c r="P958" s="162" t="s">
        <v>204</v>
      </c>
      <c r="Q958" s="162" t="s">
        <v>204</v>
      </c>
      <c r="R958" s="162" t="s">
        <v>205</v>
      </c>
      <c r="S958" s="162" t="s">
        <v>204</v>
      </c>
      <c r="T958" s="162" t="s">
        <v>204</v>
      </c>
      <c r="U958" s="162" t="s">
        <v>204</v>
      </c>
      <c r="V958" s="162" t="s">
        <v>204</v>
      </c>
      <c r="W958" s="162" t="s">
        <v>204</v>
      </c>
      <c r="X958" s="162" t="s">
        <v>204</v>
      </c>
      <c r="Y958" s="162" t="s">
        <v>204</v>
      </c>
      <c r="Z958" s="162" t="s">
        <v>204</v>
      </c>
      <c r="AA958" s="162" t="s">
        <v>204</v>
      </c>
      <c r="AB958" s="162" t="s">
        <v>205</v>
      </c>
      <c r="AC958" s="162" t="s">
        <v>204</v>
      </c>
      <c r="AD958" s="162" t="s">
        <v>204</v>
      </c>
      <c r="AE958" s="162" t="s">
        <v>204</v>
      </c>
      <c r="AF958" s="162" t="s">
        <v>204</v>
      </c>
      <c r="AG958" s="162" t="s">
        <v>197</v>
      </c>
    </row>
    <row r="959" spans="1:33" x14ac:dyDescent="0.25">
      <c r="A959" s="162" t="s">
        <v>213</v>
      </c>
      <c r="B959" s="162" t="s">
        <v>197</v>
      </c>
      <c r="C959" s="162" t="s">
        <v>197</v>
      </c>
      <c r="D959" s="162" t="s">
        <v>1358</v>
      </c>
      <c r="E959" s="162" t="s">
        <v>197</v>
      </c>
      <c r="F959" s="162" t="s">
        <v>1359</v>
      </c>
      <c r="G959" s="162" t="s">
        <v>2230</v>
      </c>
      <c r="H959" s="162" t="s">
        <v>2231</v>
      </c>
      <c r="I959" s="162" t="s">
        <v>2232</v>
      </c>
      <c r="J959" s="162" t="s">
        <v>186</v>
      </c>
      <c r="K959" s="162" t="s">
        <v>10</v>
      </c>
      <c r="L959" s="162">
        <v>6</v>
      </c>
      <c r="M959" s="162">
        <v>2015</v>
      </c>
      <c r="N959" s="162" t="s">
        <v>2241</v>
      </c>
      <c r="O959" s="162">
        <v>766</v>
      </c>
      <c r="P959" s="162" t="s">
        <v>204</v>
      </c>
      <c r="Q959" s="162" t="s">
        <v>204</v>
      </c>
      <c r="R959" s="162" t="s">
        <v>205</v>
      </c>
      <c r="S959" s="162" t="s">
        <v>204</v>
      </c>
      <c r="T959" s="162" t="s">
        <v>204</v>
      </c>
      <c r="U959" s="162" t="s">
        <v>204</v>
      </c>
      <c r="V959" s="162" t="s">
        <v>204</v>
      </c>
      <c r="W959" s="162" t="s">
        <v>204</v>
      </c>
      <c r="X959" s="162" t="s">
        <v>204</v>
      </c>
      <c r="Y959" s="162" t="s">
        <v>204</v>
      </c>
      <c r="Z959" s="162" t="s">
        <v>204</v>
      </c>
      <c r="AA959" s="162" t="s">
        <v>204</v>
      </c>
      <c r="AB959" s="162" t="s">
        <v>205</v>
      </c>
      <c r="AC959" s="162" t="s">
        <v>204</v>
      </c>
      <c r="AD959" s="162" t="s">
        <v>204</v>
      </c>
      <c r="AE959" s="162" t="s">
        <v>204</v>
      </c>
      <c r="AF959" s="162" t="s">
        <v>204</v>
      </c>
      <c r="AG959" s="162" t="s">
        <v>197</v>
      </c>
    </row>
    <row r="960" spans="1:33" x14ac:dyDescent="0.25">
      <c r="A960" s="162" t="s">
        <v>213</v>
      </c>
      <c r="B960" s="162" t="s">
        <v>197</v>
      </c>
      <c r="C960" s="162" t="s">
        <v>197</v>
      </c>
      <c r="D960" s="162" t="s">
        <v>1358</v>
      </c>
      <c r="E960" s="162" t="s">
        <v>197</v>
      </c>
      <c r="F960" s="162" t="s">
        <v>1359</v>
      </c>
      <c r="G960" s="162" t="s">
        <v>2230</v>
      </c>
      <c r="H960" s="162" t="s">
        <v>2231</v>
      </c>
      <c r="I960" s="162" t="s">
        <v>2232</v>
      </c>
      <c r="J960" s="162" t="s">
        <v>186</v>
      </c>
      <c r="K960" s="162" t="s">
        <v>10</v>
      </c>
      <c r="L960" s="162">
        <v>5</v>
      </c>
      <c r="M960" s="162">
        <v>2015</v>
      </c>
      <c r="N960" s="162" t="s">
        <v>2240</v>
      </c>
      <c r="O960" s="162">
        <v>303</v>
      </c>
      <c r="P960" s="162" t="s">
        <v>204</v>
      </c>
      <c r="Q960" s="162" t="s">
        <v>204</v>
      </c>
      <c r="R960" s="162" t="s">
        <v>205</v>
      </c>
      <c r="S960" s="162" t="s">
        <v>204</v>
      </c>
      <c r="T960" s="162" t="s">
        <v>204</v>
      </c>
      <c r="U960" s="162" t="s">
        <v>204</v>
      </c>
      <c r="V960" s="162" t="s">
        <v>204</v>
      </c>
      <c r="W960" s="162" t="s">
        <v>204</v>
      </c>
      <c r="X960" s="162" t="s">
        <v>204</v>
      </c>
      <c r="Y960" s="162" t="s">
        <v>204</v>
      </c>
      <c r="Z960" s="162" t="s">
        <v>204</v>
      </c>
      <c r="AA960" s="162" t="s">
        <v>204</v>
      </c>
      <c r="AB960" s="162" t="s">
        <v>205</v>
      </c>
      <c r="AC960" s="162" t="s">
        <v>204</v>
      </c>
      <c r="AD960" s="162" t="s">
        <v>204</v>
      </c>
      <c r="AE960" s="162" t="s">
        <v>204</v>
      </c>
      <c r="AF960" s="162" t="s">
        <v>204</v>
      </c>
      <c r="AG960" s="162" t="s">
        <v>197</v>
      </c>
    </row>
    <row r="961" spans="1:33" x14ac:dyDescent="0.25">
      <c r="A961" s="162" t="s">
        <v>213</v>
      </c>
      <c r="B961" s="162" t="s">
        <v>197</v>
      </c>
      <c r="C961" s="162" t="s">
        <v>197</v>
      </c>
      <c r="D961" s="162" t="s">
        <v>1358</v>
      </c>
      <c r="E961" s="162" t="s">
        <v>197</v>
      </c>
      <c r="F961" s="162" t="s">
        <v>1359</v>
      </c>
      <c r="G961" s="162" t="s">
        <v>2230</v>
      </c>
      <c r="H961" s="162" t="s">
        <v>2231</v>
      </c>
      <c r="I961" s="162" t="s">
        <v>2232</v>
      </c>
      <c r="J961" s="162" t="s">
        <v>186</v>
      </c>
      <c r="K961" s="162" t="s">
        <v>10</v>
      </c>
      <c r="L961" s="162">
        <v>9</v>
      </c>
      <c r="M961" s="162">
        <v>2014</v>
      </c>
      <c r="N961" s="162" t="s">
        <v>2238</v>
      </c>
      <c r="O961" s="162">
        <v>22</v>
      </c>
      <c r="P961" s="162" t="s">
        <v>204</v>
      </c>
      <c r="Q961" s="162" t="s">
        <v>204</v>
      </c>
      <c r="R961" s="162" t="s">
        <v>205</v>
      </c>
      <c r="S961" s="162" t="s">
        <v>204</v>
      </c>
      <c r="T961" s="162" t="s">
        <v>204</v>
      </c>
      <c r="U961" s="162" t="s">
        <v>204</v>
      </c>
      <c r="V961" s="162" t="s">
        <v>204</v>
      </c>
      <c r="W961" s="162" t="s">
        <v>204</v>
      </c>
      <c r="X961" s="162" t="s">
        <v>204</v>
      </c>
      <c r="Y961" s="162" t="s">
        <v>204</v>
      </c>
      <c r="Z961" s="162" t="s">
        <v>204</v>
      </c>
      <c r="AA961" s="162" t="s">
        <v>204</v>
      </c>
      <c r="AB961" s="162" t="s">
        <v>205</v>
      </c>
      <c r="AC961" s="162" t="s">
        <v>204</v>
      </c>
      <c r="AD961" s="162" t="s">
        <v>204</v>
      </c>
      <c r="AE961" s="162" t="s">
        <v>204</v>
      </c>
      <c r="AF961" s="162" t="s">
        <v>204</v>
      </c>
      <c r="AG961" s="162" t="s">
        <v>197</v>
      </c>
    </row>
    <row r="962" spans="1:33" x14ac:dyDescent="0.25">
      <c r="A962" s="162" t="s">
        <v>213</v>
      </c>
      <c r="B962" s="162" t="s">
        <v>197</v>
      </c>
      <c r="C962" s="162" t="s">
        <v>197</v>
      </c>
      <c r="D962" s="162" t="s">
        <v>1358</v>
      </c>
      <c r="E962" s="162" t="s">
        <v>197</v>
      </c>
      <c r="F962" s="162" t="s">
        <v>1359</v>
      </c>
      <c r="G962" s="162" t="s">
        <v>2230</v>
      </c>
      <c r="H962" s="162" t="s">
        <v>2231</v>
      </c>
      <c r="I962" s="162" t="s">
        <v>2232</v>
      </c>
      <c r="J962" s="162" t="s">
        <v>186</v>
      </c>
      <c r="K962" s="162" t="s">
        <v>10</v>
      </c>
      <c r="L962" s="162">
        <v>10</v>
      </c>
      <c r="M962" s="162">
        <v>2014</v>
      </c>
      <c r="N962" s="162" t="s">
        <v>2235</v>
      </c>
      <c r="O962" s="162">
        <v>1550</v>
      </c>
      <c r="P962" s="162" t="s">
        <v>204</v>
      </c>
      <c r="Q962" s="162" t="s">
        <v>204</v>
      </c>
      <c r="R962" s="162" t="s">
        <v>205</v>
      </c>
      <c r="S962" s="162" t="s">
        <v>204</v>
      </c>
      <c r="T962" s="162" t="s">
        <v>204</v>
      </c>
      <c r="U962" s="162" t="s">
        <v>204</v>
      </c>
      <c r="V962" s="162" t="s">
        <v>204</v>
      </c>
      <c r="W962" s="162" t="s">
        <v>204</v>
      </c>
      <c r="X962" s="162" t="s">
        <v>204</v>
      </c>
      <c r="Y962" s="162" t="s">
        <v>204</v>
      </c>
      <c r="Z962" s="162" t="s">
        <v>204</v>
      </c>
      <c r="AA962" s="162" t="s">
        <v>204</v>
      </c>
      <c r="AB962" s="162" t="s">
        <v>205</v>
      </c>
      <c r="AC962" s="162" t="s">
        <v>204</v>
      </c>
      <c r="AD962" s="162" t="s">
        <v>204</v>
      </c>
      <c r="AE962" s="162" t="s">
        <v>204</v>
      </c>
      <c r="AF962" s="162" t="s">
        <v>204</v>
      </c>
      <c r="AG962" s="162" t="s">
        <v>197</v>
      </c>
    </row>
    <row r="963" spans="1:33" x14ac:dyDescent="0.25">
      <c r="A963" s="162" t="s">
        <v>213</v>
      </c>
      <c r="B963" s="162" t="s">
        <v>197</v>
      </c>
      <c r="C963" s="162" t="s">
        <v>197</v>
      </c>
      <c r="D963" s="162" t="s">
        <v>1358</v>
      </c>
      <c r="E963" s="162" t="s">
        <v>197</v>
      </c>
      <c r="F963" s="162" t="s">
        <v>1359</v>
      </c>
      <c r="G963" s="162" t="s">
        <v>2230</v>
      </c>
      <c r="H963" s="162" t="s">
        <v>2231</v>
      </c>
      <c r="I963" s="162" t="s">
        <v>2232</v>
      </c>
      <c r="J963" s="162" t="s">
        <v>186</v>
      </c>
      <c r="K963" s="162" t="s">
        <v>10</v>
      </c>
      <c r="L963" s="162">
        <v>7</v>
      </c>
      <c r="M963" s="162">
        <v>2014</v>
      </c>
      <c r="N963" s="162" t="s">
        <v>2233</v>
      </c>
      <c r="O963" s="162">
        <v>113</v>
      </c>
      <c r="P963" s="162" t="s">
        <v>204</v>
      </c>
      <c r="Q963" s="162" t="s">
        <v>204</v>
      </c>
      <c r="R963" s="162" t="s">
        <v>205</v>
      </c>
      <c r="S963" s="162" t="s">
        <v>204</v>
      </c>
      <c r="T963" s="162" t="s">
        <v>204</v>
      </c>
      <c r="U963" s="162" t="s">
        <v>204</v>
      </c>
      <c r="V963" s="162" t="s">
        <v>204</v>
      </c>
      <c r="W963" s="162" t="s">
        <v>204</v>
      </c>
      <c r="X963" s="162" t="s">
        <v>204</v>
      </c>
      <c r="Y963" s="162" t="s">
        <v>204</v>
      </c>
      <c r="Z963" s="162" t="s">
        <v>204</v>
      </c>
      <c r="AA963" s="162" t="s">
        <v>204</v>
      </c>
      <c r="AB963" s="162" t="s">
        <v>205</v>
      </c>
      <c r="AC963" s="162" t="s">
        <v>204</v>
      </c>
      <c r="AD963" s="162" t="s">
        <v>204</v>
      </c>
      <c r="AE963" s="162" t="s">
        <v>204</v>
      </c>
      <c r="AF963" s="162" t="s">
        <v>204</v>
      </c>
      <c r="AG963" s="162" t="s">
        <v>197</v>
      </c>
    </row>
    <row r="964" spans="1:33" x14ac:dyDescent="0.25">
      <c r="A964" s="162" t="s">
        <v>213</v>
      </c>
      <c r="B964" s="162" t="s">
        <v>197</v>
      </c>
      <c r="C964" s="162" t="s">
        <v>197</v>
      </c>
      <c r="D964" s="162" t="s">
        <v>1358</v>
      </c>
      <c r="E964" s="162" t="s">
        <v>197</v>
      </c>
      <c r="F964" s="162" t="s">
        <v>1359</v>
      </c>
      <c r="G964" s="162" t="s">
        <v>36</v>
      </c>
      <c r="H964" s="162" t="s">
        <v>1474</v>
      </c>
      <c r="I964" s="162" t="s">
        <v>1475</v>
      </c>
      <c r="J964" s="162" t="s">
        <v>187</v>
      </c>
      <c r="K964" s="162" t="s">
        <v>10</v>
      </c>
      <c r="L964" s="162">
        <v>7</v>
      </c>
      <c r="M964" s="162">
        <v>2014</v>
      </c>
      <c r="N964" s="162" t="s">
        <v>2242</v>
      </c>
      <c r="O964" s="162">
        <v>101</v>
      </c>
      <c r="P964" s="162" t="s">
        <v>204</v>
      </c>
      <c r="Q964" s="162" t="s">
        <v>204</v>
      </c>
      <c r="R964" s="162" t="s">
        <v>204</v>
      </c>
      <c r="S964" s="162" t="s">
        <v>204</v>
      </c>
      <c r="T964" s="162" t="s">
        <v>204</v>
      </c>
      <c r="U964" s="162" t="s">
        <v>204</v>
      </c>
      <c r="V964" s="162" t="s">
        <v>204</v>
      </c>
      <c r="W964" s="162" t="s">
        <v>204</v>
      </c>
      <c r="X964" s="162" t="s">
        <v>205</v>
      </c>
      <c r="Y964" s="162" t="s">
        <v>205</v>
      </c>
      <c r="Z964" s="162" t="s">
        <v>204</v>
      </c>
      <c r="AA964" s="162" t="s">
        <v>204</v>
      </c>
      <c r="AB964" s="162" t="s">
        <v>205</v>
      </c>
      <c r="AC964" s="162" t="s">
        <v>204</v>
      </c>
      <c r="AD964" s="162" t="s">
        <v>204</v>
      </c>
      <c r="AE964" s="162" t="s">
        <v>204</v>
      </c>
      <c r="AF964" s="162" t="s">
        <v>204</v>
      </c>
      <c r="AG964" s="162" t="s">
        <v>197</v>
      </c>
    </row>
    <row r="965" spans="1:33" x14ac:dyDescent="0.25">
      <c r="A965" s="162" t="s">
        <v>213</v>
      </c>
      <c r="B965" s="162" t="s">
        <v>197</v>
      </c>
      <c r="C965" s="162" t="s">
        <v>197</v>
      </c>
      <c r="D965" s="162" t="s">
        <v>1358</v>
      </c>
      <c r="E965" s="162" t="s">
        <v>197</v>
      </c>
      <c r="F965" s="162" t="s">
        <v>1359</v>
      </c>
      <c r="G965" s="162" t="s">
        <v>36</v>
      </c>
      <c r="H965" s="162" t="s">
        <v>1474</v>
      </c>
      <c r="I965" s="162" t="s">
        <v>1475</v>
      </c>
      <c r="J965" s="162" t="s">
        <v>187</v>
      </c>
      <c r="K965" s="162" t="s">
        <v>10</v>
      </c>
      <c r="L965" s="162">
        <v>7</v>
      </c>
      <c r="M965" s="162">
        <v>2014</v>
      </c>
      <c r="N965" s="162" t="s">
        <v>2243</v>
      </c>
      <c r="O965" s="162">
        <v>39</v>
      </c>
      <c r="P965" s="162" t="s">
        <v>204</v>
      </c>
      <c r="Q965" s="162" t="s">
        <v>204</v>
      </c>
      <c r="R965" s="162" t="s">
        <v>204</v>
      </c>
      <c r="S965" s="162" t="s">
        <v>204</v>
      </c>
      <c r="T965" s="162" t="s">
        <v>204</v>
      </c>
      <c r="U965" s="162" t="s">
        <v>204</v>
      </c>
      <c r="V965" s="162" t="s">
        <v>204</v>
      </c>
      <c r="W965" s="162" t="s">
        <v>204</v>
      </c>
      <c r="X965" s="162" t="s">
        <v>205</v>
      </c>
      <c r="Y965" s="162" t="s">
        <v>205</v>
      </c>
      <c r="Z965" s="162" t="s">
        <v>204</v>
      </c>
      <c r="AA965" s="162" t="s">
        <v>204</v>
      </c>
      <c r="AB965" s="162" t="s">
        <v>205</v>
      </c>
      <c r="AC965" s="162" t="s">
        <v>204</v>
      </c>
      <c r="AD965" s="162" t="s">
        <v>204</v>
      </c>
      <c r="AE965" s="162" t="s">
        <v>204</v>
      </c>
      <c r="AF965" s="162" t="s">
        <v>204</v>
      </c>
      <c r="AG965" s="162" t="s">
        <v>197</v>
      </c>
    </row>
    <row r="966" spans="1:33" x14ac:dyDescent="0.25">
      <c r="A966" s="162" t="s">
        <v>213</v>
      </c>
      <c r="B966" s="162" t="s">
        <v>197</v>
      </c>
      <c r="C966" s="162" t="s">
        <v>197</v>
      </c>
      <c r="D966" s="162" t="s">
        <v>1358</v>
      </c>
      <c r="E966" s="162" t="s">
        <v>197</v>
      </c>
      <c r="F966" s="162" t="s">
        <v>1359</v>
      </c>
      <c r="G966" s="162" t="s">
        <v>36</v>
      </c>
      <c r="H966" s="162" t="s">
        <v>1474</v>
      </c>
      <c r="I966" s="162" t="s">
        <v>1475</v>
      </c>
      <c r="J966" s="162" t="s">
        <v>187</v>
      </c>
      <c r="K966" s="162" t="s">
        <v>10</v>
      </c>
      <c r="L966" s="162">
        <v>9</v>
      </c>
      <c r="M966" s="162">
        <v>2014</v>
      </c>
      <c r="N966" s="162" t="s">
        <v>2246</v>
      </c>
      <c r="O966" s="162">
        <v>115</v>
      </c>
      <c r="P966" s="162" t="s">
        <v>204</v>
      </c>
      <c r="Q966" s="162" t="s">
        <v>204</v>
      </c>
      <c r="R966" s="162" t="s">
        <v>204</v>
      </c>
      <c r="S966" s="162" t="s">
        <v>204</v>
      </c>
      <c r="T966" s="162" t="s">
        <v>204</v>
      </c>
      <c r="U966" s="162" t="s">
        <v>204</v>
      </c>
      <c r="V966" s="162" t="s">
        <v>204</v>
      </c>
      <c r="W966" s="162" t="s">
        <v>204</v>
      </c>
      <c r="X966" s="162" t="s">
        <v>205</v>
      </c>
      <c r="Y966" s="162" t="s">
        <v>205</v>
      </c>
      <c r="Z966" s="162" t="s">
        <v>204</v>
      </c>
      <c r="AA966" s="162" t="s">
        <v>204</v>
      </c>
      <c r="AB966" s="162" t="s">
        <v>205</v>
      </c>
      <c r="AC966" s="162" t="s">
        <v>204</v>
      </c>
      <c r="AD966" s="162" t="s">
        <v>204</v>
      </c>
      <c r="AE966" s="162" t="s">
        <v>204</v>
      </c>
      <c r="AF966" s="162" t="s">
        <v>204</v>
      </c>
      <c r="AG966" s="162" t="s">
        <v>197</v>
      </c>
    </row>
    <row r="967" spans="1:33" x14ac:dyDescent="0.25">
      <c r="A967" s="162" t="s">
        <v>213</v>
      </c>
      <c r="B967" s="162" t="s">
        <v>197</v>
      </c>
      <c r="C967" s="162" t="s">
        <v>197</v>
      </c>
      <c r="D967" s="162" t="s">
        <v>1358</v>
      </c>
      <c r="E967" s="162" t="s">
        <v>197</v>
      </c>
      <c r="F967" s="162" t="s">
        <v>1359</v>
      </c>
      <c r="G967" s="162" t="s">
        <v>36</v>
      </c>
      <c r="H967" s="162" t="s">
        <v>1474</v>
      </c>
      <c r="I967" s="162" t="s">
        <v>1475</v>
      </c>
      <c r="J967" s="162" t="s">
        <v>187</v>
      </c>
      <c r="K967" s="162" t="s">
        <v>10</v>
      </c>
      <c r="L967" s="162">
        <v>9</v>
      </c>
      <c r="M967" s="162">
        <v>2014</v>
      </c>
      <c r="N967" s="162" t="s">
        <v>2247</v>
      </c>
      <c r="O967" s="162">
        <v>44</v>
      </c>
      <c r="P967" s="162" t="s">
        <v>204</v>
      </c>
      <c r="Q967" s="162" t="s">
        <v>204</v>
      </c>
      <c r="R967" s="162" t="s">
        <v>204</v>
      </c>
      <c r="S967" s="162" t="s">
        <v>204</v>
      </c>
      <c r="T967" s="162" t="s">
        <v>204</v>
      </c>
      <c r="U967" s="162" t="s">
        <v>204</v>
      </c>
      <c r="V967" s="162" t="s">
        <v>204</v>
      </c>
      <c r="W967" s="162" t="s">
        <v>204</v>
      </c>
      <c r="X967" s="162" t="s">
        <v>205</v>
      </c>
      <c r="Y967" s="162" t="s">
        <v>205</v>
      </c>
      <c r="Z967" s="162" t="s">
        <v>204</v>
      </c>
      <c r="AA967" s="162" t="s">
        <v>204</v>
      </c>
      <c r="AB967" s="162" t="s">
        <v>205</v>
      </c>
      <c r="AC967" s="162" t="s">
        <v>204</v>
      </c>
      <c r="AD967" s="162" t="s">
        <v>204</v>
      </c>
      <c r="AE967" s="162" t="s">
        <v>204</v>
      </c>
      <c r="AF967" s="162" t="s">
        <v>204</v>
      </c>
      <c r="AG967" s="162" t="s">
        <v>197</v>
      </c>
    </row>
    <row r="968" spans="1:33" x14ac:dyDescent="0.25">
      <c r="A968" s="162" t="s">
        <v>213</v>
      </c>
      <c r="B968" s="162" t="s">
        <v>197</v>
      </c>
      <c r="C968" s="162" t="s">
        <v>197</v>
      </c>
      <c r="D968" s="162" t="s">
        <v>1358</v>
      </c>
      <c r="E968" s="162" t="s">
        <v>197</v>
      </c>
      <c r="F968" s="162" t="s">
        <v>1359</v>
      </c>
      <c r="G968" s="162" t="s">
        <v>36</v>
      </c>
      <c r="H968" s="162" t="s">
        <v>1474</v>
      </c>
      <c r="I968" s="162" t="s">
        <v>1475</v>
      </c>
      <c r="J968" s="162" t="s">
        <v>187</v>
      </c>
      <c r="K968" s="162" t="s">
        <v>10</v>
      </c>
      <c r="L968" s="162">
        <v>10</v>
      </c>
      <c r="M968" s="162">
        <v>2014</v>
      </c>
      <c r="N968" s="162" t="s">
        <v>2252</v>
      </c>
      <c r="O968" s="162">
        <v>148</v>
      </c>
      <c r="P968" s="162" t="s">
        <v>204</v>
      </c>
      <c r="Q968" s="162" t="s">
        <v>204</v>
      </c>
      <c r="R968" s="162" t="s">
        <v>204</v>
      </c>
      <c r="S968" s="162" t="s">
        <v>204</v>
      </c>
      <c r="T968" s="162" t="s">
        <v>204</v>
      </c>
      <c r="U968" s="162" t="s">
        <v>204</v>
      </c>
      <c r="V968" s="162" t="s">
        <v>204</v>
      </c>
      <c r="W968" s="162" t="s">
        <v>204</v>
      </c>
      <c r="X968" s="162" t="s">
        <v>205</v>
      </c>
      <c r="Y968" s="162" t="s">
        <v>205</v>
      </c>
      <c r="Z968" s="162" t="s">
        <v>204</v>
      </c>
      <c r="AA968" s="162" t="s">
        <v>204</v>
      </c>
      <c r="AB968" s="162" t="s">
        <v>205</v>
      </c>
      <c r="AC968" s="162" t="s">
        <v>204</v>
      </c>
      <c r="AD968" s="162" t="s">
        <v>204</v>
      </c>
      <c r="AE968" s="162" t="s">
        <v>204</v>
      </c>
      <c r="AF968" s="162" t="s">
        <v>204</v>
      </c>
      <c r="AG968" s="162" t="s">
        <v>197</v>
      </c>
    </row>
    <row r="969" spans="1:33" x14ac:dyDescent="0.25">
      <c r="A969" s="162" t="s">
        <v>213</v>
      </c>
      <c r="B969" s="162" t="s">
        <v>197</v>
      </c>
      <c r="C969" s="162" t="s">
        <v>197</v>
      </c>
      <c r="D969" s="162" t="s">
        <v>1358</v>
      </c>
      <c r="E969" s="162" t="s">
        <v>197</v>
      </c>
      <c r="F969" s="162" t="s">
        <v>1359</v>
      </c>
      <c r="G969" s="162" t="s">
        <v>36</v>
      </c>
      <c r="H969" s="162" t="s">
        <v>1474</v>
      </c>
      <c r="I969" s="162" t="s">
        <v>1475</v>
      </c>
      <c r="J969" s="162" t="s">
        <v>187</v>
      </c>
      <c r="K969" s="162" t="s">
        <v>10</v>
      </c>
      <c r="L969" s="162">
        <v>10</v>
      </c>
      <c r="M969" s="162">
        <v>2014</v>
      </c>
      <c r="N969" s="162" t="s">
        <v>2253</v>
      </c>
      <c r="O969" s="162">
        <v>57</v>
      </c>
      <c r="P969" s="162" t="s">
        <v>204</v>
      </c>
      <c r="Q969" s="162" t="s">
        <v>204</v>
      </c>
      <c r="R969" s="162" t="s">
        <v>204</v>
      </c>
      <c r="S969" s="162" t="s">
        <v>204</v>
      </c>
      <c r="T969" s="162" t="s">
        <v>204</v>
      </c>
      <c r="U969" s="162" t="s">
        <v>204</v>
      </c>
      <c r="V969" s="162" t="s">
        <v>204</v>
      </c>
      <c r="W969" s="162" t="s">
        <v>204</v>
      </c>
      <c r="X969" s="162" t="s">
        <v>205</v>
      </c>
      <c r="Y969" s="162" t="s">
        <v>205</v>
      </c>
      <c r="Z969" s="162" t="s">
        <v>204</v>
      </c>
      <c r="AA969" s="162" t="s">
        <v>204</v>
      </c>
      <c r="AB969" s="162" t="s">
        <v>205</v>
      </c>
      <c r="AC969" s="162" t="s">
        <v>204</v>
      </c>
      <c r="AD969" s="162" t="s">
        <v>204</v>
      </c>
      <c r="AE969" s="162" t="s">
        <v>204</v>
      </c>
      <c r="AF969" s="162" t="s">
        <v>204</v>
      </c>
      <c r="AG969" s="162" t="s">
        <v>197</v>
      </c>
    </row>
    <row r="970" spans="1:33" x14ac:dyDescent="0.25">
      <c r="A970" s="162" t="s">
        <v>213</v>
      </c>
      <c r="B970" s="162" t="s">
        <v>197</v>
      </c>
      <c r="C970" s="162" t="s">
        <v>197</v>
      </c>
      <c r="D970" s="162" t="s">
        <v>1358</v>
      </c>
      <c r="E970" s="162" t="s">
        <v>197</v>
      </c>
      <c r="F970" s="162" t="s">
        <v>1359</v>
      </c>
      <c r="G970" s="162" t="s">
        <v>36</v>
      </c>
      <c r="H970" s="162" t="s">
        <v>1474</v>
      </c>
      <c r="I970" s="162" t="s">
        <v>1475</v>
      </c>
      <c r="J970" s="162" t="s">
        <v>187</v>
      </c>
      <c r="K970" s="162" t="s">
        <v>10</v>
      </c>
      <c r="L970" s="162">
        <v>12</v>
      </c>
      <c r="M970" s="162">
        <v>2014</v>
      </c>
      <c r="N970" s="162" t="s">
        <v>2250</v>
      </c>
      <c r="O970" s="162">
        <v>188</v>
      </c>
      <c r="P970" s="162" t="s">
        <v>204</v>
      </c>
      <c r="Q970" s="162" t="s">
        <v>204</v>
      </c>
      <c r="R970" s="162" t="s">
        <v>204</v>
      </c>
      <c r="S970" s="162" t="s">
        <v>204</v>
      </c>
      <c r="T970" s="162" t="s">
        <v>204</v>
      </c>
      <c r="U970" s="162" t="s">
        <v>204</v>
      </c>
      <c r="V970" s="162" t="s">
        <v>204</v>
      </c>
      <c r="W970" s="162" t="s">
        <v>204</v>
      </c>
      <c r="X970" s="162" t="s">
        <v>205</v>
      </c>
      <c r="Y970" s="162" t="s">
        <v>205</v>
      </c>
      <c r="Z970" s="162" t="s">
        <v>204</v>
      </c>
      <c r="AA970" s="162" t="s">
        <v>204</v>
      </c>
      <c r="AB970" s="162" t="s">
        <v>205</v>
      </c>
      <c r="AC970" s="162" t="s">
        <v>204</v>
      </c>
      <c r="AD970" s="162" t="s">
        <v>204</v>
      </c>
      <c r="AE970" s="162" t="s">
        <v>204</v>
      </c>
      <c r="AF970" s="162" t="s">
        <v>204</v>
      </c>
      <c r="AG970" s="162" t="s">
        <v>197</v>
      </c>
    </row>
    <row r="971" spans="1:33" x14ac:dyDescent="0.25">
      <c r="A971" s="162" t="s">
        <v>213</v>
      </c>
      <c r="B971" s="162" t="s">
        <v>197</v>
      </c>
      <c r="C971" s="162" t="s">
        <v>197</v>
      </c>
      <c r="D971" s="162" t="s">
        <v>1358</v>
      </c>
      <c r="E971" s="162" t="s">
        <v>197</v>
      </c>
      <c r="F971" s="162" t="s">
        <v>1359</v>
      </c>
      <c r="G971" s="162" t="s">
        <v>36</v>
      </c>
      <c r="H971" s="162" t="s">
        <v>1474</v>
      </c>
      <c r="I971" s="162" t="s">
        <v>1475</v>
      </c>
      <c r="J971" s="162" t="s">
        <v>187</v>
      </c>
      <c r="K971" s="162" t="s">
        <v>10</v>
      </c>
      <c r="L971" s="162">
        <v>12</v>
      </c>
      <c r="M971" s="162">
        <v>2014</v>
      </c>
      <c r="N971" s="162" t="s">
        <v>2251</v>
      </c>
      <c r="O971" s="162">
        <v>72</v>
      </c>
      <c r="P971" s="162" t="s">
        <v>204</v>
      </c>
      <c r="Q971" s="162" t="s">
        <v>204</v>
      </c>
      <c r="R971" s="162" t="s">
        <v>204</v>
      </c>
      <c r="S971" s="162" t="s">
        <v>204</v>
      </c>
      <c r="T971" s="162" t="s">
        <v>204</v>
      </c>
      <c r="U971" s="162" t="s">
        <v>204</v>
      </c>
      <c r="V971" s="162" t="s">
        <v>204</v>
      </c>
      <c r="W971" s="162" t="s">
        <v>204</v>
      </c>
      <c r="X971" s="162" t="s">
        <v>205</v>
      </c>
      <c r="Y971" s="162" t="s">
        <v>205</v>
      </c>
      <c r="Z971" s="162" t="s">
        <v>204</v>
      </c>
      <c r="AA971" s="162" t="s">
        <v>204</v>
      </c>
      <c r="AB971" s="162" t="s">
        <v>205</v>
      </c>
      <c r="AC971" s="162" t="s">
        <v>204</v>
      </c>
      <c r="AD971" s="162" t="s">
        <v>204</v>
      </c>
      <c r="AE971" s="162" t="s">
        <v>204</v>
      </c>
      <c r="AF971" s="162" t="s">
        <v>204</v>
      </c>
      <c r="AG971" s="162" t="s">
        <v>197</v>
      </c>
    </row>
    <row r="972" spans="1:33" x14ac:dyDescent="0.25">
      <c r="A972" s="162" t="s">
        <v>213</v>
      </c>
      <c r="B972" s="162" t="s">
        <v>197</v>
      </c>
      <c r="C972" s="162" t="s">
        <v>197</v>
      </c>
      <c r="D972" s="162" t="s">
        <v>1358</v>
      </c>
      <c r="E972" s="162" t="s">
        <v>197</v>
      </c>
      <c r="F972" s="162" t="s">
        <v>1359</v>
      </c>
      <c r="G972" s="162" t="s">
        <v>36</v>
      </c>
      <c r="H972" s="162" t="s">
        <v>1474</v>
      </c>
      <c r="I972" s="162" t="s">
        <v>1475</v>
      </c>
      <c r="J972" s="162" t="s">
        <v>187</v>
      </c>
      <c r="K972" s="162" t="s">
        <v>10</v>
      </c>
      <c r="L972" s="162">
        <v>8</v>
      </c>
      <c r="M972" s="162">
        <v>2014</v>
      </c>
      <c r="N972" s="162" t="s">
        <v>2244</v>
      </c>
      <c r="O972" s="162">
        <v>100</v>
      </c>
      <c r="P972" s="162" t="s">
        <v>204</v>
      </c>
      <c r="Q972" s="162" t="s">
        <v>204</v>
      </c>
      <c r="R972" s="162" t="s">
        <v>204</v>
      </c>
      <c r="S972" s="162" t="s">
        <v>204</v>
      </c>
      <c r="T972" s="162" t="s">
        <v>204</v>
      </c>
      <c r="U972" s="162" t="s">
        <v>204</v>
      </c>
      <c r="V972" s="162" t="s">
        <v>204</v>
      </c>
      <c r="W972" s="162" t="s">
        <v>204</v>
      </c>
      <c r="X972" s="162" t="s">
        <v>205</v>
      </c>
      <c r="Y972" s="162" t="s">
        <v>205</v>
      </c>
      <c r="Z972" s="162" t="s">
        <v>204</v>
      </c>
      <c r="AA972" s="162" t="s">
        <v>204</v>
      </c>
      <c r="AB972" s="162" t="s">
        <v>205</v>
      </c>
      <c r="AC972" s="162" t="s">
        <v>204</v>
      </c>
      <c r="AD972" s="162" t="s">
        <v>204</v>
      </c>
      <c r="AE972" s="162" t="s">
        <v>204</v>
      </c>
      <c r="AF972" s="162" t="s">
        <v>204</v>
      </c>
      <c r="AG972" s="162" t="s">
        <v>197</v>
      </c>
    </row>
    <row r="973" spans="1:33" x14ac:dyDescent="0.25">
      <c r="A973" s="162" t="s">
        <v>213</v>
      </c>
      <c r="B973" s="162" t="s">
        <v>197</v>
      </c>
      <c r="C973" s="162" t="s">
        <v>197</v>
      </c>
      <c r="D973" s="162" t="s">
        <v>1358</v>
      </c>
      <c r="E973" s="162" t="s">
        <v>197</v>
      </c>
      <c r="F973" s="162" t="s">
        <v>1359</v>
      </c>
      <c r="G973" s="162" t="s">
        <v>36</v>
      </c>
      <c r="H973" s="162" t="s">
        <v>1474</v>
      </c>
      <c r="I973" s="162" t="s">
        <v>1475</v>
      </c>
      <c r="J973" s="162" t="s">
        <v>187</v>
      </c>
      <c r="K973" s="162" t="s">
        <v>10</v>
      </c>
      <c r="L973" s="162">
        <v>8</v>
      </c>
      <c r="M973" s="162">
        <v>2014</v>
      </c>
      <c r="N973" s="162" t="s">
        <v>2245</v>
      </c>
      <c r="O973" s="162">
        <v>38</v>
      </c>
      <c r="P973" s="162" t="s">
        <v>204</v>
      </c>
      <c r="Q973" s="162" t="s">
        <v>204</v>
      </c>
      <c r="R973" s="162" t="s">
        <v>204</v>
      </c>
      <c r="S973" s="162" t="s">
        <v>204</v>
      </c>
      <c r="T973" s="162" t="s">
        <v>204</v>
      </c>
      <c r="U973" s="162" t="s">
        <v>204</v>
      </c>
      <c r="V973" s="162" t="s">
        <v>204</v>
      </c>
      <c r="W973" s="162" t="s">
        <v>204</v>
      </c>
      <c r="X973" s="162" t="s">
        <v>205</v>
      </c>
      <c r="Y973" s="162" t="s">
        <v>205</v>
      </c>
      <c r="Z973" s="162" t="s">
        <v>204</v>
      </c>
      <c r="AA973" s="162" t="s">
        <v>204</v>
      </c>
      <c r="AB973" s="162" t="s">
        <v>205</v>
      </c>
      <c r="AC973" s="162" t="s">
        <v>204</v>
      </c>
      <c r="AD973" s="162" t="s">
        <v>204</v>
      </c>
      <c r="AE973" s="162" t="s">
        <v>204</v>
      </c>
      <c r="AF973" s="162" t="s">
        <v>204</v>
      </c>
      <c r="AG973" s="162" t="s">
        <v>197</v>
      </c>
    </row>
    <row r="974" spans="1:33" x14ac:dyDescent="0.25">
      <c r="A974" s="162" t="s">
        <v>213</v>
      </c>
      <c r="B974" s="162" t="s">
        <v>197</v>
      </c>
      <c r="C974" s="162" t="s">
        <v>197</v>
      </c>
      <c r="D974" s="162" t="s">
        <v>1358</v>
      </c>
      <c r="E974" s="162" t="s">
        <v>197</v>
      </c>
      <c r="F974" s="162" t="s">
        <v>1359</v>
      </c>
      <c r="G974" s="162" t="s">
        <v>36</v>
      </c>
      <c r="H974" s="162" t="s">
        <v>1474</v>
      </c>
      <c r="I974" s="162" t="s">
        <v>1475</v>
      </c>
      <c r="J974" s="162" t="s">
        <v>187</v>
      </c>
      <c r="K974" s="162" t="s">
        <v>10</v>
      </c>
      <c r="L974" s="162">
        <v>11</v>
      </c>
      <c r="M974" s="162">
        <v>2014</v>
      </c>
      <c r="N974" s="162" t="s">
        <v>2248</v>
      </c>
      <c r="O974" s="162">
        <v>283</v>
      </c>
      <c r="P974" s="162" t="s">
        <v>204</v>
      </c>
      <c r="Q974" s="162" t="s">
        <v>204</v>
      </c>
      <c r="R974" s="162" t="s">
        <v>204</v>
      </c>
      <c r="S974" s="162" t="s">
        <v>204</v>
      </c>
      <c r="T974" s="162" t="s">
        <v>204</v>
      </c>
      <c r="U974" s="162" t="s">
        <v>204</v>
      </c>
      <c r="V974" s="162" t="s">
        <v>204</v>
      </c>
      <c r="W974" s="162" t="s">
        <v>204</v>
      </c>
      <c r="X974" s="162" t="s">
        <v>205</v>
      </c>
      <c r="Y974" s="162" t="s">
        <v>205</v>
      </c>
      <c r="Z974" s="162" t="s">
        <v>204</v>
      </c>
      <c r="AA974" s="162" t="s">
        <v>204</v>
      </c>
      <c r="AB974" s="162" t="s">
        <v>205</v>
      </c>
      <c r="AC974" s="162" t="s">
        <v>204</v>
      </c>
      <c r="AD974" s="162" t="s">
        <v>204</v>
      </c>
      <c r="AE974" s="162" t="s">
        <v>204</v>
      </c>
      <c r="AF974" s="162" t="s">
        <v>204</v>
      </c>
      <c r="AG974" s="162" t="s">
        <v>197</v>
      </c>
    </row>
    <row r="975" spans="1:33" x14ac:dyDescent="0.25">
      <c r="A975" s="162" t="s">
        <v>213</v>
      </c>
      <c r="B975" s="162" t="s">
        <v>197</v>
      </c>
      <c r="C975" s="162" t="s">
        <v>197</v>
      </c>
      <c r="D975" s="162" t="s">
        <v>1358</v>
      </c>
      <c r="E975" s="162" t="s">
        <v>197</v>
      </c>
      <c r="F975" s="162" t="s">
        <v>1359</v>
      </c>
      <c r="G975" s="162" t="s">
        <v>36</v>
      </c>
      <c r="H975" s="162" t="s">
        <v>1474</v>
      </c>
      <c r="I975" s="162" t="s">
        <v>1475</v>
      </c>
      <c r="J975" s="162" t="s">
        <v>187</v>
      </c>
      <c r="K975" s="162" t="s">
        <v>10</v>
      </c>
      <c r="L975" s="162">
        <v>11</v>
      </c>
      <c r="M975" s="162">
        <v>2014</v>
      </c>
      <c r="N975" s="162" t="s">
        <v>2249</v>
      </c>
      <c r="O975" s="162">
        <v>108</v>
      </c>
      <c r="P975" s="162" t="s">
        <v>204</v>
      </c>
      <c r="Q975" s="162" t="s">
        <v>204</v>
      </c>
      <c r="R975" s="162" t="s">
        <v>204</v>
      </c>
      <c r="S975" s="162" t="s">
        <v>204</v>
      </c>
      <c r="T975" s="162" t="s">
        <v>204</v>
      </c>
      <c r="U975" s="162" t="s">
        <v>204</v>
      </c>
      <c r="V975" s="162" t="s">
        <v>204</v>
      </c>
      <c r="W975" s="162" t="s">
        <v>204</v>
      </c>
      <c r="X975" s="162" t="s">
        <v>205</v>
      </c>
      <c r="Y975" s="162" t="s">
        <v>205</v>
      </c>
      <c r="Z975" s="162" t="s">
        <v>204</v>
      </c>
      <c r="AA975" s="162" t="s">
        <v>204</v>
      </c>
      <c r="AB975" s="162" t="s">
        <v>205</v>
      </c>
      <c r="AC975" s="162" t="s">
        <v>204</v>
      </c>
      <c r="AD975" s="162" t="s">
        <v>204</v>
      </c>
      <c r="AE975" s="162" t="s">
        <v>204</v>
      </c>
      <c r="AF975" s="162" t="s">
        <v>204</v>
      </c>
      <c r="AG975" s="162" t="s">
        <v>197</v>
      </c>
    </row>
    <row r="976" spans="1:33" x14ac:dyDescent="0.25">
      <c r="A976" s="162" t="s">
        <v>213</v>
      </c>
      <c r="B976" s="162" t="s">
        <v>197</v>
      </c>
      <c r="C976" s="162" t="s">
        <v>197</v>
      </c>
      <c r="D976" s="162" t="s">
        <v>1358</v>
      </c>
      <c r="E976" s="162" t="s">
        <v>197</v>
      </c>
      <c r="F976" s="162" t="s">
        <v>1359</v>
      </c>
      <c r="G976" s="162" t="s">
        <v>34</v>
      </c>
      <c r="H976" s="162" t="s">
        <v>1482</v>
      </c>
      <c r="I976" s="162" t="s">
        <v>1475</v>
      </c>
      <c r="J976" s="162" t="s">
        <v>187</v>
      </c>
      <c r="K976" s="162" t="s">
        <v>10</v>
      </c>
      <c r="L976" s="162">
        <v>11</v>
      </c>
      <c r="M976" s="162">
        <v>2014</v>
      </c>
      <c r="N976" s="162" t="s">
        <v>2257</v>
      </c>
      <c r="O976" s="162">
        <v>1556</v>
      </c>
      <c r="P976" s="162" t="s">
        <v>204</v>
      </c>
      <c r="Q976" s="162" t="s">
        <v>204</v>
      </c>
      <c r="R976" s="162" t="s">
        <v>204</v>
      </c>
      <c r="S976" s="162" t="s">
        <v>204</v>
      </c>
      <c r="T976" s="162" t="s">
        <v>204</v>
      </c>
      <c r="U976" s="162" t="s">
        <v>204</v>
      </c>
      <c r="V976" s="162" t="s">
        <v>204</v>
      </c>
      <c r="W976" s="162" t="s">
        <v>204</v>
      </c>
      <c r="X976" s="162" t="s">
        <v>205</v>
      </c>
      <c r="Y976" s="162" t="s">
        <v>205</v>
      </c>
      <c r="Z976" s="162" t="s">
        <v>204</v>
      </c>
      <c r="AA976" s="162" t="s">
        <v>204</v>
      </c>
      <c r="AB976" s="162" t="s">
        <v>205</v>
      </c>
      <c r="AC976" s="162" t="s">
        <v>204</v>
      </c>
      <c r="AD976" s="162" t="s">
        <v>204</v>
      </c>
      <c r="AE976" s="162" t="s">
        <v>204</v>
      </c>
      <c r="AF976" s="162" t="s">
        <v>204</v>
      </c>
      <c r="AG976" s="162" t="s">
        <v>197</v>
      </c>
    </row>
    <row r="977" spans="1:33" x14ac:dyDescent="0.25">
      <c r="A977" s="162" t="s">
        <v>213</v>
      </c>
      <c r="B977" s="162" t="s">
        <v>197</v>
      </c>
      <c r="C977" s="162" t="s">
        <v>197</v>
      </c>
      <c r="D977" s="162" t="s">
        <v>1358</v>
      </c>
      <c r="E977" s="162" t="s">
        <v>197</v>
      </c>
      <c r="F977" s="162" t="s">
        <v>1359</v>
      </c>
      <c r="G977" s="162" t="s">
        <v>34</v>
      </c>
      <c r="H977" s="162" t="s">
        <v>1482</v>
      </c>
      <c r="I977" s="162" t="s">
        <v>1475</v>
      </c>
      <c r="J977" s="162" t="s">
        <v>187</v>
      </c>
      <c r="K977" s="162" t="s">
        <v>10</v>
      </c>
      <c r="L977" s="162">
        <v>11</v>
      </c>
      <c r="M977" s="162">
        <v>2014</v>
      </c>
      <c r="N977" s="162" t="s">
        <v>2259</v>
      </c>
      <c r="O977" s="162">
        <v>82</v>
      </c>
      <c r="P977" s="162" t="s">
        <v>204</v>
      </c>
      <c r="Q977" s="162" t="s">
        <v>204</v>
      </c>
      <c r="R977" s="162" t="s">
        <v>204</v>
      </c>
      <c r="S977" s="162" t="s">
        <v>204</v>
      </c>
      <c r="T977" s="162" t="s">
        <v>204</v>
      </c>
      <c r="U977" s="162" t="s">
        <v>204</v>
      </c>
      <c r="V977" s="162" t="s">
        <v>204</v>
      </c>
      <c r="W977" s="162" t="s">
        <v>204</v>
      </c>
      <c r="X977" s="162" t="s">
        <v>205</v>
      </c>
      <c r="Y977" s="162" t="s">
        <v>205</v>
      </c>
      <c r="Z977" s="162" t="s">
        <v>204</v>
      </c>
      <c r="AA977" s="162" t="s">
        <v>204</v>
      </c>
      <c r="AB977" s="162" t="s">
        <v>205</v>
      </c>
      <c r="AC977" s="162" t="s">
        <v>204</v>
      </c>
      <c r="AD977" s="162" t="s">
        <v>204</v>
      </c>
      <c r="AE977" s="162" t="s">
        <v>204</v>
      </c>
      <c r="AF977" s="162" t="s">
        <v>204</v>
      </c>
      <c r="AG977" s="162" t="s">
        <v>197</v>
      </c>
    </row>
    <row r="978" spans="1:33" x14ac:dyDescent="0.25">
      <c r="A978" s="162" t="s">
        <v>213</v>
      </c>
      <c r="B978" s="162" t="s">
        <v>197</v>
      </c>
      <c r="C978" s="162" t="s">
        <v>197</v>
      </c>
      <c r="D978" s="162" t="s">
        <v>1358</v>
      </c>
      <c r="E978" s="162" t="s">
        <v>197</v>
      </c>
      <c r="F978" s="162" t="s">
        <v>1359</v>
      </c>
      <c r="G978" s="162" t="s">
        <v>34</v>
      </c>
      <c r="H978" s="162" t="s">
        <v>1482</v>
      </c>
      <c r="I978" s="162" t="s">
        <v>1475</v>
      </c>
      <c r="J978" s="162" t="s">
        <v>187</v>
      </c>
      <c r="K978" s="162" t="s">
        <v>10</v>
      </c>
      <c r="L978" s="162">
        <v>11</v>
      </c>
      <c r="M978" s="162">
        <v>2014</v>
      </c>
      <c r="N978" s="162" t="s">
        <v>2258</v>
      </c>
      <c r="O978" s="162">
        <v>212</v>
      </c>
      <c r="P978" s="162" t="s">
        <v>204</v>
      </c>
      <c r="Q978" s="162" t="s">
        <v>204</v>
      </c>
      <c r="R978" s="162" t="s">
        <v>204</v>
      </c>
      <c r="S978" s="162" t="s">
        <v>204</v>
      </c>
      <c r="T978" s="162" t="s">
        <v>204</v>
      </c>
      <c r="U978" s="162" t="s">
        <v>204</v>
      </c>
      <c r="V978" s="162" t="s">
        <v>204</v>
      </c>
      <c r="W978" s="162" t="s">
        <v>204</v>
      </c>
      <c r="X978" s="162" t="s">
        <v>205</v>
      </c>
      <c r="Y978" s="162" t="s">
        <v>205</v>
      </c>
      <c r="Z978" s="162" t="s">
        <v>204</v>
      </c>
      <c r="AA978" s="162" t="s">
        <v>204</v>
      </c>
      <c r="AB978" s="162" t="s">
        <v>205</v>
      </c>
      <c r="AC978" s="162" t="s">
        <v>204</v>
      </c>
      <c r="AD978" s="162" t="s">
        <v>204</v>
      </c>
      <c r="AE978" s="162" t="s">
        <v>204</v>
      </c>
      <c r="AF978" s="162" t="s">
        <v>204</v>
      </c>
      <c r="AG978" s="162" t="s">
        <v>197</v>
      </c>
    </row>
    <row r="979" spans="1:33" x14ac:dyDescent="0.25">
      <c r="A979" s="162" t="s">
        <v>213</v>
      </c>
      <c r="B979" s="162" t="s">
        <v>197</v>
      </c>
      <c r="C979" s="162" t="s">
        <v>197</v>
      </c>
      <c r="D979" s="162" t="s">
        <v>1358</v>
      </c>
      <c r="E979" s="162" t="s">
        <v>197</v>
      </c>
      <c r="F979" s="162" t="s">
        <v>1359</v>
      </c>
      <c r="G979" s="162" t="s">
        <v>34</v>
      </c>
      <c r="H979" s="162" t="s">
        <v>1482</v>
      </c>
      <c r="I979" s="162" t="s">
        <v>1475</v>
      </c>
      <c r="J979" s="162" t="s">
        <v>187</v>
      </c>
      <c r="K979" s="162" t="s">
        <v>10</v>
      </c>
      <c r="L979" s="162">
        <v>8</v>
      </c>
      <c r="M979" s="162">
        <v>2014</v>
      </c>
      <c r="N979" s="162" t="s">
        <v>2267</v>
      </c>
      <c r="O979" s="162">
        <v>25</v>
      </c>
      <c r="P979" s="162" t="s">
        <v>204</v>
      </c>
      <c r="Q979" s="162" t="s">
        <v>204</v>
      </c>
      <c r="R979" s="162" t="s">
        <v>204</v>
      </c>
      <c r="S979" s="162" t="s">
        <v>204</v>
      </c>
      <c r="T979" s="162" t="s">
        <v>204</v>
      </c>
      <c r="U979" s="162" t="s">
        <v>204</v>
      </c>
      <c r="V979" s="162" t="s">
        <v>204</v>
      </c>
      <c r="W979" s="162" t="s">
        <v>204</v>
      </c>
      <c r="X979" s="162" t="s">
        <v>205</v>
      </c>
      <c r="Y979" s="162" t="s">
        <v>205</v>
      </c>
      <c r="Z979" s="162" t="s">
        <v>204</v>
      </c>
      <c r="AA979" s="162" t="s">
        <v>204</v>
      </c>
      <c r="AB979" s="162" t="s">
        <v>205</v>
      </c>
      <c r="AC979" s="162" t="s">
        <v>204</v>
      </c>
      <c r="AD979" s="162" t="s">
        <v>204</v>
      </c>
      <c r="AE979" s="162" t="s">
        <v>204</v>
      </c>
      <c r="AF979" s="162" t="s">
        <v>204</v>
      </c>
      <c r="AG979" s="162" t="s">
        <v>197</v>
      </c>
    </row>
    <row r="980" spans="1:33" x14ac:dyDescent="0.25">
      <c r="A980" s="162" t="s">
        <v>213</v>
      </c>
      <c r="B980" s="162" t="s">
        <v>197</v>
      </c>
      <c r="C980" s="162" t="s">
        <v>197</v>
      </c>
      <c r="D980" s="162" t="s">
        <v>1358</v>
      </c>
      <c r="E980" s="162" t="s">
        <v>197</v>
      </c>
      <c r="F980" s="162" t="s">
        <v>1359</v>
      </c>
      <c r="G980" s="162" t="s">
        <v>34</v>
      </c>
      <c r="H980" s="162" t="s">
        <v>1482</v>
      </c>
      <c r="I980" s="162" t="s">
        <v>1475</v>
      </c>
      <c r="J980" s="162" t="s">
        <v>187</v>
      </c>
      <c r="K980" s="162" t="s">
        <v>10</v>
      </c>
      <c r="L980" s="162">
        <v>8</v>
      </c>
      <c r="M980" s="162">
        <v>2014</v>
      </c>
      <c r="N980" s="162" t="s">
        <v>2268</v>
      </c>
      <c r="O980" s="162">
        <v>65</v>
      </c>
      <c r="P980" s="162" t="s">
        <v>204</v>
      </c>
      <c r="Q980" s="162" t="s">
        <v>204</v>
      </c>
      <c r="R980" s="162" t="s">
        <v>204</v>
      </c>
      <c r="S980" s="162" t="s">
        <v>204</v>
      </c>
      <c r="T980" s="162" t="s">
        <v>204</v>
      </c>
      <c r="U980" s="162" t="s">
        <v>204</v>
      </c>
      <c r="V980" s="162" t="s">
        <v>204</v>
      </c>
      <c r="W980" s="162" t="s">
        <v>204</v>
      </c>
      <c r="X980" s="162" t="s">
        <v>205</v>
      </c>
      <c r="Y980" s="162" t="s">
        <v>205</v>
      </c>
      <c r="Z980" s="162" t="s">
        <v>204</v>
      </c>
      <c r="AA980" s="162" t="s">
        <v>204</v>
      </c>
      <c r="AB980" s="162" t="s">
        <v>205</v>
      </c>
      <c r="AC980" s="162" t="s">
        <v>204</v>
      </c>
      <c r="AD980" s="162" t="s">
        <v>204</v>
      </c>
      <c r="AE980" s="162" t="s">
        <v>204</v>
      </c>
      <c r="AF980" s="162" t="s">
        <v>204</v>
      </c>
      <c r="AG980" s="162" t="s">
        <v>197</v>
      </c>
    </row>
    <row r="981" spans="1:33" x14ac:dyDescent="0.25">
      <c r="A981" s="162" t="s">
        <v>213</v>
      </c>
      <c r="B981" s="162" t="s">
        <v>197</v>
      </c>
      <c r="C981" s="162" t="s">
        <v>197</v>
      </c>
      <c r="D981" s="162" t="s">
        <v>1358</v>
      </c>
      <c r="E981" s="162" t="s">
        <v>197</v>
      </c>
      <c r="F981" s="162" t="s">
        <v>1359</v>
      </c>
      <c r="G981" s="162" t="s">
        <v>34</v>
      </c>
      <c r="H981" s="162" t="s">
        <v>1482</v>
      </c>
      <c r="I981" s="162" t="s">
        <v>1475</v>
      </c>
      <c r="J981" s="162" t="s">
        <v>187</v>
      </c>
      <c r="K981" s="162" t="s">
        <v>10</v>
      </c>
      <c r="L981" s="162">
        <v>12</v>
      </c>
      <c r="M981" s="162">
        <v>2014</v>
      </c>
      <c r="N981" s="162" t="s">
        <v>2260</v>
      </c>
      <c r="O981" s="162">
        <v>1522</v>
      </c>
      <c r="P981" s="162" t="s">
        <v>204</v>
      </c>
      <c r="Q981" s="162" t="s">
        <v>204</v>
      </c>
      <c r="R981" s="162" t="s">
        <v>204</v>
      </c>
      <c r="S981" s="162" t="s">
        <v>204</v>
      </c>
      <c r="T981" s="162" t="s">
        <v>204</v>
      </c>
      <c r="U981" s="162" t="s">
        <v>204</v>
      </c>
      <c r="V981" s="162" t="s">
        <v>204</v>
      </c>
      <c r="W981" s="162" t="s">
        <v>204</v>
      </c>
      <c r="X981" s="162" t="s">
        <v>205</v>
      </c>
      <c r="Y981" s="162" t="s">
        <v>205</v>
      </c>
      <c r="Z981" s="162" t="s">
        <v>204</v>
      </c>
      <c r="AA981" s="162" t="s">
        <v>204</v>
      </c>
      <c r="AB981" s="162" t="s">
        <v>205</v>
      </c>
      <c r="AC981" s="162" t="s">
        <v>204</v>
      </c>
      <c r="AD981" s="162" t="s">
        <v>204</v>
      </c>
      <c r="AE981" s="162" t="s">
        <v>204</v>
      </c>
      <c r="AF981" s="162" t="s">
        <v>204</v>
      </c>
      <c r="AG981" s="162" t="s">
        <v>197</v>
      </c>
    </row>
    <row r="982" spans="1:33" x14ac:dyDescent="0.25">
      <c r="A982" s="162" t="s">
        <v>213</v>
      </c>
      <c r="B982" s="162" t="s">
        <v>197</v>
      </c>
      <c r="C982" s="162" t="s">
        <v>197</v>
      </c>
      <c r="D982" s="162" t="s">
        <v>1358</v>
      </c>
      <c r="E982" s="162" t="s">
        <v>197</v>
      </c>
      <c r="F982" s="162" t="s">
        <v>1359</v>
      </c>
      <c r="G982" s="162" t="s">
        <v>34</v>
      </c>
      <c r="H982" s="162" t="s">
        <v>1482</v>
      </c>
      <c r="I982" s="162" t="s">
        <v>1475</v>
      </c>
      <c r="J982" s="162" t="s">
        <v>187</v>
      </c>
      <c r="K982" s="162" t="s">
        <v>10</v>
      </c>
      <c r="L982" s="162">
        <v>12</v>
      </c>
      <c r="M982" s="162">
        <v>2014</v>
      </c>
      <c r="N982" s="162" t="s">
        <v>2262</v>
      </c>
      <c r="O982" s="162">
        <v>121</v>
      </c>
      <c r="P982" s="162" t="s">
        <v>204</v>
      </c>
      <c r="Q982" s="162" t="s">
        <v>204</v>
      </c>
      <c r="R982" s="162" t="s">
        <v>204</v>
      </c>
      <c r="S982" s="162" t="s">
        <v>204</v>
      </c>
      <c r="T982" s="162" t="s">
        <v>204</v>
      </c>
      <c r="U982" s="162" t="s">
        <v>204</v>
      </c>
      <c r="V982" s="162" t="s">
        <v>204</v>
      </c>
      <c r="W982" s="162" t="s">
        <v>204</v>
      </c>
      <c r="X982" s="162" t="s">
        <v>205</v>
      </c>
      <c r="Y982" s="162" t="s">
        <v>205</v>
      </c>
      <c r="Z982" s="162" t="s">
        <v>204</v>
      </c>
      <c r="AA982" s="162" t="s">
        <v>204</v>
      </c>
      <c r="AB982" s="162" t="s">
        <v>205</v>
      </c>
      <c r="AC982" s="162" t="s">
        <v>204</v>
      </c>
      <c r="AD982" s="162" t="s">
        <v>204</v>
      </c>
      <c r="AE982" s="162" t="s">
        <v>204</v>
      </c>
      <c r="AF982" s="162" t="s">
        <v>204</v>
      </c>
      <c r="AG982" s="162" t="s">
        <v>197</v>
      </c>
    </row>
    <row r="983" spans="1:33" x14ac:dyDescent="0.25">
      <c r="A983" s="162" t="s">
        <v>213</v>
      </c>
      <c r="B983" s="162" t="s">
        <v>197</v>
      </c>
      <c r="C983" s="162" t="s">
        <v>197</v>
      </c>
      <c r="D983" s="162" t="s">
        <v>1358</v>
      </c>
      <c r="E983" s="162" t="s">
        <v>197</v>
      </c>
      <c r="F983" s="162" t="s">
        <v>1359</v>
      </c>
      <c r="G983" s="162" t="s">
        <v>34</v>
      </c>
      <c r="H983" s="162" t="s">
        <v>1482</v>
      </c>
      <c r="I983" s="162" t="s">
        <v>1475</v>
      </c>
      <c r="J983" s="162" t="s">
        <v>187</v>
      </c>
      <c r="K983" s="162" t="s">
        <v>10</v>
      </c>
      <c r="L983" s="162">
        <v>12</v>
      </c>
      <c r="M983" s="162">
        <v>2014</v>
      </c>
      <c r="N983" s="162" t="s">
        <v>2261</v>
      </c>
      <c r="O983" s="162">
        <v>47</v>
      </c>
      <c r="P983" s="162" t="s">
        <v>204</v>
      </c>
      <c r="Q983" s="162" t="s">
        <v>204</v>
      </c>
      <c r="R983" s="162" t="s">
        <v>204</v>
      </c>
      <c r="S983" s="162" t="s">
        <v>204</v>
      </c>
      <c r="T983" s="162" t="s">
        <v>204</v>
      </c>
      <c r="U983" s="162" t="s">
        <v>204</v>
      </c>
      <c r="V983" s="162" t="s">
        <v>204</v>
      </c>
      <c r="W983" s="162" t="s">
        <v>204</v>
      </c>
      <c r="X983" s="162" t="s">
        <v>205</v>
      </c>
      <c r="Y983" s="162" t="s">
        <v>205</v>
      </c>
      <c r="Z983" s="162" t="s">
        <v>204</v>
      </c>
      <c r="AA983" s="162" t="s">
        <v>204</v>
      </c>
      <c r="AB983" s="162" t="s">
        <v>205</v>
      </c>
      <c r="AC983" s="162" t="s">
        <v>204</v>
      </c>
      <c r="AD983" s="162" t="s">
        <v>204</v>
      </c>
      <c r="AE983" s="162" t="s">
        <v>204</v>
      </c>
      <c r="AF983" s="162" t="s">
        <v>204</v>
      </c>
      <c r="AG983" s="162" t="s">
        <v>197</v>
      </c>
    </row>
    <row r="984" spans="1:33" x14ac:dyDescent="0.25">
      <c r="A984" s="162" t="s">
        <v>213</v>
      </c>
      <c r="B984" s="162" t="s">
        <v>197</v>
      </c>
      <c r="C984" s="162" t="s">
        <v>197</v>
      </c>
      <c r="D984" s="162" t="s">
        <v>1358</v>
      </c>
      <c r="E984" s="162" t="s">
        <v>197</v>
      </c>
      <c r="F984" s="162" t="s">
        <v>1359</v>
      </c>
      <c r="G984" s="162" t="s">
        <v>34</v>
      </c>
      <c r="H984" s="162" t="s">
        <v>1482</v>
      </c>
      <c r="I984" s="162" t="s">
        <v>1475</v>
      </c>
      <c r="J984" s="162" t="s">
        <v>187</v>
      </c>
      <c r="K984" s="162" t="s">
        <v>10</v>
      </c>
      <c r="L984" s="162">
        <v>10</v>
      </c>
      <c r="M984" s="162">
        <v>2014</v>
      </c>
      <c r="N984" s="162" t="s">
        <v>2255</v>
      </c>
      <c r="O984" s="162">
        <v>549</v>
      </c>
      <c r="P984" s="162" t="s">
        <v>204</v>
      </c>
      <c r="Q984" s="162" t="s">
        <v>204</v>
      </c>
      <c r="R984" s="162" t="s">
        <v>204</v>
      </c>
      <c r="S984" s="162" t="s">
        <v>204</v>
      </c>
      <c r="T984" s="162" t="s">
        <v>204</v>
      </c>
      <c r="U984" s="162" t="s">
        <v>204</v>
      </c>
      <c r="V984" s="162" t="s">
        <v>204</v>
      </c>
      <c r="W984" s="162" t="s">
        <v>204</v>
      </c>
      <c r="X984" s="162" t="s">
        <v>205</v>
      </c>
      <c r="Y984" s="162" t="s">
        <v>205</v>
      </c>
      <c r="Z984" s="162" t="s">
        <v>204</v>
      </c>
      <c r="AA984" s="162" t="s">
        <v>204</v>
      </c>
      <c r="AB984" s="162" t="s">
        <v>205</v>
      </c>
      <c r="AC984" s="162" t="s">
        <v>204</v>
      </c>
      <c r="AD984" s="162" t="s">
        <v>204</v>
      </c>
      <c r="AE984" s="162" t="s">
        <v>204</v>
      </c>
      <c r="AF984" s="162" t="s">
        <v>204</v>
      </c>
      <c r="AG984" s="162" t="s">
        <v>197</v>
      </c>
    </row>
    <row r="985" spans="1:33" x14ac:dyDescent="0.25">
      <c r="A985" s="162" t="s">
        <v>213</v>
      </c>
      <c r="B985" s="162" t="s">
        <v>197</v>
      </c>
      <c r="C985" s="162" t="s">
        <v>197</v>
      </c>
      <c r="D985" s="162" t="s">
        <v>1358</v>
      </c>
      <c r="E985" s="162" t="s">
        <v>197</v>
      </c>
      <c r="F985" s="162" t="s">
        <v>1359</v>
      </c>
      <c r="G985" s="162" t="s">
        <v>34</v>
      </c>
      <c r="H985" s="162" t="s">
        <v>1482</v>
      </c>
      <c r="I985" s="162" t="s">
        <v>1475</v>
      </c>
      <c r="J985" s="162" t="s">
        <v>187</v>
      </c>
      <c r="K985" s="162" t="s">
        <v>10</v>
      </c>
      <c r="L985" s="162">
        <v>10</v>
      </c>
      <c r="M985" s="162">
        <v>2014</v>
      </c>
      <c r="N985" s="162" t="s">
        <v>2256</v>
      </c>
      <c r="O985" s="162">
        <v>37</v>
      </c>
      <c r="P985" s="162" t="s">
        <v>204</v>
      </c>
      <c r="Q985" s="162" t="s">
        <v>204</v>
      </c>
      <c r="R985" s="162" t="s">
        <v>204</v>
      </c>
      <c r="S985" s="162" t="s">
        <v>204</v>
      </c>
      <c r="T985" s="162" t="s">
        <v>204</v>
      </c>
      <c r="U985" s="162" t="s">
        <v>204</v>
      </c>
      <c r="V985" s="162" t="s">
        <v>204</v>
      </c>
      <c r="W985" s="162" t="s">
        <v>204</v>
      </c>
      <c r="X985" s="162" t="s">
        <v>205</v>
      </c>
      <c r="Y985" s="162" t="s">
        <v>205</v>
      </c>
      <c r="Z985" s="162" t="s">
        <v>204</v>
      </c>
      <c r="AA985" s="162" t="s">
        <v>204</v>
      </c>
      <c r="AB985" s="162" t="s">
        <v>205</v>
      </c>
      <c r="AC985" s="162" t="s">
        <v>204</v>
      </c>
      <c r="AD985" s="162" t="s">
        <v>204</v>
      </c>
      <c r="AE985" s="162" t="s">
        <v>204</v>
      </c>
      <c r="AF985" s="162" t="s">
        <v>204</v>
      </c>
      <c r="AG985" s="162" t="s">
        <v>197</v>
      </c>
    </row>
    <row r="986" spans="1:33" x14ac:dyDescent="0.25">
      <c r="A986" s="162" t="s">
        <v>213</v>
      </c>
      <c r="B986" s="162" t="s">
        <v>197</v>
      </c>
      <c r="C986" s="162" t="s">
        <v>197</v>
      </c>
      <c r="D986" s="162" t="s">
        <v>1358</v>
      </c>
      <c r="E986" s="162" t="s">
        <v>197</v>
      </c>
      <c r="F986" s="162" t="s">
        <v>1359</v>
      </c>
      <c r="G986" s="162" t="s">
        <v>34</v>
      </c>
      <c r="H986" s="162" t="s">
        <v>1482</v>
      </c>
      <c r="I986" s="162" t="s">
        <v>1475</v>
      </c>
      <c r="J986" s="162" t="s">
        <v>187</v>
      </c>
      <c r="K986" s="162" t="s">
        <v>10</v>
      </c>
      <c r="L986" s="162">
        <v>10</v>
      </c>
      <c r="M986" s="162">
        <v>2014</v>
      </c>
      <c r="N986" s="162" t="s">
        <v>2254</v>
      </c>
      <c r="O986" s="162">
        <v>95</v>
      </c>
      <c r="P986" s="162" t="s">
        <v>204</v>
      </c>
      <c r="Q986" s="162" t="s">
        <v>204</v>
      </c>
      <c r="R986" s="162" t="s">
        <v>204</v>
      </c>
      <c r="S986" s="162" t="s">
        <v>204</v>
      </c>
      <c r="T986" s="162" t="s">
        <v>204</v>
      </c>
      <c r="U986" s="162" t="s">
        <v>204</v>
      </c>
      <c r="V986" s="162" t="s">
        <v>204</v>
      </c>
      <c r="W986" s="162" t="s">
        <v>204</v>
      </c>
      <c r="X986" s="162" t="s">
        <v>205</v>
      </c>
      <c r="Y986" s="162" t="s">
        <v>205</v>
      </c>
      <c r="Z986" s="162" t="s">
        <v>204</v>
      </c>
      <c r="AA986" s="162" t="s">
        <v>204</v>
      </c>
      <c r="AB986" s="162" t="s">
        <v>205</v>
      </c>
      <c r="AC986" s="162" t="s">
        <v>204</v>
      </c>
      <c r="AD986" s="162" t="s">
        <v>204</v>
      </c>
      <c r="AE986" s="162" t="s">
        <v>204</v>
      </c>
      <c r="AF986" s="162" t="s">
        <v>204</v>
      </c>
      <c r="AG986" s="162" t="s">
        <v>197</v>
      </c>
    </row>
    <row r="987" spans="1:33" x14ac:dyDescent="0.25">
      <c r="A987" s="162" t="s">
        <v>213</v>
      </c>
      <c r="B987" s="162" t="s">
        <v>197</v>
      </c>
      <c r="C987" s="162" t="s">
        <v>197</v>
      </c>
      <c r="D987" s="162" t="s">
        <v>1358</v>
      </c>
      <c r="E987" s="162" t="s">
        <v>197</v>
      </c>
      <c r="F987" s="162" t="s">
        <v>1359</v>
      </c>
      <c r="G987" s="162" t="s">
        <v>34</v>
      </c>
      <c r="H987" s="162" t="s">
        <v>1482</v>
      </c>
      <c r="I987" s="162" t="s">
        <v>1475</v>
      </c>
      <c r="J987" s="162" t="s">
        <v>187</v>
      </c>
      <c r="K987" s="162" t="s">
        <v>10</v>
      </c>
      <c r="L987" s="162">
        <v>9</v>
      </c>
      <c r="M987" s="162">
        <v>2014</v>
      </c>
      <c r="N987" s="162" t="s">
        <v>2263</v>
      </c>
      <c r="O987" s="162">
        <v>30</v>
      </c>
      <c r="P987" s="162" t="s">
        <v>204</v>
      </c>
      <c r="Q987" s="162" t="s">
        <v>204</v>
      </c>
      <c r="R987" s="162" t="s">
        <v>204</v>
      </c>
      <c r="S987" s="162" t="s">
        <v>204</v>
      </c>
      <c r="T987" s="162" t="s">
        <v>204</v>
      </c>
      <c r="U987" s="162" t="s">
        <v>204</v>
      </c>
      <c r="V987" s="162" t="s">
        <v>204</v>
      </c>
      <c r="W987" s="162" t="s">
        <v>204</v>
      </c>
      <c r="X987" s="162" t="s">
        <v>205</v>
      </c>
      <c r="Y987" s="162" t="s">
        <v>205</v>
      </c>
      <c r="Z987" s="162" t="s">
        <v>204</v>
      </c>
      <c r="AA987" s="162" t="s">
        <v>204</v>
      </c>
      <c r="AB987" s="162" t="s">
        <v>205</v>
      </c>
      <c r="AC987" s="162" t="s">
        <v>204</v>
      </c>
      <c r="AD987" s="162" t="s">
        <v>204</v>
      </c>
      <c r="AE987" s="162" t="s">
        <v>204</v>
      </c>
      <c r="AF987" s="162" t="s">
        <v>204</v>
      </c>
      <c r="AG987" s="162" t="s">
        <v>197</v>
      </c>
    </row>
    <row r="988" spans="1:33" x14ac:dyDescent="0.25">
      <c r="A988" s="162" t="s">
        <v>213</v>
      </c>
      <c r="B988" s="162" t="s">
        <v>197</v>
      </c>
      <c r="C988" s="162" t="s">
        <v>197</v>
      </c>
      <c r="D988" s="162" t="s">
        <v>1358</v>
      </c>
      <c r="E988" s="162" t="s">
        <v>197</v>
      </c>
      <c r="F988" s="162" t="s">
        <v>1359</v>
      </c>
      <c r="G988" s="162" t="s">
        <v>34</v>
      </c>
      <c r="H988" s="162" t="s">
        <v>1482</v>
      </c>
      <c r="I988" s="162" t="s">
        <v>1475</v>
      </c>
      <c r="J988" s="162" t="s">
        <v>187</v>
      </c>
      <c r="K988" s="162" t="s">
        <v>10</v>
      </c>
      <c r="L988" s="162">
        <v>9</v>
      </c>
      <c r="M988" s="162">
        <v>2014</v>
      </c>
      <c r="N988" s="162" t="s">
        <v>2264</v>
      </c>
      <c r="O988" s="162">
        <v>78</v>
      </c>
      <c r="P988" s="162" t="s">
        <v>204</v>
      </c>
      <c r="Q988" s="162" t="s">
        <v>204</v>
      </c>
      <c r="R988" s="162" t="s">
        <v>204</v>
      </c>
      <c r="S988" s="162" t="s">
        <v>204</v>
      </c>
      <c r="T988" s="162" t="s">
        <v>204</v>
      </c>
      <c r="U988" s="162" t="s">
        <v>204</v>
      </c>
      <c r="V988" s="162" t="s">
        <v>204</v>
      </c>
      <c r="W988" s="162" t="s">
        <v>204</v>
      </c>
      <c r="X988" s="162" t="s">
        <v>205</v>
      </c>
      <c r="Y988" s="162" t="s">
        <v>205</v>
      </c>
      <c r="Z988" s="162" t="s">
        <v>204</v>
      </c>
      <c r="AA988" s="162" t="s">
        <v>204</v>
      </c>
      <c r="AB988" s="162" t="s">
        <v>205</v>
      </c>
      <c r="AC988" s="162" t="s">
        <v>204</v>
      </c>
      <c r="AD988" s="162" t="s">
        <v>204</v>
      </c>
      <c r="AE988" s="162" t="s">
        <v>204</v>
      </c>
      <c r="AF988" s="162" t="s">
        <v>204</v>
      </c>
      <c r="AG988" s="162" t="s">
        <v>197</v>
      </c>
    </row>
    <row r="989" spans="1:33" x14ac:dyDescent="0.25">
      <c r="A989" s="162" t="s">
        <v>213</v>
      </c>
      <c r="B989" s="162" t="s">
        <v>197</v>
      </c>
      <c r="C989" s="162" t="s">
        <v>197</v>
      </c>
      <c r="D989" s="162" t="s">
        <v>1358</v>
      </c>
      <c r="E989" s="162" t="s">
        <v>197</v>
      </c>
      <c r="F989" s="162" t="s">
        <v>1359</v>
      </c>
      <c r="G989" s="162" t="s">
        <v>34</v>
      </c>
      <c r="H989" s="162" t="s">
        <v>1482</v>
      </c>
      <c r="I989" s="162" t="s">
        <v>1475</v>
      </c>
      <c r="J989" s="162" t="s">
        <v>187</v>
      </c>
      <c r="K989" s="162" t="s">
        <v>10</v>
      </c>
      <c r="L989" s="162">
        <v>7</v>
      </c>
      <c r="M989" s="162">
        <v>2014</v>
      </c>
      <c r="N989" s="162" t="s">
        <v>2265</v>
      </c>
      <c r="O989" s="162">
        <v>26</v>
      </c>
      <c r="P989" s="162" t="s">
        <v>204</v>
      </c>
      <c r="Q989" s="162" t="s">
        <v>204</v>
      </c>
      <c r="R989" s="162" t="s">
        <v>204</v>
      </c>
      <c r="S989" s="162" t="s">
        <v>204</v>
      </c>
      <c r="T989" s="162" t="s">
        <v>204</v>
      </c>
      <c r="U989" s="162" t="s">
        <v>204</v>
      </c>
      <c r="V989" s="162" t="s">
        <v>204</v>
      </c>
      <c r="W989" s="162" t="s">
        <v>204</v>
      </c>
      <c r="X989" s="162" t="s">
        <v>205</v>
      </c>
      <c r="Y989" s="162" t="s">
        <v>205</v>
      </c>
      <c r="Z989" s="162" t="s">
        <v>204</v>
      </c>
      <c r="AA989" s="162" t="s">
        <v>204</v>
      </c>
      <c r="AB989" s="162" t="s">
        <v>205</v>
      </c>
      <c r="AC989" s="162" t="s">
        <v>204</v>
      </c>
      <c r="AD989" s="162" t="s">
        <v>204</v>
      </c>
      <c r="AE989" s="162" t="s">
        <v>204</v>
      </c>
      <c r="AF989" s="162" t="s">
        <v>204</v>
      </c>
      <c r="AG989" s="162" t="s">
        <v>197</v>
      </c>
    </row>
    <row r="990" spans="1:33" x14ac:dyDescent="0.25">
      <c r="A990" s="162" t="s">
        <v>213</v>
      </c>
      <c r="B990" s="162" t="s">
        <v>197</v>
      </c>
      <c r="C990" s="162" t="s">
        <v>197</v>
      </c>
      <c r="D990" s="162" t="s">
        <v>1358</v>
      </c>
      <c r="E990" s="162" t="s">
        <v>197</v>
      </c>
      <c r="F990" s="162" t="s">
        <v>1359</v>
      </c>
      <c r="G990" s="162" t="s">
        <v>34</v>
      </c>
      <c r="H990" s="162" t="s">
        <v>1482</v>
      </c>
      <c r="I990" s="162" t="s">
        <v>1475</v>
      </c>
      <c r="J990" s="162" t="s">
        <v>187</v>
      </c>
      <c r="K990" s="162" t="s">
        <v>10</v>
      </c>
      <c r="L990" s="162">
        <v>7</v>
      </c>
      <c r="M990" s="162">
        <v>2014</v>
      </c>
      <c r="N990" s="162" t="s">
        <v>2266</v>
      </c>
      <c r="O990" s="162">
        <v>68</v>
      </c>
      <c r="P990" s="162" t="s">
        <v>204</v>
      </c>
      <c r="Q990" s="162" t="s">
        <v>204</v>
      </c>
      <c r="R990" s="162" t="s">
        <v>204</v>
      </c>
      <c r="S990" s="162" t="s">
        <v>204</v>
      </c>
      <c r="T990" s="162" t="s">
        <v>204</v>
      </c>
      <c r="U990" s="162" t="s">
        <v>204</v>
      </c>
      <c r="V990" s="162" t="s">
        <v>204</v>
      </c>
      <c r="W990" s="162" t="s">
        <v>204</v>
      </c>
      <c r="X990" s="162" t="s">
        <v>205</v>
      </c>
      <c r="Y990" s="162" t="s">
        <v>205</v>
      </c>
      <c r="Z990" s="162" t="s">
        <v>204</v>
      </c>
      <c r="AA990" s="162" t="s">
        <v>204</v>
      </c>
      <c r="AB990" s="162" t="s">
        <v>205</v>
      </c>
      <c r="AC990" s="162" t="s">
        <v>204</v>
      </c>
      <c r="AD990" s="162" t="s">
        <v>204</v>
      </c>
      <c r="AE990" s="162" t="s">
        <v>204</v>
      </c>
      <c r="AF990" s="162" t="s">
        <v>204</v>
      </c>
      <c r="AG990" s="162" t="s">
        <v>197</v>
      </c>
    </row>
    <row r="991" spans="1:33" x14ac:dyDescent="0.25">
      <c r="A991" s="162" t="s">
        <v>213</v>
      </c>
      <c r="B991" s="162" t="s">
        <v>197</v>
      </c>
      <c r="C991" s="162" t="s">
        <v>197</v>
      </c>
      <c r="D991" s="162" t="s">
        <v>1358</v>
      </c>
      <c r="E991" s="162" t="s">
        <v>197</v>
      </c>
      <c r="F991" s="162" t="s">
        <v>1359</v>
      </c>
      <c r="G991" s="162" t="s">
        <v>2269</v>
      </c>
      <c r="H991" s="162" t="s">
        <v>2270</v>
      </c>
      <c r="I991" s="162" t="s">
        <v>2271</v>
      </c>
      <c r="J991" s="162" t="s">
        <v>1412</v>
      </c>
      <c r="K991" s="162" t="s">
        <v>52</v>
      </c>
      <c r="L991" s="162">
        <v>11</v>
      </c>
      <c r="M991" s="162">
        <v>2014</v>
      </c>
      <c r="N991" s="162" t="s">
        <v>2276</v>
      </c>
      <c r="O991" s="162">
        <v>861</v>
      </c>
      <c r="P991" s="162" t="s">
        <v>204</v>
      </c>
      <c r="Q991" s="162" t="s">
        <v>204</v>
      </c>
      <c r="R991" s="162" t="s">
        <v>205</v>
      </c>
      <c r="S991" s="162" t="s">
        <v>204</v>
      </c>
      <c r="T991" s="162" t="s">
        <v>204</v>
      </c>
      <c r="U991" s="162" t="s">
        <v>204</v>
      </c>
      <c r="V991" s="162" t="s">
        <v>204</v>
      </c>
      <c r="W991" s="162" t="s">
        <v>204</v>
      </c>
      <c r="X991" s="162" t="s">
        <v>204</v>
      </c>
      <c r="Y991" s="162" t="s">
        <v>205</v>
      </c>
      <c r="Z991" s="162" t="s">
        <v>204</v>
      </c>
      <c r="AA991" s="162" t="s">
        <v>204</v>
      </c>
      <c r="AB991" s="162" t="s">
        <v>205</v>
      </c>
      <c r="AC991" s="162" t="s">
        <v>204</v>
      </c>
      <c r="AD991" s="162" t="s">
        <v>204</v>
      </c>
      <c r="AE991" s="162" t="s">
        <v>204</v>
      </c>
      <c r="AF991" s="162" t="s">
        <v>204</v>
      </c>
      <c r="AG991" s="162" t="s">
        <v>197</v>
      </c>
    </row>
    <row r="992" spans="1:33" x14ac:dyDescent="0.25">
      <c r="A992" s="162" t="s">
        <v>213</v>
      </c>
      <c r="B992" s="162" t="s">
        <v>197</v>
      </c>
      <c r="C992" s="162" t="s">
        <v>197</v>
      </c>
      <c r="D992" s="162" t="s">
        <v>1358</v>
      </c>
      <c r="E992" s="162" t="s">
        <v>197</v>
      </c>
      <c r="F992" s="162" t="s">
        <v>1359</v>
      </c>
      <c r="G992" s="162" t="s">
        <v>2269</v>
      </c>
      <c r="H992" s="162" t="s">
        <v>2270</v>
      </c>
      <c r="I992" s="162" t="s">
        <v>2271</v>
      </c>
      <c r="J992" s="162" t="s">
        <v>1412</v>
      </c>
      <c r="K992" s="162" t="s">
        <v>52</v>
      </c>
      <c r="L992" s="162">
        <v>1</v>
      </c>
      <c r="M992" s="162">
        <v>2015</v>
      </c>
      <c r="N992" s="162" t="s">
        <v>2278</v>
      </c>
      <c r="O992" s="162">
        <v>1484</v>
      </c>
      <c r="P992" s="162" t="s">
        <v>204</v>
      </c>
      <c r="Q992" s="162" t="s">
        <v>204</v>
      </c>
      <c r="R992" s="162" t="s">
        <v>205</v>
      </c>
      <c r="S992" s="162" t="s">
        <v>204</v>
      </c>
      <c r="T992" s="162" t="s">
        <v>204</v>
      </c>
      <c r="U992" s="162" t="s">
        <v>204</v>
      </c>
      <c r="V992" s="162" t="s">
        <v>204</v>
      </c>
      <c r="W992" s="162" t="s">
        <v>204</v>
      </c>
      <c r="X992" s="162" t="s">
        <v>204</v>
      </c>
      <c r="Y992" s="162" t="s">
        <v>205</v>
      </c>
      <c r="Z992" s="162" t="s">
        <v>204</v>
      </c>
      <c r="AA992" s="162" t="s">
        <v>204</v>
      </c>
      <c r="AB992" s="162" t="s">
        <v>205</v>
      </c>
      <c r="AC992" s="162" t="s">
        <v>204</v>
      </c>
      <c r="AD992" s="162" t="s">
        <v>204</v>
      </c>
      <c r="AE992" s="162" t="s">
        <v>204</v>
      </c>
      <c r="AF992" s="162" t="s">
        <v>204</v>
      </c>
      <c r="AG992" s="162" t="s">
        <v>197</v>
      </c>
    </row>
    <row r="993" spans="1:33" x14ac:dyDescent="0.25">
      <c r="A993" s="162" t="s">
        <v>213</v>
      </c>
      <c r="B993" s="162" t="s">
        <v>197</v>
      </c>
      <c r="C993" s="162" t="s">
        <v>197</v>
      </c>
      <c r="D993" s="162" t="s">
        <v>1358</v>
      </c>
      <c r="E993" s="162" t="s">
        <v>197</v>
      </c>
      <c r="F993" s="162" t="s">
        <v>1359</v>
      </c>
      <c r="G993" s="162" t="s">
        <v>2269</v>
      </c>
      <c r="H993" s="162" t="s">
        <v>2270</v>
      </c>
      <c r="I993" s="162" t="s">
        <v>2271</v>
      </c>
      <c r="J993" s="162" t="s">
        <v>1412</v>
      </c>
      <c r="K993" s="162" t="s">
        <v>52</v>
      </c>
      <c r="L993" s="162">
        <v>7</v>
      </c>
      <c r="M993" s="162">
        <v>2014</v>
      </c>
      <c r="N993" s="162" t="s">
        <v>2272</v>
      </c>
      <c r="O993" s="162">
        <v>1434</v>
      </c>
      <c r="P993" s="162" t="s">
        <v>204</v>
      </c>
      <c r="Q993" s="162" t="s">
        <v>204</v>
      </c>
      <c r="R993" s="162" t="s">
        <v>205</v>
      </c>
      <c r="S993" s="162" t="s">
        <v>204</v>
      </c>
      <c r="T993" s="162" t="s">
        <v>204</v>
      </c>
      <c r="U993" s="162" t="s">
        <v>204</v>
      </c>
      <c r="V993" s="162" t="s">
        <v>204</v>
      </c>
      <c r="W993" s="162" t="s">
        <v>204</v>
      </c>
      <c r="X993" s="162" t="s">
        <v>204</v>
      </c>
      <c r="Y993" s="162" t="s">
        <v>205</v>
      </c>
      <c r="Z993" s="162" t="s">
        <v>204</v>
      </c>
      <c r="AA993" s="162" t="s">
        <v>204</v>
      </c>
      <c r="AB993" s="162" t="s">
        <v>205</v>
      </c>
      <c r="AC993" s="162" t="s">
        <v>204</v>
      </c>
      <c r="AD993" s="162" t="s">
        <v>204</v>
      </c>
      <c r="AE993" s="162" t="s">
        <v>204</v>
      </c>
      <c r="AF993" s="162" t="s">
        <v>204</v>
      </c>
      <c r="AG993" s="162" t="s">
        <v>197</v>
      </c>
    </row>
    <row r="994" spans="1:33" x14ac:dyDescent="0.25">
      <c r="A994" s="162" t="s">
        <v>213</v>
      </c>
      <c r="B994" s="162" t="s">
        <v>197</v>
      </c>
      <c r="C994" s="162" t="s">
        <v>197</v>
      </c>
      <c r="D994" s="162" t="s">
        <v>1358</v>
      </c>
      <c r="E994" s="162" t="s">
        <v>197</v>
      </c>
      <c r="F994" s="162" t="s">
        <v>1359</v>
      </c>
      <c r="G994" s="162" t="s">
        <v>2269</v>
      </c>
      <c r="H994" s="162" t="s">
        <v>2270</v>
      </c>
      <c r="I994" s="162" t="s">
        <v>2271</v>
      </c>
      <c r="J994" s="162" t="s">
        <v>1412</v>
      </c>
      <c r="K994" s="162" t="s">
        <v>52</v>
      </c>
      <c r="L994" s="162">
        <v>8</v>
      </c>
      <c r="M994" s="162">
        <v>2014</v>
      </c>
      <c r="N994" s="162" t="s">
        <v>2273</v>
      </c>
      <c r="O994" s="162">
        <v>1988</v>
      </c>
      <c r="P994" s="162" t="s">
        <v>204</v>
      </c>
      <c r="Q994" s="162" t="s">
        <v>204</v>
      </c>
      <c r="R994" s="162" t="s">
        <v>205</v>
      </c>
      <c r="S994" s="162" t="s">
        <v>204</v>
      </c>
      <c r="T994" s="162" t="s">
        <v>204</v>
      </c>
      <c r="U994" s="162" t="s">
        <v>204</v>
      </c>
      <c r="V994" s="162" t="s">
        <v>204</v>
      </c>
      <c r="W994" s="162" t="s">
        <v>204</v>
      </c>
      <c r="X994" s="162" t="s">
        <v>204</v>
      </c>
      <c r="Y994" s="162" t="s">
        <v>205</v>
      </c>
      <c r="Z994" s="162" t="s">
        <v>204</v>
      </c>
      <c r="AA994" s="162" t="s">
        <v>204</v>
      </c>
      <c r="AB994" s="162" t="s">
        <v>205</v>
      </c>
      <c r="AC994" s="162" t="s">
        <v>204</v>
      </c>
      <c r="AD994" s="162" t="s">
        <v>204</v>
      </c>
      <c r="AE994" s="162" t="s">
        <v>204</v>
      </c>
      <c r="AF994" s="162" t="s">
        <v>204</v>
      </c>
      <c r="AG994" s="162" t="s">
        <v>197</v>
      </c>
    </row>
    <row r="995" spans="1:33" x14ac:dyDescent="0.25">
      <c r="A995" s="162" t="s">
        <v>213</v>
      </c>
      <c r="B995" s="162" t="s">
        <v>197</v>
      </c>
      <c r="C995" s="162" t="s">
        <v>197</v>
      </c>
      <c r="D995" s="162" t="s">
        <v>1358</v>
      </c>
      <c r="E995" s="162" t="s">
        <v>197</v>
      </c>
      <c r="F995" s="162" t="s">
        <v>1359</v>
      </c>
      <c r="G995" s="162" t="s">
        <v>2269</v>
      </c>
      <c r="H995" s="162" t="s">
        <v>2270</v>
      </c>
      <c r="I995" s="162" t="s">
        <v>2271</v>
      </c>
      <c r="J995" s="162" t="s">
        <v>1412</v>
      </c>
      <c r="K995" s="162" t="s">
        <v>52</v>
      </c>
      <c r="L995" s="162">
        <v>2</v>
      </c>
      <c r="M995" s="162">
        <v>2015</v>
      </c>
      <c r="N995" s="162" t="s">
        <v>2279</v>
      </c>
      <c r="O995" s="162">
        <v>772</v>
      </c>
      <c r="P995" s="162" t="s">
        <v>204</v>
      </c>
      <c r="Q995" s="162" t="s">
        <v>204</v>
      </c>
      <c r="R995" s="162" t="s">
        <v>205</v>
      </c>
      <c r="S995" s="162" t="s">
        <v>204</v>
      </c>
      <c r="T995" s="162" t="s">
        <v>204</v>
      </c>
      <c r="U995" s="162" t="s">
        <v>204</v>
      </c>
      <c r="V995" s="162" t="s">
        <v>204</v>
      </c>
      <c r="W995" s="162" t="s">
        <v>204</v>
      </c>
      <c r="X995" s="162" t="s">
        <v>204</v>
      </c>
      <c r="Y995" s="162" t="s">
        <v>205</v>
      </c>
      <c r="Z995" s="162" t="s">
        <v>204</v>
      </c>
      <c r="AA995" s="162" t="s">
        <v>204</v>
      </c>
      <c r="AB995" s="162" t="s">
        <v>205</v>
      </c>
      <c r="AC995" s="162" t="s">
        <v>204</v>
      </c>
      <c r="AD995" s="162" t="s">
        <v>204</v>
      </c>
      <c r="AE995" s="162" t="s">
        <v>204</v>
      </c>
      <c r="AF995" s="162" t="s">
        <v>204</v>
      </c>
      <c r="AG995" s="162" t="s">
        <v>197</v>
      </c>
    </row>
    <row r="996" spans="1:33" x14ac:dyDescent="0.25">
      <c r="A996" s="162" t="s">
        <v>213</v>
      </c>
      <c r="B996" s="162" t="s">
        <v>197</v>
      </c>
      <c r="C996" s="162" t="s">
        <v>197</v>
      </c>
      <c r="D996" s="162" t="s">
        <v>1358</v>
      </c>
      <c r="E996" s="162" t="s">
        <v>197</v>
      </c>
      <c r="F996" s="162" t="s">
        <v>1359</v>
      </c>
      <c r="G996" s="162" t="s">
        <v>2269</v>
      </c>
      <c r="H996" s="162" t="s">
        <v>2270</v>
      </c>
      <c r="I996" s="162" t="s">
        <v>2271</v>
      </c>
      <c r="J996" s="162" t="s">
        <v>1412</v>
      </c>
      <c r="K996" s="162" t="s">
        <v>52</v>
      </c>
      <c r="L996" s="162">
        <v>9</v>
      </c>
      <c r="M996" s="162">
        <v>2014</v>
      </c>
      <c r="N996" s="162" t="s">
        <v>2274</v>
      </c>
      <c r="O996" s="162">
        <v>1774</v>
      </c>
      <c r="P996" s="162" t="s">
        <v>204</v>
      </c>
      <c r="Q996" s="162" t="s">
        <v>204</v>
      </c>
      <c r="R996" s="162" t="s">
        <v>205</v>
      </c>
      <c r="S996" s="162" t="s">
        <v>204</v>
      </c>
      <c r="T996" s="162" t="s">
        <v>204</v>
      </c>
      <c r="U996" s="162" t="s">
        <v>204</v>
      </c>
      <c r="V996" s="162" t="s">
        <v>204</v>
      </c>
      <c r="W996" s="162" t="s">
        <v>204</v>
      </c>
      <c r="X996" s="162" t="s">
        <v>204</v>
      </c>
      <c r="Y996" s="162" t="s">
        <v>205</v>
      </c>
      <c r="Z996" s="162" t="s">
        <v>204</v>
      </c>
      <c r="AA996" s="162" t="s">
        <v>204</v>
      </c>
      <c r="AB996" s="162" t="s">
        <v>205</v>
      </c>
      <c r="AC996" s="162" t="s">
        <v>204</v>
      </c>
      <c r="AD996" s="162" t="s">
        <v>204</v>
      </c>
      <c r="AE996" s="162" t="s">
        <v>204</v>
      </c>
      <c r="AF996" s="162" t="s">
        <v>204</v>
      </c>
      <c r="AG996" s="162" t="s">
        <v>197</v>
      </c>
    </row>
    <row r="997" spans="1:33" x14ac:dyDescent="0.25">
      <c r="A997" s="162" t="s">
        <v>213</v>
      </c>
      <c r="B997" s="162" t="s">
        <v>197</v>
      </c>
      <c r="C997" s="162" t="s">
        <v>197</v>
      </c>
      <c r="D997" s="162" t="s">
        <v>1358</v>
      </c>
      <c r="E997" s="162" t="s">
        <v>197</v>
      </c>
      <c r="F997" s="162" t="s">
        <v>1359</v>
      </c>
      <c r="G997" s="162" t="s">
        <v>2269</v>
      </c>
      <c r="H997" s="162" t="s">
        <v>2270</v>
      </c>
      <c r="I997" s="162" t="s">
        <v>2271</v>
      </c>
      <c r="J997" s="162" t="s">
        <v>1412</v>
      </c>
      <c r="K997" s="162" t="s">
        <v>52</v>
      </c>
      <c r="L997" s="162">
        <v>10</v>
      </c>
      <c r="M997" s="162">
        <v>2014</v>
      </c>
      <c r="N997" s="162" t="s">
        <v>2275</v>
      </c>
      <c r="O997" s="162">
        <v>2065</v>
      </c>
      <c r="P997" s="162" t="s">
        <v>204</v>
      </c>
      <c r="Q997" s="162" t="s">
        <v>204</v>
      </c>
      <c r="R997" s="162" t="s">
        <v>205</v>
      </c>
      <c r="S997" s="162" t="s">
        <v>204</v>
      </c>
      <c r="T997" s="162" t="s">
        <v>204</v>
      </c>
      <c r="U997" s="162" t="s">
        <v>204</v>
      </c>
      <c r="V997" s="162" t="s">
        <v>204</v>
      </c>
      <c r="W997" s="162" t="s">
        <v>204</v>
      </c>
      <c r="X997" s="162" t="s">
        <v>204</v>
      </c>
      <c r="Y997" s="162" t="s">
        <v>205</v>
      </c>
      <c r="Z997" s="162" t="s">
        <v>204</v>
      </c>
      <c r="AA997" s="162" t="s">
        <v>204</v>
      </c>
      <c r="AB997" s="162" t="s">
        <v>205</v>
      </c>
      <c r="AC997" s="162" t="s">
        <v>204</v>
      </c>
      <c r="AD997" s="162" t="s">
        <v>204</v>
      </c>
      <c r="AE997" s="162" t="s">
        <v>204</v>
      </c>
      <c r="AF997" s="162" t="s">
        <v>204</v>
      </c>
      <c r="AG997" s="162" t="s">
        <v>197</v>
      </c>
    </row>
    <row r="998" spans="1:33" x14ac:dyDescent="0.25">
      <c r="A998" s="162" t="s">
        <v>213</v>
      </c>
      <c r="B998" s="162" t="s">
        <v>197</v>
      </c>
      <c r="C998" s="162" t="s">
        <v>197</v>
      </c>
      <c r="D998" s="162" t="s">
        <v>1358</v>
      </c>
      <c r="E998" s="162" t="s">
        <v>197</v>
      </c>
      <c r="F998" s="162" t="s">
        <v>1359</v>
      </c>
      <c r="G998" s="162" t="s">
        <v>2269</v>
      </c>
      <c r="H998" s="162" t="s">
        <v>2270</v>
      </c>
      <c r="I998" s="162" t="s">
        <v>2271</v>
      </c>
      <c r="J998" s="162" t="s">
        <v>1412</v>
      </c>
      <c r="K998" s="162" t="s">
        <v>52</v>
      </c>
      <c r="L998" s="162">
        <v>12</v>
      </c>
      <c r="M998" s="162">
        <v>2014</v>
      </c>
      <c r="N998" s="162" t="s">
        <v>2277</v>
      </c>
      <c r="O998" s="162">
        <v>2212</v>
      </c>
      <c r="P998" s="162" t="s">
        <v>204</v>
      </c>
      <c r="Q998" s="162" t="s">
        <v>204</v>
      </c>
      <c r="R998" s="162" t="s">
        <v>205</v>
      </c>
      <c r="S998" s="162" t="s">
        <v>204</v>
      </c>
      <c r="T998" s="162" t="s">
        <v>204</v>
      </c>
      <c r="U998" s="162" t="s">
        <v>204</v>
      </c>
      <c r="V998" s="162" t="s">
        <v>204</v>
      </c>
      <c r="W998" s="162" t="s">
        <v>204</v>
      </c>
      <c r="X998" s="162" t="s">
        <v>204</v>
      </c>
      <c r="Y998" s="162" t="s">
        <v>205</v>
      </c>
      <c r="Z998" s="162" t="s">
        <v>204</v>
      </c>
      <c r="AA998" s="162" t="s">
        <v>204</v>
      </c>
      <c r="AB998" s="162" t="s">
        <v>205</v>
      </c>
      <c r="AC998" s="162" t="s">
        <v>204</v>
      </c>
      <c r="AD998" s="162" t="s">
        <v>204</v>
      </c>
      <c r="AE998" s="162" t="s">
        <v>204</v>
      </c>
      <c r="AF998" s="162" t="s">
        <v>204</v>
      </c>
      <c r="AG998" s="162" t="s">
        <v>197</v>
      </c>
    </row>
    <row r="999" spans="1:33" x14ac:dyDescent="0.25">
      <c r="A999" s="162" t="s">
        <v>213</v>
      </c>
      <c r="B999" s="162" t="s">
        <v>197</v>
      </c>
      <c r="C999" s="162" t="s">
        <v>197</v>
      </c>
      <c r="D999" s="162" t="s">
        <v>1358</v>
      </c>
      <c r="E999" s="162" t="s">
        <v>197</v>
      </c>
      <c r="F999" s="162" t="s">
        <v>1359</v>
      </c>
      <c r="G999" s="162" t="s">
        <v>1516</v>
      </c>
      <c r="H999" s="162" t="s">
        <v>1517</v>
      </c>
      <c r="I999" s="162" t="s">
        <v>1518</v>
      </c>
      <c r="J999" s="162" t="s">
        <v>187</v>
      </c>
      <c r="K999" s="162" t="s">
        <v>10</v>
      </c>
      <c r="L999" s="162">
        <v>12</v>
      </c>
      <c r="M999" s="162">
        <v>2014</v>
      </c>
      <c r="N999" s="162" t="s">
        <v>2280</v>
      </c>
      <c r="O999" s="162">
        <v>580</v>
      </c>
      <c r="P999" s="162" t="s">
        <v>204</v>
      </c>
      <c r="Q999" s="162" t="s">
        <v>204</v>
      </c>
      <c r="R999" s="162" t="s">
        <v>205</v>
      </c>
      <c r="S999" s="162" t="s">
        <v>204</v>
      </c>
      <c r="T999" s="162" t="s">
        <v>204</v>
      </c>
      <c r="U999" s="162" t="s">
        <v>204</v>
      </c>
      <c r="V999" s="162" t="s">
        <v>204</v>
      </c>
      <c r="W999" s="162" t="s">
        <v>204</v>
      </c>
      <c r="X999" s="162" t="s">
        <v>204</v>
      </c>
      <c r="Y999" s="162" t="s">
        <v>205</v>
      </c>
      <c r="Z999" s="162" t="s">
        <v>204</v>
      </c>
      <c r="AA999" s="162" t="s">
        <v>204</v>
      </c>
      <c r="AB999" s="162" t="s">
        <v>205</v>
      </c>
      <c r="AC999" s="162" t="s">
        <v>204</v>
      </c>
      <c r="AD999" s="162" t="s">
        <v>204</v>
      </c>
      <c r="AE999" s="162" t="s">
        <v>204</v>
      </c>
      <c r="AF999" s="162" t="s">
        <v>204</v>
      </c>
      <c r="AG999" s="162" t="s">
        <v>197</v>
      </c>
    </row>
    <row r="1000" spans="1:33" x14ac:dyDescent="0.25">
      <c r="A1000" s="162" t="s">
        <v>213</v>
      </c>
      <c r="B1000" s="162" t="s">
        <v>197</v>
      </c>
      <c r="C1000" s="162" t="s">
        <v>197</v>
      </c>
      <c r="D1000" s="162" t="s">
        <v>1358</v>
      </c>
      <c r="E1000" s="162" t="s">
        <v>197</v>
      </c>
      <c r="F1000" s="162" t="s">
        <v>1359</v>
      </c>
      <c r="G1000" s="162" t="s">
        <v>2281</v>
      </c>
      <c r="H1000" s="162" t="s">
        <v>2282</v>
      </c>
      <c r="I1000" s="162" t="s">
        <v>2283</v>
      </c>
      <c r="J1000" s="162" t="s">
        <v>1412</v>
      </c>
      <c r="K1000" s="162" t="s">
        <v>52</v>
      </c>
      <c r="L1000" s="162">
        <v>5</v>
      </c>
      <c r="M1000" s="162">
        <v>2015</v>
      </c>
      <c r="N1000" s="162" t="s">
        <v>2294</v>
      </c>
      <c r="O1000" s="162">
        <v>1140</v>
      </c>
      <c r="P1000" s="162" t="s">
        <v>204</v>
      </c>
      <c r="Q1000" s="162" t="s">
        <v>204</v>
      </c>
      <c r="R1000" s="162" t="s">
        <v>204</v>
      </c>
      <c r="S1000" s="162" t="s">
        <v>204</v>
      </c>
      <c r="T1000" s="162" t="s">
        <v>204</v>
      </c>
      <c r="U1000" s="162" t="s">
        <v>204</v>
      </c>
      <c r="V1000" s="162" t="s">
        <v>204</v>
      </c>
      <c r="W1000" s="162" t="s">
        <v>204</v>
      </c>
      <c r="X1000" s="162" t="s">
        <v>205</v>
      </c>
      <c r="Y1000" s="162" t="s">
        <v>205</v>
      </c>
      <c r="Z1000" s="162" t="s">
        <v>204</v>
      </c>
      <c r="AA1000" s="162" t="s">
        <v>204</v>
      </c>
      <c r="AB1000" s="162" t="s">
        <v>205</v>
      </c>
      <c r="AC1000" s="162" t="s">
        <v>204</v>
      </c>
      <c r="AD1000" s="162" t="s">
        <v>204</v>
      </c>
      <c r="AE1000" s="162" t="s">
        <v>204</v>
      </c>
      <c r="AF1000" s="162" t="s">
        <v>204</v>
      </c>
      <c r="AG1000" s="162" t="s">
        <v>197</v>
      </c>
    </row>
    <row r="1001" spans="1:33" x14ac:dyDescent="0.25">
      <c r="A1001" s="162" t="s">
        <v>213</v>
      </c>
      <c r="B1001" s="162" t="s">
        <v>197</v>
      </c>
      <c r="C1001" s="162" t="s">
        <v>197</v>
      </c>
      <c r="D1001" s="162" t="s">
        <v>1358</v>
      </c>
      <c r="E1001" s="162" t="s">
        <v>197</v>
      </c>
      <c r="F1001" s="162" t="s">
        <v>1359</v>
      </c>
      <c r="G1001" s="162" t="s">
        <v>2281</v>
      </c>
      <c r="H1001" s="162" t="s">
        <v>2282</v>
      </c>
      <c r="I1001" s="162" t="s">
        <v>2283</v>
      </c>
      <c r="J1001" s="162" t="s">
        <v>1412</v>
      </c>
      <c r="K1001" s="162" t="s">
        <v>52</v>
      </c>
      <c r="L1001" s="162">
        <v>2</v>
      </c>
      <c r="M1001" s="162">
        <v>2015</v>
      </c>
      <c r="N1001" s="162" t="s">
        <v>2291</v>
      </c>
      <c r="O1001" s="162">
        <v>1324</v>
      </c>
      <c r="P1001" s="162" t="s">
        <v>204</v>
      </c>
      <c r="Q1001" s="162" t="s">
        <v>204</v>
      </c>
      <c r="R1001" s="162" t="s">
        <v>204</v>
      </c>
      <c r="S1001" s="162" t="s">
        <v>204</v>
      </c>
      <c r="T1001" s="162" t="s">
        <v>204</v>
      </c>
      <c r="U1001" s="162" t="s">
        <v>204</v>
      </c>
      <c r="V1001" s="162" t="s">
        <v>204</v>
      </c>
      <c r="W1001" s="162" t="s">
        <v>204</v>
      </c>
      <c r="X1001" s="162" t="s">
        <v>205</v>
      </c>
      <c r="Y1001" s="162" t="s">
        <v>205</v>
      </c>
      <c r="Z1001" s="162" t="s">
        <v>204</v>
      </c>
      <c r="AA1001" s="162" t="s">
        <v>204</v>
      </c>
      <c r="AB1001" s="162" t="s">
        <v>205</v>
      </c>
      <c r="AC1001" s="162" t="s">
        <v>204</v>
      </c>
      <c r="AD1001" s="162" t="s">
        <v>204</v>
      </c>
      <c r="AE1001" s="162" t="s">
        <v>204</v>
      </c>
      <c r="AF1001" s="162" t="s">
        <v>204</v>
      </c>
      <c r="AG1001" s="162" t="s">
        <v>197</v>
      </c>
    </row>
    <row r="1002" spans="1:33" x14ac:dyDescent="0.25">
      <c r="A1002" s="162" t="s">
        <v>213</v>
      </c>
      <c r="B1002" s="162" t="s">
        <v>197</v>
      </c>
      <c r="C1002" s="162" t="s">
        <v>197</v>
      </c>
      <c r="D1002" s="162" t="s">
        <v>1358</v>
      </c>
      <c r="E1002" s="162" t="s">
        <v>197</v>
      </c>
      <c r="F1002" s="162" t="s">
        <v>1359</v>
      </c>
      <c r="G1002" s="162" t="s">
        <v>2281</v>
      </c>
      <c r="H1002" s="162" t="s">
        <v>2282</v>
      </c>
      <c r="I1002" s="162" t="s">
        <v>2283</v>
      </c>
      <c r="J1002" s="162" t="s">
        <v>1412</v>
      </c>
      <c r="K1002" s="162" t="s">
        <v>52</v>
      </c>
      <c r="L1002" s="162">
        <v>3</v>
      </c>
      <c r="M1002" s="162">
        <v>2015</v>
      </c>
      <c r="N1002" s="162" t="s">
        <v>2292</v>
      </c>
      <c r="O1002" s="162">
        <v>1426</v>
      </c>
      <c r="P1002" s="162" t="s">
        <v>204</v>
      </c>
      <c r="Q1002" s="162" t="s">
        <v>204</v>
      </c>
      <c r="R1002" s="162" t="s">
        <v>204</v>
      </c>
      <c r="S1002" s="162" t="s">
        <v>204</v>
      </c>
      <c r="T1002" s="162" t="s">
        <v>204</v>
      </c>
      <c r="U1002" s="162" t="s">
        <v>204</v>
      </c>
      <c r="V1002" s="162" t="s">
        <v>204</v>
      </c>
      <c r="W1002" s="162" t="s">
        <v>204</v>
      </c>
      <c r="X1002" s="162" t="s">
        <v>205</v>
      </c>
      <c r="Y1002" s="162" t="s">
        <v>205</v>
      </c>
      <c r="Z1002" s="162" t="s">
        <v>204</v>
      </c>
      <c r="AA1002" s="162" t="s">
        <v>204</v>
      </c>
      <c r="AB1002" s="162" t="s">
        <v>205</v>
      </c>
      <c r="AC1002" s="162" t="s">
        <v>204</v>
      </c>
      <c r="AD1002" s="162" t="s">
        <v>204</v>
      </c>
      <c r="AE1002" s="162" t="s">
        <v>204</v>
      </c>
      <c r="AF1002" s="162" t="s">
        <v>204</v>
      </c>
      <c r="AG1002" s="162" t="s">
        <v>197</v>
      </c>
    </row>
    <row r="1003" spans="1:33" x14ac:dyDescent="0.25">
      <c r="A1003" s="162" t="s">
        <v>213</v>
      </c>
      <c r="B1003" s="162" t="s">
        <v>197</v>
      </c>
      <c r="C1003" s="162" t="s">
        <v>197</v>
      </c>
      <c r="D1003" s="162" t="s">
        <v>1358</v>
      </c>
      <c r="E1003" s="162" t="s">
        <v>197</v>
      </c>
      <c r="F1003" s="162" t="s">
        <v>1359</v>
      </c>
      <c r="G1003" s="162" t="s">
        <v>2281</v>
      </c>
      <c r="H1003" s="162" t="s">
        <v>2282</v>
      </c>
      <c r="I1003" s="162" t="s">
        <v>2283</v>
      </c>
      <c r="J1003" s="162" t="s">
        <v>1412</v>
      </c>
      <c r="K1003" s="162" t="s">
        <v>52</v>
      </c>
      <c r="L1003" s="162">
        <v>12</v>
      </c>
      <c r="M1003" s="162">
        <v>2014</v>
      </c>
      <c r="N1003" s="162" t="s">
        <v>2289</v>
      </c>
      <c r="O1003" s="162">
        <v>1341</v>
      </c>
      <c r="P1003" s="162" t="s">
        <v>204</v>
      </c>
      <c r="Q1003" s="162" t="s">
        <v>204</v>
      </c>
      <c r="R1003" s="162" t="s">
        <v>204</v>
      </c>
      <c r="S1003" s="162" t="s">
        <v>204</v>
      </c>
      <c r="T1003" s="162" t="s">
        <v>204</v>
      </c>
      <c r="U1003" s="162" t="s">
        <v>204</v>
      </c>
      <c r="V1003" s="162" t="s">
        <v>204</v>
      </c>
      <c r="W1003" s="162" t="s">
        <v>204</v>
      </c>
      <c r="X1003" s="162" t="s">
        <v>205</v>
      </c>
      <c r="Y1003" s="162" t="s">
        <v>205</v>
      </c>
      <c r="Z1003" s="162" t="s">
        <v>204</v>
      </c>
      <c r="AA1003" s="162" t="s">
        <v>204</v>
      </c>
      <c r="AB1003" s="162" t="s">
        <v>205</v>
      </c>
      <c r="AC1003" s="162" t="s">
        <v>204</v>
      </c>
      <c r="AD1003" s="162" t="s">
        <v>204</v>
      </c>
      <c r="AE1003" s="162" t="s">
        <v>204</v>
      </c>
      <c r="AF1003" s="162" t="s">
        <v>204</v>
      </c>
      <c r="AG1003" s="162" t="s">
        <v>197</v>
      </c>
    </row>
    <row r="1004" spans="1:33" x14ac:dyDescent="0.25">
      <c r="A1004" s="162" t="s">
        <v>213</v>
      </c>
      <c r="B1004" s="162" t="s">
        <v>197</v>
      </c>
      <c r="C1004" s="162" t="s">
        <v>197</v>
      </c>
      <c r="D1004" s="162" t="s">
        <v>1358</v>
      </c>
      <c r="E1004" s="162" t="s">
        <v>197</v>
      </c>
      <c r="F1004" s="162" t="s">
        <v>1359</v>
      </c>
      <c r="G1004" s="162" t="s">
        <v>2281</v>
      </c>
      <c r="H1004" s="162" t="s">
        <v>2282</v>
      </c>
      <c r="I1004" s="162" t="s">
        <v>2283</v>
      </c>
      <c r="J1004" s="162" t="s">
        <v>1412</v>
      </c>
      <c r="K1004" s="162" t="s">
        <v>52</v>
      </c>
      <c r="L1004" s="162">
        <v>10</v>
      </c>
      <c r="M1004" s="162">
        <v>2014</v>
      </c>
      <c r="N1004" s="162" t="s">
        <v>2287</v>
      </c>
      <c r="O1004" s="162">
        <v>436</v>
      </c>
      <c r="P1004" s="162" t="s">
        <v>204</v>
      </c>
      <c r="Q1004" s="162" t="s">
        <v>204</v>
      </c>
      <c r="R1004" s="162" t="s">
        <v>204</v>
      </c>
      <c r="S1004" s="162" t="s">
        <v>204</v>
      </c>
      <c r="T1004" s="162" t="s">
        <v>204</v>
      </c>
      <c r="U1004" s="162" t="s">
        <v>204</v>
      </c>
      <c r="V1004" s="162" t="s">
        <v>204</v>
      </c>
      <c r="W1004" s="162" t="s">
        <v>204</v>
      </c>
      <c r="X1004" s="162" t="s">
        <v>205</v>
      </c>
      <c r="Y1004" s="162" t="s">
        <v>205</v>
      </c>
      <c r="Z1004" s="162" t="s">
        <v>204</v>
      </c>
      <c r="AA1004" s="162" t="s">
        <v>204</v>
      </c>
      <c r="AB1004" s="162" t="s">
        <v>205</v>
      </c>
      <c r="AC1004" s="162" t="s">
        <v>204</v>
      </c>
      <c r="AD1004" s="162" t="s">
        <v>204</v>
      </c>
      <c r="AE1004" s="162" t="s">
        <v>204</v>
      </c>
      <c r="AF1004" s="162" t="s">
        <v>204</v>
      </c>
      <c r="AG1004" s="162" t="s">
        <v>197</v>
      </c>
    </row>
    <row r="1005" spans="1:33" x14ac:dyDescent="0.25">
      <c r="A1005" s="162" t="s">
        <v>213</v>
      </c>
      <c r="B1005" s="162" t="s">
        <v>197</v>
      </c>
      <c r="C1005" s="162" t="s">
        <v>197</v>
      </c>
      <c r="D1005" s="162" t="s">
        <v>1358</v>
      </c>
      <c r="E1005" s="162" t="s">
        <v>197</v>
      </c>
      <c r="F1005" s="162" t="s">
        <v>1359</v>
      </c>
      <c r="G1005" s="162" t="s">
        <v>2281</v>
      </c>
      <c r="H1005" s="162" t="s">
        <v>2282</v>
      </c>
      <c r="I1005" s="162" t="s">
        <v>2283</v>
      </c>
      <c r="J1005" s="162" t="s">
        <v>1412</v>
      </c>
      <c r="K1005" s="162" t="s">
        <v>52</v>
      </c>
      <c r="L1005" s="162">
        <v>6</v>
      </c>
      <c r="M1005" s="162">
        <v>2015</v>
      </c>
      <c r="N1005" s="162" t="s">
        <v>2295</v>
      </c>
      <c r="O1005" s="162">
        <v>328</v>
      </c>
      <c r="P1005" s="162" t="s">
        <v>204</v>
      </c>
      <c r="Q1005" s="162" t="s">
        <v>204</v>
      </c>
      <c r="R1005" s="162" t="s">
        <v>204</v>
      </c>
      <c r="S1005" s="162" t="s">
        <v>204</v>
      </c>
      <c r="T1005" s="162" t="s">
        <v>204</v>
      </c>
      <c r="U1005" s="162" t="s">
        <v>204</v>
      </c>
      <c r="V1005" s="162" t="s">
        <v>204</v>
      </c>
      <c r="W1005" s="162" t="s">
        <v>204</v>
      </c>
      <c r="X1005" s="162" t="s">
        <v>205</v>
      </c>
      <c r="Y1005" s="162" t="s">
        <v>205</v>
      </c>
      <c r="Z1005" s="162" t="s">
        <v>204</v>
      </c>
      <c r="AA1005" s="162" t="s">
        <v>204</v>
      </c>
      <c r="AB1005" s="162" t="s">
        <v>205</v>
      </c>
      <c r="AC1005" s="162" t="s">
        <v>204</v>
      </c>
      <c r="AD1005" s="162" t="s">
        <v>204</v>
      </c>
      <c r="AE1005" s="162" t="s">
        <v>204</v>
      </c>
      <c r="AF1005" s="162" t="s">
        <v>204</v>
      </c>
      <c r="AG1005" s="162" t="s">
        <v>197</v>
      </c>
    </row>
    <row r="1006" spans="1:33" x14ac:dyDescent="0.25">
      <c r="A1006" s="162" t="s">
        <v>213</v>
      </c>
      <c r="B1006" s="162" t="s">
        <v>197</v>
      </c>
      <c r="C1006" s="162" t="s">
        <v>197</v>
      </c>
      <c r="D1006" s="162" t="s">
        <v>1358</v>
      </c>
      <c r="E1006" s="162" t="s">
        <v>197</v>
      </c>
      <c r="F1006" s="162" t="s">
        <v>1359</v>
      </c>
      <c r="G1006" s="162" t="s">
        <v>2281</v>
      </c>
      <c r="H1006" s="162" t="s">
        <v>2282</v>
      </c>
      <c r="I1006" s="162" t="s">
        <v>2283</v>
      </c>
      <c r="J1006" s="162" t="s">
        <v>1412</v>
      </c>
      <c r="K1006" s="162" t="s">
        <v>52</v>
      </c>
      <c r="L1006" s="162">
        <v>9</v>
      </c>
      <c r="M1006" s="162">
        <v>2014</v>
      </c>
      <c r="N1006" s="162" t="s">
        <v>2286</v>
      </c>
      <c r="O1006" s="162">
        <v>326</v>
      </c>
      <c r="P1006" s="162" t="s">
        <v>204</v>
      </c>
      <c r="Q1006" s="162" t="s">
        <v>204</v>
      </c>
      <c r="R1006" s="162" t="s">
        <v>204</v>
      </c>
      <c r="S1006" s="162" t="s">
        <v>204</v>
      </c>
      <c r="T1006" s="162" t="s">
        <v>204</v>
      </c>
      <c r="U1006" s="162" t="s">
        <v>204</v>
      </c>
      <c r="V1006" s="162" t="s">
        <v>204</v>
      </c>
      <c r="W1006" s="162" t="s">
        <v>204</v>
      </c>
      <c r="X1006" s="162" t="s">
        <v>205</v>
      </c>
      <c r="Y1006" s="162" t="s">
        <v>205</v>
      </c>
      <c r="Z1006" s="162" t="s">
        <v>204</v>
      </c>
      <c r="AA1006" s="162" t="s">
        <v>204</v>
      </c>
      <c r="AB1006" s="162" t="s">
        <v>205</v>
      </c>
      <c r="AC1006" s="162" t="s">
        <v>204</v>
      </c>
      <c r="AD1006" s="162" t="s">
        <v>204</v>
      </c>
      <c r="AE1006" s="162" t="s">
        <v>204</v>
      </c>
      <c r="AF1006" s="162" t="s">
        <v>204</v>
      </c>
      <c r="AG1006" s="162" t="s">
        <v>197</v>
      </c>
    </row>
    <row r="1007" spans="1:33" x14ac:dyDescent="0.25">
      <c r="A1007" s="162" t="s">
        <v>213</v>
      </c>
      <c r="B1007" s="162" t="s">
        <v>197</v>
      </c>
      <c r="C1007" s="162" t="s">
        <v>197</v>
      </c>
      <c r="D1007" s="162" t="s">
        <v>1358</v>
      </c>
      <c r="E1007" s="162" t="s">
        <v>197</v>
      </c>
      <c r="F1007" s="162" t="s">
        <v>1359</v>
      </c>
      <c r="G1007" s="162" t="s">
        <v>2281</v>
      </c>
      <c r="H1007" s="162" t="s">
        <v>2282</v>
      </c>
      <c r="I1007" s="162" t="s">
        <v>2283</v>
      </c>
      <c r="J1007" s="162" t="s">
        <v>1412</v>
      </c>
      <c r="K1007" s="162" t="s">
        <v>52</v>
      </c>
      <c r="L1007" s="162">
        <v>8</v>
      </c>
      <c r="M1007" s="162">
        <v>2014</v>
      </c>
      <c r="N1007" s="162" t="s">
        <v>2285</v>
      </c>
      <c r="O1007" s="162">
        <v>432</v>
      </c>
      <c r="P1007" s="162" t="s">
        <v>204</v>
      </c>
      <c r="Q1007" s="162" t="s">
        <v>204</v>
      </c>
      <c r="R1007" s="162" t="s">
        <v>204</v>
      </c>
      <c r="S1007" s="162" t="s">
        <v>204</v>
      </c>
      <c r="T1007" s="162" t="s">
        <v>204</v>
      </c>
      <c r="U1007" s="162" t="s">
        <v>204</v>
      </c>
      <c r="V1007" s="162" t="s">
        <v>204</v>
      </c>
      <c r="W1007" s="162" t="s">
        <v>204</v>
      </c>
      <c r="X1007" s="162" t="s">
        <v>205</v>
      </c>
      <c r="Y1007" s="162" t="s">
        <v>205</v>
      </c>
      <c r="Z1007" s="162" t="s">
        <v>204</v>
      </c>
      <c r="AA1007" s="162" t="s">
        <v>204</v>
      </c>
      <c r="AB1007" s="162" t="s">
        <v>205</v>
      </c>
      <c r="AC1007" s="162" t="s">
        <v>204</v>
      </c>
      <c r="AD1007" s="162" t="s">
        <v>204</v>
      </c>
      <c r="AE1007" s="162" t="s">
        <v>204</v>
      </c>
      <c r="AF1007" s="162" t="s">
        <v>204</v>
      </c>
      <c r="AG1007" s="162" t="s">
        <v>197</v>
      </c>
    </row>
    <row r="1008" spans="1:33" x14ac:dyDescent="0.25">
      <c r="A1008" s="162" t="s">
        <v>213</v>
      </c>
      <c r="B1008" s="162" t="s">
        <v>197</v>
      </c>
      <c r="C1008" s="162" t="s">
        <v>197</v>
      </c>
      <c r="D1008" s="162" t="s">
        <v>1358</v>
      </c>
      <c r="E1008" s="162" t="s">
        <v>197</v>
      </c>
      <c r="F1008" s="162" t="s">
        <v>1359</v>
      </c>
      <c r="G1008" s="162" t="s">
        <v>2281</v>
      </c>
      <c r="H1008" s="162" t="s">
        <v>2282</v>
      </c>
      <c r="I1008" s="162" t="s">
        <v>2283</v>
      </c>
      <c r="J1008" s="162" t="s">
        <v>1412</v>
      </c>
      <c r="K1008" s="162" t="s">
        <v>52</v>
      </c>
      <c r="L1008" s="162">
        <v>7</v>
      </c>
      <c r="M1008" s="162">
        <v>2014</v>
      </c>
      <c r="N1008" s="162" t="s">
        <v>2284</v>
      </c>
      <c r="O1008" s="162">
        <v>665</v>
      </c>
      <c r="P1008" s="162" t="s">
        <v>204</v>
      </c>
      <c r="Q1008" s="162" t="s">
        <v>204</v>
      </c>
      <c r="R1008" s="162" t="s">
        <v>204</v>
      </c>
      <c r="S1008" s="162" t="s">
        <v>204</v>
      </c>
      <c r="T1008" s="162" t="s">
        <v>204</v>
      </c>
      <c r="U1008" s="162" t="s">
        <v>204</v>
      </c>
      <c r="V1008" s="162" t="s">
        <v>204</v>
      </c>
      <c r="W1008" s="162" t="s">
        <v>204</v>
      </c>
      <c r="X1008" s="162" t="s">
        <v>205</v>
      </c>
      <c r="Y1008" s="162" t="s">
        <v>205</v>
      </c>
      <c r="Z1008" s="162" t="s">
        <v>204</v>
      </c>
      <c r="AA1008" s="162" t="s">
        <v>204</v>
      </c>
      <c r="AB1008" s="162" t="s">
        <v>205</v>
      </c>
      <c r="AC1008" s="162" t="s">
        <v>204</v>
      </c>
      <c r="AD1008" s="162" t="s">
        <v>204</v>
      </c>
      <c r="AE1008" s="162" t="s">
        <v>204</v>
      </c>
      <c r="AF1008" s="162" t="s">
        <v>204</v>
      </c>
      <c r="AG1008" s="162" t="s">
        <v>197</v>
      </c>
    </row>
    <row r="1009" spans="1:33" x14ac:dyDescent="0.25">
      <c r="A1009" s="162" t="s">
        <v>213</v>
      </c>
      <c r="B1009" s="162" t="s">
        <v>197</v>
      </c>
      <c r="C1009" s="162" t="s">
        <v>197</v>
      </c>
      <c r="D1009" s="162" t="s">
        <v>1358</v>
      </c>
      <c r="E1009" s="162" t="s">
        <v>197</v>
      </c>
      <c r="F1009" s="162" t="s">
        <v>1359</v>
      </c>
      <c r="G1009" s="162" t="s">
        <v>2281</v>
      </c>
      <c r="H1009" s="162" t="s">
        <v>2282</v>
      </c>
      <c r="I1009" s="162" t="s">
        <v>2283</v>
      </c>
      <c r="J1009" s="162" t="s">
        <v>1412</v>
      </c>
      <c r="K1009" s="162" t="s">
        <v>52</v>
      </c>
      <c r="L1009" s="162">
        <v>1</v>
      </c>
      <c r="M1009" s="162">
        <v>2015</v>
      </c>
      <c r="N1009" s="162" t="s">
        <v>2290</v>
      </c>
      <c r="O1009" s="162">
        <v>1460</v>
      </c>
      <c r="P1009" s="162" t="s">
        <v>204</v>
      </c>
      <c r="Q1009" s="162" t="s">
        <v>204</v>
      </c>
      <c r="R1009" s="162" t="s">
        <v>204</v>
      </c>
      <c r="S1009" s="162" t="s">
        <v>204</v>
      </c>
      <c r="T1009" s="162" t="s">
        <v>204</v>
      </c>
      <c r="U1009" s="162" t="s">
        <v>204</v>
      </c>
      <c r="V1009" s="162" t="s">
        <v>204</v>
      </c>
      <c r="W1009" s="162" t="s">
        <v>204</v>
      </c>
      <c r="X1009" s="162" t="s">
        <v>205</v>
      </c>
      <c r="Y1009" s="162" t="s">
        <v>205</v>
      </c>
      <c r="Z1009" s="162" t="s">
        <v>204</v>
      </c>
      <c r="AA1009" s="162" t="s">
        <v>204</v>
      </c>
      <c r="AB1009" s="162" t="s">
        <v>205</v>
      </c>
      <c r="AC1009" s="162" t="s">
        <v>204</v>
      </c>
      <c r="AD1009" s="162" t="s">
        <v>204</v>
      </c>
      <c r="AE1009" s="162" t="s">
        <v>204</v>
      </c>
      <c r="AF1009" s="162" t="s">
        <v>204</v>
      </c>
      <c r="AG1009" s="162" t="s">
        <v>197</v>
      </c>
    </row>
    <row r="1010" spans="1:33" x14ac:dyDescent="0.25">
      <c r="A1010" s="162" t="s">
        <v>213</v>
      </c>
      <c r="B1010" s="162" t="s">
        <v>197</v>
      </c>
      <c r="C1010" s="162" t="s">
        <v>197</v>
      </c>
      <c r="D1010" s="162" t="s">
        <v>1358</v>
      </c>
      <c r="E1010" s="162" t="s">
        <v>197</v>
      </c>
      <c r="F1010" s="162" t="s">
        <v>1359</v>
      </c>
      <c r="G1010" s="162" t="s">
        <v>2281</v>
      </c>
      <c r="H1010" s="162" t="s">
        <v>2282</v>
      </c>
      <c r="I1010" s="162" t="s">
        <v>2283</v>
      </c>
      <c r="J1010" s="162" t="s">
        <v>1412</v>
      </c>
      <c r="K1010" s="162" t="s">
        <v>52</v>
      </c>
      <c r="L1010" s="162">
        <v>4</v>
      </c>
      <c r="M1010" s="162">
        <v>2015</v>
      </c>
      <c r="N1010" s="162" t="s">
        <v>2293</v>
      </c>
      <c r="O1010" s="162">
        <v>322</v>
      </c>
      <c r="P1010" s="162" t="s">
        <v>204</v>
      </c>
      <c r="Q1010" s="162" t="s">
        <v>204</v>
      </c>
      <c r="R1010" s="162" t="s">
        <v>204</v>
      </c>
      <c r="S1010" s="162" t="s">
        <v>204</v>
      </c>
      <c r="T1010" s="162" t="s">
        <v>204</v>
      </c>
      <c r="U1010" s="162" t="s">
        <v>204</v>
      </c>
      <c r="V1010" s="162" t="s">
        <v>204</v>
      </c>
      <c r="W1010" s="162" t="s">
        <v>204</v>
      </c>
      <c r="X1010" s="162" t="s">
        <v>205</v>
      </c>
      <c r="Y1010" s="162" t="s">
        <v>205</v>
      </c>
      <c r="Z1010" s="162" t="s">
        <v>204</v>
      </c>
      <c r="AA1010" s="162" t="s">
        <v>204</v>
      </c>
      <c r="AB1010" s="162" t="s">
        <v>205</v>
      </c>
      <c r="AC1010" s="162" t="s">
        <v>204</v>
      </c>
      <c r="AD1010" s="162" t="s">
        <v>204</v>
      </c>
      <c r="AE1010" s="162" t="s">
        <v>204</v>
      </c>
      <c r="AF1010" s="162" t="s">
        <v>204</v>
      </c>
      <c r="AG1010" s="162" t="s">
        <v>197</v>
      </c>
    </row>
    <row r="1011" spans="1:33" x14ac:dyDescent="0.25">
      <c r="A1011" s="162" t="s">
        <v>213</v>
      </c>
      <c r="B1011" s="162" t="s">
        <v>197</v>
      </c>
      <c r="C1011" s="162" t="s">
        <v>197</v>
      </c>
      <c r="D1011" s="162" t="s">
        <v>1358</v>
      </c>
      <c r="E1011" s="162" t="s">
        <v>197</v>
      </c>
      <c r="F1011" s="162" t="s">
        <v>1359</v>
      </c>
      <c r="G1011" s="162" t="s">
        <v>2281</v>
      </c>
      <c r="H1011" s="162" t="s">
        <v>2282</v>
      </c>
      <c r="I1011" s="162" t="s">
        <v>2283</v>
      </c>
      <c r="J1011" s="162" t="s">
        <v>1412</v>
      </c>
      <c r="K1011" s="162" t="s">
        <v>52</v>
      </c>
      <c r="L1011" s="162">
        <v>11</v>
      </c>
      <c r="M1011" s="162">
        <v>2014</v>
      </c>
      <c r="N1011" s="162" t="s">
        <v>2288</v>
      </c>
      <c r="O1011" s="162">
        <v>1207</v>
      </c>
      <c r="P1011" s="162" t="s">
        <v>204</v>
      </c>
      <c r="Q1011" s="162" t="s">
        <v>204</v>
      </c>
      <c r="R1011" s="162" t="s">
        <v>204</v>
      </c>
      <c r="S1011" s="162" t="s">
        <v>204</v>
      </c>
      <c r="T1011" s="162" t="s">
        <v>204</v>
      </c>
      <c r="U1011" s="162" t="s">
        <v>204</v>
      </c>
      <c r="V1011" s="162" t="s">
        <v>204</v>
      </c>
      <c r="W1011" s="162" t="s">
        <v>204</v>
      </c>
      <c r="X1011" s="162" t="s">
        <v>205</v>
      </c>
      <c r="Y1011" s="162" t="s">
        <v>205</v>
      </c>
      <c r="Z1011" s="162" t="s">
        <v>204</v>
      </c>
      <c r="AA1011" s="162" t="s">
        <v>204</v>
      </c>
      <c r="AB1011" s="162" t="s">
        <v>205</v>
      </c>
      <c r="AC1011" s="162" t="s">
        <v>204</v>
      </c>
      <c r="AD1011" s="162" t="s">
        <v>204</v>
      </c>
      <c r="AE1011" s="162" t="s">
        <v>204</v>
      </c>
      <c r="AF1011" s="162" t="s">
        <v>204</v>
      </c>
      <c r="AG1011" s="162" t="s">
        <v>197</v>
      </c>
    </row>
    <row r="1012" spans="1:33" x14ac:dyDescent="0.25">
      <c r="A1012" s="162" t="s">
        <v>213</v>
      </c>
      <c r="B1012" s="162" t="s">
        <v>197</v>
      </c>
      <c r="C1012" s="162" t="s">
        <v>197</v>
      </c>
      <c r="D1012" s="162" t="s">
        <v>1358</v>
      </c>
      <c r="E1012" s="162" t="s">
        <v>197</v>
      </c>
      <c r="F1012" s="162" t="s">
        <v>1359</v>
      </c>
      <c r="G1012" s="162" t="s">
        <v>2296</v>
      </c>
      <c r="H1012" s="162" t="s">
        <v>2297</v>
      </c>
      <c r="I1012" s="162" t="s">
        <v>2195</v>
      </c>
      <c r="J1012" s="162" t="s">
        <v>187</v>
      </c>
      <c r="K1012" s="162" t="s">
        <v>52</v>
      </c>
      <c r="L1012" s="162">
        <v>11</v>
      </c>
      <c r="M1012" s="162">
        <v>2014</v>
      </c>
      <c r="N1012" s="162" t="s">
        <v>2301</v>
      </c>
      <c r="O1012" s="162">
        <v>204</v>
      </c>
      <c r="P1012" s="162" t="s">
        <v>204</v>
      </c>
      <c r="Q1012" s="162" t="s">
        <v>204</v>
      </c>
      <c r="R1012" s="162" t="s">
        <v>204</v>
      </c>
      <c r="S1012" s="162" t="s">
        <v>204</v>
      </c>
      <c r="T1012" s="162" t="s">
        <v>204</v>
      </c>
      <c r="U1012" s="162" t="s">
        <v>204</v>
      </c>
      <c r="V1012" s="162" t="s">
        <v>204</v>
      </c>
      <c r="W1012" s="162" t="s">
        <v>204</v>
      </c>
      <c r="X1012" s="162" t="s">
        <v>204</v>
      </c>
      <c r="Y1012" s="162" t="s">
        <v>205</v>
      </c>
      <c r="Z1012" s="162" t="s">
        <v>204</v>
      </c>
      <c r="AA1012" s="162" t="s">
        <v>204</v>
      </c>
      <c r="AB1012" s="162" t="s">
        <v>205</v>
      </c>
      <c r="AC1012" s="162" t="s">
        <v>204</v>
      </c>
      <c r="AD1012" s="162" t="s">
        <v>204</v>
      </c>
      <c r="AE1012" s="162" t="s">
        <v>204</v>
      </c>
      <c r="AF1012" s="162" t="s">
        <v>204</v>
      </c>
      <c r="AG1012" s="162" t="s">
        <v>197</v>
      </c>
    </row>
    <row r="1013" spans="1:33" x14ac:dyDescent="0.25">
      <c r="A1013" s="162" t="s">
        <v>213</v>
      </c>
      <c r="B1013" s="162" t="s">
        <v>197</v>
      </c>
      <c r="C1013" s="162" t="s">
        <v>197</v>
      </c>
      <c r="D1013" s="162" t="s">
        <v>1358</v>
      </c>
      <c r="E1013" s="162" t="s">
        <v>197</v>
      </c>
      <c r="F1013" s="162" t="s">
        <v>1359</v>
      </c>
      <c r="G1013" s="162" t="s">
        <v>2296</v>
      </c>
      <c r="H1013" s="162" t="s">
        <v>2297</v>
      </c>
      <c r="I1013" s="162" t="s">
        <v>2195</v>
      </c>
      <c r="J1013" s="162" t="s">
        <v>187</v>
      </c>
      <c r="K1013" s="162" t="s">
        <v>52</v>
      </c>
      <c r="L1013" s="162">
        <v>4</v>
      </c>
      <c r="M1013" s="162">
        <v>2015</v>
      </c>
      <c r="N1013" s="162" t="s">
        <v>2298</v>
      </c>
      <c r="O1013" s="162">
        <v>122</v>
      </c>
      <c r="P1013" s="162" t="s">
        <v>204</v>
      </c>
      <c r="Q1013" s="162" t="s">
        <v>204</v>
      </c>
      <c r="R1013" s="162" t="s">
        <v>204</v>
      </c>
      <c r="S1013" s="162" t="s">
        <v>204</v>
      </c>
      <c r="T1013" s="162" t="s">
        <v>204</v>
      </c>
      <c r="U1013" s="162" t="s">
        <v>204</v>
      </c>
      <c r="V1013" s="162" t="s">
        <v>204</v>
      </c>
      <c r="W1013" s="162" t="s">
        <v>204</v>
      </c>
      <c r="X1013" s="162" t="s">
        <v>204</v>
      </c>
      <c r="Y1013" s="162" t="s">
        <v>205</v>
      </c>
      <c r="Z1013" s="162" t="s">
        <v>204</v>
      </c>
      <c r="AA1013" s="162" t="s">
        <v>204</v>
      </c>
      <c r="AB1013" s="162" t="s">
        <v>205</v>
      </c>
      <c r="AC1013" s="162" t="s">
        <v>204</v>
      </c>
      <c r="AD1013" s="162" t="s">
        <v>204</v>
      </c>
      <c r="AE1013" s="162" t="s">
        <v>204</v>
      </c>
      <c r="AF1013" s="162" t="s">
        <v>204</v>
      </c>
      <c r="AG1013" s="162" t="s">
        <v>197</v>
      </c>
    </row>
    <row r="1014" spans="1:33" x14ac:dyDescent="0.25">
      <c r="A1014" s="162" t="s">
        <v>213</v>
      </c>
      <c r="B1014" s="162" t="s">
        <v>197</v>
      </c>
      <c r="C1014" s="162" t="s">
        <v>197</v>
      </c>
      <c r="D1014" s="162" t="s">
        <v>1358</v>
      </c>
      <c r="E1014" s="162" t="s">
        <v>197</v>
      </c>
      <c r="F1014" s="162" t="s">
        <v>1359</v>
      </c>
      <c r="G1014" s="162" t="s">
        <v>2296</v>
      </c>
      <c r="H1014" s="162" t="s">
        <v>2297</v>
      </c>
      <c r="I1014" s="162" t="s">
        <v>2195</v>
      </c>
      <c r="J1014" s="162" t="s">
        <v>187</v>
      </c>
      <c r="K1014" s="162" t="s">
        <v>52</v>
      </c>
      <c r="L1014" s="162">
        <v>12</v>
      </c>
      <c r="M1014" s="162">
        <v>2014</v>
      </c>
      <c r="N1014" s="162" t="s">
        <v>2303</v>
      </c>
      <c r="O1014" s="162">
        <v>1435</v>
      </c>
      <c r="P1014" s="162" t="s">
        <v>204</v>
      </c>
      <c r="Q1014" s="162" t="s">
        <v>204</v>
      </c>
      <c r="R1014" s="162" t="s">
        <v>204</v>
      </c>
      <c r="S1014" s="162" t="s">
        <v>204</v>
      </c>
      <c r="T1014" s="162" t="s">
        <v>204</v>
      </c>
      <c r="U1014" s="162" t="s">
        <v>204</v>
      </c>
      <c r="V1014" s="162" t="s">
        <v>204</v>
      </c>
      <c r="W1014" s="162" t="s">
        <v>204</v>
      </c>
      <c r="X1014" s="162" t="s">
        <v>204</v>
      </c>
      <c r="Y1014" s="162" t="s">
        <v>205</v>
      </c>
      <c r="Z1014" s="162" t="s">
        <v>204</v>
      </c>
      <c r="AA1014" s="162" t="s">
        <v>204</v>
      </c>
      <c r="AB1014" s="162" t="s">
        <v>205</v>
      </c>
      <c r="AC1014" s="162" t="s">
        <v>204</v>
      </c>
      <c r="AD1014" s="162" t="s">
        <v>204</v>
      </c>
      <c r="AE1014" s="162" t="s">
        <v>204</v>
      </c>
      <c r="AF1014" s="162" t="s">
        <v>204</v>
      </c>
      <c r="AG1014" s="162" t="s">
        <v>197</v>
      </c>
    </row>
    <row r="1015" spans="1:33" x14ac:dyDescent="0.25">
      <c r="A1015" s="162" t="s">
        <v>213</v>
      </c>
      <c r="B1015" s="162" t="s">
        <v>197</v>
      </c>
      <c r="C1015" s="162" t="s">
        <v>197</v>
      </c>
      <c r="D1015" s="162" t="s">
        <v>1358</v>
      </c>
      <c r="E1015" s="162" t="s">
        <v>197</v>
      </c>
      <c r="F1015" s="162" t="s">
        <v>1359</v>
      </c>
      <c r="G1015" s="162" t="s">
        <v>2296</v>
      </c>
      <c r="H1015" s="162" t="s">
        <v>2297</v>
      </c>
      <c r="I1015" s="162" t="s">
        <v>2195</v>
      </c>
      <c r="J1015" s="162" t="s">
        <v>187</v>
      </c>
      <c r="K1015" s="162" t="s">
        <v>52</v>
      </c>
      <c r="L1015" s="162">
        <v>12</v>
      </c>
      <c r="M1015" s="162">
        <v>2014</v>
      </c>
      <c r="N1015" s="162" t="s">
        <v>2302</v>
      </c>
      <c r="O1015" s="162">
        <v>519</v>
      </c>
      <c r="P1015" s="162" t="s">
        <v>204</v>
      </c>
      <c r="Q1015" s="162" t="s">
        <v>204</v>
      </c>
      <c r="R1015" s="162" t="s">
        <v>204</v>
      </c>
      <c r="S1015" s="162" t="s">
        <v>204</v>
      </c>
      <c r="T1015" s="162" t="s">
        <v>204</v>
      </c>
      <c r="U1015" s="162" t="s">
        <v>204</v>
      </c>
      <c r="V1015" s="162" t="s">
        <v>204</v>
      </c>
      <c r="W1015" s="162" t="s">
        <v>204</v>
      </c>
      <c r="X1015" s="162" t="s">
        <v>204</v>
      </c>
      <c r="Y1015" s="162" t="s">
        <v>205</v>
      </c>
      <c r="Z1015" s="162" t="s">
        <v>204</v>
      </c>
      <c r="AA1015" s="162" t="s">
        <v>204</v>
      </c>
      <c r="AB1015" s="162" t="s">
        <v>205</v>
      </c>
      <c r="AC1015" s="162" t="s">
        <v>204</v>
      </c>
      <c r="AD1015" s="162" t="s">
        <v>204</v>
      </c>
      <c r="AE1015" s="162" t="s">
        <v>204</v>
      </c>
      <c r="AF1015" s="162" t="s">
        <v>204</v>
      </c>
      <c r="AG1015" s="162" t="s">
        <v>197</v>
      </c>
    </row>
    <row r="1016" spans="1:33" x14ac:dyDescent="0.25">
      <c r="A1016" s="162" t="s">
        <v>213</v>
      </c>
      <c r="B1016" s="162" t="s">
        <v>197</v>
      </c>
      <c r="C1016" s="162" t="s">
        <v>197</v>
      </c>
      <c r="D1016" s="162" t="s">
        <v>1358</v>
      </c>
      <c r="E1016" s="162" t="s">
        <v>197</v>
      </c>
      <c r="F1016" s="162" t="s">
        <v>1359</v>
      </c>
      <c r="G1016" s="162" t="s">
        <v>2296</v>
      </c>
      <c r="H1016" s="162" t="s">
        <v>2297</v>
      </c>
      <c r="I1016" s="162" t="s">
        <v>2195</v>
      </c>
      <c r="J1016" s="162" t="s">
        <v>187</v>
      </c>
      <c r="K1016" s="162" t="s">
        <v>52</v>
      </c>
      <c r="L1016" s="162">
        <v>5</v>
      </c>
      <c r="M1016" s="162">
        <v>2015</v>
      </c>
      <c r="N1016" s="162" t="s">
        <v>2300</v>
      </c>
      <c r="O1016" s="162">
        <v>508</v>
      </c>
      <c r="P1016" s="162" t="s">
        <v>204</v>
      </c>
      <c r="Q1016" s="162" t="s">
        <v>204</v>
      </c>
      <c r="R1016" s="162" t="s">
        <v>204</v>
      </c>
      <c r="S1016" s="162" t="s">
        <v>204</v>
      </c>
      <c r="T1016" s="162" t="s">
        <v>204</v>
      </c>
      <c r="U1016" s="162" t="s">
        <v>204</v>
      </c>
      <c r="V1016" s="162" t="s">
        <v>204</v>
      </c>
      <c r="W1016" s="162" t="s">
        <v>204</v>
      </c>
      <c r="X1016" s="162" t="s">
        <v>204</v>
      </c>
      <c r="Y1016" s="162" t="s">
        <v>205</v>
      </c>
      <c r="Z1016" s="162" t="s">
        <v>204</v>
      </c>
      <c r="AA1016" s="162" t="s">
        <v>204</v>
      </c>
      <c r="AB1016" s="162" t="s">
        <v>205</v>
      </c>
      <c r="AC1016" s="162" t="s">
        <v>204</v>
      </c>
      <c r="AD1016" s="162" t="s">
        <v>204</v>
      </c>
      <c r="AE1016" s="162" t="s">
        <v>204</v>
      </c>
      <c r="AF1016" s="162" t="s">
        <v>204</v>
      </c>
      <c r="AG1016" s="162" t="s">
        <v>197</v>
      </c>
    </row>
    <row r="1017" spans="1:33" x14ac:dyDescent="0.25">
      <c r="A1017" s="162" t="s">
        <v>213</v>
      </c>
      <c r="B1017" s="162" t="s">
        <v>197</v>
      </c>
      <c r="C1017" s="162" t="s">
        <v>197</v>
      </c>
      <c r="D1017" s="162" t="s">
        <v>1358</v>
      </c>
      <c r="E1017" s="162" t="s">
        <v>197</v>
      </c>
      <c r="F1017" s="162" t="s">
        <v>1359</v>
      </c>
      <c r="G1017" s="162" t="s">
        <v>2296</v>
      </c>
      <c r="H1017" s="162" t="s">
        <v>2297</v>
      </c>
      <c r="I1017" s="162" t="s">
        <v>2195</v>
      </c>
      <c r="J1017" s="162" t="s">
        <v>187</v>
      </c>
      <c r="K1017" s="162" t="s">
        <v>52</v>
      </c>
      <c r="L1017" s="162">
        <v>5</v>
      </c>
      <c r="M1017" s="162">
        <v>2015</v>
      </c>
      <c r="N1017" s="162" t="s">
        <v>2299</v>
      </c>
      <c r="O1017" s="162">
        <v>736</v>
      </c>
      <c r="P1017" s="162" t="s">
        <v>204</v>
      </c>
      <c r="Q1017" s="162" t="s">
        <v>204</v>
      </c>
      <c r="R1017" s="162" t="s">
        <v>204</v>
      </c>
      <c r="S1017" s="162" t="s">
        <v>204</v>
      </c>
      <c r="T1017" s="162" t="s">
        <v>204</v>
      </c>
      <c r="U1017" s="162" t="s">
        <v>204</v>
      </c>
      <c r="V1017" s="162" t="s">
        <v>204</v>
      </c>
      <c r="W1017" s="162" t="s">
        <v>204</v>
      </c>
      <c r="X1017" s="162" t="s">
        <v>204</v>
      </c>
      <c r="Y1017" s="162" t="s">
        <v>205</v>
      </c>
      <c r="Z1017" s="162" t="s">
        <v>204</v>
      </c>
      <c r="AA1017" s="162" t="s">
        <v>204</v>
      </c>
      <c r="AB1017" s="162" t="s">
        <v>205</v>
      </c>
      <c r="AC1017" s="162" t="s">
        <v>204</v>
      </c>
      <c r="AD1017" s="162" t="s">
        <v>204</v>
      </c>
      <c r="AE1017" s="162" t="s">
        <v>204</v>
      </c>
      <c r="AF1017" s="162" t="s">
        <v>204</v>
      </c>
      <c r="AG1017" s="162" t="s">
        <v>197</v>
      </c>
    </row>
    <row r="1018" spans="1:33" x14ac:dyDescent="0.25">
      <c r="A1018" s="162" t="s">
        <v>213</v>
      </c>
      <c r="B1018" s="162" t="s">
        <v>197</v>
      </c>
      <c r="C1018" s="162" t="s">
        <v>197</v>
      </c>
      <c r="D1018" s="162" t="s">
        <v>1358</v>
      </c>
      <c r="E1018" s="162" t="s">
        <v>197</v>
      </c>
      <c r="F1018" s="162" t="s">
        <v>1359</v>
      </c>
      <c r="G1018" s="162" t="s">
        <v>2304</v>
      </c>
      <c r="H1018" s="162" t="s">
        <v>2305</v>
      </c>
      <c r="I1018" s="162" t="s">
        <v>2195</v>
      </c>
      <c r="J1018" s="162" t="s">
        <v>187</v>
      </c>
      <c r="K1018" s="162" t="s">
        <v>52</v>
      </c>
      <c r="L1018" s="162">
        <v>5</v>
      </c>
      <c r="M1018" s="162">
        <v>2015</v>
      </c>
      <c r="N1018" s="162" t="s">
        <v>2310</v>
      </c>
      <c r="O1018" s="162">
        <v>168</v>
      </c>
      <c r="P1018" s="162" t="s">
        <v>204</v>
      </c>
      <c r="Q1018" s="162" t="s">
        <v>204</v>
      </c>
      <c r="R1018" s="162" t="s">
        <v>204</v>
      </c>
      <c r="S1018" s="162" t="s">
        <v>204</v>
      </c>
      <c r="T1018" s="162" t="s">
        <v>204</v>
      </c>
      <c r="U1018" s="162" t="s">
        <v>204</v>
      </c>
      <c r="V1018" s="162" t="s">
        <v>204</v>
      </c>
      <c r="W1018" s="162" t="s">
        <v>204</v>
      </c>
      <c r="X1018" s="162" t="s">
        <v>204</v>
      </c>
      <c r="Y1018" s="162" t="s">
        <v>205</v>
      </c>
      <c r="Z1018" s="162" t="s">
        <v>204</v>
      </c>
      <c r="AA1018" s="162" t="s">
        <v>204</v>
      </c>
      <c r="AB1018" s="162" t="s">
        <v>205</v>
      </c>
      <c r="AC1018" s="162" t="s">
        <v>204</v>
      </c>
      <c r="AD1018" s="162" t="s">
        <v>204</v>
      </c>
      <c r="AE1018" s="162" t="s">
        <v>204</v>
      </c>
      <c r="AF1018" s="162" t="s">
        <v>204</v>
      </c>
      <c r="AG1018" s="162" t="s">
        <v>197</v>
      </c>
    </row>
    <row r="1019" spans="1:33" x14ac:dyDescent="0.25">
      <c r="A1019" s="162" t="s">
        <v>213</v>
      </c>
      <c r="B1019" s="162" t="s">
        <v>197</v>
      </c>
      <c r="C1019" s="162" t="s">
        <v>197</v>
      </c>
      <c r="D1019" s="162" t="s">
        <v>1358</v>
      </c>
      <c r="E1019" s="162" t="s">
        <v>197</v>
      </c>
      <c r="F1019" s="162" t="s">
        <v>1359</v>
      </c>
      <c r="G1019" s="162" t="s">
        <v>2304</v>
      </c>
      <c r="H1019" s="162" t="s">
        <v>2305</v>
      </c>
      <c r="I1019" s="162" t="s">
        <v>2195</v>
      </c>
      <c r="J1019" s="162" t="s">
        <v>187</v>
      </c>
      <c r="K1019" s="162" t="s">
        <v>52</v>
      </c>
      <c r="L1019" s="162">
        <v>2</v>
      </c>
      <c r="M1019" s="162">
        <v>2015</v>
      </c>
      <c r="N1019" s="162" t="s">
        <v>2307</v>
      </c>
      <c r="O1019" s="162">
        <v>836</v>
      </c>
      <c r="P1019" s="162" t="s">
        <v>204</v>
      </c>
      <c r="Q1019" s="162" t="s">
        <v>204</v>
      </c>
      <c r="R1019" s="162" t="s">
        <v>204</v>
      </c>
      <c r="S1019" s="162" t="s">
        <v>204</v>
      </c>
      <c r="T1019" s="162" t="s">
        <v>204</v>
      </c>
      <c r="U1019" s="162" t="s">
        <v>204</v>
      </c>
      <c r="V1019" s="162" t="s">
        <v>204</v>
      </c>
      <c r="W1019" s="162" t="s">
        <v>204</v>
      </c>
      <c r="X1019" s="162" t="s">
        <v>204</v>
      </c>
      <c r="Y1019" s="162" t="s">
        <v>205</v>
      </c>
      <c r="Z1019" s="162" t="s">
        <v>204</v>
      </c>
      <c r="AA1019" s="162" t="s">
        <v>204</v>
      </c>
      <c r="AB1019" s="162" t="s">
        <v>205</v>
      </c>
      <c r="AC1019" s="162" t="s">
        <v>204</v>
      </c>
      <c r="AD1019" s="162" t="s">
        <v>204</v>
      </c>
      <c r="AE1019" s="162" t="s">
        <v>204</v>
      </c>
      <c r="AF1019" s="162" t="s">
        <v>204</v>
      </c>
      <c r="AG1019" s="162" t="s">
        <v>197</v>
      </c>
    </row>
    <row r="1020" spans="1:33" x14ac:dyDescent="0.25">
      <c r="A1020" s="162" t="s">
        <v>213</v>
      </c>
      <c r="B1020" s="162" t="s">
        <v>197</v>
      </c>
      <c r="C1020" s="162" t="s">
        <v>197</v>
      </c>
      <c r="D1020" s="162" t="s">
        <v>1358</v>
      </c>
      <c r="E1020" s="162" t="s">
        <v>197</v>
      </c>
      <c r="F1020" s="162" t="s">
        <v>1359</v>
      </c>
      <c r="G1020" s="162" t="s">
        <v>2304</v>
      </c>
      <c r="H1020" s="162" t="s">
        <v>2305</v>
      </c>
      <c r="I1020" s="162" t="s">
        <v>2195</v>
      </c>
      <c r="J1020" s="162" t="s">
        <v>187</v>
      </c>
      <c r="K1020" s="162" t="s">
        <v>52</v>
      </c>
      <c r="L1020" s="162">
        <v>1</v>
      </c>
      <c r="M1020" s="162">
        <v>2015</v>
      </c>
      <c r="N1020" s="162" t="s">
        <v>2306</v>
      </c>
      <c r="O1020" s="162">
        <v>553</v>
      </c>
      <c r="P1020" s="162" t="s">
        <v>204</v>
      </c>
      <c r="Q1020" s="162" t="s">
        <v>204</v>
      </c>
      <c r="R1020" s="162" t="s">
        <v>204</v>
      </c>
      <c r="S1020" s="162" t="s">
        <v>204</v>
      </c>
      <c r="T1020" s="162" t="s">
        <v>204</v>
      </c>
      <c r="U1020" s="162" t="s">
        <v>204</v>
      </c>
      <c r="V1020" s="162" t="s">
        <v>204</v>
      </c>
      <c r="W1020" s="162" t="s">
        <v>204</v>
      </c>
      <c r="X1020" s="162" t="s">
        <v>204</v>
      </c>
      <c r="Y1020" s="162" t="s">
        <v>205</v>
      </c>
      <c r="Z1020" s="162" t="s">
        <v>204</v>
      </c>
      <c r="AA1020" s="162" t="s">
        <v>204</v>
      </c>
      <c r="AB1020" s="162" t="s">
        <v>205</v>
      </c>
      <c r="AC1020" s="162" t="s">
        <v>204</v>
      </c>
      <c r="AD1020" s="162" t="s">
        <v>204</v>
      </c>
      <c r="AE1020" s="162" t="s">
        <v>204</v>
      </c>
      <c r="AF1020" s="162" t="s">
        <v>204</v>
      </c>
      <c r="AG1020" s="162" t="s">
        <v>197</v>
      </c>
    </row>
    <row r="1021" spans="1:33" x14ac:dyDescent="0.25">
      <c r="A1021" s="162" t="s">
        <v>213</v>
      </c>
      <c r="B1021" s="162" t="s">
        <v>197</v>
      </c>
      <c r="C1021" s="162" t="s">
        <v>197</v>
      </c>
      <c r="D1021" s="162" t="s">
        <v>1358</v>
      </c>
      <c r="E1021" s="162" t="s">
        <v>197</v>
      </c>
      <c r="F1021" s="162" t="s">
        <v>1359</v>
      </c>
      <c r="G1021" s="162" t="s">
        <v>2304</v>
      </c>
      <c r="H1021" s="162" t="s">
        <v>2305</v>
      </c>
      <c r="I1021" s="162" t="s">
        <v>2195</v>
      </c>
      <c r="J1021" s="162" t="s">
        <v>187</v>
      </c>
      <c r="K1021" s="162" t="s">
        <v>52</v>
      </c>
      <c r="L1021" s="162">
        <v>12</v>
      </c>
      <c r="M1021" s="162">
        <v>2014</v>
      </c>
      <c r="N1021" s="162" t="s">
        <v>2309</v>
      </c>
      <c r="O1021" s="162">
        <v>534</v>
      </c>
      <c r="P1021" s="162" t="s">
        <v>204</v>
      </c>
      <c r="Q1021" s="162" t="s">
        <v>204</v>
      </c>
      <c r="R1021" s="162" t="s">
        <v>204</v>
      </c>
      <c r="S1021" s="162" t="s">
        <v>204</v>
      </c>
      <c r="T1021" s="162" t="s">
        <v>204</v>
      </c>
      <c r="U1021" s="162" t="s">
        <v>204</v>
      </c>
      <c r="V1021" s="162" t="s">
        <v>204</v>
      </c>
      <c r="W1021" s="162" t="s">
        <v>204</v>
      </c>
      <c r="X1021" s="162" t="s">
        <v>204</v>
      </c>
      <c r="Y1021" s="162" t="s">
        <v>205</v>
      </c>
      <c r="Z1021" s="162" t="s">
        <v>204</v>
      </c>
      <c r="AA1021" s="162" t="s">
        <v>204</v>
      </c>
      <c r="AB1021" s="162" t="s">
        <v>205</v>
      </c>
      <c r="AC1021" s="162" t="s">
        <v>204</v>
      </c>
      <c r="AD1021" s="162" t="s">
        <v>204</v>
      </c>
      <c r="AE1021" s="162" t="s">
        <v>204</v>
      </c>
      <c r="AF1021" s="162" t="s">
        <v>204</v>
      </c>
      <c r="AG1021" s="162" t="s">
        <v>197</v>
      </c>
    </row>
    <row r="1022" spans="1:33" x14ac:dyDescent="0.25">
      <c r="A1022" s="162" t="s">
        <v>213</v>
      </c>
      <c r="B1022" s="162" t="s">
        <v>197</v>
      </c>
      <c r="C1022" s="162" t="s">
        <v>197</v>
      </c>
      <c r="D1022" s="162" t="s">
        <v>1358</v>
      </c>
      <c r="E1022" s="162" t="s">
        <v>197</v>
      </c>
      <c r="F1022" s="162" t="s">
        <v>1359</v>
      </c>
      <c r="G1022" s="162" t="s">
        <v>2304</v>
      </c>
      <c r="H1022" s="162" t="s">
        <v>2305</v>
      </c>
      <c r="I1022" s="162" t="s">
        <v>2195</v>
      </c>
      <c r="J1022" s="162" t="s">
        <v>187</v>
      </c>
      <c r="K1022" s="162" t="s">
        <v>52</v>
      </c>
      <c r="L1022" s="162">
        <v>4</v>
      </c>
      <c r="M1022" s="162">
        <v>2015</v>
      </c>
      <c r="N1022" s="162" t="s">
        <v>2308</v>
      </c>
      <c r="O1022" s="162">
        <v>563</v>
      </c>
      <c r="P1022" s="162" t="s">
        <v>204</v>
      </c>
      <c r="Q1022" s="162" t="s">
        <v>204</v>
      </c>
      <c r="R1022" s="162" t="s">
        <v>204</v>
      </c>
      <c r="S1022" s="162" t="s">
        <v>204</v>
      </c>
      <c r="T1022" s="162" t="s">
        <v>204</v>
      </c>
      <c r="U1022" s="162" t="s">
        <v>204</v>
      </c>
      <c r="V1022" s="162" t="s">
        <v>204</v>
      </c>
      <c r="W1022" s="162" t="s">
        <v>204</v>
      </c>
      <c r="X1022" s="162" t="s">
        <v>204</v>
      </c>
      <c r="Y1022" s="162" t="s">
        <v>205</v>
      </c>
      <c r="Z1022" s="162" t="s">
        <v>204</v>
      </c>
      <c r="AA1022" s="162" t="s">
        <v>204</v>
      </c>
      <c r="AB1022" s="162" t="s">
        <v>205</v>
      </c>
      <c r="AC1022" s="162" t="s">
        <v>204</v>
      </c>
      <c r="AD1022" s="162" t="s">
        <v>204</v>
      </c>
      <c r="AE1022" s="162" t="s">
        <v>204</v>
      </c>
      <c r="AF1022" s="162" t="s">
        <v>204</v>
      </c>
      <c r="AG1022" s="162" t="s">
        <v>197</v>
      </c>
    </row>
    <row r="1023" spans="1:33" x14ac:dyDescent="0.25">
      <c r="A1023" s="162" t="s">
        <v>213</v>
      </c>
      <c r="B1023" s="162" t="s">
        <v>197</v>
      </c>
      <c r="C1023" s="162" t="s">
        <v>197</v>
      </c>
      <c r="D1023" s="162" t="s">
        <v>1358</v>
      </c>
      <c r="E1023" s="162" t="s">
        <v>197</v>
      </c>
      <c r="F1023" s="162" t="s">
        <v>1359</v>
      </c>
      <c r="G1023" s="162" t="s">
        <v>2304</v>
      </c>
      <c r="H1023" s="162" t="s">
        <v>2305</v>
      </c>
      <c r="I1023" s="162" t="s">
        <v>2195</v>
      </c>
      <c r="J1023" s="162" t="s">
        <v>187</v>
      </c>
      <c r="K1023" s="162" t="s">
        <v>52</v>
      </c>
      <c r="L1023" s="162">
        <v>11</v>
      </c>
      <c r="M1023" s="162">
        <v>2014</v>
      </c>
      <c r="N1023" s="162" t="s">
        <v>2311</v>
      </c>
      <c r="O1023" s="162">
        <v>917</v>
      </c>
      <c r="P1023" s="162" t="s">
        <v>204</v>
      </c>
      <c r="Q1023" s="162" t="s">
        <v>204</v>
      </c>
      <c r="R1023" s="162" t="s">
        <v>204</v>
      </c>
      <c r="S1023" s="162" t="s">
        <v>204</v>
      </c>
      <c r="T1023" s="162" t="s">
        <v>204</v>
      </c>
      <c r="U1023" s="162" t="s">
        <v>204</v>
      </c>
      <c r="V1023" s="162" t="s">
        <v>204</v>
      </c>
      <c r="W1023" s="162" t="s">
        <v>204</v>
      </c>
      <c r="X1023" s="162" t="s">
        <v>204</v>
      </c>
      <c r="Y1023" s="162" t="s">
        <v>205</v>
      </c>
      <c r="Z1023" s="162" t="s">
        <v>204</v>
      </c>
      <c r="AA1023" s="162" t="s">
        <v>204</v>
      </c>
      <c r="AB1023" s="162" t="s">
        <v>205</v>
      </c>
      <c r="AC1023" s="162" t="s">
        <v>204</v>
      </c>
      <c r="AD1023" s="162" t="s">
        <v>204</v>
      </c>
      <c r="AE1023" s="162" t="s">
        <v>204</v>
      </c>
      <c r="AF1023" s="162" t="s">
        <v>204</v>
      </c>
      <c r="AG1023" s="162" t="s">
        <v>197</v>
      </c>
    </row>
    <row r="1024" spans="1:33" x14ac:dyDescent="0.25">
      <c r="A1024" s="162" t="s">
        <v>213</v>
      </c>
      <c r="B1024" s="162" t="s">
        <v>197</v>
      </c>
      <c r="C1024" s="162" t="s">
        <v>197</v>
      </c>
      <c r="D1024" s="162" t="s">
        <v>1358</v>
      </c>
      <c r="E1024" s="162" t="s">
        <v>197</v>
      </c>
      <c r="F1024" s="162" t="s">
        <v>1359</v>
      </c>
      <c r="G1024" s="162" t="s">
        <v>1548</v>
      </c>
      <c r="H1024" s="162" t="s">
        <v>1549</v>
      </c>
      <c r="I1024" s="162" t="s">
        <v>1424</v>
      </c>
      <c r="J1024" s="162" t="s">
        <v>1412</v>
      </c>
      <c r="K1024" s="162" t="s">
        <v>10</v>
      </c>
      <c r="L1024" s="162">
        <v>9</v>
      </c>
      <c r="M1024" s="162">
        <v>2014</v>
      </c>
      <c r="N1024" s="162" t="s">
        <v>2312</v>
      </c>
      <c r="O1024" s="162">
        <v>1691</v>
      </c>
      <c r="P1024" s="162" t="s">
        <v>204</v>
      </c>
      <c r="Q1024" s="162" t="s">
        <v>204</v>
      </c>
      <c r="R1024" s="162" t="s">
        <v>204</v>
      </c>
      <c r="S1024" s="162" t="s">
        <v>204</v>
      </c>
      <c r="T1024" s="162" t="s">
        <v>204</v>
      </c>
      <c r="U1024" s="162" t="s">
        <v>204</v>
      </c>
      <c r="V1024" s="162" t="s">
        <v>204</v>
      </c>
      <c r="W1024" s="162" t="s">
        <v>204</v>
      </c>
      <c r="X1024" s="162" t="s">
        <v>204</v>
      </c>
      <c r="Y1024" s="162" t="s">
        <v>204</v>
      </c>
      <c r="Z1024" s="162" t="s">
        <v>204</v>
      </c>
      <c r="AA1024" s="162" t="s">
        <v>204</v>
      </c>
      <c r="AB1024" s="162" t="s">
        <v>205</v>
      </c>
      <c r="AC1024" s="162" t="s">
        <v>204</v>
      </c>
      <c r="AD1024" s="162" t="s">
        <v>204</v>
      </c>
      <c r="AE1024" s="162" t="s">
        <v>204</v>
      </c>
      <c r="AF1024" s="162" t="s">
        <v>204</v>
      </c>
      <c r="AG1024" s="162" t="s">
        <v>197</v>
      </c>
    </row>
    <row r="1025" spans="1:33" x14ac:dyDescent="0.25">
      <c r="A1025" s="162" t="s">
        <v>213</v>
      </c>
      <c r="B1025" s="162" t="s">
        <v>197</v>
      </c>
      <c r="C1025" s="162" t="s">
        <v>197</v>
      </c>
      <c r="D1025" s="162" t="s">
        <v>1358</v>
      </c>
      <c r="E1025" s="162" t="s">
        <v>197</v>
      </c>
      <c r="F1025" s="162" t="s">
        <v>1359</v>
      </c>
      <c r="G1025" s="162" t="s">
        <v>1548</v>
      </c>
      <c r="H1025" s="162" t="s">
        <v>1549</v>
      </c>
      <c r="I1025" s="162" t="s">
        <v>1424</v>
      </c>
      <c r="J1025" s="162" t="s">
        <v>1412</v>
      </c>
      <c r="K1025" s="162" t="s">
        <v>10</v>
      </c>
      <c r="L1025" s="162">
        <v>10</v>
      </c>
      <c r="M1025" s="162">
        <v>2014</v>
      </c>
      <c r="N1025" s="162" t="s">
        <v>2313</v>
      </c>
      <c r="O1025" s="162">
        <v>309</v>
      </c>
      <c r="P1025" s="162" t="s">
        <v>204</v>
      </c>
      <c r="Q1025" s="162" t="s">
        <v>204</v>
      </c>
      <c r="R1025" s="162" t="s">
        <v>204</v>
      </c>
      <c r="S1025" s="162" t="s">
        <v>204</v>
      </c>
      <c r="T1025" s="162" t="s">
        <v>204</v>
      </c>
      <c r="U1025" s="162" t="s">
        <v>204</v>
      </c>
      <c r="V1025" s="162" t="s">
        <v>204</v>
      </c>
      <c r="W1025" s="162" t="s">
        <v>204</v>
      </c>
      <c r="X1025" s="162" t="s">
        <v>204</v>
      </c>
      <c r="Y1025" s="162" t="s">
        <v>204</v>
      </c>
      <c r="Z1025" s="162" t="s">
        <v>204</v>
      </c>
      <c r="AA1025" s="162" t="s">
        <v>204</v>
      </c>
      <c r="AB1025" s="162" t="s">
        <v>205</v>
      </c>
      <c r="AC1025" s="162" t="s">
        <v>204</v>
      </c>
      <c r="AD1025" s="162" t="s">
        <v>204</v>
      </c>
      <c r="AE1025" s="162" t="s">
        <v>204</v>
      </c>
      <c r="AF1025" s="162" t="s">
        <v>204</v>
      </c>
      <c r="AG1025" s="162" t="s">
        <v>197</v>
      </c>
    </row>
    <row r="1026" spans="1:33" x14ac:dyDescent="0.25">
      <c r="A1026" s="162" t="s">
        <v>213</v>
      </c>
      <c r="B1026" s="162" t="s">
        <v>197</v>
      </c>
      <c r="C1026" s="162" t="s">
        <v>197</v>
      </c>
      <c r="D1026" s="162" t="s">
        <v>1358</v>
      </c>
      <c r="E1026" s="162" t="s">
        <v>197</v>
      </c>
      <c r="F1026" s="162" t="s">
        <v>1359</v>
      </c>
      <c r="G1026" s="162" t="s">
        <v>1548</v>
      </c>
      <c r="H1026" s="162" t="s">
        <v>1549</v>
      </c>
      <c r="I1026" s="162" t="s">
        <v>1424</v>
      </c>
      <c r="J1026" s="162" t="s">
        <v>1412</v>
      </c>
      <c r="K1026" s="162" t="s">
        <v>10</v>
      </c>
      <c r="L1026" s="162">
        <v>12</v>
      </c>
      <c r="M1026" s="162">
        <v>2014</v>
      </c>
      <c r="N1026" s="162" t="s">
        <v>2314</v>
      </c>
      <c r="O1026" s="162">
        <v>2417</v>
      </c>
      <c r="P1026" s="162" t="s">
        <v>204</v>
      </c>
      <c r="Q1026" s="162" t="s">
        <v>204</v>
      </c>
      <c r="R1026" s="162" t="s">
        <v>204</v>
      </c>
      <c r="S1026" s="162" t="s">
        <v>204</v>
      </c>
      <c r="T1026" s="162" t="s">
        <v>204</v>
      </c>
      <c r="U1026" s="162" t="s">
        <v>204</v>
      </c>
      <c r="V1026" s="162" t="s">
        <v>204</v>
      </c>
      <c r="W1026" s="162" t="s">
        <v>204</v>
      </c>
      <c r="X1026" s="162" t="s">
        <v>204</v>
      </c>
      <c r="Y1026" s="162" t="s">
        <v>204</v>
      </c>
      <c r="Z1026" s="162" t="s">
        <v>204</v>
      </c>
      <c r="AA1026" s="162" t="s">
        <v>204</v>
      </c>
      <c r="AB1026" s="162" t="s">
        <v>205</v>
      </c>
      <c r="AC1026" s="162" t="s">
        <v>204</v>
      </c>
      <c r="AD1026" s="162" t="s">
        <v>204</v>
      </c>
      <c r="AE1026" s="162" t="s">
        <v>204</v>
      </c>
      <c r="AF1026" s="162" t="s">
        <v>204</v>
      </c>
      <c r="AG1026" s="162" t="s">
        <v>197</v>
      </c>
    </row>
    <row r="1027" spans="1:33" x14ac:dyDescent="0.25">
      <c r="A1027" s="162" t="s">
        <v>213</v>
      </c>
      <c r="B1027" s="162" t="s">
        <v>197</v>
      </c>
      <c r="C1027" s="162" t="s">
        <v>197</v>
      </c>
      <c r="D1027" s="162" t="s">
        <v>1358</v>
      </c>
      <c r="E1027" s="162" t="s">
        <v>197</v>
      </c>
      <c r="F1027" s="162" t="s">
        <v>1359</v>
      </c>
      <c r="G1027" s="162" t="s">
        <v>88</v>
      </c>
      <c r="H1027" s="162" t="s">
        <v>87</v>
      </c>
      <c r="I1027" s="162" t="s">
        <v>1551</v>
      </c>
      <c r="J1027" s="162" t="s">
        <v>186</v>
      </c>
      <c r="K1027" s="162" t="s">
        <v>10</v>
      </c>
      <c r="L1027" s="162">
        <v>12</v>
      </c>
      <c r="M1027" s="162">
        <v>2014</v>
      </c>
      <c r="N1027" s="162" t="s">
        <v>2328</v>
      </c>
      <c r="O1027" s="162">
        <v>173</v>
      </c>
      <c r="P1027" s="162" t="s">
        <v>204</v>
      </c>
      <c r="Q1027" s="162" t="s">
        <v>204</v>
      </c>
      <c r="R1027" s="162" t="s">
        <v>204</v>
      </c>
      <c r="S1027" s="162" t="s">
        <v>204</v>
      </c>
      <c r="T1027" s="162" t="s">
        <v>204</v>
      </c>
      <c r="U1027" s="162" t="s">
        <v>204</v>
      </c>
      <c r="V1027" s="162" t="s">
        <v>204</v>
      </c>
      <c r="W1027" s="162" t="s">
        <v>204</v>
      </c>
      <c r="X1027" s="162" t="s">
        <v>205</v>
      </c>
      <c r="Y1027" s="162" t="s">
        <v>205</v>
      </c>
      <c r="Z1027" s="162" t="s">
        <v>204</v>
      </c>
      <c r="AA1027" s="162" t="s">
        <v>204</v>
      </c>
      <c r="AB1027" s="162" t="s">
        <v>205</v>
      </c>
      <c r="AC1027" s="162" t="s">
        <v>204</v>
      </c>
      <c r="AD1027" s="162" t="s">
        <v>204</v>
      </c>
      <c r="AE1027" s="162" t="s">
        <v>204</v>
      </c>
      <c r="AF1027" s="162" t="s">
        <v>204</v>
      </c>
      <c r="AG1027" s="162" t="s">
        <v>197</v>
      </c>
    </row>
    <row r="1028" spans="1:33" x14ac:dyDescent="0.25">
      <c r="A1028" s="162" t="s">
        <v>213</v>
      </c>
      <c r="B1028" s="162" t="s">
        <v>197</v>
      </c>
      <c r="C1028" s="162" t="s">
        <v>197</v>
      </c>
      <c r="D1028" s="162" t="s">
        <v>1358</v>
      </c>
      <c r="E1028" s="162" t="s">
        <v>197</v>
      </c>
      <c r="F1028" s="162" t="s">
        <v>1359</v>
      </c>
      <c r="G1028" s="162" t="s">
        <v>88</v>
      </c>
      <c r="H1028" s="162" t="s">
        <v>87</v>
      </c>
      <c r="I1028" s="162" t="s">
        <v>1551</v>
      </c>
      <c r="J1028" s="162" t="s">
        <v>186</v>
      </c>
      <c r="K1028" s="162" t="s">
        <v>10</v>
      </c>
      <c r="L1028" s="162">
        <v>12</v>
      </c>
      <c r="M1028" s="162">
        <v>2014</v>
      </c>
      <c r="N1028" s="162" t="s">
        <v>2329</v>
      </c>
      <c r="O1028" s="162">
        <v>451</v>
      </c>
      <c r="P1028" s="162" t="s">
        <v>204</v>
      </c>
      <c r="Q1028" s="162" t="s">
        <v>204</v>
      </c>
      <c r="R1028" s="162" t="s">
        <v>204</v>
      </c>
      <c r="S1028" s="162" t="s">
        <v>204</v>
      </c>
      <c r="T1028" s="162" t="s">
        <v>204</v>
      </c>
      <c r="U1028" s="162" t="s">
        <v>204</v>
      </c>
      <c r="V1028" s="162" t="s">
        <v>204</v>
      </c>
      <c r="W1028" s="162" t="s">
        <v>204</v>
      </c>
      <c r="X1028" s="162" t="s">
        <v>205</v>
      </c>
      <c r="Y1028" s="162" t="s">
        <v>205</v>
      </c>
      <c r="Z1028" s="162" t="s">
        <v>204</v>
      </c>
      <c r="AA1028" s="162" t="s">
        <v>204</v>
      </c>
      <c r="AB1028" s="162" t="s">
        <v>205</v>
      </c>
      <c r="AC1028" s="162" t="s">
        <v>204</v>
      </c>
      <c r="AD1028" s="162" t="s">
        <v>204</v>
      </c>
      <c r="AE1028" s="162" t="s">
        <v>204</v>
      </c>
      <c r="AF1028" s="162" t="s">
        <v>204</v>
      </c>
      <c r="AG1028" s="162" t="s">
        <v>197</v>
      </c>
    </row>
    <row r="1029" spans="1:33" x14ac:dyDescent="0.25">
      <c r="A1029" s="162" t="s">
        <v>213</v>
      </c>
      <c r="B1029" s="162" t="s">
        <v>197</v>
      </c>
      <c r="C1029" s="162" t="s">
        <v>197</v>
      </c>
      <c r="D1029" s="162" t="s">
        <v>1358</v>
      </c>
      <c r="E1029" s="162" t="s">
        <v>197</v>
      </c>
      <c r="F1029" s="162" t="s">
        <v>1359</v>
      </c>
      <c r="G1029" s="162" t="s">
        <v>88</v>
      </c>
      <c r="H1029" s="162" t="s">
        <v>87</v>
      </c>
      <c r="I1029" s="162" t="s">
        <v>1551</v>
      </c>
      <c r="J1029" s="162" t="s">
        <v>186</v>
      </c>
      <c r="K1029" s="162" t="s">
        <v>10</v>
      </c>
      <c r="L1029" s="162">
        <v>12</v>
      </c>
      <c r="M1029" s="162">
        <v>2014</v>
      </c>
      <c r="N1029" s="162" t="s">
        <v>2327</v>
      </c>
      <c r="O1029" s="162">
        <v>2256</v>
      </c>
      <c r="P1029" s="162" t="s">
        <v>204</v>
      </c>
      <c r="Q1029" s="162" t="s">
        <v>204</v>
      </c>
      <c r="R1029" s="162" t="s">
        <v>204</v>
      </c>
      <c r="S1029" s="162" t="s">
        <v>204</v>
      </c>
      <c r="T1029" s="162" t="s">
        <v>204</v>
      </c>
      <c r="U1029" s="162" t="s">
        <v>204</v>
      </c>
      <c r="V1029" s="162" t="s">
        <v>204</v>
      </c>
      <c r="W1029" s="162" t="s">
        <v>204</v>
      </c>
      <c r="X1029" s="162" t="s">
        <v>205</v>
      </c>
      <c r="Y1029" s="162" t="s">
        <v>205</v>
      </c>
      <c r="Z1029" s="162" t="s">
        <v>204</v>
      </c>
      <c r="AA1029" s="162" t="s">
        <v>204</v>
      </c>
      <c r="AB1029" s="162" t="s">
        <v>205</v>
      </c>
      <c r="AC1029" s="162" t="s">
        <v>204</v>
      </c>
      <c r="AD1029" s="162" t="s">
        <v>204</v>
      </c>
      <c r="AE1029" s="162" t="s">
        <v>204</v>
      </c>
      <c r="AF1029" s="162" t="s">
        <v>204</v>
      </c>
      <c r="AG1029" s="162" t="s">
        <v>197</v>
      </c>
    </row>
    <row r="1030" spans="1:33" x14ac:dyDescent="0.25">
      <c r="A1030" s="162" t="s">
        <v>213</v>
      </c>
      <c r="B1030" s="162" t="s">
        <v>197</v>
      </c>
      <c r="C1030" s="162" t="s">
        <v>197</v>
      </c>
      <c r="D1030" s="162" t="s">
        <v>1358</v>
      </c>
      <c r="E1030" s="162" t="s">
        <v>197</v>
      </c>
      <c r="F1030" s="162" t="s">
        <v>1359</v>
      </c>
      <c r="G1030" s="162" t="s">
        <v>88</v>
      </c>
      <c r="H1030" s="162" t="s">
        <v>87</v>
      </c>
      <c r="I1030" s="162" t="s">
        <v>1551</v>
      </c>
      <c r="J1030" s="162" t="s">
        <v>186</v>
      </c>
      <c r="K1030" s="162" t="s">
        <v>10</v>
      </c>
      <c r="L1030" s="162">
        <v>11</v>
      </c>
      <c r="M1030" s="162">
        <v>2014</v>
      </c>
      <c r="N1030" s="162" t="s">
        <v>2324</v>
      </c>
      <c r="O1030" s="162">
        <v>2782</v>
      </c>
      <c r="P1030" s="162" t="s">
        <v>204</v>
      </c>
      <c r="Q1030" s="162" t="s">
        <v>204</v>
      </c>
      <c r="R1030" s="162" t="s">
        <v>204</v>
      </c>
      <c r="S1030" s="162" t="s">
        <v>204</v>
      </c>
      <c r="T1030" s="162" t="s">
        <v>204</v>
      </c>
      <c r="U1030" s="162" t="s">
        <v>204</v>
      </c>
      <c r="V1030" s="162" t="s">
        <v>204</v>
      </c>
      <c r="W1030" s="162" t="s">
        <v>204</v>
      </c>
      <c r="X1030" s="162" t="s">
        <v>205</v>
      </c>
      <c r="Y1030" s="162" t="s">
        <v>205</v>
      </c>
      <c r="Z1030" s="162" t="s">
        <v>204</v>
      </c>
      <c r="AA1030" s="162" t="s">
        <v>204</v>
      </c>
      <c r="AB1030" s="162" t="s">
        <v>205</v>
      </c>
      <c r="AC1030" s="162" t="s">
        <v>204</v>
      </c>
      <c r="AD1030" s="162" t="s">
        <v>204</v>
      </c>
      <c r="AE1030" s="162" t="s">
        <v>204</v>
      </c>
      <c r="AF1030" s="162" t="s">
        <v>204</v>
      </c>
      <c r="AG1030" s="162" t="s">
        <v>197</v>
      </c>
    </row>
    <row r="1031" spans="1:33" x14ac:dyDescent="0.25">
      <c r="A1031" s="162" t="s">
        <v>213</v>
      </c>
      <c r="B1031" s="162" t="s">
        <v>197</v>
      </c>
      <c r="C1031" s="162" t="s">
        <v>197</v>
      </c>
      <c r="D1031" s="162" t="s">
        <v>1358</v>
      </c>
      <c r="E1031" s="162" t="s">
        <v>197</v>
      </c>
      <c r="F1031" s="162" t="s">
        <v>1359</v>
      </c>
      <c r="G1031" s="162" t="s">
        <v>88</v>
      </c>
      <c r="H1031" s="162" t="s">
        <v>87</v>
      </c>
      <c r="I1031" s="162" t="s">
        <v>1551</v>
      </c>
      <c r="J1031" s="162" t="s">
        <v>186</v>
      </c>
      <c r="K1031" s="162" t="s">
        <v>10</v>
      </c>
      <c r="L1031" s="162">
        <v>11</v>
      </c>
      <c r="M1031" s="162">
        <v>2014</v>
      </c>
      <c r="N1031" s="162" t="s">
        <v>2326</v>
      </c>
      <c r="O1031" s="162">
        <v>243</v>
      </c>
      <c r="P1031" s="162" t="s">
        <v>204</v>
      </c>
      <c r="Q1031" s="162" t="s">
        <v>204</v>
      </c>
      <c r="R1031" s="162" t="s">
        <v>204</v>
      </c>
      <c r="S1031" s="162" t="s">
        <v>204</v>
      </c>
      <c r="T1031" s="162" t="s">
        <v>204</v>
      </c>
      <c r="U1031" s="162" t="s">
        <v>204</v>
      </c>
      <c r="V1031" s="162" t="s">
        <v>204</v>
      </c>
      <c r="W1031" s="162" t="s">
        <v>204</v>
      </c>
      <c r="X1031" s="162" t="s">
        <v>205</v>
      </c>
      <c r="Y1031" s="162" t="s">
        <v>205</v>
      </c>
      <c r="Z1031" s="162" t="s">
        <v>204</v>
      </c>
      <c r="AA1031" s="162" t="s">
        <v>204</v>
      </c>
      <c r="AB1031" s="162" t="s">
        <v>205</v>
      </c>
      <c r="AC1031" s="162" t="s">
        <v>204</v>
      </c>
      <c r="AD1031" s="162" t="s">
        <v>204</v>
      </c>
      <c r="AE1031" s="162" t="s">
        <v>204</v>
      </c>
      <c r="AF1031" s="162" t="s">
        <v>204</v>
      </c>
      <c r="AG1031" s="162" t="s">
        <v>197</v>
      </c>
    </row>
    <row r="1032" spans="1:33" x14ac:dyDescent="0.25">
      <c r="A1032" s="162" t="s">
        <v>213</v>
      </c>
      <c r="B1032" s="162" t="s">
        <v>197</v>
      </c>
      <c r="C1032" s="162" t="s">
        <v>197</v>
      </c>
      <c r="D1032" s="162" t="s">
        <v>1358</v>
      </c>
      <c r="E1032" s="162" t="s">
        <v>197</v>
      </c>
      <c r="F1032" s="162" t="s">
        <v>1359</v>
      </c>
      <c r="G1032" s="162" t="s">
        <v>88</v>
      </c>
      <c r="H1032" s="162" t="s">
        <v>87</v>
      </c>
      <c r="I1032" s="162" t="s">
        <v>1551</v>
      </c>
      <c r="J1032" s="162" t="s">
        <v>186</v>
      </c>
      <c r="K1032" s="162" t="s">
        <v>10</v>
      </c>
      <c r="L1032" s="162">
        <v>11</v>
      </c>
      <c r="M1032" s="162">
        <v>2014</v>
      </c>
      <c r="N1032" s="162" t="s">
        <v>2325</v>
      </c>
      <c r="O1032" s="162">
        <v>632</v>
      </c>
      <c r="P1032" s="162" t="s">
        <v>204</v>
      </c>
      <c r="Q1032" s="162" t="s">
        <v>204</v>
      </c>
      <c r="R1032" s="162" t="s">
        <v>204</v>
      </c>
      <c r="S1032" s="162" t="s">
        <v>204</v>
      </c>
      <c r="T1032" s="162" t="s">
        <v>204</v>
      </c>
      <c r="U1032" s="162" t="s">
        <v>204</v>
      </c>
      <c r="V1032" s="162" t="s">
        <v>204</v>
      </c>
      <c r="W1032" s="162" t="s">
        <v>204</v>
      </c>
      <c r="X1032" s="162" t="s">
        <v>205</v>
      </c>
      <c r="Y1032" s="162" t="s">
        <v>205</v>
      </c>
      <c r="Z1032" s="162" t="s">
        <v>204</v>
      </c>
      <c r="AA1032" s="162" t="s">
        <v>204</v>
      </c>
      <c r="AB1032" s="162" t="s">
        <v>205</v>
      </c>
      <c r="AC1032" s="162" t="s">
        <v>204</v>
      </c>
      <c r="AD1032" s="162" t="s">
        <v>204</v>
      </c>
      <c r="AE1032" s="162" t="s">
        <v>204</v>
      </c>
      <c r="AF1032" s="162" t="s">
        <v>204</v>
      </c>
      <c r="AG1032" s="162" t="s">
        <v>197</v>
      </c>
    </row>
    <row r="1033" spans="1:33" x14ac:dyDescent="0.25">
      <c r="A1033" s="162" t="s">
        <v>213</v>
      </c>
      <c r="B1033" s="162" t="s">
        <v>197</v>
      </c>
      <c r="C1033" s="162" t="s">
        <v>197</v>
      </c>
      <c r="D1033" s="162" t="s">
        <v>1358</v>
      </c>
      <c r="E1033" s="162" t="s">
        <v>197</v>
      </c>
      <c r="F1033" s="162" t="s">
        <v>1359</v>
      </c>
      <c r="G1033" s="162" t="s">
        <v>88</v>
      </c>
      <c r="H1033" s="162" t="s">
        <v>87</v>
      </c>
      <c r="I1033" s="162" t="s">
        <v>1551</v>
      </c>
      <c r="J1033" s="162" t="s">
        <v>186</v>
      </c>
      <c r="K1033" s="162" t="s">
        <v>10</v>
      </c>
      <c r="L1033" s="162">
        <v>8</v>
      </c>
      <c r="M1033" s="162">
        <v>2014</v>
      </c>
      <c r="N1033" s="162" t="s">
        <v>2318</v>
      </c>
      <c r="O1033" s="162">
        <v>132</v>
      </c>
      <c r="P1033" s="162" t="s">
        <v>204</v>
      </c>
      <c r="Q1033" s="162" t="s">
        <v>204</v>
      </c>
      <c r="R1033" s="162" t="s">
        <v>204</v>
      </c>
      <c r="S1033" s="162" t="s">
        <v>204</v>
      </c>
      <c r="T1033" s="162" t="s">
        <v>204</v>
      </c>
      <c r="U1033" s="162" t="s">
        <v>204</v>
      </c>
      <c r="V1033" s="162" t="s">
        <v>204</v>
      </c>
      <c r="W1033" s="162" t="s">
        <v>204</v>
      </c>
      <c r="X1033" s="162" t="s">
        <v>205</v>
      </c>
      <c r="Y1033" s="162" t="s">
        <v>205</v>
      </c>
      <c r="Z1033" s="162" t="s">
        <v>204</v>
      </c>
      <c r="AA1033" s="162" t="s">
        <v>204</v>
      </c>
      <c r="AB1033" s="162" t="s">
        <v>205</v>
      </c>
      <c r="AC1033" s="162" t="s">
        <v>204</v>
      </c>
      <c r="AD1033" s="162" t="s">
        <v>204</v>
      </c>
      <c r="AE1033" s="162" t="s">
        <v>204</v>
      </c>
      <c r="AF1033" s="162" t="s">
        <v>204</v>
      </c>
      <c r="AG1033" s="162" t="s">
        <v>197</v>
      </c>
    </row>
    <row r="1034" spans="1:33" x14ac:dyDescent="0.25">
      <c r="A1034" s="162" t="s">
        <v>213</v>
      </c>
      <c r="B1034" s="162" t="s">
        <v>197</v>
      </c>
      <c r="C1034" s="162" t="s">
        <v>197</v>
      </c>
      <c r="D1034" s="162" t="s">
        <v>1358</v>
      </c>
      <c r="E1034" s="162" t="s">
        <v>197</v>
      </c>
      <c r="F1034" s="162" t="s">
        <v>1359</v>
      </c>
      <c r="G1034" s="162" t="s">
        <v>88</v>
      </c>
      <c r="H1034" s="162" t="s">
        <v>87</v>
      </c>
      <c r="I1034" s="162" t="s">
        <v>1551</v>
      </c>
      <c r="J1034" s="162" t="s">
        <v>186</v>
      </c>
      <c r="K1034" s="162" t="s">
        <v>10</v>
      </c>
      <c r="L1034" s="162">
        <v>8</v>
      </c>
      <c r="M1034" s="162">
        <v>2014</v>
      </c>
      <c r="N1034" s="162" t="s">
        <v>2317</v>
      </c>
      <c r="O1034" s="162">
        <v>343</v>
      </c>
      <c r="P1034" s="162" t="s">
        <v>204</v>
      </c>
      <c r="Q1034" s="162" t="s">
        <v>204</v>
      </c>
      <c r="R1034" s="162" t="s">
        <v>204</v>
      </c>
      <c r="S1034" s="162" t="s">
        <v>204</v>
      </c>
      <c r="T1034" s="162" t="s">
        <v>204</v>
      </c>
      <c r="U1034" s="162" t="s">
        <v>204</v>
      </c>
      <c r="V1034" s="162" t="s">
        <v>204</v>
      </c>
      <c r="W1034" s="162" t="s">
        <v>204</v>
      </c>
      <c r="X1034" s="162" t="s">
        <v>205</v>
      </c>
      <c r="Y1034" s="162" t="s">
        <v>205</v>
      </c>
      <c r="Z1034" s="162" t="s">
        <v>204</v>
      </c>
      <c r="AA1034" s="162" t="s">
        <v>204</v>
      </c>
      <c r="AB1034" s="162" t="s">
        <v>205</v>
      </c>
      <c r="AC1034" s="162" t="s">
        <v>204</v>
      </c>
      <c r="AD1034" s="162" t="s">
        <v>204</v>
      </c>
      <c r="AE1034" s="162" t="s">
        <v>204</v>
      </c>
      <c r="AF1034" s="162" t="s">
        <v>204</v>
      </c>
      <c r="AG1034" s="162" t="s">
        <v>197</v>
      </c>
    </row>
    <row r="1035" spans="1:33" x14ac:dyDescent="0.25">
      <c r="A1035" s="162" t="s">
        <v>213</v>
      </c>
      <c r="B1035" s="162" t="s">
        <v>197</v>
      </c>
      <c r="C1035" s="162" t="s">
        <v>197</v>
      </c>
      <c r="D1035" s="162" t="s">
        <v>1358</v>
      </c>
      <c r="E1035" s="162" t="s">
        <v>197</v>
      </c>
      <c r="F1035" s="162" t="s">
        <v>1359</v>
      </c>
      <c r="G1035" s="162" t="s">
        <v>88</v>
      </c>
      <c r="H1035" s="162" t="s">
        <v>87</v>
      </c>
      <c r="I1035" s="162" t="s">
        <v>1551</v>
      </c>
      <c r="J1035" s="162" t="s">
        <v>186</v>
      </c>
      <c r="K1035" s="162" t="s">
        <v>10</v>
      </c>
      <c r="L1035" s="162">
        <v>9</v>
      </c>
      <c r="M1035" s="162">
        <v>2014</v>
      </c>
      <c r="N1035" s="162" t="s">
        <v>2320</v>
      </c>
      <c r="O1035" s="162">
        <v>126</v>
      </c>
      <c r="P1035" s="162" t="s">
        <v>204</v>
      </c>
      <c r="Q1035" s="162" t="s">
        <v>204</v>
      </c>
      <c r="R1035" s="162" t="s">
        <v>204</v>
      </c>
      <c r="S1035" s="162" t="s">
        <v>204</v>
      </c>
      <c r="T1035" s="162" t="s">
        <v>204</v>
      </c>
      <c r="U1035" s="162" t="s">
        <v>204</v>
      </c>
      <c r="V1035" s="162" t="s">
        <v>204</v>
      </c>
      <c r="W1035" s="162" t="s">
        <v>204</v>
      </c>
      <c r="X1035" s="162" t="s">
        <v>205</v>
      </c>
      <c r="Y1035" s="162" t="s">
        <v>205</v>
      </c>
      <c r="Z1035" s="162" t="s">
        <v>204</v>
      </c>
      <c r="AA1035" s="162" t="s">
        <v>204</v>
      </c>
      <c r="AB1035" s="162" t="s">
        <v>205</v>
      </c>
      <c r="AC1035" s="162" t="s">
        <v>204</v>
      </c>
      <c r="AD1035" s="162" t="s">
        <v>204</v>
      </c>
      <c r="AE1035" s="162" t="s">
        <v>204</v>
      </c>
      <c r="AF1035" s="162" t="s">
        <v>204</v>
      </c>
      <c r="AG1035" s="162" t="s">
        <v>197</v>
      </c>
    </row>
    <row r="1036" spans="1:33" x14ac:dyDescent="0.25">
      <c r="A1036" s="162" t="s">
        <v>213</v>
      </c>
      <c r="B1036" s="162" t="s">
        <v>197</v>
      </c>
      <c r="C1036" s="162" t="s">
        <v>197</v>
      </c>
      <c r="D1036" s="162" t="s">
        <v>1358</v>
      </c>
      <c r="E1036" s="162" t="s">
        <v>197</v>
      </c>
      <c r="F1036" s="162" t="s">
        <v>1359</v>
      </c>
      <c r="G1036" s="162" t="s">
        <v>88</v>
      </c>
      <c r="H1036" s="162" t="s">
        <v>87</v>
      </c>
      <c r="I1036" s="162" t="s">
        <v>1551</v>
      </c>
      <c r="J1036" s="162" t="s">
        <v>186</v>
      </c>
      <c r="K1036" s="162" t="s">
        <v>10</v>
      </c>
      <c r="L1036" s="162">
        <v>9</v>
      </c>
      <c r="M1036" s="162">
        <v>2014</v>
      </c>
      <c r="N1036" s="162" t="s">
        <v>2319</v>
      </c>
      <c r="O1036" s="162">
        <v>329</v>
      </c>
      <c r="P1036" s="162" t="s">
        <v>204</v>
      </c>
      <c r="Q1036" s="162" t="s">
        <v>204</v>
      </c>
      <c r="R1036" s="162" t="s">
        <v>204</v>
      </c>
      <c r="S1036" s="162" t="s">
        <v>204</v>
      </c>
      <c r="T1036" s="162" t="s">
        <v>204</v>
      </c>
      <c r="U1036" s="162" t="s">
        <v>204</v>
      </c>
      <c r="V1036" s="162" t="s">
        <v>204</v>
      </c>
      <c r="W1036" s="162" t="s">
        <v>204</v>
      </c>
      <c r="X1036" s="162" t="s">
        <v>205</v>
      </c>
      <c r="Y1036" s="162" t="s">
        <v>205</v>
      </c>
      <c r="Z1036" s="162" t="s">
        <v>204</v>
      </c>
      <c r="AA1036" s="162" t="s">
        <v>204</v>
      </c>
      <c r="AB1036" s="162" t="s">
        <v>205</v>
      </c>
      <c r="AC1036" s="162" t="s">
        <v>204</v>
      </c>
      <c r="AD1036" s="162" t="s">
        <v>204</v>
      </c>
      <c r="AE1036" s="162" t="s">
        <v>204</v>
      </c>
      <c r="AF1036" s="162" t="s">
        <v>204</v>
      </c>
      <c r="AG1036" s="162" t="s">
        <v>197</v>
      </c>
    </row>
    <row r="1037" spans="1:33" x14ac:dyDescent="0.25">
      <c r="A1037" s="162" t="s">
        <v>213</v>
      </c>
      <c r="B1037" s="162" t="s">
        <v>197</v>
      </c>
      <c r="C1037" s="162" t="s">
        <v>197</v>
      </c>
      <c r="D1037" s="162" t="s">
        <v>1358</v>
      </c>
      <c r="E1037" s="162" t="s">
        <v>197</v>
      </c>
      <c r="F1037" s="162" t="s">
        <v>1359</v>
      </c>
      <c r="G1037" s="162" t="s">
        <v>88</v>
      </c>
      <c r="H1037" s="162" t="s">
        <v>87</v>
      </c>
      <c r="I1037" s="162" t="s">
        <v>1551</v>
      </c>
      <c r="J1037" s="162" t="s">
        <v>186</v>
      </c>
      <c r="K1037" s="162" t="s">
        <v>10</v>
      </c>
      <c r="L1037" s="162">
        <v>10</v>
      </c>
      <c r="M1037" s="162">
        <v>2014</v>
      </c>
      <c r="N1037" s="162" t="s">
        <v>2323</v>
      </c>
      <c r="O1037" s="162">
        <v>175</v>
      </c>
      <c r="P1037" s="162" t="s">
        <v>204</v>
      </c>
      <c r="Q1037" s="162" t="s">
        <v>204</v>
      </c>
      <c r="R1037" s="162" t="s">
        <v>204</v>
      </c>
      <c r="S1037" s="162" t="s">
        <v>204</v>
      </c>
      <c r="T1037" s="162" t="s">
        <v>204</v>
      </c>
      <c r="U1037" s="162" t="s">
        <v>204</v>
      </c>
      <c r="V1037" s="162" t="s">
        <v>204</v>
      </c>
      <c r="W1037" s="162" t="s">
        <v>204</v>
      </c>
      <c r="X1037" s="162" t="s">
        <v>205</v>
      </c>
      <c r="Y1037" s="162" t="s">
        <v>205</v>
      </c>
      <c r="Z1037" s="162" t="s">
        <v>204</v>
      </c>
      <c r="AA1037" s="162" t="s">
        <v>204</v>
      </c>
      <c r="AB1037" s="162" t="s">
        <v>205</v>
      </c>
      <c r="AC1037" s="162" t="s">
        <v>204</v>
      </c>
      <c r="AD1037" s="162" t="s">
        <v>204</v>
      </c>
      <c r="AE1037" s="162" t="s">
        <v>204</v>
      </c>
      <c r="AF1037" s="162" t="s">
        <v>204</v>
      </c>
      <c r="AG1037" s="162" t="s">
        <v>197</v>
      </c>
    </row>
    <row r="1038" spans="1:33" x14ac:dyDescent="0.25">
      <c r="A1038" s="162" t="s">
        <v>213</v>
      </c>
      <c r="B1038" s="162" t="s">
        <v>197</v>
      </c>
      <c r="C1038" s="162" t="s">
        <v>197</v>
      </c>
      <c r="D1038" s="162" t="s">
        <v>1358</v>
      </c>
      <c r="E1038" s="162" t="s">
        <v>197</v>
      </c>
      <c r="F1038" s="162" t="s">
        <v>1359</v>
      </c>
      <c r="G1038" s="162" t="s">
        <v>88</v>
      </c>
      <c r="H1038" s="162" t="s">
        <v>87</v>
      </c>
      <c r="I1038" s="162" t="s">
        <v>1551</v>
      </c>
      <c r="J1038" s="162" t="s">
        <v>186</v>
      </c>
      <c r="K1038" s="162" t="s">
        <v>10</v>
      </c>
      <c r="L1038" s="162">
        <v>10</v>
      </c>
      <c r="M1038" s="162">
        <v>2014</v>
      </c>
      <c r="N1038" s="162" t="s">
        <v>2322</v>
      </c>
      <c r="O1038" s="162">
        <v>457</v>
      </c>
      <c r="P1038" s="162" t="s">
        <v>204</v>
      </c>
      <c r="Q1038" s="162" t="s">
        <v>204</v>
      </c>
      <c r="R1038" s="162" t="s">
        <v>204</v>
      </c>
      <c r="S1038" s="162" t="s">
        <v>204</v>
      </c>
      <c r="T1038" s="162" t="s">
        <v>204</v>
      </c>
      <c r="U1038" s="162" t="s">
        <v>204</v>
      </c>
      <c r="V1038" s="162" t="s">
        <v>204</v>
      </c>
      <c r="W1038" s="162" t="s">
        <v>204</v>
      </c>
      <c r="X1038" s="162" t="s">
        <v>205</v>
      </c>
      <c r="Y1038" s="162" t="s">
        <v>205</v>
      </c>
      <c r="Z1038" s="162" t="s">
        <v>204</v>
      </c>
      <c r="AA1038" s="162" t="s">
        <v>204</v>
      </c>
      <c r="AB1038" s="162" t="s">
        <v>205</v>
      </c>
      <c r="AC1038" s="162" t="s">
        <v>204</v>
      </c>
      <c r="AD1038" s="162" t="s">
        <v>204</v>
      </c>
      <c r="AE1038" s="162" t="s">
        <v>204</v>
      </c>
      <c r="AF1038" s="162" t="s">
        <v>204</v>
      </c>
      <c r="AG1038" s="162" t="s">
        <v>197</v>
      </c>
    </row>
    <row r="1039" spans="1:33" x14ac:dyDescent="0.25">
      <c r="A1039" s="162" t="s">
        <v>213</v>
      </c>
      <c r="B1039" s="162" t="s">
        <v>197</v>
      </c>
      <c r="C1039" s="162" t="s">
        <v>197</v>
      </c>
      <c r="D1039" s="162" t="s">
        <v>1358</v>
      </c>
      <c r="E1039" s="162" t="s">
        <v>197</v>
      </c>
      <c r="F1039" s="162" t="s">
        <v>1359</v>
      </c>
      <c r="G1039" s="162" t="s">
        <v>88</v>
      </c>
      <c r="H1039" s="162" t="s">
        <v>87</v>
      </c>
      <c r="I1039" s="162" t="s">
        <v>1551</v>
      </c>
      <c r="J1039" s="162" t="s">
        <v>186</v>
      </c>
      <c r="K1039" s="162" t="s">
        <v>10</v>
      </c>
      <c r="L1039" s="162">
        <v>10</v>
      </c>
      <c r="M1039" s="162">
        <v>2014</v>
      </c>
      <c r="N1039" s="162" t="s">
        <v>2321</v>
      </c>
      <c r="O1039" s="162">
        <v>2477</v>
      </c>
      <c r="P1039" s="162" t="s">
        <v>204</v>
      </c>
      <c r="Q1039" s="162" t="s">
        <v>204</v>
      </c>
      <c r="R1039" s="162" t="s">
        <v>204</v>
      </c>
      <c r="S1039" s="162" t="s">
        <v>204</v>
      </c>
      <c r="T1039" s="162" t="s">
        <v>204</v>
      </c>
      <c r="U1039" s="162" t="s">
        <v>204</v>
      </c>
      <c r="V1039" s="162" t="s">
        <v>204</v>
      </c>
      <c r="W1039" s="162" t="s">
        <v>204</v>
      </c>
      <c r="X1039" s="162" t="s">
        <v>205</v>
      </c>
      <c r="Y1039" s="162" t="s">
        <v>205</v>
      </c>
      <c r="Z1039" s="162" t="s">
        <v>204</v>
      </c>
      <c r="AA1039" s="162" t="s">
        <v>204</v>
      </c>
      <c r="AB1039" s="162" t="s">
        <v>205</v>
      </c>
      <c r="AC1039" s="162" t="s">
        <v>204</v>
      </c>
      <c r="AD1039" s="162" t="s">
        <v>204</v>
      </c>
      <c r="AE1039" s="162" t="s">
        <v>204</v>
      </c>
      <c r="AF1039" s="162" t="s">
        <v>204</v>
      </c>
      <c r="AG1039" s="162" t="s">
        <v>197</v>
      </c>
    </row>
    <row r="1040" spans="1:33" x14ac:dyDescent="0.25">
      <c r="A1040" s="162" t="s">
        <v>213</v>
      </c>
      <c r="B1040" s="162" t="s">
        <v>197</v>
      </c>
      <c r="C1040" s="162" t="s">
        <v>197</v>
      </c>
      <c r="D1040" s="162" t="s">
        <v>1358</v>
      </c>
      <c r="E1040" s="162" t="s">
        <v>197</v>
      </c>
      <c r="F1040" s="162" t="s">
        <v>1359</v>
      </c>
      <c r="G1040" s="162" t="s">
        <v>88</v>
      </c>
      <c r="H1040" s="162" t="s">
        <v>87</v>
      </c>
      <c r="I1040" s="162" t="s">
        <v>1551</v>
      </c>
      <c r="J1040" s="162" t="s">
        <v>186</v>
      </c>
      <c r="K1040" s="162" t="s">
        <v>10</v>
      </c>
      <c r="L1040" s="162">
        <v>7</v>
      </c>
      <c r="M1040" s="162">
        <v>2014</v>
      </c>
      <c r="N1040" s="162" t="s">
        <v>2316</v>
      </c>
      <c r="O1040" s="162">
        <v>191</v>
      </c>
      <c r="P1040" s="162" t="s">
        <v>204</v>
      </c>
      <c r="Q1040" s="162" t="s">
        <v>204</v>
      </c>
      <c r="R1040" s="162" t="s">
        <v>204</v>
      </c>
      <c r="S1040" s="162" t="s">
        <v>204</v>
      </c>
      <c r="T1040" s="162" t="s">
        <v>204</v>
      </c>
      <c r="U1040" s="162" t="s">
        <v>204</v>
      </c>
      <c r="V1040" s="162" t="s">
        <v>204</v>
      </c>
      <c r="W1040" s="162" t="s">
        <v>204</v>
      </c>
      <c r="X1040" s="162" t="s">
        <v>205</v>
      </c>
      <c r="Y1040" s="162" t="s">
        <v>205</v>
      </c>
      <c r="Z1040" s="162" t="s">
        <v>204</v>
      </c>
      <c r="AA1040" s="162" t="s">
        <v>204</v>
      </c>
      <c r="AB1040" s="162" t="s">
        <v>205</v>
      </c>
      <c r="AC1040" s="162" t="s">
        <v>204</v>
      </c>
      <c r="AD1040" s="162" t="s">
        <v>204</v>
      </c>
      <c r="AE1040" s="162" t="s">
        <v>204</v>
      </c>
      <c r="AF1040" s="162" t="s">
        <v>204</v>
      </c>
      <c r="AG1040" s="162" t="s">
        <v>197</v>
      </c>
    </row>
    <row r="1041" spans="1:33" x14ac:dyDescent="0.25">
      <c r="A1041" s="162" t="s">
        <v>213</v>
      </c>
      <c r="B1041" s="162" t="s">
        <v>197</v>
      </c>
      <c r="C1041" s="162" t="s">
        <v>197</v>
      </c>
      <c r="D1041" s="162" t="s">
        <v>1358</v>
      </c>
      <c r="E1041" s="162" t="s">
        <v>197</v>
      </c>
      <c r="F1041" s="162" t="s">
        <v>1359</v>
      </c>
      <c r="G1041" s="162" t="s">
        <v>88</v>
      </c>
      <c r="H1041" s="162" t="s">
        <v>87</v>
      </c>
      <c r="I1041" s="162" t="s">
        <v>1551</v>
      </c>
      <c r="J1041" s="162" t="s">
        <v>186</v>
      </c>
      <c r="K1041" s="162" t="s">
        <v>10</v>
      </c>
      <c r="L1041" s="162">
        <v>7</v>
      </c>
      <c r="M1041" s="162">
        <v>2014</v>
      </c>
      <c r="N1041" s="162" t="s">
        <v>2315</v>
      </c>
      <c r="O1041" s="162">
        <v>497</v>
      </c>
      <c r="P1041" s="162" t="s">
        <v>204</v>
      </c>
      <c r="Q1041" s="162" t="s">
        <v>204</v>
      </c>
      <c r="R1041" s="162" t="s">
        <v>204</v>
      </c>
      <c r="S1041" s="162" t="s">
        <v>204</v>
      </c>
      <c r="T1041" s="162" t="s">
        <v>204</v>
      </c>
      <c r="U1041" s="162" t="s">
        <v>204</v>
      </c>
      <c r="V1041" s="162" t="s">
        <v>204</v>
      </c>
      <c r="W1041" s="162" t="s">
        <v>204</v>
      </c>
      <c r="X1041" s="162" t="s">
        <v>205</v>
      </c>
      <c r="Y1041" s="162" t="s">
        <v>205</v>
      </c>
      <c r="Z1041" s="162" t="s">
        <v>204</v>
      </c>
      <c r="AA1041" s="162" t="s">
        <v>204</v>
      </c>
      <c r="AB1041" s="162" t="s">
        <v>205</v>
      </c>
      <c r="AC1041" s="162" t="s">
        <v>204</v>
      </c>
      <c r="AD1041" s="162" t="s">
        <v>204</v>
      </c>
      <c r="AE1041" s="162" t="s">
        <v>204</v>
      </c>
      <c r="AF1041" s="162" t="s">
        <v>204</v>
      </c>
      <c r="AG1041" s="162" t="s">
        <v>197</v>
      </c>
    </row>
    <row r="1042" spans="1:33" x14ac:dyDescent="0.25">
      <c r="A1042" s="162" t="s">
        <v>213</v>
      </c>
      <c r="B1042" s="162" t="s">
        <v>197</v>
      </c>
      <c r="C1042" s="162" t="s">
        <v>197</v>
      </c>
      <c r="D1042" s="162" t="s">
        <v>1358</v>
      </c>
      <c r="E1042" s="162" t="s">
        <v>197</v>
      </c>
      <c r="F1042" s="162" t="s">
        <v>1359</v>
      </c>
      <c r="G1042" s="162" t="s">
        <v>2330</v>
      </c>
      <c r="H1042" s="162" t="s">
        <v>2331</v>
      </c>
      <c r="I1042" s="162" t="s">
        <v>2332</v>
      </c>
      <c r="J1042" s="162" t="s">
        <v>186</v>
      </c>
      <c r="K1042" s="162" t="s">
        <v>2333</v>
      </c>
      <c r="L1042" s="162">
        <v>4</v>
      </c>
      <c r="M1042" s="162">
        <v>2015</v>
      </c>
      <c r="N1042" s="162" t="s">
        <v>2336</v>
      </c>
      <c r="O1042" s="162">
        <v>2159</v>
      </c>
      <c r="P1042" s="162" t="s">
        <v>204</v>
      </c>
      <c r="Q1042" s="162" t="s">
        <v>204</v>
      </c>
      <c r="R1042" s="162" t="s">
        <v>204</v>
      </c>
      <c r="S1042" s="162" t="s">
        <v>204</v>
      </c>
      <c r="T1042" s="162" t="s">
        <v>204</v>
      </c>
      <c r="U1042" s="162" t="s">
        <v>204</v>
      </c>
      <c r="V1042" s="162" t="s">
        <v>204</v>
      </c>
      <c r="W1042" s="162" t="s">
        <v>204</v>
      </c>
      <c r="X1042" s="162" t="s">
        <v>204</v>
      </c>
      <c r="Y1042" s="162" t="s">
        <v>204</v>
      </c>
      <c r="Z1042" s="162" t="s">
        <v>204</v>
      </c>
      <c r="AA1042" s="162" t="s">
        <v>204</v>
      </c>
      <c r="AB1042" s="162" t="s">
        <v>204</v>
      </c>
      <c r="AC1042" s="162" t="s">
        <v>204</v>
      </c>
      <c r="AD1042" s="162" t="s">
        <v>204</v>
      </c>
      <c r="AE1042" s="162" t="s">
        <v>204</v>
      </c>
      <c r="AF1042" s="162" t="s">
        <v>204</v>
      </c>
      <c r="AG1042" s="162" t="s">
        <v>197</v>
      </c>
    </row>
    <row r="1043" spans="1:33" x14ac:dyDescent="0.25">
      <c r="A1043" s="162" t="s">
        <v>213</v>
      </c>
      <c r="B1043" s="162" t="s">
        <v>197</v>
      </c>
      <c r="C1043" s="162" t="s">
        <v>197</v>
      </c>
      <c r="D1043" s="162" t="s">
        <v>1358</v>
      </c>
      <c r="E1043" s="162" t="s">
        <v>197</v>
      </c>
      <c r="F1043" s="162" t="s">
        <v>1359</v>
      </c>
      <c r="G1043" s="162" t="s">
        <v>2330</v>
      </c>
      <c r="H1043" s="162" t="s">
        <v>2331</v>
      </c>
      <c r="I1043" s="162" t="s">
        <v>2332</v>
      </c>
      <c r="J1043" s="162" t="s">
        <v>186</v>
      </c>
      <c r="K1043" s="162" t="s">
        <v>2333</v>
      </c>
      <c r="L1043" s="162">
        <v>7</v>
      </c>
      <c r="M1043" s="162">
        <v>2015</v>
      </c>
      <c r="N1043" s="162" t="s">
        <v>2339</v>
      </c>
      <c r="O1043" s="162">
        <v>1450</v>
      </c>
      <c r="P1043" s="162" t="s">
        <v>204</v>
      </c>
      <c r="Q1043" s="162" t="s">
        <v>204</v>
      </c>
      <c r="R1043" s="162" t="s">
        <v>204</v>
      </c>
      <c r="S1043" s="162" t="s">
        <v>204</v>
      </c>
      <c r="T1043" s="162" t="s">
        <v>204</v>
      </c>
      <c r="U1043" s="162" t="s">
        <v>204</v>
      </c>
      <c r="V1043" s="162" t="s">
        <v>204</v>
      </c>
      <c r="W1043" s="162" t="s">
        <v>204</v>
      </c>
      <c r="X1043" s="162" t="s">
        <v>204</v>
      </c>
      <c r="Y1043" s="162" t="s">
        <v>204</v>
      </c>
      <c r="Z1043" s="162" t="s">
        <v>204</v>
      </c>
      <c r="AA1043" s="162" t="s">
        <v>204</v>
      </c>
      <c r="AB1043" s="162" t="s">
        <v>204</v>
      </c>
      <c r="AC1043" s="162" t="s">
        <v>204</v>
      </c>
      <c r="AD1043" s="162" t="s">
        <v>204</v>
      </c>
      <c r="AE1043" s="162" t="s">
        <v>204</v>
      </c>
      <c r="AF1043" s="162" t="s">
        <v>204</v>
      </c>
      <c r="AG1043" s="162" t="s">
        <v>197</v>
      </c>
    </row>
    <row r="1044" spans="1:33" x14ac:dyDescent="0.25">
      <c r="A1044" s="162" t="s">
        <v>213</v>
      </c>
      <c r="B1044" s="162" t="s">
        <v>197</v>
      </c>
      <c r="C1044" s="162" t="s">
        <v>197</v>
      </c>
      <c r="D1044" s="162" t="s">
        <v>1358</v>
      </c>
      <c r="E1044" s="162" t="s">
        <v>197</v>
      </c>
      <c r="F1044" s="162" t="s">
        <v>1359</v>
      </c>
      <c r="G1044" s="162" t="s">
        <v>2330</v>
      </c>
      <c r="H1044" s="162" t="s">
        <v>2331</v>
      </c>
      <c r="I1044" s="162" t="s">
        <v>2332</v>
      </c>
      <c r="J1044" s="162" t="s">
        <v>186</v>
      </c>
      <c r="K1044" s="162" t="s">
        <v>2333</v>
      </c>
      <c r="L1044" s="162">
        <v>6</v>
      </c>
      <c r="M1044" s="162">
        <v>2015</v>
      </c>
      <c r="N1044" s="162" t="s">
        <v>2338</v>
      </c>
      <c r="O1044" s="162">
        <v>1363</v>
      </c>
      <c r="P1044" s="162" t="s">
        <v>204</v>
      </c>
      <c r="Q1044" s="162" t="s">
        <v>204</v>
      </c>
      <c r="R1044" s="162" t="s">
        <v>204</v>
      </c>
      <c r="S1044" s="162" t="s">
        <v>204</v>
      </c>
      <c r="T1044" s="162" t="s">
        <v>204</v>
      </c>
      <c r="U1044" s="162" t="s">
        <v>204</v>
      </c>
      <c r="V1044" s="162" t="s">
        <v>204</v>
      </c>
      <c r="W1044" s="162" t="s">
        <v>204</v>
      </c>
      <c r="X1044" s="162" t="s">
        <v>204</v>
      </c>
      <c r="Y1044" s="162" t="s">
        <v>204</v>
      </c>
      <c r="Z1044" s="162" t="s">
        <v>204</v>
      </c>
      <c r="AA1044" s="162" t="s">
        <v>204</v>
      </c>
      <c r="AB1044" s="162" t="s">
        <v>204</v>
      </c>
      <c r="AC1044" s="162" t="s">
        <v>204</v>
      </c>
      <c r="AD1044" s="162" t="s">
        <v>204</v>
      </c>
      <c r="AE1044" s="162" t="s">
        <v>204</v>
      </c>
      <c r="AF1044" s="162" t="s">
        <v>204</v>
      </c>
      <c r="AG1044" s="162" t="s">
        <v>197</v>
      </c>
    </row>
    <row r="1045" spans="1:33" x14ac:dyDescent="0.25">
      <c r="A1045" s="162" t="s">
        <v>213</v>
      </c>
      <c r="B1045" s="162" t="s">
        <v>197</v>
      </c>
      <c r="C1045" s="162" t="s">
        <v>197</v>
      </c>
      <c r="D1045" s="162" t="s">
        <v>1358</v>
      </c>
      <c r="E1045" s="162" t="s">
        <v>197</v>
      </c>
      <c r="F1045" s="162" t="s">
        <v>1359</v>
      </c>
      <c r="G1045" s="162" t="s">
        <v>2330</v>
      </c>
      <c r="H1045" s="162" t="s">
        <v>2331</v>
      </c>
      <c r="I1045" s="162" t="s">
        <v>2332</v>
      </c>
      <c r="J1045" s="162" t="s">
        <v>186</v>
      </c>
      <c r="K1045" s="162" t="s">
        <v>2333</v>
      </c>
      <c r="L1045" s="162">
        <v>5</v>
      </c>
      <c r="M1045" s="162">
        <v>2015</v>
      </c>
      <c r="N1045" s="162" t="s">
        <v>2337</v>
      </c>
      <c r="O1045" s="162">
        <v>2348</v>
      </c>
      <c r="P1045" s="162" t="s">
        <v>204</v>
      </c>
      <c r="Q1045" s="162" t="s">
        <v>204</v>
      </c>
      <c r="R1045" s="162" t="s">
        <v>204</v>
      </c>
      <c r="S1045" s="162" t="s">
        <v>204</v>
      </c>
      <c r="T1045" s="162" t="s">
        <v>204</v>
      </c>
      <c r="U1045" s="162" t="s">
        <v>204</v>
      </c>
      <c r="V1045" s="162" t="s">
        <v>204</v>
      </c>
      <c r="W1045" s="162" t="s">
        <v>204</v>
      </c>
      <c r="X1045" s="162" t="s">
        <v>204</v>
      </c>
      <c r="Y1045" s="162" t="s">
        <v>204</v>
      </c>
      <c r="Z1045" s="162" t="s">
        <v>204</v>
      </c>
      <c r="AA1045" s="162" t="s">
        <v>204</v>
      </c>
      <c r="AB1045" s="162" t="s">
        <v>204</v>
      </c>
      <c r="AC1045" s="162" t="s">
        <v>204</v>
      </c>
      <c r="AD1045" s="162" t="s">
        <v>204</v>
      </c>
      <c r="AE1045" s="162" t="s">
        <v>204</v>
      </c>
      <c r="AF1045" s="162" t="s">
        <v>204</v>
      </c>
      <c r="AG1045" s="162" t="s">
        <v>197</v>
      </c>
    </row>
    <row r="1046" spans="1:33" x14ac:dyDescent="0.25">
      <c r="A1046" s="162" t="s">
        <v>213</v>
      </c>
      <c r="B1046" s="162" t="s">
        <v>197</v>
      </c>
      <c r="C1046" s="162" t="s">
        <v>197</v>
      </c>
      <c r="D1046" s="162" t="s">
        <v>1358</v>
      </c>
      <c r="E1046" s="162" t="s">
        <v>197</v>
      </c>
      <c r="F1046" s="162" t="s">
        <v>1359</v>
      </c>
      <c r="G1046" s="162" t="s">
        <v>2330</v>
      </c>
      <c r="H1046" s="162" t="s">
        <v>2331</v>
      </c>
      <c r="I1046" s="162" t="s">
        <v>2332</v>
      </c>
      <c r="J1046" s="162" t="s">
        <v>186</v>
      </c>
      <c r="K1046" s="162" t="s">
        <v>2333</v>
      </c>
      <c r="L1046" s="162">
        <v>2</v>
      </c>
      <c r="M1046" s="162">
        <v>2015</v>
      </c>
      <c r="N1046" s="162" t="s">
        <v>2334</v>
      </c>
      <c r="O1046" s="162">
        <v>1937</v>
      </c>
      <c r="P1046" s="162" t="s">
        <v>204</v>
      </c>
      <c r="Q1046" s="162" t="s">
        <v>204</v>
      </c>
      <c r="R1046" s="162" t="s">
        <v>204</v>
      </c>
      <c r="S1046" s="162" t="s">
        <v>204</v>
      </c>
      <c r="T1046" s="162" t="s">
        <v>204</v>
      </c>
      <c r="U1046" s="162" t="s">
        <v>204</v>
      </c>
      <c r="V1046" s="162" t="s">
        <v>204</v>
      </c>
      <c r="W1046" s="162" t="s">
        <v>204</v>
      </c>
      <c r="X1046" s="162" t="s">
        <v>204</v>
      </c>
      <c r="Y1046" s="162" t="s">
        <v>204</v>
      </c>
      <c r="Z1046" s="162" t="s">
        <v>204</v>
      </c>
      <c r="AA1046" s="162" t="s">
        <v>204</v>
      </c>
      <c r="AB1046" s="162" t="s">
        <v>204</v>
      </c>
      <c r="AC1046" s="162" t="s">
        <v>204</v>
      </c>
      <c r="AD1046" s="162" t="s">
        <v>204</v>
      </c>
      <c r="AE1046" s="162" t="s">
        <v>204</v>
      </c>
      <c r="AF1046" s="162" t="s">
        <v>204</v>
      </c>
      <c r="AG1046" s="162" t="s">
        <v>197</v>
      </c>
    </row>
    <row r="1047" spans="1:33" x14ac:dyDescent="0.25">
      <c r="A1047" s="162" t="s">
        <v>213</v>
      </c>
      <c r="B1047" s="162" t="s">
        <v>197</v>
      </c>
      <c r="C1047" s="162" t="s">
        <v>197</v>
      </c>
      <c r="D1047" s="162" t="s">
        <v>1358</v>
      </c>
      <c r="E1047" s="162" t="s">
        <v>197</v>
      </c>
      <c r="F1047" s="162" t="s">
        <v>1359</v>
      </c>
      <c r="G1047" s="162" t="s">
        <v>2330</v>
      </c>
      <c r="H1047" s="162" t="s">
        <v>2331</v>
      </c>
      <c r="I1047" s="162" t="s">
        <v>2332</v>
      </c>
      <c r="J1047" s="162" t="s">
        <v>186</v>
      </c>
      <c r="K1047" s="162" t="s">
        <v>2333</v>
      </c>
      <c r="L1047" s="162">
        <v>3</v>
      </c>
      <c r="M1047" s="162">
        <v>2015</v>
      </c>
      <c r="N1047" s="162" t="s">
        <v>2335</v>
      </c>
      <c r="O1047" s="162">
        <v>2028</v>
      </c>
      <c r="P1047" s="162" t="s">
        <v>204</v>
      </c>
      <c r="Q1047" s="162" t="s">
        <v>204</v>
      </c>
      <c r="R1047" s="162" t="s">
        <v>204</v>
      </c>
      <c r="S1047" s="162" t="s">
        <v>204</v>
      </c>
      <c r="T1047" s="162" t="s">
        <v>204</v>
      </c>
      <c r="U1047" s="162" t="s">
        <v>204</v>
      </c>
      <c r="V1047" s="162" t="s">
        <v>204</v>
      </c>
      <c r="W1047" s="162" t="s">
        <v>204</v>
      </c>
      <c r="X1047" s="162" t="s">
        <v>204</v>
      </c>
      <c r="Y1047" s="162" t="s">
        <v>204</v>
      </c>
      <c r="Z1047" s="162" t="s">
        <v>204</v>
      </c>
      <c r="AA1047" s="162" t="s">
        <v>204</v>
      </c>
      <c r="AB1047" s="162" t="s">
        <v>204</v>
      </c>
      <c r="AC1047" s="162" t="s">
        <v>204</v>
      </c>
      <c r="AD1047" s="162" t="s">
        <v>204</v>
      </c>
      <c r="AE1047" s="162" t="s">
        <v>204</v>
      </c>
      <c r="AF1047" s="162" t="s">
        <v>204</v>
      </c>
      <c r="AG1047" s="162" t="s">
        <v>197</v>
      </c>
    </row>
    <row r="1048" spans="1:33" x14ac:dyDescent="0.25">
      <c r="A1048" s="162" t="s">
        <v>213</v>
      </c>
      <c r="B1048" s="162" t="s">
        <v>197</v>
      </c>
      <c r="C1048" s="162" t="s">
        <v>197</v>
      </c>
      <c r="D1048" s="162" t="s">
        <v>1358</v>
      </c>
      <c r="E1048" s="162" t="s">
        <v>197</v>
      </c>
      <c r="F1048" s="162" t="s">
        <v>1359</v>
      </c>
      <c r="G1048" s="162" t="s">
        <v>2330</v>
      </c>
      <c r="H1048" s="162" t="s">
        <v>2331</v>
      </c>
      <c r="I1048" s="162" t="s">
        <v>2332</v>
      </c>
      <c r="J1048" s="162" t="s">
        <v>186</v>
      </c>
      <c r="K1048" s="162" t="s">
        <v>2333</v>
      </c>
      <c r="L1048" s="162">
        <v>8</v>
      </c>
      <c r="M1048" s="162">
        <v>2015</v>
      </c>
      <c r="N1048" s="162" t="s">
        <v>2340</v>
      </c>
      <c r="O1048" s="162">
        <v>1685</v>
      </c>
      <c r="P1048" s="162" t="s">
        <v>204</v>
      </c>
      <c r="Q1048" s="162" t="s">
        <v>204</v>
      </c>
      <c r="R1048" s="162" t="s">
        <v>204</v>
      </c>
      <c r="S1048" s="162" t="s">
        <v>204</v>
      </c>
      <c r="T1048" s="162" t="s">
        <v>204</v>
      </c>
      <c r="U1048" s="162" t="s">
        <v>204</v>
      </c>
      <c r="V1048" s="162" t="s">
        <v>204</v>
      </c>
      <c r="W1048" s="162" t="s">
        <v>204</v>
      </c>
      <c r="X1048" s="162" t="s">
        <v>204</v>
      </c>
      <c r="Y1048" s="162" t="s">
        <v>204</v>
      </c>
      <c r="Z1048" s="162" t="s">
        <v>204</v>
      </c>
      <c r="AA1048" s="162" t="s">
        <v>204</v>
      </c>
      <c r="AB1048" s="162" t="s">
        <v>204</v>
      </c>
      <c r="AC1048" s="162" t="s">
        <v>204</v>
      </c>
      <c r="AD1048" s="162" t="s">
        <v>204</v>
      </c>
      <c r="AE1048" s="162" t="s">
        <v>204</v>
      </c>
      <c r="AF1048" s="162" t="s">
        <v>204</v>
      </c>
      <c r="AG1048" s="162" t="s">
        <v>197</v>
      </c>
    </row>
    <row r="1049" spans="1:33" x14ac:dyDescent="0.25">
      <c r="A1049" s="162" t="s">
        <v>213</v>
      </c>
      <c r="B1049" s="162" t="s">
        <v>197</v>
      </c>
      <c r="C1049" s="162" t="s">
        <v>197</v>
      </c>
      <c r="D1049" s="162" t="s">
        <v>1358</v>
      </c>
      <c r="E1049" s="162" t="s">
        <v>197</v>
      </c>
      <c r="F1049" s="162" t="s">
        <v>1359</v>
      </c>
      <c r="G1049" s="162" t="s">
        <v>2330</v>
      </c>
      <c r="H1049" s="162" t="s">
        <v>2331</v>
      </c>
      <c r="I1049" s="162" t="s">
        <v>2332</v>
      </c>
      <c r="J1049" s="162" t="s">
        <v>186</v>
      </c>
      <c r="K1049" s="162" t="s">
        <v>2333</v>
      </c>
      <c r="L1049" s="162">
        <v>9</v>
      </c>
      <c r="M1049" s="162">
        <v>2015</v>
      </c>
      <c r="N1049" s="162" t="s">
        <v>2341</v>
      </c>
      <c r="O1049" s="162">
        <v>60</v>
      </c>
      <c r="P1049" s="162" t="s">
        <v>204</v>
      </c>
      <c r="Q1049" s="162" t="s">
        <v>204</v>
      </c>
      <c r="R1049" s="162" t="s">
        <v>204</v>
      </c>
      <c r="S1049" s="162" t="s">
        <v>204</v>
      </c>
      <c r="T1049" s="162" t="s">
        <v>204</v>
      </c>
      <c r="U1049" s="162" t="s">
        <v>204</v>
      </c>
      <c r="V1049" s="162" t="s">
        <v>204</v>
      </c>
      <c r="W1049" s="162" t="s">
        <v>204</v>
      </c>
      <c r="X1049" s="162" t="s">
        <v>204</v>
      </c>
      <c r="Y1049" s="162" t="s">
        <v>204</v>
      </c>
      <c r="Z1049" s="162" t="s">
        <v>204</v>
      </c>
      <c r="AA1049" s="162" t="s">
        <v>204</v>
      </c>
      <c r="AB1049" s="162" t="s">
        <v>204</v>
      </c>
      <c r="AC1049" s="162" t="s">
        <v>204</v>
      </c>
      <c r="AD1049" s="162" t="s">
        <v>204</v>
      </c>
      <c r="AE1049" s="162" t="s">
        <v>204</v>
      </c>
      <c r="AF1049" s="162" t="s">
        <v>204</v>
      </c>
      <c r="AG1049" s="162" t="s">
        <v>197</v>
      </c>
    </row>
    <row r="1050" spans="1:33" x14ac:dyDescent="0.25">
      <c r="A1050" s="162" t="s">
        <v>213</v>
      </c>
      <c r="B1050" s="162" t="s">
        <v>197</v>
      </c>
      <c r="C1050" s="162" t="s">
        <v>197</v>
      </c>
      <c r="D1050" s="162" t="s">
        <v>1358</v>
      </c>
      <c r="E1050" s="162" t="s">
        <v>197</v>
      </c>
      <c r="F1050" s="162" t="s">
        <v>1359</v>
      </c>
      <c r="G1050" s="162" t="s">
        <v>42</v>
      </c>
      <c r="H1050" s="162" t="s">
        <v>41</v>
      </c>
      <c r="I1050" s="162" t="s">
        <v>1411</v>
      </c>
      <c r="J1050" s="162" t="s">
        <v>1412</v>
      </c>
      <c r="K1050" s="162" t="s">
        <v>10</v>
      </c>
      <c r="L1050" s="162">
        <v>12</v>
      </c>
      <c r="M1050" s="162">
        <v>2014</v>
      </c>
      <c r="N1050" s="162" t="s">
        <v>2343</v>
      </c>
      <c r="O1050" s="162">
        <v>3599</v>
      </c>
      <c r="P1050" s="162" t="s">
        <v>204</v>
      </c>
      <c r="Q1050" s="162" t="s">
        <v>204</v>
      </c>
      <c r="R1050" s="162" t="s">
        <v>205</v>
      </c>
      <c r="S1050" s="162" t="s">
        <v>204</v>
      </c>
      <c r="T1050" s="162" t="s">
        <v>204</v>
      </c>
      <c r="U1050" s="162" t="s">
        <v>204</v>
      </c>
      <c r="V1050" s="162" t="s">
        <v>204</v>
      </c>
      <c r="W1050" s="162" t="s">
        <v>204</v>
      </c>
      <c r="X1050" s="162" t="s">
        <v>204</v>
      </c>
      <c r="Y1050" s="162" t="s">
        <v>204</v>
      </c>
      <c r="Z1050" s="162" t="s">
        <v>204</v>
      </c>
      <c r="AA1050" s="162" t="s">
        <v>204</v>
      </c>
      <c r="AB1050" s="162" t="s">
        <v>205</v>
      </c>
      <c r="AC1050" s="162" t="s">
        <v>204</v>
      </c>
      <c r="AD1050" s="162" t="s">
        <v>204</v>
      </c>
      <c r="AE1050" s="162" t="s">
        <v>204</v>
      </c>
      <c r="AF1050" s="162" t="s">
        <v>204</v>
      </c>
      <c r="AG1050" s="162" t="s">
        <v>197</v>
      </c>
    </row>
    <row r="1051" spans="1:33" x14ac:dyDescent="0.25">
      <c r="A1051" s="162" t="s">
        <v>213</v>
      </c>
      <c r="B1051" s="162" t="s">
        <v>197</v>
      </c>
      <c r="C1051" s="162" t="s">
        <v>197</v>
      </c>
      <c r="D1051" s="162" t="s">
        <v>1358</v>
      </c>
      <c r="E1051" s="162" t="s">
        <v>197</v>
      </c>
      <c r="F1051" s="162" t="s">
        <v>1359</v>
      </c>
      <c r="G1051" s="162" t="s">
        <v>42</v>
      </c>
      <c r="H1051" s="162" t="s">
        <v>41</v>
      </c>
      <c r="I1051" s="162" t="s">
        <v>1411</v>
      </c>
      <c r="J1051" s="162" t="s">
        <v>1412</v>
      </c>
      <c r="K1051" s="162" t="s">
        <v>10</v>
      </c>
      <c r="L1051" s="162">
        <v>11</v>
      </c>
      <c r="M1051" s="162">
        <v>2014</v>
      </c>
      <c r="N1051" s="162" t="s">
        <v>2342</v>
      </c>
      <c r="O1051" s="162">
        <v>1033</v>
      </c>
      <c r="P1051" s="162" t="s">
        <v>204</v>
      </c>
      <c r="Q1051" s="162" t="s">
        <v>204</v>
      </c>
      <c r="R1051" s="162" t="s">
        <v>205</v>
      </c>
      <c r="S1051" s="162" t="s">
        <v>204</v>
      </c>
      <c r="T1051" s="162" t="s">
        <v>204</v>
      </c>
      <c r="U1051" s="162" t="s">
        <v>204</v>
      </c>
      <c r="V1051" s="162" t="s">
        <v>204</v>
      </c>
      <c r="W1051" s="162" t="s">
        <v>204</v>
      </c>
      <c r="X1051" s="162" t="s">
        <v>204</v>
      </c>
      <c r="Y1051" s="162" t="s">
        <v>204</v>
      </c>
      <c r="Z1051" s="162" t="s">
        <v>204</v>
      </c>
      <c r="AA1051" s="162" t="s">
        <v>204</v>
      </c>
      <c r="AB1051" s="162" t="s">
        <v>205</v>
      </c>
      <c r="AC1051" s="162" t="s">
        <v>204</v>
      </c>
      <c r="AD1051" s="162" t="s">
        <v>204</v>
      </c>
      <c r="AE1051" s="162" t="s">
        <v>204</v>
      </c>
      <c r="AF1051" s="162" t="s">
        <v>204</v>
      </c>
      <c r="AG1051" s="162" t="s">
        <v>197</v>
      </c>
    </row>
    <row r="1052" spans="1:33" x14ac:dyDescent="0.25">
      <c r="A1052" s="162" t="s">
        <v>213</v>
      </c>
      <c r="B1052" s="162" t="s">
        <v>197</v>
      </c>
      <c r="C1052" s="162" t="s">
        <v>197</v>
      </c>
      <c r="D1052" s="162" t="s">
        <v>1358</v>
      </c>
      <c r="E1052" s="162" t="s">
        <v>197</v>
      </c>
      <c r="F1052" s="162" t="s">
        <v>1359</v>
      </c>
      <c r="G1052" s="162" t="s">
        <v>42</v>
      </c>
      <c r="H1052" s="162" t="s">
        <v>41</v>
      </c>
      <c r="I1052" s="162" t="s">
        <v>1411</v>
      </c>
      <c r="J1052" s="162" t="s">
        <v>1412</v>
      </c>
      <c r="K1052" s="162" t="s">
        <v>10</v>
      </c>
      <c r="L1052" s="162">
        <v>8</v>
      </c>
      <c r="M1052" s="162">
        <v>2014</v>
      </c>
      <c r="N1052" s="162" t="s">
        <v>2344</v>
      </c>
      <c r="O1052" s="162">
        <v>339</v>
      </c>
      <c r="P1052" s="162" t="s">
        <v>204</v>
      </c>
      <c r="Q1052" s="162" t="s">
        <v>204</v>
      </c>
      <c r="R1052" s="162" t="s">
        <v>205</v>
      </c>
      <c r="S1052" s="162" t="s">
        <v>204</v>
      </c>
      <c r="T1052" s="162" t="s">
        <v>204</v>
      </c>
      <c r="U1052" s="162" t="s">
        <v>204</v>
      </c>
      <c r="V1052" s="162" t="s">
        <v>204</v>
      </c>
      <c r="W1052" s="162" t="s">
        <v>204</v>
      </c>
      <c r="X1052" s="162" t="s">
        <v>204</v>
      </c>
      <c r="Y1052" s="162" t="s">
        <v>204</v>
      </c>
      <c r="Z1052" s="162" t="s">
        <v>204</v>
      </c>
      <c r="AA1052" s="162" t="s">
        <v>204</v>
      </c>
      <c r="AB1052" s="162" t="s">
        <v>205</v>
      </c>
      <c r="AC1052" s="162" t="s">
        <v>204</v>
      </c>
      <c r="AD1052" s="162" t="s">
        <v>204</v>
      </c>
      <c r="AE1052" s="162" t="s">
        <v>204</v>
      </c>
      <c r="AF1052" s="162" t="s">
        <v>204</v>
      </c>
      <c r="AG1052" s="162" t="s">
        <v>197</v>
      </c>
    </row>
    <row r="1053" spans="1:33" x14ac:dyDescent="0.25">
      <c r="A1053" s="162" t="s">
        <v>213</v>
      </c>
      <c r="B1053" s="162" t="s">
        <v>197</v>
      </c>
      <c r="C1053" s="162" t="s">
        <v>197</v>
      </c>
      <c r="D1053" s="162" t="s">
        <v>1358</v>
      </c>
      <c r="E1053" s="162" t="s">
        <v>197</v>
      </c>
      <c r="F1053" s="162" t="s">
        <v>1359</v>
      </c>
      <c r="G1053" s="162" t="s">
        <v>42</v>
      </c>
      <c r="H1053" s="162" t="s">
        <v>41</v>
      </c>
      <c r="I1053" s="162" t="s">
        <v>1411</v>
      </c>
      <c r="J1053" s="162" t="s">
        <v>1412</v>
      </c>
      <c r="K1053" s="162" t="s">
        <v>10</v>
      </c>
      <c r="L1053" s="162">
        <v>10</v>
      </c>
      <c r="M1053" s="162">
        <v>2014</v>
      </c>
      <c r="N1053" s="162" t="s">
        <v>2347</v>
      </c>
      <c r="O1053" s="162">
        <v>743</v>
      </c>
      <c r="P1053" s="162" t="s">
        <v>204</v>
      </c>
      <c r="Q1053" s="162" t="s">
        <v>204</v>
      </c>
      <c r="R1053" s="162" t="s">
        <v>205</v>
      </c>
      <c r="S1053" s="162" t="s">
        <v>204</v>
      </c>
      <c r="T1053" s="162" t="s">
        <v>204</v>
      </c>
      <c r="U1053" s="162" t="s">
        <v>204</v>
      </c>
      <c r="V1053" s="162" t="s">
        <v>204</v>
      </c>
      <c r="W1053" s="162" t="s">
        <v>204</v>
      </c>
      <c r="X1053" s="162" t="s">
        <v>204</v>
      </c>
      <c r="Y1053" s="162" t="s">
        <v>204</v>
      </c>
      <c r="Z1053" s="162" t="s">
        <v>204</v>
      </c>
      <c r="AA1053" s="162" t="s">
        <v>204</v>
      </c>
      <c r="AB1053" s="162" t="s">
        <v>205</v>
      </c>
      <c r="AC1053" s="162" t="s">
        <v>204</v>
      </c>
      <c r="AD1053" s="162" t="s">
        <v>204</v>
      </c>
      <c r="AE1053" s="162" t="s">
        <v>204</v>
      </c>
      <c r="AF1053" s="162" t="s">
        <v>204</v>
      </c>
      <c r="AG1053" s="162" t="s">
        <v>197</v>
      </c>
    </row>
    <row r="1054" spans="1:33" x14ac:dyDescent="0.25">
      <c r="A1054" s="162" t="s">
        <v>213</v>
      </c>
      <c r="B1054" s="162" t="s">
        <v>197</v>
      </c>
      <c r="C1054" s="162" t="s">
        <v>197</v>
      </c>
      <c r="D1054" s="162" t="s">
        <v>1358</v>
      </c>
      <c r="E1054" s="162" t="s">
        <v>197</v>
      </c>
      <c r="F1054" s="162" t="s">
        <v>1359</v>
      </c>
      <c r="G1054" s="162" t="s">
        <v>42</v>
      </c>
      <c r="H1054" s="162" t="s">
        <v>41</v>
      </c>
      <c r="I1054" s="162" t="s">
        <v>1411</v>
      </c>
      <c r="J1054" s="162" t="s">
        <v>1412</v>
      </c>
      <c r="K1054" s="162" t="s">
        <v>10</v>
      </c>
      <c r="L1054" s="162">
        <v>9</v>
      </c>
      <c r="M1054" s="162">
        <v>2014</v>
      </c>
      <c r="N1054" s="162" t="s">
        <v>2345</v>
      </c>
      <c r="O1054" s="162">
        <v>541</v>
      </c>
      <c r="P1054" s="162" t="s">
        <v>204</v>
      </c>
      <c r="Q1054" s="162" t="s">
        <v>204</v>
      </c>
      <c r="R1054" s="162" t="s">
        <v>205</v>
      </c>
      <c r="S1054" s="162" t="s">
        <v>204</v>
      </c>
      <c r="T1054" s="162" t="s">
        <v>204</v>
      </c>
      <c r="U1054" s="162" t="s">
        <v>204</v>
      </c>
      <c r="V1054" s="162" t="s">
        <v>204</v>
      </c>
      <c r="W1054" s="162" t="s">
        <v>204</v>
      </c>
      <c r="X1054" s="162" t="s">
        <v>204</v>
      </c>
      <c r="Y1054" s="162" t="s">
        <v>204</v>
      </c>
      <c r="Z1054" s="162" t="s">
        <v>204</v>
      </c>
      <c r="AA1054" s="162" t="s">
        <v>204</v>
      </c>
      <c r="AB1054" s="162" t="s">
        <v>205</v>
      </c>
      <c r="AC1054" s="162" t="s">
        <v>204</v>
      </c>
      <c r="AD1054" s="162" t="s">
        <v>204</v>
      </c>
      <c r="AE1054" s="162" t="s">
        <v>204</v>
      </c>
      <c r="AF1054" s="162" t="s">
        <v>204</v>
      </c>
      <c r="AG1054" s="162" t="s">
        <v>197</v>
      </c>
    </row>
    <row r="1055" spans="1:33" x14ac:dyDescent="0.25">
      <c r="A1055" s="162" t="s">
        <v>213</v>
      </c>
      <c r="B1055" s="162" t="s">
        <v>197</v>
      </c>
      <c r="C1055" s="162" t="s">
        <v>197</v>
      </c>
      <c r="D1055" s="162" t="s">
        <v>1358</v>
      </c>
      <c r="E1055" s="162" t="s">
        <v>197</v>
      </c>
      <c r="F1055" s="162" t="s">
        <v>1359</v>
      </c>
      <c r="G1055" s="162" t="s">
        <v>42</v>
      </c>
      <c r="H1055" s="162" t="s">
        <v>41</v>
      </c>
      <c r="I1055" s="162" t="s">
        <v>1411</v>
      </c>
      <c r="J1055" s="162" t="s">
        <v>1412</v>
      </c>
      <c r="K1055" s="162" t="s">
        <v>10</v>
      </c>
      <c r="L1055" s="162">
        <v>7</v>
      </c>
      <c r="M1055" s="162">
        <v>2014</v>
      </c>
      <c r="N1055" s="162" t="s">
        <v>2346</v>
      </c>
      <c r="O1055" s="162">
        <v>517</v>
      </c>
      <c r="P1055" s="162" t="s">
        <v>204</v>
      </c>
      <c r="Q1055" s="162" t="s">
        <v>204</v>
      </c>
      <c r="R1055" s="162" t="s">
        <v>205</v>
      </c>
      <c r="S1055" s="162" t="s">
        <v>204</v>
      </c>
      <c r="T1055" s="162" t="s">
        <v>204</v>
      </c>
      <c r="U1055" s="162" t="s">
        <v>204</v>
      </c>
      <c r="V1055" s="162" t="s">
        <v>204</v>
      </c>
      <c r="W1055" s="162" t="s">
        <v>204</v>
      </c>
      <c r="X1055" s="162" t="s">
        <v>204</v>
      </c>
      <c r="Y1055" s="162" t="s">
        <v>204</v>
      </c>
      <c r="Z1055" s="162" t="s">
        <v>204</v>
      </c>
      <c r="AA1055" s="162" t="s">
        <v>204</v>
      </c>
      <c r="AB1055" s="162" t="s">
        <v>205</v>
      </c>
      <c r="AC1055" s="162" t="s">
        <v>204</v>
      </c>
      <c r="AD1055" s="162" t="s">
        <v>204</v>
      </c>
      <c r="AE1055" s="162" t="s">
        <v>204</v>
      </c>
      <c r="AF1055" s="162" t="s">
        <v>204</v>
      </c>
      <c r="AG1055" s="162" t="s">
        <v>197</v>
      </c>
    </row>
    <row r="1056" spans="1:33" x14ac:dyDescent="0.25">
      <c r="A1056" s="162" t="s">
        <v>213</v>
      </c>
      <c r="B1056" s="162" t="s">
        <v>197</v>
      </c>
      <c r="C1056" s="162" t="s">
        <v>197</v>
      </c>
      <c r="D1056" s="162" t="s">
        <v>1358</v>
      </c>
      <c r="E1056" s="162" t="s">
        <v>197</v>
      </c>
      <c r="F1056" s="162" t="s">
        <v>1359</v>
      </c>
      <c r="G1056" s="162" t="s">
        <v>2075</v>
      </c>
      <c r="H1056" s="162" t="s">
        <v>2076</v>
      </c>
      <c r="I1056" s="162" t="s">
        <v>1564</v>
      </c>
      <c r="J1056" s="162" t="s">
        <v>186</v>
      </c>
      <c r="K1056" s="162" t="s">
        <v>10</v>
      </c>
      <c r="L1056" s="162">
        <v>7</v>
      </c>
      <c r="M1056" s="162">
        <v>2014</v>
      </c>
      <c r="N1056" s="162" t="s">
        <v>2348</v>
      </c>
      <c r="O1056" s="162">
        <v>1351</v>
      </c>
      <c r="P1056" s="162" t="s">
        <v>204</v>
      </c>
      <c r="Q1056" s="162" t="s">
        <v>204</v>
      </c>
      <c r="R1056" s="162" t="s">
        <v>205</v>
      </c>
      <c r="S1056" s="162" t="s">
        <v>204</v>
      </c>
      <c r="T1056" s="162" t="s">
        <v>204</v>
      </c>
      <c r="U1056" s="162" t="s">
        <v>204</v>
      </c>
      <c r="V1056" s="162" t="s">
        <v>204</v>
      </c>
      <c r="W1056" s="162" t="s">
        <v>204</v>
      </c>
      <c r="X1056" s="162" t="s">
        <v>205</v>
      </c>
      <c r="Y1056" s="162" t="s">
        <v>205</v>
      </c>
      <c r="Z1056" s="162" t="s">
        <v>204</v>
      </c>
      <c r="AA1056" s="162" t="s">
        <v>204</v>
      </c>
      <c r="AB1056" s="162" t="s">
        <v>205</v>
      </c>
      <c r="AC1056" s="162" t="s">
        <v>204</v>
      </c>
      <c r="AD1056" s="162" t="s">
        <v>204</v>
      </c>
      <c r="AE1056" s="162" t="s">
        <v>204</v>
      </c>
      <c r="AF1056" s="162" t="s">
        <v>204</v>
      </c>
      <c r="AG1056" s="162" t="s">
        <v>197</v>
      </c>
    </row>
    <row r="1057" spans="1:33" x14ac:dyDescent="0.25">
      <c r="A1057" s="162" t="s">
        <v>213</v>
      </c>
      <c r="B1057" s="162" t="s">
        <v>197</v>
      </c>
      <c r="C1057" s="162" t="s">
        <v>197</v>
      </c>
      <c r="D1057" s="162" t="s">
        <v>1358</v>
      </c>
      <c r="E1057" s="162" t="s">
        <v>197</v>
      </c>
      <c r="F1057" s="162" t="s">
        <v>1359</v>
      </c>
      <c r="G1057" s="162" t="s">
        <v>2075</v>
      </c>
      <c r="H1057" s="162" t="s">
        <v>2076</v>
      </c>
      <c r="I1057" s="162" t="s">
        <v>1564</v>
      </c>
      <c r="J1057" s="162" t="s">
        <v>186</v>
      </c>
      <c r="K1057" s="162" t="s">
        <v>10</v>
      </c>
      <c r="L1057" s="162">
        <v>9</v>
      </c>
      <c r="M1057" s="162">
        <v>2014</v>
      </c>
      <c r="N1057" s="162" t="s">
        <v>2350</v>
      </c>
      <c r="O1057" s="162">
        <v>1475</v>
      </c>
      <c r="P1057" s="162" t="s">
        <v>204</v>
      </c>
      <c r="Q1057" s="162" t="s">
        <v>204</v>
      </c>
      <c r="R1057" s="162" t="s">
        <v>205</v>
      </c>
      <c r="S1057" s="162" t="s">
        <v>204</v>
      </c>
      <c r="T1057" s="162" t="s">
        <v>204</v>
      </c>
      <c r="U1057" s="162" t="s">
        <v>204</v>
      </c>
      <c r="V1057" s="162" t="s">
        <v>204</v>
      </c>
      <c r="W1057" s="162" t="s">
        <v>204</v>
      </c>
      <c r="X1057" s="162" t="s">
        <v>205</v>
      </c>
      <c r="Y1057" s="162" t="s">
        <v>205</v>
      </c>
      <c r="Z1057" s="162" t="s">
        <v>204</v>
      </c>
      <c r="AA1057" s="162" t="s">
        <v>204</v>
      </c>
      <c r="AB1057" s="162" t="s">
        <v>205</v>
      </c>
      <c r="AC1057" s="162" t="s">
        <v>204</v>
      </c>
      <c r="AD1057" s="162" t="s">
        <v>204</v>
      </c>
      <c r="AE1057" s="162" t="s">
        <v>204</v>
      </c>
      <c r="AF1057" s="162" t="s">
        <v>204</v>
      </c>
      <c r="AG1057" s="162" t="s">
        <v>197</v>
      </c>
    </row>
    <row r="1058" spans="1:33" x14ac:dyDescent="0.25">
      <c r="A1058" s="162" t="s">
        <v>213</v>
      </c>
      <c r="B1058" s="162" t="s">
        <v>197</v>
      </c>
      <c r="C1058" s="162" t="s">
        <v>197</v>
      </c>
      <c r="D1058" s="162" t="s">
        <v>1358</v>
      </c>
      <c r="E1058" s="162" t="s">
        <v>197</v>
      </c>
      <c r="F1058" s="162" t="s">
        <v>1359</v>
      </c>
      <c r="G1058" s="162" t="s">
        <v>2075</v>
      </c>
      <c r="H1058" s="162" t="s">
        <v>2076</v>
      </c>
      <c r="I1058" s="162" t="s">
        <v>1564</v>
      </c>
      <c r="J1058" s="162" t="s">
        <v>186</v>
      </c>
      <c r="K1058" s="162" t="s">
        <v>10</v>
      </c>
      <c r="L1058" s="162">
        <v>10</v>
      </c>
      <c r="M1058" s="162">
        <v>2014</v>
      </c>
      <c r="N1058" s="162" t="s">
        <v>2351</v>
      </c>
      <c r="O1058" s="162">
        <v>1108</v>
      </c>
      <c r="P1058" s="162" t="s">
        <v>204</v>
      </c>
      <c r="Q1058" s="162" t="s">
        <v>204</v>
      </c>
      <c r="R1058" s="162" t="s">
        <v>205</v>
      </c>
      <c r="S1058" s="162" t="s">
        <v>204</v>
      </c>
      <c r="T1058" s="162" t="s">
        <v>204</v>
      </c>
      <c r="U1058" s="162" t="s">
        <v>204</v>
      </c>
      <c r="V1058" s="162" t="s">
        <v>204</v>
      </c>
      <c r="W1058" s="162" t="s">
        <v>204</v>
      </c>
      <c r="X1058" s="162" t="s">
        <v>205</v>
      </c>
      <c r="Y1058" s="162" t="s">
        <v>205</v>
      </c>
      <c r="Z1058" s="162" t="s">
        <v>204</v>
      </c>
      <c r="AA1058" s="162" t="s">
        <v>204</v>
      </c>
      <c r="AB1058" s="162" t="s">
        <v>205</v>
      </c>
      <c r="AC1058" s="162" t="s">
        <v>204</v>
      </c>
      <c r="AD1058" s="162" t="s">
        <v>204</v>
      </c>
      <c r="AE1058" s="162" t="s">
        <v>204</v>
      </c>
      <c r="AF1058" s="162" t="s">
        <v>204</v>
      </c>
      <c r="AG1058" s="162" t="s">
        <v>197</v>
      </c>
    </row>
    <row r="1059" spans="1:33" x14ac:dyDescent="0.25">
      <c r="A1059" s="162" t="s">
        <v>213</v>
      </c>
      <c r="B1059" s="162" t="s">
        <v>197</v>
      </c>
      <c r="C1059" s="162" t="s">
        <v>197</v>
      </c>
      <c r="D1059" s="162" t="s">
        <v>1358</v>
      </c>
      <c r="E1059" s="162" t="s">
        <v>197</v>
      </c>
      <c r="F1059" s="162" t="s">
        <v>1359</v>
      </c>
      <c r="G1059" s="162" t="s">
        <v>2075</v>
      </c>
      <c r="H1059" s="162" t="s">
        <v>2076</v>
      </c>
      <c r="I1059" s="162" t="s">
        <v>1564</v>
      </c>
      <c r="J1059" s="162" t="s">
        <v>186</v>
      </c>
      <c r="K1059" s="162" t="s">
        <v>10</v>
      </c>
      <c r="L1059" s="162">
        <v>8</v>
      </c>
      <c r="M1059" s="162">
        <v>2014</v>
      </c>
      <c r="N1059" s="162" t="s">
        <v>2349</v>
      </c>
      <c r="O1059" s="162">
        <v>1257</v>
      </c>
      <c r="P1059" s="162" t="s">
        <v>204</v>
      </c>
      <c r="Q1059" s="162" t="s">
        <v>204</v>
      </c>
      <c r="R1059" s="162" t="s">
        <v>205</v>
      </c>
      <c r="S1059" s="162" t="s">
        <v>204</v>
      </c>
      <c r="T1059" s="162" t="s">
        <v>204</v>
      </c>
      <c r="U1059" s="162" t="s">
        <v>204</v>
      </c>
      <c r="V1059" s="162" t="s">
        <v>204</v>
      </c>
      <c r="W1059" s="162" t="s">
        <v>204</v>
      </c>
      <c r="X1059" s="162" t="s">
        <v>205</v>
      </c>
      <c r="Y1059" s="162" t="s">
        <v>205</v>
      </c>
      <c r="Z1059" s="162" t="s">
        <v>204</v>
      </c>
      <c r="AA1059" s="162" t="s">
        <v>204</v>
      </c>
      <c r="AB1059" s="162" t="s">
        <v>205</v>
      </c>
      <c r="AC1059" s="162" t="s">
        <v>204</v>
      </c>
      <c r="AD1059" s="162" t="s">
        <v>204</v>
      </c>
      <c r="AE1059" s="162" t="s">
        <v>204</v>
      </c>
      <c r="AF1059" s="162" t="s">
        <v>204</v>
      </c>
      <c r="AG1059" s="162" t="s">
        <v>197</v>
      </c>
    </row>
    <row r="1060" spans="1:33" x14ac:dyDescent="0.25">
      <c r="A1060" s="162" t="s">
        <v>213</v>
      </c>
      <c r="B1060" s="162" t="s">
        <v>197</v>
      </c>
      <c r="C1060" s="162" t="s">
        <v>197</v>
      </c>
      <c r="D1060" s="162" t="s">
        <v>1358</v>
      </c>
      <c r="E1060" s="162" t="s">
        <v>197</v>
      </c>
      <c r="F1060" s="162" t="s">
        <v>1359</v>
      </c>
      <c r="G1060" s="162" t="s">
        <v>2075</v>
      </c>
      <c r="H1060" s="162" t="s">
        <v>2076</v>
      </c>
      <c r="I1060" s="162" t="s">
        <v>1564</v>
      </c>
      <c r="J1060" s="162" t="s">
        <v>186</v>
      </c>
      <c r="K1060" s="162" t="s">
        <v>10</v>
      </c>
      <c r="L1060" s="162">
        <v>11</v>
      </c>
      <c r="M1060" s="162">
        <v>2014</v>
      </c>
      <c r="N1060" s="162" t="s">
        <v>2353</v>
      </c>
      <c r="O1060" s="162">
        <v>1521</v>
      </c>
      <c r="P1060" s="162" t="s">
        <v>204</v>
      </c>
      <c r="Q1060" s="162" t="s">
        <v>204</v>
      </c>
      <c r="R1060" s="162" t="s">
        <v>205</v>
      </c>
      <c r="S1060" s="162" t="s">
        <v>204</v>
      </c>
      <c r="T1060" s="162" t="s">
        <v>204</v>
      </c>
      <c r="U1060" s="162" t="s">
        <v>204</v>
      </c>
      <c r="V1060" s="162" t="s">
        <v>204</v>
      </c>
      <c r="W1060" s="162" t="s">
        <v>204</v>
      </c>
      <c r="X1060" s="162" t="s">
        <v>205</v>
      </c>
      <c r="Y1060" s="162" t="s">
        <v>205</v>
      </c>
      <c r="Z1060" s="162" t="s">
        <v>204</v>
      </c>
      <c r="AA1060" s="162" t="s">
        <v>204</v>
      </c>
      <c r="AB1060" s="162" t="s">
        <v>205</v>
      </c>
      <c r="AC1060" s="162" t="s">
        <v>204</v>
      </c>
      <c r="AD1060" s="162" t="s">
        <v>204</v>
      </c>
      <c r="AE1060" s="162" t="s">
        <v>204</v>
      </c>
      <c r="AF1060" s="162" t="s">
        <v>204</v>
      </c>
      <c r="AG1060" s="162" t="s">
        <v>197</v>
      </c>
    </row>
    <row r="1061" spans="1:33" x14ac:dyDescent="0.25">
      <c r="A1061" s="162" t="s">
        <v>213</v>
      </c>
      <c r="B1061" s="162" t="s">
        <v>197</v>
      </c>
      <c r="C1061" s="162" t="s">
        <v>197</v>
      </c>
      <c r="D1061" s="162" t="s">
        <v>1358</v>
      </c>
      <c r="E1061" s="162" t="s">
        <v>197</v>
      </c>
      <c r="F1061" s="162" t="s">
        <v>1359</v>
      </c>
      <c r="G1061" s="162" t="s">
        <v>2075</v>
      </c>
      <c r="H1061" s="162" t="s">
        <v>2076</v>
      </c>
      <c r="I1061" s="162" t="s">
        <v>1564</v>
      </c>
      <c r="J1061" s="162" t="s">
        <v>186</v>
      </c>
      <c r="K1061" s="162" t="s">
        <v>10</v>
      </c>
      <c r="L1061" s="162">
        <v>12</v>
      </c>
      <c r="M1061" s="162">
        <v>2014</v>
      </c>
      <c r="N1061" s="162" t="s">
        <v>2352</v>
      </c>
      <c r="O1061" s="162">
        <v>1148</v>
      </c>
      <c r="P1061" s="162" t="s">
        <v>204</v>
      </c>
      <c r="Q1061" s="162" t="s">
        <v>204</v>
      </c>
      <c r="R1061" s="162" t="s">
        <v>205</v>
      </c>
      <c r="S1061" s="162" t="s">
        <v>204</v>
      </c>
      <c r="T1061" s="162" t="s">
        <v>204</v>
      </c>
      <c r="U1061" s="162" t="s">
        <v>204</v>
      </c>
      <c r="V1061" s="162" t="s">
        <v>204</v>
      </c>
      <c r="W1061" s="162" t="s">
        <v>204</v>
      </c>
      <c r="X1061" s="162" t="s">
        <v>205</v>
      </c>
      <c r="Y1061" s="162" t="s">
        <v>205</v>
      </c>
      <c r="Z1061" s="162" t="s">
        <v>204</v>
      </c>
      <c r="AA1061" s="162" t="s">
        <v>204</v>
      </c>
      <c r="AB1061" s="162" t="s">
        <v>205</v>
      </c>
      <c r="AC1061" s="162" t="s">
        <v>204</v>
      </c>
      <c r="AD1061" s="162" t="s">
        <v>204</v>
      </c>
      <c r="AE1061" s="162" t="s">
        <v>204</v>
      </c>
      <c r="AF1061" s="162" t="s">
        <v>204</v>
      </c>
      <c r="AG1061" s="162" t="s">
        <v>197</v>
      </c>
    </row>
    <row r="1062" spans="1:33" x14ac:dyDescent="0.25">
      <c r="A1062" s="162" t="s">
        <v>213</v>
      </c>
      <c r="B1062" s="162" t="s">
        <v>197</v>
      </c>
      <c r="C1062" s="162" t="s">
        <v>197</v>
      </c>
      <c r="D1062" s="162" t="s">
        <v>1358</v>
      </c>
      <c r="E1062" s="162" t="s">
        <v>197</v>
      </c>
      <c r="F1062" s="162" t="s">
        <v>1359</v>
      </c>
      <c r="G1062" s="162" t="s">
        <v>14</v>
      </c>
      <c r="H1062" s="162" t="s">
        <v>59</v>
      </c>
      <c r="I1062" s="162" t="s">
        <v>1581</v>
      </c>
      <c r="J1062" s="162" t="s">
        <v>187</v>
      </c>
      <c r="K1062" s="162" t="s">
        <v>10</v>
      </c>
      <c r="L1062" s="162">
        <v>11</v>
      </c>
      <c r="M1062" s="162">
        <v>2014</v>
      </c>
      <c r="N1062" s="162" t="s">
        <v>2358</v>
      </c>
      <c r="O1062" s="162">
        <v>315</v>
      </c>
      <c r="P1062" s="162" t="s">
        <v>204</v>
      </c>
      <c r="Q1062" s="162" t="s">
        <v>204</v>
      </c>
      <c r="R1062" s="162" t="s">
        <v>205</v>
      </c>
      <c r="S1062" s="162" t="s">
        <v>204</v>
      </c>
      <c r="T1062" s="162" t="s">
        <v>205</v>
      </c>
      <c r="U1062" s="162" t="s">
        <v>204</v>
      </c>
      <c r="V1062" s="162" t="s">
        <v>204</v>
      </c>
      <c r="W1062" s="162" t="s">
        <v>204</v>
      </c>
      <c r="X1062" s="162" t="s">
        <v>205</v>
      </c>
      <c r="Y1062" s="162" t="s">
        <v>205</v>
      </c>
      <c r="Z1062" s="162" t="s">
        <v>204</v>
      </c>
      <c r="AA1062" s="162" t="s">
        <v>204</v>
      </c>
      <c r="AB1062" s="162" t="s">
        <v>205</v>
      </c>
      <c r="AC1062" s="162" t="s">
        <v>204</v>
      </c>
      <c r="AD1062" s="162" t="s">
        <v>204</v>
      </c>
      <c r="AE1062" s="162" t="s">
        <v>204</v>
      </c>
      <c r="AF1062" s="162" t="s">
        <v>204</v>
      </c>
      <c r="AG1062" s="162" t="s">
        <v>197</v>
      </c>
    </row>
    <row r="1063" spans="1:33" x14ac:dyDescent="0.25">
      <c r="A1063" s="162" t="s">
        <v>213</v>
      </c>
      <c r="B1063" s="162" t="s">
        <v>197</v>
      </c>
      <c r="C1063" s="162" t="s">
        <v>197</v>
      </c>
      <c r="D1063" s="162" t="s">
        <v>1358</v>
      </c>
      <c r="E1063" s="162" t="s">
        <v>197</v>
      </c>
      <c r="F1063" s="162" t="s">
        <v>1359</v>
      </c>
      <c r="G1063" s="162" t="s">
        <v>14</v>
      </c>
      <c r="H1063" s="162" t="s">
        <v>59</v>
      </c>
      <c r="I1063" s="162" t="s">
        <v>1581</v>
      </c>
      <c r="J1063" s="162" t="s">
        <v>187</v>
      </c>
      <c r="K1063" s="162" t="s">
        <v>10</v>
      </c>
      <c r="L1063" s="162">
        <v>8</v>
      </c>
      <c r="M1063" s="162">
        <v>2014</v>
      </c>
      <c r="N1063" s="162" t="s">
        <v>2357</v>
      </c>
      <c r="O1063" s="162">
        <v>153</v>
      </c>
      <c r="P1063" s="162" t="s">
        <v>204</v>
      </c>
      <c r="Q1063" s="162" t="s">
        <v>204</v>
      </c>
      <c r="R1063" s="162" t="s">
        <v>205</v>
      </c>
      <c r="S1063" s="162" t="s">
        <v>204</v>
      </c>
      <c r="T1063" s="162" t="s">
        <v>205</v>
      </c>
      <c r="U1063" s="162" t="s">
        <v>204</v>
      </c>
      <c r="V1063" s="162" t="s">
        <v>204</v>
      </c>
      <c r="W1063" s="162" t="s">
        <v>204</v>
      </c>
      <c r="X1063" s="162" t="s">
        <v>205</v>
      </c>
      <c r="Y1063" s="162" t="s">
        <v>205</v>
      </c>
      <c r="Z1063" s="162" t="s">
        <v>204</v>
      </c>
      <c r="AA1063" s="162" t="s">
        <v>204</v>
      </c>
      <c r="AB1063" s="162" t="s">
        <v>205</v>
      </c>
      <c r="AC1063" s="162" t="s">
        <v>204</v>
      </c>
      <c r="AD1063" s="162" t="s">
        <v>204</v>
      </c>
      <c r="AE1063" s="162" t="s">
        <v>204</v>
      </c>
      <c r="AF1063" s="162" t="s">
        <v>204</v>
      </c>
      <c r="AG1063" s="162" t="s">
        <v>197</v>
      </c>
    </row>
    <row r="1064" spans="1:33" x14ac:dyDescent="0.25">
      <c r="A1064" s="162" t="s">
        <v>213</v>
      </c>
      <c r="B1064" s="162" t="s">
        <v>197</v>
      </c>
      <c r="C1064" s="162" t="s">
        <v>197</v>
      </c>
      <c r="D1064" s="162" t="s">
        <v>1358</v>
      </c>
      <c r="E1064" s="162" t="s">
        <v>197</v>
      </c>
      <c r="F1064" s="162" t="s">
        <v>1359</v>
      </c>
      <c r="G1064" s="162" t="s">
        <v>14</v>
      </c>
      <c r="H1064" s="162" t="s">
        <v>59</v>
      </c>
      <c r="I1064" s="162" t="s">
        <v>1581</v>
      </c>
      <c r="J1064" s="162" t="s">
        <v>187</v>
      </c>
      <c r="K1064" s="162" t="s">
        <v>10</v>
      </c>
      <c r="L1064" s="162">
        <v>8</v>
      </c>
      <c r="M1064" s="162">
        <v>2014</v>
      </c>
      <c r="N1064" s="162" t="s">
        <v>2356</v>
      </c>
      <c r="O1064" s="162">
        <v>398</v>
      </c>
      <c r="P1064" s="162" t="s">
        <v>204</v>
      </c>
      <c r="Q1064" s="162" t="s">
        <v>204</v>
      </c>
      <c r="R1064" s="162" t="s">
        <v>205</v>
      </c>
      <c r="S1064" s="162" t="s">
        <v>204</v>
      </c>
      <c r="T1064" s="162" t="s">
        <v>205</v>
      </c>
      <c r="U1064" s="162" t="s">
        <v>204</v>
      </c>
      <c r="V1064" s="162" t="s">
        <v>204</v>
      </c>
      <c r="W1064" s="162" t="s">
        <v>204</v>
      </c>
      <c r="X1064" s="162" t="s">
        <v>205</v>
      </c>
      <c r="Y1064" s="162" t="s">
        <v>205</v>
      </c>
      <c r="Z1064" s="162" t="s">
        <v>204</v>
      </c>
      <c r="AA1064" s="162" t="s">
        <v>204</v>
      </c>
      <c r="AB1064" s="162" t="s">
        <v>205</v>
      </c>
      <c r="AC1064" s="162" t="s">
        <v>204</v>
      </c>
      <c r="AD1064" s="162" t="s">
        <v>204</v>
      </c>
      <c r="AE1064" s="162" t="s">
        <v>204</v>
      </c>
      <c r="AF1064" s="162" t="s">
        <v>204</v>
      </c>
      <c r="AG1064" s="162" t="s">
        <v>197</v>
      </c>
    </row>
    <row r="1065" spans="1:33" x14ac:dyDescent="0.25">
      <c r="A1065" s="162" t="s">
        <v>213</v>
      </c>
      <c r="B1065" s="162" t="s">
        <v>197</v>
      </c>
      <c r="C1065" s="162" t="s">
        <v>197</v>
      </c>
      <c r="D1065" s="162" t="s">
        <v>1358</v>
      </c>
      <c r="E1065" s="162" t="s">
        <v>197</v>
      </c>
      <c r="F1065" s="162" t="s">
        <v>1359</v>
      </c>
      <c r="G1065" s="162" t="s">
        <v>14</v>
      </c>
      <c r="H1065" s="162" t="s">
        <v>59</v>
      </c>
      <c r="I1065" s="162" t="s">
        <v>1581</v>
      </c>
      <c r="J1065" s="162" t="s">
        <v>187</v>
      </c>
      <c r="K1065" s="162" t="s">
        <v>10</v>
      </c>
      <c r="L1065" s="162">
        <v>10</v>
      </c>
      <c r="M1065" s="162">
        <v>2014</v>
      </c>
      <c r="N1065" s="162" t="s">
        <v>2362</v>
      </c>
      <c r="O1065" s="162">
        <v>67</v>
      </c>
      <c r="P1065" s="162" t="s">
        <v>204</v>
      </c>
      <c r="Q1065" s="162" t="s">
        <v>204</v>
      </c>
      <c r="R1065" s="162" t="s">
        <v>205</v>
      </c>
      <c r="S1065" s="162" t="s">
        <v>204</v>
      </c>
      <c r="T1065" s="162" t="s">
        <v>205</v>
      </c>
      <c r="U1065" s="162" t="s">
        <v>204</v>
      </c>
      <c r="V1065" s="162" t="s">
        <v>204</v>
      </c>
      <c r="W1065" s="162" t="s">
        <v>204</v>
      </c>
      <c r="X1065" s="162" t="s">
        <v>205</v>
      </c>
      <c r="Y1065" s="162" t="s">
        <v>205</v>
      </c>
      <c r="Z1065" s="162" t="s">
        <v>204</v>
      </c>
      <c r="AA1065" s="162" t="s">
        <v>204</v>
      </c>
      <c r="AB1065" s="162" t="s">
        <v>205</v>
      </c>
      <c r="AC1065" s="162" t="s">
        <v>204</v>
      </c>
      <c r="AD1065" s="162" t="s">
        <v>204</v>
      </c>
      <c r="AE1065" s="162" t="s">
        <v>204</v>
      </c>
      <c r="AF1065" s="162" t="s">
        <v>204</v>
      </c>
      <c r="AG1065" s="162" t="s">
        <v>197</v>
      </c>
    </row>
    <row r="1066" spans="1:33" x14ac:dyDescent="0.25">
      <c r="A1066" s="162" t="s">
        <v>213</v>
      </c>
      <c r="B1066" s="162" t="s">
        <v>197</v>
      </c>
      <c r="C1066" s="162" t="s">
        <v>197</v>
      </c>
      <c r="D1066" s="162" t="s">
        <v>1358</v>
      </c>
      <c r="E1066" s="162" t="s">
        <v>197</v>
      </c>
      <c r="F1066" s="162" t="s">
        <v>1359</v>
      </c>
      <c r="G1066" s="162" t="s">
        <v>14</v>
      </c>
      <c r="H1066" s="162" t="s">
        <v>59</v>
      </c>
      <c r="I1066" s="162" t="s">
        <v>1581</v>
      </c>
      <c r="J1066" s="162" t="s">
        <v>187</v>
      </c>
      <c r="K1066" s="162" t="s">
        <v>10</v>
      </c>
      <c r="L1066" s="162">
        <v>10</v>
      </c>
      <c r="M1066" s="162">
        <v>2014</v>
      </c>
      <c r="N1066" s="162" t="s">
        <v>2361</v>
      </c>
      <c r="O1066" s="162">
        <v>173</v>
      </c>
      <c r="P1066" s="162" t="s">
        <v>204</v>
      </c>
      <c r="Q1066" s="162" t="s">
        <v>204</v>
      </c>
      <c r="R1066" s="162" t="s">
        <v>205</v>
      </c>
      <c r="S1066" s="162" t="s">
        <v>204</v>
      </c>
      <c r="T1066" s="162" t="s">
        <v>205</v>
      </c>
      <c r="U1066" s="162" t="s">
        <v>204</v>
      </c>
      <c r="V1066" s="162" t="s">
        <v>204</v>
      </c>
      <c r="W1066" s="162" t="s">
        <v>204</v>
      </c>
      <c r="X1066" s="162" t="s">
        <v>205</v>
      </c>
      <c r="Y1066" s="162" t="s">
        <v>205</v>
      </c>
      <c r="Z1066" s="162" t="s">
        <v>204</v>
      </c>
      <c r="AA1066" s="162" t="s">
        <v>204</v>
      </c>
      <c r="AB1066" s="162" t="s">
        <v>205</v>
      </c>
      <c r="AC1066" s="162" t="s">
        <v>204</v>
      </c>
      <c r="AD1066" s="162" t="s">
        <v>204</v>
      </c>
      <c r="AE1066" s="162" t="s">
        <v>204</v>
      </c>
      <c r="AF1066" s="162" t="s">
        <v>204</v>
      </c>
      <c r="AG1066" s="162" t="s">
        <v>197</v>
      </c>
    </row>
    <row r="1067" spans="1:33" x14ac:dyDescent="0.25">
      <c r="A1067" s="162" t="s">
        <v>213</v>
      </c>
      <c r="B1067" s="162" t="s">
        <v>197</v>
      </c>
      <c r="C1067" s="162" t="s">
        <v>197</v>
      </c>
      <c r="D1067" s="162" t="s">
        <v>1358</v>
      </c>
      <c r="E1067" s="162" t="s">
        <v>197</v>
      </c>
      <c r="F1067" s="162" t="s">
        <v>1359</v>
      </c>
      <c r="G1067" s="162" t="s">
        <v>14</v>
      </c>
      <c r="H1067" s="162" t="s">
        <v>59</v>
      </c>
      <c r="I1067" s="162" t="s">
        <v>1581</v>
      </c>
      <c r="J1067" s="162" t="s">
        <v>187</v>
      </c>
      <c r="K1067" s="162" t="s">
        <v>10</v>
      </c>
      <c r="L1067" s="162">
        <v>9</v>
      </c>
      <c r="M1067" s="162">
        <v>2014</v>
      </c>
      <c r="N1067" s="162" t="s">
        <v>2360</v>
      </c>
      <c r="O1067" s="162">
        <v>117</v>
      </c>
      <c r="P1067" s="162" t="s">
        <v>204</v>
      </c>
      <c r="Q1067" s="162" t="s">
        <v>204</v>
      </c>
      <c r="R1067" s="162" t="s">
        <v>205</v>
      </c>
      <c r="S1067" s="162" t="s">
        <v>204</v>
      </c>
      <c r="T1067" s="162" t="s">
        <v>205</v>
      </c>
      <c r="U1067" s="162" t="s">
        <v>204</v>
      </c>
      <c r="V1067" s="162" t="s">
        <v>204</v>
      </c>
      <c r="W1067" s="162" t="s">
        <v>204</v>
      </c>
      <c r="X1067" s="162" t="s">
        <v>205</v>
      </c>
      <c r="Y1067" s="162" t="s">
        <v>205</v>
      </c>
      <c r="Z1067" s="162" t="s">
        <v>204</v>
      </c>
      <c r="AA1067" s="162" t="s">
        <v>204</v>
      </c>
      <c r="AB1067" s="162" t="s">
        <v>205</v>
      </c>
      <c r="AC1067" s="162" t="s">
        <v>204</v>
      </c>
      <c r="AD1067" s="162" t="s">
        <v>204</v>
      </c>
      <c r="AE1067" s="162" t="s">
        <v>204</v>
      </c>
      <c r="AF1067" s="162" t="s">
        <v>204</v>
      </c>
      <c r="AG1067" s="162" t="s">
        <v>197</v>
      </c>
    </row>
    <row r="1068" spans="1:33" x14ac:dyDescent="0.25">
      <c r="A1068" s="162" t="s">
        <v>213</v>
      </c>
      <c r="B1068" s="162" t="s">
        <v>197</v>
      </c>
      <c r="C1068" s="162" t="s">
        <v>197</v>
      </c>
      <c r="D1068" s="162" t="s">
        <v>1358</v>
      </c>
      <c r="E1068" s="162" t="s">
        <v>197</v>
      </c>
      <c r="F1068" s="162" t="s">
        <v>1359</v>
      </c>
      <c r="G1068" s="162" t="s">
        <v>14</v>
      </c>
      <c r="H1068" s="162" t="s">
        <v>59</v>
      </c>
      <c r="I1068" s="162" t="s">
        <v>1581</v>
      </c>
      <c r="J1068" s="162" t="s">
        <v>187</v>
      </c>
      <c r="K1068" s="162" t="s">
        <v>10</v>
      </c>
      <c r="L1068" s="162">
        <v>9</v>
      </c>
      <c r="M1068" s="162">
        <v>2014</v>
      </c>
      <c r="N1068" s="162" t="s">
        <v>2359</v>
      </c>
      <c r="O1068" s="162">
        <v>306</v>
      </c>
      <c r="P1068" s="162" t="s">
        <v>204</v>
      </c>
      <c r="Q1068" s="162" t="s">
        <v>204</v>
      </c>
      <c r="R1068" s="162" t="s">
        <v>205</v>
      </c>
      <c r="S1068" s="162" t="s">
        <v>204</v>
      </c>
      <c r="T1068" s="162" t="s">
        <v>205</v>
      </c>
      <c r="U1068" s="162" t="s">
        <v>204</v>
      </c>
      <c r="V1068" s="162" t="s">
        <v>204</v>
      </c>
      <c r="W1068" s="162" t="s">
        <v>204</v>
      </c>
      <c r="X1068" s="162" t="s">
        <v>205</v>
      </c>
      <c r="Y1068" s="162" t="s">
        <v>205</v>
      </c>
      <c r="Z1068" s="162" t="s">
        <v>204</v>
      </c>
      <c r="AA1068" s="162" t="s">
        <v>204</v>
      </c>
      <c r="AB1068" s="162" t="s">
        <v>205</v>
      </c>
      <c r="AC1068" s="162" t="s">
        <v>204</v>
      </c>
      <c r="AD1068" s="162" t="s">
        <v>204</v>
      </c>
      <c r="AE1068" s="162" t="s">
        <v>204</v>
      </c>
      <c r="AF1068" s="162" t="s">
        <v>204</v>
      </c>
      <c r="AG1068" s="162" t="s">
        <v>197</v>
      </c>
    </row>
    <row r="1069" spans="1:33" x14ac:dyDescent="0.25">
      <c r="A1069" s="162" t="s">
        <v>213</v>
      </c>
      <c r="B1069" s="162" t="s">
        <v>197</v>
      </c>
      <c r="C1069" s="162" t="s">
        <v>197</v>
      </c>
      <c r="D1069" s="162" t="s">
        <v>1358</v>
      </c>
      <c r="E1069" s="162" t="s">
        <v>197</v>
      </c>
      <c r="F1069" s="162" t="s">
        <v>1359</v>
      </c>
      <c r="G1069" s="162" t="s">
        <v>14</v>
      </c>
      <c r="H1069" s="162" t="s">
        <v>59</v>
      </c>
      <c r="I1069" s="162" t="s">
        <v>1581</v>
      </c>
      <c r="J1069" s="162" t="s">
        <v>187</v>
      </c>
      <c r="K1069" s="162" t="s">
        <v>10</v>
      </c>
      <c r="L1069" s="162">
        <v>7</v>
      </c>
      <c r="M1069" s="162">
        <v>2014</v>
      </c>
      <c r="N1069" s="162" t="s">
        <v>2355</v>
      </c>
      <c r="O1069" s="162">
        <v>170</v>
      </c>
      <c r="P1069" s="162" t="s">
        <v>204</v>
      </c>
      <c r="Q1069" s="162" t="s">
        <v>204</v>
      </c>
      <c r="R1069" s="162" t="s">
        <v>205</v>
      </c>
      <c r="S1069" s="162" t="s">
        <v>204</v>
      </c>
      <c r="T1069" s="162" t="s">
        <v>205</v>
      </c>
      <c r="U1069" s="162" t="s">
        <v>204</v>
      </c>
      <c r="V1069" s="162" t="s">
        <v>204</v>
      </c>
      <c r="W1069" s="162" t="s">
        <v>204</v>
      </c>
      <c r="X1069" s="162" t="s">
        <v>205</v>
      </c>
      <c r="Y1069" s="162" t="s">
        <v>205</v>
      </c>
      <c r="Z1069" s="162" t="s">
        <v>204</v>
      </c>
      <c r="AA1069" s="162" t="s">
        <v>204</v>
      </c>
      <c r="AB1069" s="162" t="s">
        <v>205</v>
      </c>
      <c r="AC1069" s="162" t="s">
        <v>204</v>
      </c>
      <c r="AD1069" s="162" t="s">
        <v>204</v>
      </c>
      <c r="AE1069" s="162" t="s">
        <v>204</v>
      </c>
      <c r="AF1069" s="162" t="s">
        <v>204</v>
      </c>
      <c r="AG1069" s="162" t="s">
        <v>197</v>
      </c>
    </row>
    <row r="1070" spans="1:33" x14ac:dyDescent="0.25">
      <c r="A1070" s="162" t="s">
        <v>213</v>
      </c>
      <c r="B1070" s="162" t="s">
        <v>197</v>
      </c>
      <c r="C1070" s="162" t="s">
        <v>197</v>
      </c>
      <c r="D1070" s="162" t="s">
        <v>1358</v>
      </c>
      <c r="E1070" s="162" t="s">
        <v>197</v>
      </c>
      <c r="F1070" s="162" t="s">
        <v>1359</v>
      </c>
      <c r="G1070" s="162" t="s">
        <v>14</v>
      </c>
      <c r="H1070" s="162" t="s">
        <v>59</v>
      </c>
      <c r="I1070" s="162" t="s">
        <v>1581</v>
      </c>
      <c r="J1070" s="162" t="s">
        <v>187</v>
      </c>
      <c r="K1070" s="162" t="s">
        <v>10</v>
      </c>
      <c r="L1070" s="162">
        <v>7</v>
      </c>
      <c r="M1070" s="162">
        <v>2014</v>
      </c>
      <c r="N1070" s="162" t="s">
        <v>2354</v>
      </c>
      <c r="O1070" s="162">
        <v>442</v>
      </c>
      <c r="P1070" s="162" t="s">
        <v>204</v>
      </c>
      <c r="Q1070" s="162" t="s">
        <v>204</v>
      </c>
      <c r="R1070" s="162" t="s">
        <v>205</v>
      </c>
      <c r="S1070" s="162" t="s">
        <v>204</v>
      </c>
      <c r="T1070" s="162" t="s">
        <v>205</v>
      </c>
      <c r="U1070" s="162" t="s">
        <v>204</v>
      </c>
      <c r="V1070" s="162" t="s">
        <v>204</v>
      </c>
      <c r="W1070" s="162" t="s">
        <v>204</v>
      </c>
      <c r="X1070" s="162" t="s">
        <v>205</v>
      </c>
      <c r="Y1070" s="162" t="s">
        <v>205</v>
      </c>
      <c r="Z1070" s="162" t="s">
        <v>204</v>
      </c>
      <c r="AA1070" s="162" t="s">
        <v>204</v>
      </c>
      <c r="AB1070" s="162" t="s">
        <v>205</v>
      </c>
      <c r="AC1070" s="162" t="s">
        <v>204</v>
      </c>
      <c r="AD1070" s="162" t="s">
        <v>204</v>
      </c>
      <c r="AE1070" s="162" t="s">
        <v>204</v>
      </c>
      <c r="AF1070" s="162" t="s">
        <v>204</v>
      </c>
      <c r="AG1070" s="162" t="s">
        <v>197</v>
      </c>
    </row>
    <row r="1071" spans="1:33" x14ac:dyDescent="0.25">
      <c r="A1071" s="162" t="s">
        <v>213</v>
      </c>
      <c r="B1071" s="162" t="s">
        <v>197</v>
      </c>
      <c r="C1071" s="162" t="s">
        <v>197</v>
      </c>
      <c r="D1071" s="162" t="s">
        <v>1358</v>
      </c>
      <c r="E1071" s="162" t="s">
        <v>197</v>
      </c>
      <c r="F1071" s="162" t="s">
        <v>1359</v>
      </c>
      <c r="G1071" s="162" t="s">
        <v>58</v>
      </c>
      <c r="H1071" s="162" t="s">
        <v>1587</v>
      </c>
      <c r="I1071" s="162" t="s">
        <v>1581</v>
      </c>
      <c r="J1071" s="162" t="s">
        <v>187</v>
      </c>
      <c r="K1071" s="162" t="s">
        <v>10</v>
      </c>
      <c r="L1071" s="162">
        <v>7</v>
      </c>
      <c r="M1071" s="162">
        <v>2014</v>
      </c>
      <c r="N1071" s="162" t="s">
        <v>2375</v>
      </c>
      <c r="O1071" s="162">
        <v>176</v>
      </c>
      <c r="P1071" s="162" t="s">
        <v>204</v>
      </c>
      <c r="Q1071" s="162" t="s">
        <v>204</v>
      </c>
      <c r="R1071" s="162" t="s">
        <v>204</v>
      </c>
      <c r="S1071" s="162" t="s">
        <v>204</v>
      </c>
      <c r="T1071" s="162" t="s">
        <v>204</v>
      </c>
      <c r="U1071" s="162" t="s">
        <v>204</v>
      </c>
      <c r="V1071" s="162" t="s">
        <v>204</v>
      </c>
      <c r="W1071" s="162" t="s">
        <v>204</v>
      </c>
      <c r="X1071" s="162" t="s">
        <v>205</v>
      </c>
      <c r="Y1071" s="162" t="s">
        <v>205</v>
      </c>
      <c r="Z1071" s="162" t="s">
        <v>204</v>
      </c>
      <c r="AA1071" s="162" t="s">
        <v>204</v>
      </c>
      <c r="AB1071" s="162" t="s">
        <v>205</v>
      </c>
      <c r="AC1071" s="162" t="s">
        <v>204</v>
      </c>
      <c r="AD1071" s="162" t="s">
        <v>204</v>
      </c>
      <c r="AE1071" s="162" t="s">
        <v>204</v>
      </c>
      <c r="AF1071" s="162" t="s">
        <v>204</v>
      </c>
      <c r="AG1071" s="162" t="s">
        <v>197</v>
      </c>
    </row>
    <row r="1072" spans="1:33" x14ac:dyDescent="0.25">
      <c r="A1072" s="162" t="s">
        <v>213</v>
      </c>
      <c r="B1072" s="162" t="s">
        <v>197</v>
      </c>
      <c r="C1072" s="162" t="s">
        <v>197</v>
      </c>
      <c r="D1072" s="162" t="s">
        <v>1358</v>
      </c>
      <c r="E1072" s="162" t="s">
        <v>197</v>
      </c>
      <c r="F1072" s="162" t="s">
        <v>1359</v>
      </c>
      <c r="G1072" s="162" t="s">
        <v>58</v>
      </c>
      <c r="H1072" s="162" t="s">
        <v>1587</v>
      </c>
      <c r="I1072" s="162" t="s">
        <v>1581</v>
      </c>
      <c r="J1072" s="162" t="s">
        <v>187</v>
      </c>
      <c r="K1072" s="162" t="s">
        <v>10</v>
      </c>
      <c r="L1072" s="162">
        <v>7</v>
      </c>
      <c r="M1072" s="162">
        <v>2014</v>
      </c>
      <c r="N1072" s="162" t="s">
        <v>2376</v>
      </c>
      <c r="O1072" s="162">
        <v>68</v>
      </c>
      <c r="P1072" s="162" t="s">
        <v>204</v>
      </c>
      <c r="Q1072" s="162" t="s">
        <v>204</v>
      </c>
      <c r="R1072" s="162" t="s">
        <v>204</v>
      </c>
      <c r="S1072" s="162" t="s">
        <v>204</v>
      </c>
      <c r="T1072" s="162" t="s">
        <v>204</v>
      </c>
      <c r="U1072" s="162" t="s">
        <v>204</v>
      </c>
      <c r="V1072" s="162" t="s">
        <v>204</v>
      </c>
      <c r="W1072" s="162" t="s">
        <v>204</v>
      </c>
      <c r="X1072" s="162" t="s">
        <v>205</v>
      </c>
      <c r="Y1072" s="162" t="s">
        <v>205</v>
      </c>
      <c r="Z1072" s="162" t="s">
        <v>204</v>
      </c>
      <c r="AA1072" s="162" t="s">
        <v>204</v>
      </c>
      <c r="AB1072" s="162" t="s">
        <v>205</v>
      </c>
      <c r="AC1072" s="162" t="s">
        <v>204</v>
      </c>
      <c r="AD1072" s="162" t="s">
        <v>204</v>
      </c>
      <c r="AE1072" s="162" t="s">
        <v>204</v>
      </c>
      <c r="AF1072" s="162" t="s">
        <v>204</v>
      </c>
      <c r="AG1072" s="162" t="s">
        <v>197</v>
      </c>
    </row>
    <row r="1073" spans="1:33" x14ac:dyDescent="0.25">
      <c r="A1073" s="162" t="s">
        <v>213</v>
      </c>
      <c r="B1073" s="162" t="s">
        <v>197</v>
      </c>
      <c r="C1073" s="162" t="s">
        <v>197</v>
      </c>
      <c r="D1073" s="162" t="s">
        <v>1358</v>
      </c>
      <c r="E1073" s="162" t="s">
        <v>197</v>
      </c>
      <c r="F1073" s="162" t="s">
        <v>1359</v>
      </c>
      <c r="G1073" s="162" t="s">
        <v>58</v>
      </c>
      <c r="H1073" s="162" t="s">
        <v>1587</v>
      </c>
      <c r="I1073" s="162" t="s">
        <v>1581</v>
      </c>
      <c r="J1073" s="162" t="s">
        <v>187</v>
      </c>
      <c r="K1073" s="162" t="s">
        <v>10</v>
      </c>
      <c r="L1073" s="162">
        <v>9</v>
      </c>
      <c r="M1073" s="162">
        <v>2014</v>
      </c>
      <c r="N1073" s="162" t="s">
        <v>2365</v>
      </c>
      <c r="O1073" s="162">
        <v>118</v>
      </c>
      <c r="P1073" s="162" t="s">
        <v>204</v>
      </c>
      <c r="Q1073" s="162" t="s">
        <v>204</v>
      </c>
      <c r="R1073" s="162" t="s">
        <v>204</v>
      </c>
      <c r="S1073" s="162" t="s">
        <v>204</v>
      </c>
      <c r="T1073" s="162" t="s">
        <v>204</v>
      </c>
      <c r="U1073" s="162" t="s">
        <v>204</v>
      </c>
      <c r="V1073" s="162" t="s">
        <v>204</v>
      </c>
      <c r="W1073" s="162" t="s">
        <v>204</v>
      </c>
      <c r="X1073" s="162" t="s">
        <v>205</v>
      </c>
      <c r="Y1073" s="162" t="s">
        <v>205</v>
      </c>
      <c r="Z1073" s="162" t="s">
        <v>204</v>
      </c>
      <c r="AA1073" s="162" t="s">
        <v>204</v>
      </c>
      <c r="AB1073" s="162" t="s">
        <v>205</v>
      </c>
      <c r="AC1073" s="162" t="s">
        <v>204</v>
      </c>
      <c r="AD1073" s="162" t="s">
        <v>204</v>
      </c>
      <c r="AE1073" s="162" t="s">
        <v>204</v>
      </c>
      <c r="AF1073" s="162" t="s">
        <v>204</v>
      </c>
      <c r="AG1073" s="162" t="s">
        <v>197</v>
      </c>
    </row>
    <row r="1074" spans="1:33" x14ac:dyDescent="0.25">
      <c r="A1074" s="162" t="s">
        <v>213</v>
      </c>
      <c r="B1074" s="162" t="s">
        <v>197</v>
      </c>
      <c r="C1074" s="162" t="s">
        <v>197</v>
      </c>
      <c r="D1074" s="162" t="s">
        <v>1358</v>
      </c>
      <c r="E1074" s="162" t="s">
        <v>197</v>
      </c>
      <c r="F1074" s="162" t="s">
        <v>1359</v>
      </c>
      <c r="G1074" s="162" t="s">
        <v>58</v>
      </c>
      <c r="H1074" s="162" t="s">
        <v>1587</v>
      </c>
      <c r="I1074" s="162" t="s">
        <v>1581</v>
      </c>
      <c r="J1074" s="162" t="s">
        <v>187</v>
      </c>
      <c r="K1074" s="162" t="s">
        <v>10</v>
      </c>
      <c r="L1074" s="162">
        <v>9</v>
      </c>
      <c r="M1074" s="162">
        <v>2014</v>
      </c>
      <c r="N1074" s="162" t="s">
        <v>2366</v>
      </c>
      <c r="O1074" s="162">
        <v>45</v>
      </c>
      <c r="P1074" s="162" t="s">
        <v>204</v>
      </c>
      <c r="Q1074" s="162" t="s">
        <v>204</v>
      </c>
      <c r="R1074" s="162" t="s">
        <v>204</v>
      </c>
      <c r="S1074" s="162" t="s">
        <v>204</v>
      </c>
      <c r="T1074" s="162" t="s">
        <v>204</v>
      </c>
      <c r="U1074" s="162" t="s">
        <v>204</v>
      </c>
      <c r="V1074" s="162" t="s">
        <v>204</v>
      </c>
      <c r="W1074" s="162" t="s">
        <v>204</v>
      </c>
      <c r="X1074" s="162" t="s">
        <v>205</v>
      </c>
      <c r="Y1074" s="162" t="s">
        <v>205</v>
      </c>
      <c r="Z1074" s="162" t="s">
        <v>204</v>
      </c>
      <c r="AA1074" s="162" t="s">
        <v>204</v>
      </c>
      <c r="AB1074" s="162" t="s">
        <v>205</v>
      </c>
      <c r="AC1074" s="162" t="s">
        <v>204</v>
      </c>
      <c r="AD1074" s="162" t="s">
        <v>204</v>
      </c>
      <c r="AE1074" s="162" t="s">
        <v>204</v>
      </c>
      <c r="AF1074" s="162" t="s">
        <v>204</v>
      </c>
      <c r="AG1074" s="162" t="s">
        <v>197</v>
      </c>
    </row>
    <row r="1075" spans="1:33" x14ac:dyDescent="0.25">
      <c r="A1075" s="162" t="s">
        <v>213</v>
      </c>
      <c r="B1075" s="162" t="s">
        <v>197</v>
      </c>
      <c r="C1075" s="162" t="s">
        <v>197</v>
      </c>
      <c r="D1075" s="162" t="s">
        <v>1358</v>
      </c>
      <c r="E1075" s="162" t="s">
        <v>197</v>
      </c>
      <c r="F1075" s="162" t="s">
        <v>1359</v>
      </c>
      <c r="G1075" s="162" t="s">
        <v>58</v>
      </c>
      <c r="H1075" s="162" t="s">
        <v>1587</v>
      </c>
      <c r="I1075" s="162" t="s">
        <v>1581</v>
      </c>
      <c r="J1075" s="162" t="s">
        <v>187</v>
      </c>
      <c r="K1075" s="162" t="s">
        <v>10</v>
      </c>
      <c r="L1075" s="162">
        <v>10</v>
      </c>
      <c r="M1075" s="162">
        <v>2014</v>
      </c>
      <c r="N1075" s="162" t="s">
        <v>2363</v>
      </c>
      <c r="O1075" s="162">
        <v>63</v>
      </c>
      <c r="P1075" s="162" t="s">
        <v>204</v>
      </c>
      <c r="Q1075" s="162" t="s">
        <v>204</v>
      </c>
      <c r="R1075" s="162" t="s">
        <v>204</v>
      </c>
      <c r="S1075" s="162" t="s">
        <v>204</v>
      </c>
      <c r="T1075" s="162" t="s">
        <v>204</v>
      </c>
      <c r="U1075" s="162" t="s">
        <v>204</v>
      </c>
      <c r="V1075" s="162" t="s">
        <v>204</v>
      </c>
      <c r="W1075" s="162" t="s">
        <v>204</v>
      </c>
      <c r="X1075" s="162" t="s">
        <v>205</v>
      </c>
      <c r="Y1075" s="162" t="s">
        <v>205</v>
      </c>
      <c r="Z1075" s="162" t="s">
        <v>204</v>
      </c>
      <c r="AA1075" s="162" t="s">
        <v>204</v>
      </c>
      <c r="AB1075" s="162" t="s">
        <v>205</v>
      </c>
      <c r="AC1075" s="162" t="s">
        <v>204</v>
      </c>
      <c r="AD1075" s="162" t="s">
        <v>204</v>
      </c>
      <c r="AE1075" s="162" t="s">
        <v>204</v>
      </c>
      <c r="AF1075" s="162" t="s">
        <v>204</v>
      </c>
      <c r="AG1075" s="162" t="s">
        <v>197</v>
      </c>
    </row>
    <row r="1076" spans="1:33" x14ac:dyDescent="0.25">
      <c r="A1076" s="162" t="s">
        <v>213</v>
      </c>
      <c r="B1076" s="162" t="s">
        <v>197</v>
      </c>
      <c r="C1076" s="162" t="s">
        <v>197</v>
      </c>
      <c r="D1076" s="162" t="s">
        <v>1358</v>
      </c>
      <c r="E1076" s="162" t="s">
        <v>197</v>
      </c>
      <c r="F1076" s="162" t="s">
        <v>1359</v>
      </c>
      <c r="G1076" s="162" t="s">
        <v>58</v>
      </c>
      <c r="H1076" s="162" t="s">
        <v>1587</v>
      </c>
      <c r="I1076" s="162" t="s">
        <v>1581</v>
      </c>
      <c r="J1076" s="162" t="s">
        <v>187</v>
      </c>
      <c r="K1076" s="162" t="s">
        <v>10</v>
      </c>
      <c r="L1076" s="162">
        <v>10</v>
      </c>
      <c r="M1076" s="162">
        <v>2014</v>
      </c>
      <c r="N1076" s="162" t="s">
        <v>2364</v>
      </c>
      <c r="O1076" s="162">
        <v>24</v>
      </c>
      <c r="P1076" s="162" t="s">
        <v>204</v>
      </c>
      <c r="Q1076" s="162" t="s">
        <v>204</v>
      </c>
      <c r="R1076" s="162" t="s">
        <v>204</v>
      </c>
      <c r="S1076" s="162" t="s">
        <v>204</v>
      </c>
      <c r="T1076" s="162" t="s">
        <v>204</v>
      </c>
      <c r="U1076" s="162" t="s">
        <v>204</v>
      </c>
      <c r="V1076" s="162" t="s">
        <v>204</v>
      </c>
      <c r="W1076" s="162" t="s">
        <v>204</v>
      </c>
      <c r="X1076" s="162" t="s">
        <v>205</v>
      </c>
      <c r="Y1076" s="162" t="s">
        <v>205</v>
      </c>
      <c r="Z1076" s="162" t="s">
        <v>204</v>
      </c>
      <c r="AA1076" s="162" t="s">
        <v>204</v>
      </c>
      <c r="AB1076" s="162" t="s">
        <v>205</v>
      </c>
      <c r="AC1076" s="162" t="s">
        <v>204</v>
      </c>
      <c r="AD1076" s="162" t="s">
        <v>204</v>
      </c>
      <c r="AE1076" s="162" t="s">
        <v>204</v>
      </c>
      <c r="AF1076" s="162" t="s">
        <v>204</v>
      </c>
      <c r="AG1076" s="162" t="s">
        <v>197</v>
      </c>
    </row>
    <row r="1077" spans="1:33" x14ac:dyDescent="0.25">
      <c r="A1077" s="162" t="s">
        <v>213</v>
      </c>
      <c r="B1077" s="162" t="s">
        <v>197</v>
      </c>
      <c r="C1077" s="162" t="s">
        <v>197</v>
      </c>
      <c r="D1077" s="162" t="s">
        <v>1358</v>
      </c>
      <c r="E1077" s="162" t="s">
        <v>197</v>
      </c>
      <c r="F1077" s="162" t="s">
        <v>1359</v>
      </c>
      <c r="G1077" s="162" t="s">
        <v>58</v>
      </c>
      <c r="H1077" s="162" t="s">
        <v>1587</v>
      </c>
      <c r="I1077" s="162" t="s">
        <v>1581</v>
      </c>
      <c r="J1077" s="162" t="s">
        <v>187</v>
      </c>
      <c r="K1077" s="162" t="s">
        <v>10</v>
      </c>
      <c r="L1077" s="162">
        <v>8</v>
      </c>
      <c r="M1077" s="162">
        <v>2014</v>
      </c>
      <c r="N1077" s="162" t="s">
        <v>2374</v>
      </c>
      <c r="O1077" s="162">
        <v>151</v>
      </c>
      <c r="P1077" s="162" t="s">
        <v>204</v>
      </c>
      <c r="Q1077" s="162" t="s">
        <v>204</v>
      </c>
      <c r="R1077" s="162" t="s">
        <v>204</v>
      </c>
      <c r="S1077" s="162" t="s">
        <v>204</v>
      </c>
      <c r="T1077" s="162" t="s">
        <v>204</v>
      </c>
      <c r="U1077" s="162" t="s">
        <v>204</v>
      </c>
      <c r="V1077" s="162" t="s">
        <v>204</v>
      </c>
      <c r="W1077" s="162" t="s">
        <v>204</v>
      </c>
      <c r="X1077" s="162" t="s">
        <v>205</v>
      </c>
      <c r="Y1077" s="162" t="s">
        <v>205</v>
      </c>
      <c r="Z1077" s="162" t="s">
        <v>204</v>
      </c>
      <c r="AA1077" s="162" t="s">
        <v>204</v>
      </c>
      <c r="AB1077" s="162" t="s">
        <v>205</v>
      </c>
      <c r="AC1077" s="162" t="s">
        <v>204</v>
      </c>
      <c r="AD1077" s="162" t="s">
        <v>204</v>
      </c>
      <c r="AE1077" s="162" t="s">
        <v>204</v>
      </c>
      <c r="AF1077" s="162" t="s">
        <v>204</v>
      </c>
      <c r="AG1077" s="162" t="s">
        <v>197</v>
      </c>
    </row>
    <row r="1078" spans="1:33" x14ac:dyDescent="0.25">
      <c r="A1078" s="162" t="s">
        <v>213</v>
      </c>
      <c r="B1078" s="162" t="s">
        <v>197</v>
      </c>
      <c r="C1078" s="162" t="s">
        <v>197</v>
      </c>
      <c r="D1078" s="162" t="s">
        <v>1358</v>
      </c>
      <c r="E1078" s="162" t="s">
        <v>197</v>
      </c>
      <c r="F1078" s="162" t="s">
        <v>1359</v>
      </c>
      <c r="G1078" s="162" t="s">
        <v>58</v>
      </c>
      <c r="H1078" s="162" t="s">
        <v>1587</v>
      </c>
      <c r="I1078" s="162" t="s">
        <v>1581</v>
      </c>
      <c r="J1078" s="162" t="s">
        <v>187</v>
      </c>
      <c r="K1078" s="162" t="s">
        <v>10</v>
      </c>
      <c r="L1078" s="162">
        <v>8</v>
      </c>
      <c r="M1078" s="162">
        <v>2014</v>
      </c>
      <c r="N1078" s="162" t="s">
        <v>2373</v>
      </c>
      <c r="O1078" s="162">
        <v>58</v>
      </c>
      <c r="P1078" s="162" t="s">
        <v>204</v>
      </c>
      <c r="Q1078" s="162" t="s">
        <v>204</v>
      </c>
      <c r="R1078" s="162" t="s">
        <v>204</v>
      </c>
      <c r="S1078" s="162" t="s">
        <v>204</v>
      </c>
      <c r="T1078" s="162" t="s">
        <v>204</v>
      </c>
      <c r="U1078" s="162" t="s">
        <v>204</v>
      </c>
      <c r="V1078" s="162" t="s">
        <v>204</v>
      </c>
      <c r="W1078" s="162" t="s">
        <v>204</v>
      </c>
      <c r="X1078" s="162" t="s">
        <v>205</v>
      </c>
      <c r="Y1078" s="162" t="s">
        <v>205</v>
      </c>
      <c r="Z1078" s="162" t="s">
        <v>204</v>
      </c>
      <c r="AA1078" s="162" t="s">
        <v>204</v>
      </c>
      <c r="AB1078" s="162" t="s">
        <v>205</v>
      </c>
      <c r="AC1078" s="162" t="s">
        <v>204</v>
      </c>
      <c r="AD1078" s="162" t="s">
        <v>204</v>
      </c>
      <c r="AE1078" s="162" t="s">
        <v>204</v>
      </c>
      <c r="AF1078" s="162" t="s">
        <v>204</v>
      </c>
      <c r="AG1078" s="162" t="s">
        <v>197</v>
      </c>
    </row>
    <row r="1079" spans="1:33" x14ac:dyDescent="0.25">
      <c r="A1079" s="162" t="s">
        <v>213</v>
      </c>
      <c r="B1079" s="162" t="s">
        <v>197</v>
      </c>
      <c r="C1079" s="162" t="s">
        <v>197</v>
      </c>
      <c r="D1079" s="162" t="s">
        <v>1358</v>
      </c>
      <c r="E1079" s="162" t="s">
        <v>197</v>
      </c>
      <c r="F1079" s="162" t="s">
        <v>1359</v>
      </c>
      <c r="G1079" s="162" t="s">
        <v>58</v>
      </c>
      <c r="H1079" s="162" t="s">
        <v>1587</v>
      </c>
      <c r="I1079" s="162" t="s">
        <v>1581</v>
      </c>
      <c r="J1079" s="162" t="s">
        <v>187</v>
      </c>
      <c r="K1079" s="162" t="s">
        <v>10</v>
      </c>
      <c r="L1079" s="162">
        <v>11</v>
      </c>
      <c r="M1079" s="162">
        <v>2014</v>
      </c>
      <c r="N1079" s="162" t="s">
        <v>2368</v>
      </c>
      <c r="O1079" s="162">
        <v>120</v>
      </c>
      <c r="P1079" s="162" t="s">
        <v>204</v>
      </c>
      <c r="Q1079" s="162" t="s">
        <v>204</v>
      </c>
      <c r="R1079" s="162" t="s">
        <v>204</v>
      </c>
      <c r="S1079" s="162" t="s">
        <v>204</v>
      </c>
      <c r="T1079" s="162" t="s">
        <v>204</v>
      </c>
      <c r="U1079" s="162" t="s">
        <v>204</v>
      </c>
      <c r="V1079" s="162" t="s">
        <v>204</v>
      </c>
      <c r="W1079" s="162" t="s">
        <v>204</v>
      </c>
      <c r="X1079" s="162" t="s">
        <v>205</v>
      </c>
      <c r="Y1079" s="162" t="s">
        <v>205</v>
      </c>
      <c r="Z1079" s="162" t="s">
        <v>204</v>
      </c>
      <c r="AA1079" s="162" t="s">
        <v>204</v>
      </c>
      <c r="AB1079" s="162" t="s">
        <v>205</v>
      </c>
      <c r="AC1079" s="162" t="s">
        <v>204</v>
      </c>
      <c r="AD1079" s="162" t="s">
        <v>204</v>
      </c>
      <c r="AE1079" s="162" t="s">
        <v>204</v>
      </c>
      <c r="AF1079" s="162" t="s">
        <v>204</v>
      </c>
      <c r="AG1079" s="162" t="s">
        <v>197</v>
      </c>
    </row>
    <row r="1080" spans="1:33" x14ac:dyDescent="0.25">
      <c r="A1080" s="162" t="s">
        <v>213</v>
      </c>
      <c r="B1080" s="162" t="s">
        <v>197</v>
      </c>
      <c r="C1080" s="162" t="s">
        <v>197</v>
      </c>
      <c r="D1080" s="162" t="s">
        <v>1358</v>
      </c>
      <c r="E1080" s="162" t="s">
        <v>197</v>
      </c>
      <c r="F1080" s="162" t="s">
        <v>1359</v>
      </c>
      <c r="G1080" s="162" t="s">
        <v>58</v>
      </c>
      <c r="H1080" s="162" t="s">
        <v>1587</v>
      </c>
      <c r="I1080" s="162" t="s">
        <v>1581</v>
      </c>
      <c r="J1080" s="162" t="s">
        <v>187</v>
      </c>
      <c r="K1080" s="162" t="s">
        <v>10</v>
      </c>
      <c r="L1080" s="162">
        <v>11</v>
      </c>
      <c r="M1080" s="162">
        <v>2014</v>
      </c>
      <c r="N1080" s="162" t="s">
        <v>2369</v>
      </c>
      <c r="O1080" s="162">
        <v>46</v>
      </c>
      <c r="P1080" s="162" t="s">
        <v>204</v>
      </c>
      <c r="Q1080" s="162" t="s">
        <v>204</v>
      </c>
      <c r="R1080" s="162" t="s">
        <v>204</v>
      </c>
      <c r="S1080" s="162" t="s">
        <v>204</v>
      </c>
      <c r="T1080" s="162" t="s">
        <v>204</v>
      </c>
      <c r="U1080" s="162" t="s">
        <v>204</v>
      </c>
      <c r="V1080" s="162" t="s">
        <v>204</v>
      </c>
      <c r="W1080" s="162" t="s">
        <v>204</v>
      </c>
      <c r="X1080" s="162" t="s">
        <v>205</v>
      </c>
      <c r="Y1080" s="162" t="s">
        <v>205</v>
      </c>
      <c r="Z1080" s="162" t="s">
        <v>204</v>
      </c>
      <c r="AA1080" s="162" t="s">
        <v>204</v>
      </c>
      <c r="AB1080" s="162" t="s">
        <v>205</v>
      </c>
      <c r="AC1080" s="162" t="s">
        <v>204</v>
      </c>
      <c r="AD1080" s="162" t="s">
        <v>204</v>
      </c>
      <c r="AE1080" s="162" t="s">
        <v>204</v>
      </c>
      <c r="AF1080" s="162" t="s">
        <v>204</v>
      </c>
      <c r="AG1080" s="162" t="s">
        <v>197</v>
      </c>
    </row>
    <row r="1081" spans="1:33" x14ac:dyDescent="0.25">
      <c r="A1081" s="162" t="s">
        <v>213</v>
      </c>
      <c r="B1081" s="162" t="s">
        <v>197</v>
      </c>
      <c r="C1081" s="162" t="s">
        <v>197</v>
      </c>
      <c r="D1081" s="162" t="s">
        <v>1358</v>
      </c>
      <c r="E1081" s="162" t="s">
        <v>197</v>
      </c>
      <c r="F1081" s="162" t="s">
        <v>1359</v>
      </c>
      <c r="G1081" s="162" t="s">
        <v>58</v>
      </c>
      <c r="H1081" s="162" t="s">
        <v>1587</v>
      </c>
      <c r="I1081" s="162" t="s">
        <v>1581</v>
      </c>
      <c r="J1081" s="162" t="s">
        <v>187</v>
      </c>
      <c r="K1081" s="162" t="s">
        <v>10</v>
      </c>
      <c r="L1081" s="162">
        <v>11</v>
      </c>
      <c r="M1081" s="162">
        <v>2014</v>
      </c>
      <c r="N1081" s="162" t="s">
        <v>2367</v>
      </c>
      <c r="O1081" s="162">
        <v>565</v>
      </c>
      <c r="P1081" s="162" t="s">
        <v>204</v>
      </c>
      <c r="Q1081" s="162" t="s">
        <v>204</v>
      </c>
      <c r="R1081" s="162" t="s">
        <v>204</v>
      </c>
      <c r="S1081" s="162" t="s">
        <v>204</v>
      </c>
      <c r="T1081" s="162" t="s">
        <v>204</v>
      </c>
      <c r="U1081" s="162" t="s">
        <v>204</v>
      </c>
      <c r="V1081" s="162" t="s">
        <v>204</v>
      </c>
      <c r="W1081" s="162" t="s">
        <v>204</v>
      </c>
      <c r="X1081" s="162" t="s">
        <v>205</v>
      </c>
      <c r="Y1081" s="162" t="s">
        <v>205</v>
      </c>
      <c r="Z1081" s="162" t="s">
        <v>204</v>
      </c>
      <c r="AA1081" s="162" t="s">
        <v>204</v>
      </c>
      <c r="AB1081" s="162" t="s">
        <v>205</v>
      </c>
      <c r="AC1081" s="162" t="s">
        <v>204</v>
      </c>
      <c r="AD1081" s="162" t="s">
        <v>204</v>
      </c>
      <c r="AE1081" s="162" t="s">
        <v>204</v>
      </c>
      <c r="AF1081" s="162" t="s">
        <v>204</v>
      </c>
      <c r="AG1081" s="162" t="s">
        <v>197</v>
      </c>
    </row>
    <row r="1082" spans="1:33" x14ac:dyDescent="0.25">
      <c r="A1082" s="162" t="s">
        <v>213</v>
      </c>
      <c r="B1082" s="162" t="s">
        <v>197</v>
      </c>
      <c r="C1082" s="162" t="s">
        <v>197</v>
      </c>
      <c r="D1082" s="162" t="s">
        <v>1358</v>
      </c>
      <c r="E1082" s="162" t="s">
        <v>197</v>
      </c>
      <c r="F1082" s="162" t="s">
        <v>1359</v>
      </c>
      <c r="G1082" s="162" t="s">
        <v>58</v>
      </c>
      <c r="H1082" s="162" t="s">
        <v>1587</v>
      </c>
      <c r="I1082" s="162" t="s">
        <v>1581</v>
      </c>
      <c r="J1082" s="162" t="s">
        <v>187</v>
      </c>
      <c r="K1082" s="162" t="s">
        <v>10</v>
      </c>
      <c r="L1082" s="162">
        <v>12</v>
      </c>
      <c r="M1082" s="162">
        <v>2014</v>
      </c>
      <c r="N1082" s="162" t="s">
        <v>2371</v>
      </c>
      <c r="O1082" s="162">
        <v>501</v>
      </c>
      <c r="P1082" s="162" t="s">
        <v>204</v>
      </c>
      <c r="Q1082" s="162" t="s">
        <v>204</v>
      </c>
      <c r="R1082" s="162" t="s">
        <v>204</v>
      </c>
      <c r="S1082" s="162" t="s">
        <v>204</v>
      </c>
      <c r="T1082" s="162" t="s">
        <v>204</v>
      </c>
      <c r="U1082" s="162" t="s">
        <v>204</v>
      </c>
      <c r="V1082" s="162" t="s">
        <v>204</v>
      </c>
      <c r="W1082" s="162" t="s">
        <v>204</v>
      </c>
      <c r="X1082" s="162" t="s">
        <v>205</v>
      </c>
      <c r="Y1082" s="162" t="s">
        <v>205</v>
      </c>
      <c r="Z1082" s="162" t="s">
        <v>204</v>
      </c>
      <c r="AA1082" s="162" t="s">
        <v>204</v>
      </c>
      <c r="AB1082" s="162" t="s">
        <v>205</v>
      </c>
      <c r="AC1082" s="162" t="s">
        <v>204</v>
      </c>
      <c r="AD1082" s="162" t="s">
        <v>204</v>
      </c>
      <c r="AE1082" s="162" t="s">
        <v>204</v>
      </c>
      <c r="AF1082" s="162" t="s">
        <v>204</v>
      </c>
      <c r="AG1082" s="162" t="s">
        <v>197</v>
      </c>
    </row>
    <row r="1083" spans="1:33" x14ac:dyDescent="0.25">
      <c r="A1083" s="162" t="s">
        <v>213</v>
      </c>
      <c r="B1083" s="162" t="s">
        <v>197</v>
      </c>
      <c r="C1083" s="162" t="s">
        <v>197</v>
      </c>
      <c r="D1083" s="162" t="s">
        <v>1358</v>
      </c>
      <c r="E1083" s="162" t="s">
        <v>197</v>
      </c>
      <c r="F1083" s="162" t="s">
        <v>1359</v>
      </c>
      <c r="G1083" s="162" t="s">
        <v>58</v>
      </c>
      <c r="H1083" s="162" t="s">
        <v>1587</v>
      </c>
      <c r="I1083" s="162" t="s">
        <v>1581</v>
      </c>
      <c r="J1083" s="162" t="s">
        <v>187</v>
      </c>
      <c r="K1083" s="162" t="s">
        <v>10</v>
      </c>
      <c r="L1083" s="162">
        <v>12</v>
      </c>
      <c r="M1083" s="162">
        <v>2014</v>
      </c>
      <c r="N1083" s="162" t="s">
        <v>2370</v>
      </c>
      <c r="O1083" s="162">
        <v>99</v>
      </c>
      <c r="P1083" s="162" t="s">
        <v>204</v>
      </c>
      <c r="Q1083" s="162" t="s">
        <v>204</v>
      </c>
      <c r="R1083" s="162" t="s">
        <v>204</v>
      </c>
      <c r="S1083" s="162" t="s">
        <v>204</v>
      </c>
      <c r="T1083" s="162" t="s">
        <v>204</v>
      </c>
      <c r="U1083" s="162" t="s">
        <v>204</v>
      </c>
      <c r="V1083" s="162" t="s">
        <v>204</v>
      </c>
      <c r="W1083" s="162" t="s">
        <v>204</v>
      </c>
      <c r="X1083" s="162" t="s">
        <v>205</v>
      </c>
      <c r="Y1083" s="162" t="s">
        <v>205</v>
      </c>
      <c r="Z1083" s="162" t="s">
        <v>204</v>
      </c>
      <c r="AA1083" s="162" t="s">
        <v>204</v>
      </c>
      <c r="AB1083" s="162" t="s">
        <v>205</v>
      </c>
      <c r="AC1083" s="162" t="s">
        <v>204</v>
      </c>
      <c r="AD1083" s="162" t="s">
        <v>204</v>
      </c>
      <c r="AE1083" s="162" t="s">
        <v>204</v>
      </c>
      <c r="AF1083" s="162" t="s">
        <v>204</v>
      </c>
      <c r="AG1083" s="162" t="s">
        <v>197</v>
      </c>
    </row>
    <row r="1084" spans="1:33" x14ac:dyDescent="0.25">
      <c r="A1084" s="162" t="s">
        <v>213</v>
      </c>
      <c r="B1084" s="162" t="s">
        <v>197</v>
      </c>
      <c r="C1084" s="162" t="s">
        <v>197</v>
      </c>
      <c r="D1084" s="162" t="s">
        <v>1358</v>
      </c>
      <c r="E1084" s="162" t="s">
        <v>197</v>
      </c>
      <c r="F1084" s="162" t="s">
        <v>1359</v>
      </c>
      <c r="G1084" s="162" t="s">
        <v>58</v>
      </c>
      <c r="H1084" s="162" t="s">
        <v>1587</v>
      </c>
      <c r="I1084" s="162" t="s">
        <v>1581</v>
      </c>
      <c r="J1084" s="162" t="s">
        <v>187</v>
      </c>
      <c r="K1084" s="162" t="s">
        <v>10</v>
      </c>
      <c r="L1084" s="162">
        <v>12</v>
      </c>
      <c r="M1084" s="162">
        <v>2014</v>
      </c>
      <c r="N1084" s="162" t="s">
        <v>2372</v>
      </c>
      <c r="O1084" s="162">
        <v>38</v>
      </c>
      <c r="P1084" s="162" t="s">
        <v>204</v>
      </c>
      <c r="Q1084" s="162" t="s">
        <v>204</v>
      </c>
      <c r="R1084" s="162" t="s">
        <v>204</v>
      </c>
      <c r="S1084" s="162" t="s">
        <v>204</v>
      </c>
      <c r="T1084" s="162" t="s">
        <v>204</v>
      </c>
      <c r="U1084" s="162" t="s">
        <v>204</v>
      </c>
      <c r="V1084" s="162" t="s">
        <v>204</v>
      </c>
      <c r="W1084" s="162" t="s">
        <v>204</v>
      </c>
      <c r="X1084" s="162" t="s">
        <v>205</v>
      </c>
      <c r="Y1084" s="162" t="s">
        <v>205</v>
      </c>
      <c r="Z1084" s="162" t="s">
        <v>204</v>
      </c>
      <c r="AA1084" s="162" t="s">
        <v>204</v>
      </c>
      <c r="AB1084" s="162" t="s">
        <v>205</v>
      </c>
      <c r="AC1084" s="162" t="s">
        <v>204</v>
      </c>
      <c r="AD1084" s="162" t="s">
        <v>204</v>
      </c>
      <c r="AE1084" s="162" t="s">
        <v>204</v>
      </c>
      <c r="AF1084" s="162" t="s">
        <v>204</v>
      </c>
      <c r="AG1084" s="162" t="s">
        <v>197</v>
      </c>
    </row>
    <row r="1085" spans="1:33" x14ac:dyDescent="0.25">
      <c r="A1085" s="162" t="s">
        <v>213</v>
      </c>
      <c r="B1085" s="162" t="s">
        <v>197</v>
      </c>
      <c r="C1085" s="162" t="s">
        <v>197</v>
      </c>
      <c r="D1085" s="162" t="s">
        <v>1358</v>
      </c>
      <c r="E1085" s="162" t="s">
        <v>197</v>
      </c>
      <c r="F1085" s="162" t="s">
        <v>1359</v>
      </c>
      <c r="G1085" s="162" t="s">
        <v>1605</v>
      </c>
      <c r="H1085" s="162" t="s">
        <v>1606</v>
      </c>
      <c r="I1085" s="162" t="s">
        <v>1475</v>
      </c>
      <c r="J1085" s="162" t="s">
        <v>187</v>
      </c>
      <c r="K1085" s="162" t="s">
        <v>10</v>
      </c>
      <c r="L1085" s="162">
        <v>8</v>
      </c>
      <c r="M1085" s="162">
        <v>2014</v>
      </c>
      <c r="N1085" s="162" t="s">
        <v>2378</v>
      </c>
      <c r="O1085" s="162">
        <v>11148</v>
      </c>
      <c r="P1085" s="162" t="s">
        <v>204</v>
      </c>
      <c r="Q1085" s="162" t="s">
        <v>204</v>
      </c>
      <c r="R1085" s="162" t="s">
        <v>205</v>
      </c>
      <c r="S1085" s="162" t="s">
        <v>204</v>
      </c>
      <c r="T1085" s="162" t="s">
        <v>204</v>
      </c>
      <c r="U1085" s="162" t="s">
        <v>204</v>
      </c>
      <c r="V1085" s="162" t="s">
        <v>204</v>
      </c>
      <c r="W1085" s="162" t="s">
        <v>204</v>
      </c>
      <c r="X1085" s="162" t="s">
        <v>204</v>
      </c>
      <c r="Y1085" s="162" t="s">
        <v>205</v>
      </c>
      <c r="Z1085" s="162" t="s">
        <v>204</v>
      </c>
      <c r="AA1085" s="162" t="s">
        <v>204</v>
      </c>
      <c r="AB1085" s="162" t="s">
        <v>205</v>
      </c>
      <c r="AC1085" s="162" t="s">
        <v>204</v>
      </c>
      <c r="AD1085" s="162" t="s">
        <v>204</v>
      </c>
      <c r="AE1085" s="162" t="s">
        <v>204</v>
      </c>
      <c r="AF1085" s="162" t="s">
        <v>204</v>
      </c>
      <c r="AG1085" s="162" t="s">
        <v>197</v>
      </c>
    </row>
    <row r="1086" spans="1:33" x14ac:dyDescent="0.25">
      <c r="A1086" s="162" t="s">
        <v>213</v>
      </c>
      <c r="B1086" s="162" t="s">
        <v>197</v>
      </c>
      <c r="C1086" s="162" t="s">
        <v>197</v>
      </c>
      <c r="D1086" s="162" t="s">
        <v>1358</v>
      </c>
      <c r="E1086" s="162" t="s">
        <v>197</v>
      </c>
      <c r="F1086" s="162" t="s">
        <v>1359</v>
      </c>
      <c r="G1086" s="162" t="s">
        <v>1605</v>
      </c>
      <c r="H1086" s="162" t="s">
        <v>1606</v>
      </c>
      <c r="I1086" s="162" t="s">
        <v>1475</v>
      </c>
      <c r="J1086" s="162" t="s">
        <v>187</v>
      </c>
      <c r="K1086" s="162" t="s">
        <v>10</v>
      </c>
      <c r="L1086" s="162">
        <v>7</v>
      </c>
      <c r="M1086" s="162">
        <v>2014</v>
      </c>
      <c r="N1086" s="162" t="s">
        <v>2377</v>
      </c>
      <c r="O1086" s="162">
        <v>13207</v>
      </c>
      <c r="P1086" s="162" t="s">
        <v>204</v>
      </c>
      <c r="Q1086" s="162" t="s">
        <v>204</v>
      </c>
      <c r="R1086" s="162" t="s">
        <v>205</v>
      </c>
      <c r="S1086" s="162" t="s">
        <v>204</v>
      </c>
      <c r="T1086" s="162" t="s">
        <v>204</v>
      </c>
      <c r="U1086" s="162" t="s">
        <v>204</v>
      </c>
      <c r="V1086" s="162" t="s">
        <v>204</v>
      </c>
      <c r="W1086" s="162" t="s">
        <v>204</v>
      </c>
      <c r="X1086" s="162" t="s">
        <v>204</v>
      </c>
      <c r="Y1086" s="162" t="s">
        <v>205</v>
      </c>
      <c r="Z1086" s="162" t="s">
        <v>204</v>
      </c>
      <c r="AA1086" s="162" t="s">
        <v>204</v>
      </c>
      <c r="AB1086" s="162" t="s">
        <v>205</v>
      </c>
      <c r="AC1086" s="162" t="s">
        <v>204</v>
      </c>
      <c r="AD1086" s="162" t="s">
        <v>204</v>
      </c>
      <c r="AE1086" s="162" t="s">
        <v>204</v>
      </c>
      <c r="AF1086" s="162" t="s">
        <v>204</v>
      </c>
      <c r="AG1086" s="162" t="s">
        <v>197</v>
      </c>
    </row>
    <row r="1087" spans="1:33" x14ac:dyDescent="0.25">
      <c r="A1087" s="162" t="s">
        <v>213</v>
      </c>
      <c r="B1087" s="162" t="s">
        <v>197</v>
      </c>
      <c r="C1087" s="162" t="s">
        <v>197</v>
      </c>
      <c r="D1087" s="162" t="s">
        <v>1358</v>
      </c>
      <c r="E1087" s="162" t="s">
        <v>197</v>
      </c>
      <c r="F1087" s="162" t="s">
        <v>1359</v>
      </c>
      <c r="G1087" s="162" t="s">
        <v>1614</v>
      </c>
      <c r="H1087" s="162" t="s">
        <v>1615</v>
      </c>
      <c r="I1087" s="162" t="s">
        <v>1616</v>
      </c>
      <c r="J1087" s="162" t="s">
        <v>187</v>
      </c>
      <c r="K1087" s="162" t="s">
        <v>10</v>
      </c>
      <c r="L1087" s="162">
        <v>10</v>
      </c>
      <c r="M1087" s="162">
        <v>2014</v>
      </c>
      <c r="N1087" s="162" t="s">
        <v>2382</v>
      </c>
      <c r="O1087" s="162">
        <v>290</v>
      </c>
      <c r="P1087" s="162" t="s">
        <v>204</v>
      </c>
      <c r="Q1087" s="162" t="s">
        <v>204</v>
      </c>
      <c r="R1087" s="162" t="s">
        <v>204</v>
      </c>
      <c r="S1087" s="162" t="s">
        <v>204</v>
      </c>
      <c r="T1087" s="162" t="s">
        <v>204</v>
      </c>
      <c r="U1087" s="162" t="s">
        <v>204</v>
      </c>
      <c r="V1087" s="162" t="s">
        <v>204</v>
      </c>
      <c r="W1087" s="162" t="s">
        <v>204</v>
      </c>
      <c r="X1087" s="162" t="s">
        <v>204</v>
      </c>
      <c r="Y1087" s="162" t="s">
        <v>204</v>
      </c>
      <c r="Z1087" s="162" t="s">
        <v>204</v>
      </c>
      <c r="AA1087" s="162" t="s">
        <v>204</v>
      </c>
      <c r="AB1087" s="162" t="s">
        <v>205</v>
      </c>
      <c r="AC1087" s="162" t="s">
        <v>204</v>
      </c>
      <c r="AD1087" s="162" t="s">
        <v>204</v>
      </c>
      <c r="AE1087" s="162" t="s">
        <v>204</v>
      </c>
      <c r="AF1087" s="162" t="s">
        <v>204</v>
      </c>
      <c r="AG1087" s="162" t="s">
        <v>197</v>
      </c>
    </row>
    <row r="1088" spans="1:33" x14ac:dyDescent="0.25">
      <c r="A1088" s="162" t="s">
        <v>213</v>
      </c>
      <c r="B1088" s="162" t="s">
        <v>197</v>
      </c>
      <c r="C1088" s="162" t="s">
        <v>197</v>
      </c>
      <c r="D1088" s="162" t="s">
        <v>1358</v>
      </c>
      <c r="E1088" s="162" t="s">
        <v>197</v>
      </c>
      <c r="F1088" s="162" t="s">
        <v>1359</v>
      </c>
      <c r="G1088" s="162" t="s">
        <v>1614</v>
      </c>
      <c r="H1088" s="162" t="s">
        <v>1615</v>
      </c>
      <c r="I1088" s="162" t="s">
        <v>1616</v>
      </c>
      <c r="J1088" s="162" t="s">
        <v>187</v>
      </c>
      <c r="K1088" s="162" t="s">
        <v>10</v>
      </c>
      <c r="L1088" s="162">
        <v>7</v>
      </c>
      <c r="M1088" s="162">
        <v>2014</v>
      </c>
      <c r="N1088" s="162" t="s">
        <v>2379</v>
      </c>
      <c r="O1088" s="162">
        <v>736</v>
      </c>
      <c r="P1088" s="162" t="s">
        <v>204</v>
      </c>
      <c r="Q1088" s="162" t="s">
        <v>204</v>
      </c>
      <c r="R1088" s="162" t="s">
        <v>204</v>
      </c>
      <c r="S1088" s="162" t="s">
        <v>204</v>
      </c>
      <c r="T1088" s="162" t="s">
        <v>204</v>
      </c>
      <c r="U1088" s="162" t="s">
        <v>204</v>
      </c>
      <c r="V1088" s="162" t="s">
        <v>204</v>
      </c>
      <c r="W1088" s="162" t="s">
        <v>204</v>
      </c>
      <c r="X1088" s="162" t="s">
        <v>204</v>
      </c>
      <c r="Y1088" s="162" t="s">
        <v>204</v>
      </c>
      <c r="Z1088" s="162" t="s">
        <v>204</v>
      </c>
      <c r="AA1088" s="162" t="s">
        <v>204</v>
      </c>
      <c r="AB1088" s="162" t="s">
        <v>205</v>
      </c>
      <c r="AC1088" s="162" t="s">
        <v>204</v>
      </c>
      <c r="AD1088" s="162" t="s">
        <v>204</v>
      </c>
      <c r="AE1088" s="162" t="s">
        <v>204</v>
      </c>
      <c r="AF1088" s="162" t="s">
        <v>204</v>
      </c>
      <c r="AG1088" s="162" t="s">
        <v>197</v>
      </c>
    </row>
    <row r="1089" spans="1:33" x14ac:dyDescent="0.25">
      <c r="A1089" s="162" t="s">
        <v>213</v>
      </c>
      <c r="B1089" s="162" t="s">
        <v>197</v>
      </c>
      <c r="C1089" s="162" t="s">
        <v>197</v>
      </c>
      <c r="D1089" s="162" t="s">
        <v>1358</v>
      </c>
      <c r="E1089" s="162" t="s">
        <v>197</v>
      </c>
      <c r="F1089" s="162" t="s">
        <v>1359</v>
      </c>
      <c r="G1089" s="162" t="s">
        <v>1614</v>
      </c>
      <c r="H1089" s="162" t="s">
        <v>1615</v>
      </c>
      <c r="I1089" s="162" t="s">
        <v>1616</v>
      </c>
      <c r="J1089" s="162" t="s">
        <v>187</v>
      </c>
      <c r="K1089" s="162" t="s">
        <v>10</v>
      </c>
      <c r="L1089" s="162">
        <v>11</v>
      </c>
      <c r="M1089" s="162">
        <v>2014</v>
      </c>
      <c r="N1089" s="162" t="s">
        <v>2383</v>
      </c>
      <c r="O1089" s="162">
        <v>417</v>
      </c>
      <c r="P1089" s="162" t="s">
        <v>204</v>
      </c>
      <c r="Q1089" s="162" t="s">
        <v>204</v>
      </c>
      <c r="R1089" s="162" t="s">
        <v>204</v>
      </c>
      <c r="S1089" s="162" t="s">
        <v>204</v>
      </c>
      <c r="T1089" s="162" t="s">
        <v>204</v>
      </c>
      <c r="U1089" s="162" t="s">
        <v>204</v>
      </c>
      <c r="V1089" s="162" t="s">
        <v>204</v>
      </c>
      <c r="W1089" s="162" t="s">
        <v>204</v>
      </c>
      <c r="X1089" s="162" t="s">
        <v>204</v>
      </c>
      <c r="Y1089" s="162" t="s">
        <v>204</v>
      </c>
      <c r="Z1089" s="162" t="s">
        <v>204</v>
      </c>
      <c r="AA1089" s="162" t="s">
        <v>204</v>
      </c>
      <c r="AB1089" s="162" t="s">
        <v>205</v>
      </c>
      <c r="AC1089" s="162" t="s">
        <v>204</v>
      </c>
      <c r="AD1089" s="162" t="s">
        <v>204</v>
      </c>
      <c r="AE1089" s="162" t="s">
        <v>204</v>
      </c>
      <c r="AF1089" s="162" t="s">
        <v>204</v>
      </c>
      <c r="AG1089" s="162" t="s">
        <v>197</v>
      </c>
    </row>
    <row r="1090" spans="1:33" x14ac:dyDescent="0.25">
      <c r="A1090" s="162" t="s">
        <v>213</v>
      </c>
      <c r="B1090" s="162" t="s">
        <v>197</v>
      </c>
      <c r="C1090" s="162" t="s">
        <v>197</v>
      </c>
      <c r="D1090" s="162" t="s">
        <v>1358</v>
      </c>
      <c r="E1090" s="162" t="s">
        <v>197</v>
      </c>
      <c r="F1090" s="162" t="s">
        <v>1359</v>
      </c>
      <c r="G1090" s="162" t="s">
        <v>1614</v>
      </c>
      <c r="H1090" s="162" t="s">
        <v>1615</v>
      </c>
      <c r="I1090" s="162" t="s">
        <v>1616</v>
      </c>
      <c r="J1090" s="162" t="s">
        <v>187</v>
      </c>
      <c r="K1090" s="162" t="s">
        <v>10</v>
      </c>
      <c r="L1090" s="162">
        <v>9</v>
      </c>
      <c r="M1090" s="162">
        <v>2014</v>
      </c>
      <c r="N1090" s="162" t="s">
        <v>2381</v>
      </c>
      <c r="O1090" s="162">
        <v>534</v>
      </c>
      <c r="P1090" s="162" t="s">
        <v>204</v>
      </c>
      <c r="Q1090" s="162" t="s">
        <v>204</v>
      </c>
      <c r="R1090" s="162" t="s">
        <v>204</v>
      </c>
      <c r="S1090" s="162" t="s">
        <v>204</v>
      </c>
      <c r="T1090" s="162" t="s">
        <v>204</v>
      </c>
      <c r="U1090" s="162" t="s">
        <v>204</v>
      </c>
      <c r="V1090" s="162" t="s">
        <v>204</v>
      </c>
      <c r="W1090" s="162" t="s">
        <v>204</v>
      </c>
      <c r="X1090" s="162" t="s">
        <v>204</v>
      </c>
      <c r="Y1090" s="162" t="s">
        <v>204</v>
      </c>
      <c r="Z1090" s="162" t="s">
        <v>204</v>
      </c>
      <c r="AA1090" s="162" t="s">
        <v>204</v>
      </c>
      <c r="AB1090" s="162" t="s">
        <v>205</v>
      </c>
      <c r="AC1090" s="162" t="s">
        <v>204</v>
      </c>
      <c r="AD1090" s="162" t="s">
        <v>204</v>
      </c>
      <c r="AE1090" s="162" t="s">
        <v>204</v>
      </c>
      <c r="AF1090" s="162" t="s">
        <v>204</v>
      </c>
      <c r="AG1090" s="162" t="s">
        <v>197</v>
      </c>
    </row>
    <row r="1091" spans="1:33" x14ac:dyDescent="0.25">
      <c r="A1091" s="162" t="s">
        <v>213</v>
      </c>
      <c r="B1091" s="162" t="s">
        <v>197</v>
      </c>
      <c r="C1091" s="162" t="s">
        <v>197</v>
      </c>
      <c r="D1091" s="162" t="s">
        <v>1358</v>
      </c>
      <c r="E1091" s="162" t="s">
        <v>197</v>
      </c>
      <c r="F1091" s="162" t="s">
        <v>1359</v>
      </c>
      <c r="G1091" s="162" t="s">
        <v>1614</v>
      </c>
      <c r="H1091" s="162" t="s">
        <v>1615</v>
      </c>
      <c r="I1091" s="162" t="s">
        <v>1616</v>
      </c>
      <c r="J1091" s="162" t="s">
        <v>187</v>
      </c>
      <c r="K1091" s="162" t="s">
        <v>10</v>
      </c>
      <c r="L1091" s="162">
        <v>2</v>
      </c>
      <c r="M1091" s="162">
        <v>2015</v>
      </c>
      <c r="N1091" s="162" t="s">
        <v>2386</v>
      </c>
      <c r="O1091" s="162">
        <v>441</v>
      </c>
      <c r="P1091" s="162" t="s">
        <v>204</v>
      </c>
      <c r="Q1091" s="162" t="s">
        <v>204</v>
      </c>
      <c r="R1091" s="162" t="s">
        <v>204</v>
      </c>
      <c r="S1091" s="162" t="s">
        <v>204</v>
      </c>
      <c r="T1091" s="162" t="s">
        <v>204</v>
      </c>
      <c r="U1091" s="162" t="s">
        <v>204</v>
      </c>
      <c r="V1091" s="162" t="s">
        <v>204</v>
      </c>
      <c r="W1091" s="162" t="s">
        <v>204</v>
      </c>
      <c r="X1091" s="162" t="s">
        <v>204</v>
      </c>
      <c r="Y1091" s="162" t="s">
        <v>204</v>
      </c>
      <c r="Z1091" s="162" t="s">
        <v>204</v>
      </c>
      <c r="AA1091" s="162" t="s">
        <v>204</v>
      </c>
      <c r="AB1091" s="162" t="s">
        <v>205</v>
      </c>
      <c r="AC1091" s="162" t="s">
        <v>204</v>
      </c>
      <c r="AD1091" s="162" t="s">
        <v>204</v>
      </c>
      <c r="AE1091" s="162" t="s">
        <v>204</v>
      </c>
      <c r="AF1091" s="162" t="s">
        <v>204</v>
      </c>
      <c r="AG1091" s="162" t="s">
        <v>197</v>
      </c>
    </row>
    <row r="1092" spans="1:33" x14ac:dyDescent="0.25">
      <c r="A1092" s="162" t="s">
        <v>213</v>
      </c>
      <c r="B1092" s="162" t="s">
        <v>197</v>
      </c>
      <c r="C1092" s="162" t="s">
        <v>197</v>
      </c>
      <c r="D1092" s="162" t="s">
        <v>1358</v>
      </c>
      <c r="E1092" s="162" t="s">
        <v>197</v>
      </c>
      <c r="F1092" s="162" t="s">
        <v>1359</v>
      </c>
      <c r="G1092" s="162" t="s">
        <v>1614</v>
      </c>
      <c r="H1092" s="162" t="s">
        <v>1615</v>
      </c>
      <c r="I1092" s="162" t="s">
        <v>1616</v>
      </c>
      <c r="J1092" s="162" t="s">
        <v>187</v>
      </c>
      <c r="K1092" s="162" t="s">
        <v>10</v>
      </c>
      <c r="L1092" s="162">
        <v>1</v>
      </c>
      <c r="M1092" s="162">
        <v>2015</v>
      </c>
      <c r="N1092" s="162" t="s">
        <v>2385</v>
      </c>
      <c r="O1092" s="162">
        <v>170</v>
      </c>
      <c r="P1092" s="162" t="s">
        <v>204</v>
      </c>
      <c r="Q1092" s="162" t="s">
        <v>204</v>
      </c>
      <c r="R1092" s="162" t="s">
        <v>204</v>
      </c>
      <c r="S1092" s="162" t="s">
        <v>204</v>
      </c>
      <c r="T1092" s="162" t="s">
        <v>204</v>
      </c>
      <c r="U1092" s="162" t="s">
        <v>204</v>
      </c>
      <c r="V1092" s="162" t="s">
        <v>204</v>
      </c>
      <c r="W1092" s="162" t="s">
        <v>204</v>
      </c>
      <c r="X1092" s="162" t="s">
        <v>204</v>
      </c>
      <c r="Y1092" s="162" t="s">
        <v>204</v>
      </c>
      <c r="Z1092" s="162" t="s">
        <v>204</v>
      </c>
      <c r="AA1092" s="162" t="s">
        <v>204</v>
      </c>
      <c r="AB1092" s="162" t="s">
        <v>205</v>
      </c>
      <c r="AC1092" s="162" t="s">
        <v>204</v>
      </c>
      <c r="AD1092" s="162" t="s">
        <v>204</v>
      </c>
      <c r="AE1092" s="162" t="s">
        <v>204</v>
      </c>
      <c r="AF1092" s="162" t="s">
        <v>204</v>
      </c>
      <c r="AG1092" s="162" t="s">
        <v>197</v>
      </c>
    </row>
    <row r="1093" spans="1:33" x14ac:dyDescent="0.25">
      <c r="A1093" s="162" t="s">
        <v>213</v>
      </c>
      <c r="B1093" s="162" t="s">
        <v>197</v>
      </c>
      <c r="C1093" s="162" t="s">
        <v>197</v>
      </c>
      <c r="D1093" s="162" t="s">
        <v>1358</v>
      </c>
      <c r="E1093" s="162" t="s">
        <v>197</v>
      </c>
      <c r="F1093" s="162" t="s">
        <v>1359</v>
      </c>
      <c r="G1093" s="162" t="s">
        <v>1614</v>
      </c>
      <c r="H1093" s="162" t="s">
        <v>1615</v>
      </c>
      <c r="I1093" s="162" t="s">
        <v>1616</v>
      </c>
      <c r="J1093" s="162" t="s">
        <v>187</v>
      </c>
      <c r="K1093" s="162" t="s">
        <v>10</v>
      </c>
      <c r="L1093" s="162">
        <v>8</v>
      </c>
      <c r="M1093" s="162">
        <v>2014</v>
      </c>
      <c r="N1093" s="162" t="s">
        <v>2380</v>
      </c>
      <c r="O1093" s="162">
        <v>556</v>
      </c>
      <c r="P1093" s="162" t="s">
        <v>204</v>
      </c>
      <c r="Q1093" s="162" t="s">
        <v>204</v>
      </c>
      <c r="R1093" s="162" t="s">
        <v>204</v>
      </c>
      <c r="S1093" s="162" t="s">
        <v>204</v>
      </c>
      <c r="T1093" s="162" t="s">
        <v>204</v>
      </c>
      <c r="U1093" s="162" t="s">
        <v>204</v>
      </c>
      <c r="V1093" s="162" t="s">
        <v>204</v>
      </c>
      <c r="W1093" s="162" t="s">
        <v>204</v>
      </c>
      <c r="X1093" s="162" t="s">
        <v>204</v>
      </c>
      <c r="Y1093" s="162" t="s">
        <v>204</v>
      </c>
      <c r="Z1093" s="162" t="s">
        <v>204</v>
      </c>
      <c r="AA1093" s="162" t="s">
        <v>204</v>
      </c>
      <c r="AB1093" s="162" t="s">
        <v>205</v>
      </c>
      <c r="AC1093" s="162" t="s">
        <v>204</v>
      </c>
      <c r="AD1093" s="162" t="s">
        <v>204</v>
      </c>
      <c r="AE1093" s="162" t="s">
        <v>204</v>
      </c>
      <c r="AF1093" s="162" t="s">
        <v>204</v>
      </c>
      <c r="AG1093" s="162" t="s">
        <v>197</v>
      </c>
    </row>
    <row r="1094" spans="1:33" x14ac:dyDescent="0.25">
      <c r="A1094" s="162" t="s">
        <v>213</v>
      </c>
      <c r="B1094" s="162" t="s">
        <v>197</v>
      </c>
      <c r="C1094" s="162" t="s">
        <v>197</v>
      </c>
      <c r="D1094" s="162" t="s">
        <v>1358</v>
      </c>
      <c r="E1094" s="162" t="s">
        <v>197</v>
      </c>
      <c r="F1094" s="162" t="s">
        <v>1359</v>
      </c>
      <c r="G1094" s="162" t="s">
        <v>1614</v>
      </c>
      <c r="H1094" s="162" t="s">
        <v>1615</v>
      </c>
      <c r="I1094" s="162" t="s">
        <v>1616</v>
      </c>
      <c r="J1094" s="162" t="s">
        <v>187</v>
      </c>
      <c r="K1094" s="162" t="s">
        <v>10</v>
      </c>
      <c r="L1094" s="162">
        <v>3</v>
      </c>
      <c r="M1094" s="162">
        <v>2015</v>
      </c>
      <c r="N1094" s="162" t="s">
        <v>2387</v>
      </c>
      <c r="O1094" s="162">
        <v>309</v>
      </c>
      <c r="P1094" s="162" t="s">
        <v>204</v>
      </c>
      <c r="Q1094" s="162" t="s">
        <v>204</v>
      </c>
      <c r="R1094" s="162" t="s">
        <v>204</v>
      </c>
      <c r="S1094" s="162" t="s">
        <v>204</v>
      </c>
      <c r="T1094" s="162" t="s">
        <v>204</v>
      </c>
      <c r="U1094" s="162" t="s">
        <v>204</v>
      </c>
      <c r="V1094" s="162" t="s">
        <v>204</v>
      </c>
      <c r="W1094" s="162" t="s">
        <v>204</v>
      </c>
      <c r="X1094" s="162" t="s">
        <v>204</v>
      </c>
      <c r="Y1094" s="162" t="s">
        <v>204</v>
      </c>
      <c r="Z1094" s="162" t="s">
        <v>204</v>
      </c>
      <c r="AA1094" s="162" t="s">
        <v>204</v>
      </c>
      <c r="AB1094" s="162" t="s">
        <v>205</v>
      </c>
      <c r="AC1094" s="162" t="s">
        <v>204</v>
      </c>
      <c r="AD1094" s="162" t="s">
        <v>204</v>
      </c>
      <c r="AE1094" s="162" t="s">
        <v>204</v>
      </c>
      <c r="AF1094" s="162" t="s">
        <v>204</v>
      </c>
      <c r="AG1094" s="162" t="s">
        <v>197</v>
      </c>
    </row>
    <row r="1095" spans="1:33" x14ac:dyDescent="0.25">
      <c r="A1095" s="162" t="s">
        <v>213</v>
      </c>
      <c r="B1095" s="162" t="s">
        <v>197</v>
      </c>
      <c r="C1095" s="162" t="s">
        <v>197</v>
      </c>
      <c r="D1095" s="162" t="s">
        <v>1358</v>
      </c>
      <c r="E1095" s="162" t="s">
        <v>197</v>
      </c>
      <c r="F1095" s="162" t="s">
        <v>1359</v>
      </c>
      <c r="G1095" s="162" t="s">
        <v>1614</v>
      </c>
      <c r="H1095" s="162" t="s">
        <v>1615</v>
      </c>
      <c r="I1095" s="162" t="s">
        <v>1616</v>
      </c>
      <c r="J1095" s="162" t="s">
        <v>187</v>
      </c>
      <c r="K1095" s="162" t="s">
        <v>10</v>
      </c>
      <c r="L1095" s="162">
        <v>4</v>
      </c>
      <c r="M1095" s="162">
        <v>2015</v>
      </c>
      <c r="N1095" s="162" t="s">
        <v>2388</v>
      </c>
      <c r="O1095" s="162">
        <v>742</v>
      </c>
      <c r="P1095" s="162" t="s">
        <v>204</v>
      </c>
      <c r="Q1095" s="162" t="s">
        <v>204</v>
      </c>
      <c r="R1095" s="162" t="s">
        <v>204</v>
      </c>
      <c r="S1095" s="162" t="s">
        <v>204</v>
      </c>
      <c r="T1095" s="162" t="s">
        <v>204</v>
      </c>
      <c r="U1095" s="162" t="s">
        <v>204</v>
      </c>
      <c r="V1095" s="162" t="s">
        <v>204</v>
      </c>
      <c r="W1095" s="162" t="s">
        <v>204</v>
      </c>
      <c r="X1095" s="162" t="s">
        <v>204</v>
      </c>
      <c r="Y1095" s="162" t="s">
        <v>204</v>
      </c>
      <c r="Z1095" s="162" t="s">
        <v>204</v>
      </c>
      <c r="AA1095" s="162" t="s">
        <v>204</v>
      </c>
      <c r="AB1095" s="162" t="s">
        <v>205</v>
      </c>
      <c r="AC1095" s="162" t="s">
        <v>204</v>
      </c>
      <c r="AD1095" s="162" t="s">
        <v>204</v>
      </c>
      <c r="AE1095" s="162" t="s">
        <v>204</v>
      </c>
      <c r="AF1095" s="162" t="s">
        <v>204</v>
      </c>
      <c r="AG1095" s="162" t="s">
        <v>197</v>
      </c>
    </row>
    <row r="1096" spans="1:33" x14ac:dyDescent="0.25">
      <c r="A1096" s="162" t="s">
        <v>213</v>
      </c>
      <c r="B1096" s="162" t="s">
        <v>197</v>
      </c>
      <c r="C1096" s="162" t="s">
        <v>197</v>
      </c>
      <c r="D1096" s="162" t="s">
        <v>1358</v>
      </c>
      <c r="E1096" s="162" t="s">
        <v>197</v>
      </c>
      <c r="F1096" s="162" t="s">
        <v>1359</v>
      </c>
      <c r="G1096" s="162" t="s">
        <v>1614</v>
      </c>
      <c r="H1096" s="162" t="s">
        <v>1615</v>
      </c>
      <c r="I1096" s="162" t="s">
        <v>1616</v>
      </c>
      <c r="J1096" s="162" t="s">
        <v>187</v>
      </c>
      <c r="K1096" s="162" t="s">
        <v>10</v>
      </c>
      <c r="L1096" s="162">
        <v>12</v>
      </c>
      <c r="M1096" s="162">
        <v>2014</v>
      </c>
      <c r="N1096" s="162" t="s">
        <v>2384</v>
      </c>
      <c r="O1096" s="162">
        <v>436</v>
      </c>
      <c r="P1096" s="162" t="s">
        <v>204</v>
      </c>
      <c r="Q1096" s="162" t="s">
        <v>204</v>
      </c>
      <c r="R1096" s="162" t="s">
        <v>204</v>
      </c>
      <c r="S1096" s="162" t="s">
        <v>204</v>
      </c>
      <c r="T1096" s="162" t="s">
        <v>204</v>
      </c>
      <c r="U1096" s="162" t="s">
        <v>204</v>
      </c>
      <c r="V1096" s="162" t="s">
        <v>204</v>
      </c>
      <c r="W1096" s="162" t="s">
        <v>204</v>
      </c>
      <c r="X1096" s="162" t="s">
        <v>204</v>
      </c>
      <c r="Y1096" s="162" t="s">
        <v>204</v>
      </c>
      <c r="Z1096" s="162" t="s">
        <v>204</v>
      </c>
      <c r="AA1096" s="162" t="s">
        <v>204</v>
      </c>
      <c r="AB1096" s="162" t="s">
        <v>205</v>
      </c>
      <c r="AC1096" s="162" t="s">
        <v>204</v>
      </c>
      <c r="AD1096" s="162" t="s">
        <v>204</v>
      </c>
      <c r="AE1096" s="162" t="s">
        <v>204</v>
      </c>
      <c r="AF1096" s="162" t="s">
        <v>204</v>
      </c>
      <c r="AG1096" s="162" t="s">
        <v>197</v>
      </c>
    </row>
    <row r="1097" spans="1:33" x14ac:dyDescent="0.25">
      <c r="A1097" s="162" t="s">
        <v>213</v>
      </c>
      <c r="B1097" s="162" t="s">
        <v>197</v>
      </c>
      <c r="C1097" s="162" t="s">
        <v>197</v>
      </c>
      <c r="D1097" s="162" t="s">
        <v>1358</v>
      </c>
      <c r="E1097" s="162" t="s">
        <v>197</v>
      </c>
      <c r="F1097" s="162" t="s">
        <v>1359</v>
      </c>
      <c r="G1097" s="162" t="s">
        <v>1614</v>
      </c>
      <c r="H1097" s="162" t="s">
        <v>1615</v>
      </c>
      <c r="I1097" s="162" t="s">
        <v>1616</v>
      </c>
      <c r="J1097" s="162" t="s">
        <v>187</v>
      </c>
      <c r="K1097" s="162" t="s">
        <v>10</v>
      </c>
      <c r="L1097" s="162">
        <v>6</v>
      </c>
      <c r="M1097" s="162">
        <v>2015</v>
      </c>
      <c r="N1097" s="162" t="s">
        <v>2390</v>
      </c>
      <c r="O1097" s="162">
        <v>863</v>
      </c>
      <c r="P1097" s="162" t="s">
        <v>204</v>
      </c>
      <c r="Q1097" s="162" t="s">
        <v>204</v>
      </c>
      <c r="R1097" s="162" t="s">
        <v>204</v>
      </c>
      <c r="S1097" s="162" t="s">
        <v>204</v>
      </c>
      <c r="T1097" s="162" t="s">
        <v>204</v>
      </c>
      <c r="U1097" s="162" t="s">
        <v>204</v>
      </c>
      <c r="V1097" s="162" t="s">
        <v>204</v>
      </c>
      <c r="W1097" s="162" t="s">
        <v>204</v>
      </c>
      <c r="X1097" s="162" t="s">
        <v>204</v>
      </c>
      <c r="Y1097" s="162" t="s">
        <v>204</v>
      </c>
      <c r="Z1097" s="162" t="s">
        <v>204</v>
      </c>
      <c r="AA1097" s="162" t="s">
        <v>204</v>
      </c>
      <c r="AB1097" s="162" t="s">
        <v>205</v>
      </c>
      <c r="AC1097" s="162" t="s">
        <v>204</v>
      </c>
      <c r="AD1097" s="162" t="s">
        <v>204</v>
      </c>
      <c r="AE1097" s="162" t="s">
        <v>204</v>
      </c>
      <c r="AF1097" s="162" t="s">
        <v>204</v>
      </c>
      <c r="AG1097" s="162" t="s">
        <v>197</v>
      </c>
    </row>
    <row r="1098" spans="1:33" x14ac:dyDescent="0.25">
      <c r="A1098" s="162" t="s">
        <v>213</v>
      </c>
      <c r="B1098" s="162" t="s">
        <v>197</v>
      </c>
      <c r="C1098" s="162" t="s">
        <v>197</v>
      </c>
      <c r="D1098" s="162" t="s">
        <v>1358</v>
      </c>
      <c r="E1098" s="162" t="s">
        <v>197</v>
      </c>
      <c r="F1098" s="162" t="s">
        <v>1359</v>
      </c>
      <c r="G1098" s="162" t="s">
        <v>1614</v>
      </c>
      <c r="H1098" s="162" t="s">
        <v>1615</v>
      </c>
      <c r="I1098" s="162" t="s">
        <v>1616</v>
      </c>
      <c r="J1098" s="162" t="s">
        <v>187</v>
      </c>
      <c r="K1098" s="162" t="s">
        <v>10</v>
      </c>
      <c r="L1098" s="162">
        <v>5</v>
      </c>
      <c r="M1098" s="162">
        <v>2015</v>
      </c>
      <c r="N1098" s="162" t="s">
        <v>2389</v>
      </c>
      <c r="O1098" s="162">
        <v>706</v>
      </c>
      <c r="P1098" s="162" t="s">
        <v>204</v>
      </c>
      <c r="Q1098" s="162" t="s">
        <v>204</v>
      </c>
      <c r="R1098" s="162" t="s">
        <v>204</v>
      </c>
      <c r="S1098" s="162" t="s">
        <v>204</v>
      </c>
      <c r="T1098" s="162" t="s">
        <v>204</v>
      </c>
      <c r="U1098" s="162" t="s">
        <v>204</v>
      </c>
      <c r="V1098" s="162" t="s">
        <v>204</v>
      </c>
      <c r="W1098" s="162" t="s">
        <v>204</v>
      </c>
      <c r="X1098" s="162" t="s">
        <v>204</v>
      </c>
      <c r="Y1098" s="162" t="s">
        <v>204</v>
      </c>
      <c r="Z1098" s="162" t="s">
        <v>204</v>
      </c>
      <c r="AA1098" s="162" t="s">
        <v>204</v>
      </c>
      <c r="AB1098" s="162" t="s">
        <v>205</v>
      </c>
      <c r="AC1098" s="162" t="s">
        <v>204</v>
      </c>
      <c r="AD1098" s="162" t="s">
        <v>204</v>
      </c>
      <c r="AE1098" s="162" t="s">
        <v>204</v>
      </c>
      <c r="AF1098" s="162" t="s">
        <v>204</v>
      </c>
      <c r="AG1098" s="162" t="s">
        <v>197</v>
      </c>
    </row>
    <row r="1099" spans="1:33" x14ac:dyDescent="0.25">
      <c r="A1099" s="162" t="s">
        <v>213</v>
      </c>
      <c r="B1099" s="162" t="s">
        <v>197</v>
      </c>
      <c r="C1099" s="162" t="s">
        <v>197</v>
      </c>
      <c r="D1099" s="162" t="s">
        <v>1358</v>
      </c>
      <c r="E1099" s="162" t="s">
        <v>197</v>
      </c>
      <c r="F1099" s="162" t="s">
        <v>1359</v>
      </c>
      <c r="G1099" s="162" t="s">
        <v>2391</v>
      </c>
      <c r="H1099" s="162" t="s">
        <v>2392</v>
      </c>
      <c r="I1099" s="162" t="s">
        <v>2393</v>
      </c>
      <c r="J1099" s="162" t="s">
        <v>186</v>
      </c>
      <c r="K1099" s="162" t="s">
        <v>52</v>
      </c>
      <c r="L1099" s="162">
        <v>2</v>
      </c>
      <c r="M1099" s="162">
        <v>2015</v>
      </c>
      <c r="N1099" s="162" t="s">
        <v>2395</v>
      </c>
      <c r="O1099" s="162">
        <v>1183</v>
      </c>
      <c r="P1099" s="162" t="s">
        <v>204</v>
      </c>
      <c r="Q1099" s="162" t="s">
        <v>204</v>
      </c>
      <c r="R1099" s="162" t="s">
        <v>204</v>
      </c>
      <c r="S1099" s="162" t="s">
        <v>204</v>
      </c>
      <c r="T1099" s="162" t="s">
        <v>204</v>
      </c>
      <c r="U1099" s="162" t="s">
        <v>204</v>
      </c>
      <c r="V1099" s="162" t="s">
        <v>204</v>
      </c>
      <c r="W1099" s="162" t="s">
        <v>204</v>
      </c>
      <c r="X1099" s="162" t="s">
        <v>205</v>
      </c>
      <c r="Y1099" s="162" t="s">
        <v>204</v>
      </c>
      <c r="Z1099" s="162" t="s">
        <v>204</v>
      </c>
      <c r="AA1099" s="162" t="s">
        <v>204</v>
      </c>
      <c r="AB1099" s="162" t="s">
        <v>204</v>
      </c>
      <c r="AC1099" s="162" t="s">
        <v>204</v>
      </c>
      <c r="AD1099" s="162" t="s">
        <v>204</v>
      </c>
      <c r="AE1099" s="162" t="s">
        <v>204</v>
      </c>
      <c r="AF1099" s="162" t="s">
        <v>204</v>
      </c>
      <c r="AG1099" s="162" t="s">
        <v>197</v>
      </c>
    </row>
    <row r="1100" spans="1:33" x14ac:dyDescent="0.25">
      <c r="A1100" s="162" t="s">
        <v>213</v>
      </c>
      <c r="B1100" s="162" t="s">
        <v>197</v>
      </c>
      <c r="C1100" s="162" t="s">
        <v>197</v>
      </c>
      <c r="D1100" s="162" t="s">
        <v>1358</v>
      </c>
      <c r="E1100" s="162" t="s">
        <v>197</v>
      </c>
      <c r="F1100" s="162" t="s">
        <v>1359</v>
      </c>
      <c r="G1100" s="162" t="s">
        <v>2391</v>
      </c>
      <c r="H1100" s="162" t="s">
        <v>2392</v>
      </c>
      <c r="I1100" s="162" t="s">
        <v>2393</v>
      </c>
      <c r="J1100" s="162" t="s">
        <v>186</v>
      </c>
      <c r="K1100" s="162" t="s">
        <v>52</v>
      </c>
      <c r="L1100" s="162">
        <v>3</v>
      </c>
      <c r="M1100" s="162">
        <v>2015</v>
      </c>
      <c r="N1100" s="162" t="s">
        <v>2396</v>
      </c>
      <c r="O1100" s="162">
        <v>3234</v>
      </c>
      <c r="P1100" s="162" t="s">
        <v>204</v>
      </c>
      <c r="Q1100" s="162" t="s">
        <v>204</v>
      </c>
      <c r="R1100" s="162" t="s">
        <v>204</v>
      </c>
      <c r="S1100" s="162" t="s">
        <v>204</v>
      </c>
      <c r="T1100" s="162" t="s">
        <v>204</v>
      </c>
      <c r="U1100" s="162" t="s">
        <v>204</v>
      </c>
      <c r="V1100" s="162" t="s">
        <v>204</v>
      </c>
      <c r="W1100" s="162" t="s">
        <v>204</v>
      </c>
      <c r="X1100" s="162" t="s">
        <v>205</v>
      </c>
      <c r="Y1100" s="162" t="s">
        <v>204</v>
      </c>
      <c r="Z1100" s="162" t="s">
        <v>204</v>
      </c>
      <c r="AA1100" s="162" t="s">
        <v>204</v>
      </c>
      <c r="AB1100" s="162" t="s">
        <v>204</v>
      </c>
      <c r="AC1100" s="162" t="s">
        <v>204</v>
      </c>
      <c r="AD1100" s="162" t="s">
        <v>204</v>
      </c>
      <c r="AE1100" s="162" t="s">
        <v>204</v>
      </c>
      <c r="AF1100" s="162" t="s">
        <v>204</v>
      </c>
      <c r="AG1100" s="162" t="s">
        <v>197</v>
      </c>
    </row>
    <row r="1101" spans="1:33" x14ac:dyDescent="0.25">
      <c r="A1101" s="162" t="s">
        <v>213</v>
      </c>
      <c r="B1101" s="162" t="s">
        <v>197</v>
      </c>
      <c r="C1101" s="162" t="s">
        <v>197</v>
      </c>
      <c r="D1101" s="162" t="s">
        <v>1358</v>
      </c>
      <c r="E1101" s="162" t="s">
        <v>197</v>
      </c>
      <c r="F1101" s="162" t="s">
        <v>1359</v>
      </c>
      <c r="G1101" s="162" t="s">
        <v>2391</v>
      </c>
      <c r="H1101" s="162" t="s">
        <v>2392</v>
      </c>
      <c r="I1101" s="162" t="s">
        <v>2393</v>
      </c>
      <c r="J1101" s="162" t="s">
        <v>186</v>
      </c>
      <c r="K1101" s="162" t="s">
        <v>52</v>
      </c>
      <c r="L1101" s="162">
        <v>5</v>
      </c>
      <c r="M1101" s="162">
        <v>2015</v>
      </c>
      <c r="N1101" s="162" t="s">
        <v>2398</v>
      </c>
      <c r="O1101" s="162">
        <v>3315</v>
      </c>
      <c r="P1101" s="162" t="s">
        <v>204</v>
      </c>
      <c r="Q1101" s="162" t="s">
        <v>204</v>
      </c>
      <c r="R1101" s="162" t="s">
        <v>204</v>
      </c>
      <c r="S1101" s="162" t="s">
        <v>204</v>
      </c>
      <c r="T1101" s="162" t="s">
        <v>204</v>
      </c>
      <c r="U1101" s="162" t="s">
        <v>204</v>
      </c>
      <c r="V1101" s="162" t="s">
        <v>204</v>
      </c>
      <c r="W1101" s="162" t="s">
        <v>204</v>
      </c>
      <c r="X1101" s="162" t="s">
        <v>205</v>
      </c>
      <c r="Y1101" s="162" t="s">
        <v>204</v>
      </c>
      <c r="Z1101" s="162" t="s">
        <v>204</v>
      </c>
      <c r="AA1101" s="162" t="s">
        <v>204</v>
      </c>
      <c r="AB1101" s="162" t="s">
        <v>204</v>
      </c>
      <c r="AC1101" s="162" t="s">
        <v>204</v>
      </c>
      <c r="AD1101" s="162" t="s">
        <v>204</v>
      </c>
      <c r="AE1101" s="162" t="s">
        <v>204</v>
      </c>
      <c r="AF1101" s="162" t="s">
        <v>204</v>
      </c>
      <c r="AG1101" s="162" t="s">
        <v>197</v>
      </c>
    </row>
    <row r="1102" spans="1:33" x14ac:dyDescent="0.25">
      <c r="A1102" s="162" t="s">
        <v>213</v>
      </c>
      <c r="B1102" s="162" t="s">
        <v>197</v>
      </c>
      <c r="C1102" s="162" t="s">
        <v>197</v>
      </c>
      <c r="D1102" s="162" t="s">
        <v>1358</v>
      </c>
      <c r="E1102" s="162" t="s">
        <v>197</v>
      </c>
      <c r="F1102" s="162" t="s">
        <v>1359</v>
      </c>
      <c r="G1102" s="162" t="s">
        <v>2391</v>
      </c>
      <c r="H1102" s="162" t="s">
        <v>2392</v>
      </c>
      <c r="I1102" s="162" t="s">
        <v>2393</v>
      </c>
      <c r="J1102" s="162" t="s">
        <v>186</v>
      </c>
      <c r="K1102" s="162" t="s">
        <v>52</v>
      </c>
      <c r="L1102" s="162">
        <v>6</v>
      </c>
      <c r="M1102" s="162">
        <v>2015</v>
      </c>
      <c r="N1102" s="162" t="s">
        <v>2399</v>
      </c>
      <c r="O1102" s="162">
        <v>3380</v>
      </c>
      <c r="P1102" s="162" t="s">
        <v>204</v>
      </c>
      <c r="Q1102" s="162" t="s">
        <v>204</v>
      </c>
      <c r="R1102" s="162" t="s">
        <v>204</v>
      </c>
      <c r="S1102" s="162" t="s">
        <v>204</v>
      </c>
      <c r="T1102" s="162" t="s">
        <v>204</v>
      </c>
      <c r="U1102" s="162" t="s">
        <v>204</v>
      </c>
      <c r="V1102" s="162" t="s">
        <v>204</v>
      </c>
      <c r="W1102" s="162" t="s">
        <v>204</v>
      </c>
      <c r="X1102" s="162" t="s">
        <v>205</v>
      </c>
      <c r="Y1102" s="162" t="s">
        <v>204</v>
      </c>
      <c r="Z1102" s="162" t="s">
        <v>204</v>
      </c>
      <c r="AA1102" s="162" t="s">
        <v>204</v>
      </c>
      <c r="AB1102" s="162" t="s">
        <v>204</v>
      </c>
      <c r="AC1102" s="162" t="s">
        <v>204</v>
      </c>
      <c r="AD1102" s="162" t="s">
        <v>204</v>
      </c>
      <c r="AE1102" s="162" t="s">
        <v>204</v>
      </c>
      <c r="AF1102" s="162" t="s">
        <v>204</v>
      </c>
      <c r="AG1102" s="162" t="s">
        <v>197</v>
      </c>
    </row>
    <row r="1103" spans="1:33" x14ac:dyDescent="0.25">
      <c r="A1103" s="162" t="s">
        <v>213</v>
      </c>
      <c r="B1103" s="162" t="s">
        <v>197</v>
      </c>
      <c r="C1103" s="162" t="s">
        <v>197</v>
      </c>
      <c r="D1103" s="162" t="s">
        <v>1358</v>
      </c>
      <c r="E1103" s="162" t="s">
        <v>197</v>
      </c>
      <c r="F1103" s="162" t="s">
        <v>1359</v>
      </c>
      <c r="G1103" s="162" t="s">
        <v>2391</v>
      </c>
      <c r="H1103" s="162" t="s">
        <v>2392</v>
      </c>
      <c r="I1103" s="162" t="s">
        <v>2393</v>
      </c>
      <c r="J1103" s="162" t="s">
        <v>186</v>
      </c>
      <c r="K1103" s="162" t="s">
        <v>52</v>
      </c>
      <c r="L1103" s="162">
        <v>1</v>
      </c>
      <c r="M1103" s="162">
        <v>2015</v>
      </c>
      <c r="N1103" s="162" t="s">
        <v>2394</v>
      </c>
      <c r="O1103" s="162">
        <v>2837</v>
      </c>
      <c r="P1103" s="162" t="s">
        <v>204</v>
      </c>
      <c r="Q1103" s="162" t="s">
        <v>204</v>
      </c>
      <c r="R1103" s="162" t="s">
        <v>204</v>
      </c>
      <c r="S1103" s="162" t="s">
        <v>204</v>
      </c>
      <c r="T1103" s="162" t="s">
        <v>204</v>
      </c>
      <c r="U1103" s="162" t="s">
        <v>204</v>
      </c>
      <c r="V1103" s="162" t="s">
        <v>204</v>
      </c>
      <c r="W1103" s="162" t="s">
        <v>204</v>
      </c>
      <c r="X1103" s="162" t="s">
        <v>205</v>
      </c>
      <c r="Y1103" s="162" t="s">
        <v>204</v>
      </c>
      <c r="Z1103" s="162" t="s">
        <v>204</v>
      </c>
      <c r="AA1103" s="162" t="s">
        <v>204</v>
      </c>
      <c r="AB1103" s="162" t="s">
        <v>204</v>
      </c>
      <c r="AC1103" s="162" t="s">
        <v>204</v>
      </c>
      <c r="AD1103" s="162" t="s">
        <v>204</v>
      </c>
      <c r="AE1103" s="162" t="s">
        <v>204</v>
      </c>
      <c r="AF1103" s="162" t="s">
        <v>204</v>
      </c>
      <c r="AG1103" s="162" t="s">
        <v>197</v>
      </c>
    </row>
    <row r="1104" spans="1:33" x14ac:dyDescent="0.25">
      <c r="A1104" s="162" t="s">
        <v>213</v>
      </c>
      <c r="B1104" s="162" t="s">
        <v>197</v>
      </c>
      <c r="C1104" s="162" t="s">
        <v>197</v>
      </c>
      <c r="D1104" s="162" t="s">
        <v>1358</v>
      </c>
      <c r="E1104" s="162" t="s">
        <v>197</v>
      </c>
      <c r="F1104" s="162" t="s">
        <v>1359</v>
      </c>
      <c r="G1104" s="162" t="s">
        <v>2391</v>
      </c>
      <c r="H1104" s="162" t="s">
        <v>2392</v>
      </c>
      <c r="I1104" s="162" t="s">
        <v>2393</v>
      </c>
      <c r="J1104" s="162" t="s">
        <v>186</v>
      </c>
      <c r="K1104" s="162" t="s">
        <v>52</v>
      </c>
      <c r="L1104" s="162">
        <v>4</v>
      </c>
      <c r="M1104" s="162">
        <v>2015</v>
      </c>
      <c r="N1104" s="162" t="s">
        <v>2397</v>
      </c>
      <c r="O1104" s="162">
        <v>2981</v>
      </c>
      <c r="P1104" s="162" t="s">
        <v>204</v>
      </c>
      <c r="Q1104" s="162" t="s">
        <v>204</v>
      </c>
      <c r="R1104" s="162" t="s">
        <v>204</v>
      </c>
      <c r="S1104" s="162" t="s">
        <v>204</v>
      </c>
      <c r="T1104" s="162" t="s">
        <v>204</v>
      </c>
      <c r="U1104" s="162" t="s">
        <v>204</v>
      </c>
      <c r="V1104" s="162" t="s">
        <v>204</v>
      </c>
      <c r="W1104" s="162" t="s">
        <v>204</v>
      </c>
      <c r="X1104" s="162" t="s">
        <v>205</v>
      </c>
      <c r="Y1104" s="162" t="s">
        <v>204</v>
      </c>
      <c r="Z1104" s="162" t="s">
        <v>204</v>
      </c>
      <c r="AA1104" s="162" t="s">
        <v>204</v>
      </c>
      <c r="AB1104" s="162" t="s">
        <v>204</v>
      </c>
      <c r="AC1104" s="162" t="s">
        <v>204</v>
      </c>
      <c r="AD1104" s="162" t="s">
        <v>204</v>
      </c>
      <c r="AE1104" s="162" t="s">
        <v>204</v>
      </c>
      <c r="AF1104" s="162" t="s">
        <v>204</v>
      </c>
      <c r="AG1104" s="162" t="s">
        <v>197</v>
      </c>
    </row>
    <row r="1105" spans="1:33" x14ac:dyDescent="0.25">
      <c r="A1105" s="162" t="s">
        <v>213</v>
      </c>
      <c r="B1105" s="162" t="s">
        <v>197</v>
      </c>
      <c r="C1105" s="162" t="s">
        <v>197</v>
      </c>
      <c r="D1105" s="162" t="s">
        <v>1358</v>
      </c>
      <c r="E1105" s="162" t="s">
        <v>197</v>
      </c>
      <c r="F1105" s="162" t="s">
        <v>1359</v>
      </c>
      <c r="G1105" s="162" t="s">
        <v>63</v>
      </c>
      <c r="H1105" s="162" t="s">
        <v>62</v>
      </c>
      <c r="I1105" s="162" t="s">
        <v>1641</v>
      </c>
      <c r="J1105" s="162" t="s">
        <v>186</v>
      </c>
      <c r="K1105" s="162" t="s">
        <v>10</v>
      </c>
      <c r="L1105" s="162">
        <v>7</v>
      </c>
      <c r="M1105" s="162">
        <v>2014</v>
      </c>
      <c r="N1105" s="162" t="s">
        <v>2400</v>
      </c>
      <c r="O1105" s="162">
        <v>13444</v>
      </c>
      <c r="P1105" s="162" t="s">
        <v>204</v>
      </c>
      <c r="Q1105" s="162" t="s">
        <v>204</v>
      </c>
      <c r="R1105" s="162" t="s">
        <v>205</v>
      </c>
      <c r="S1105" s="162" t="s">
        <v>204</v>
      </c>
      <c r="T1105" s="162" t="s">
        <v>204</v>
      </c>
      <c r="U1105" s="162" t="s">
        <v>204</v>
      </c>
      <c r="V1105" s="162" t="s">
        <v>204</v>
      </c>
      <c r="W1105" s="162" t="s">
        <v>204</v>
      </c>
      <c r="X1105" s="162" t="s">
        <v>204</v>
      </c>
      <c r="Y1105" s="162" t="s">
        <v>205</v>
      </c>
      <c r="Z1105" s="162" t="s">
        <v>204</v>
      </c>
      <c r="AA1105" s="162" t="s">
        <v>204</v>
      </c>
      <c r="AB1105" s="162" t="s">
        <v>205</v>
      </c>
      <c r="AC1105" s="162" t="s">
        <v>204</v>
      </c>
      <c r="AD1105" s="162" t="s">
        <v>204</v>
      </c>
      <c r="AE1105" s="162" t="s">
        <v>204</v>
      </c>
      <c r="AF1105" s="162" t="s">
        <v>204</v>
      </c>
      <c r="AG1105" s="162" t="s">
        <v>197</v>
      </c>
    </row>
    <row r="1106" spans="1:33" x14ac:dyDescent="0.25">
      <c r="A1106" s="162" t="s">
        <v>213</v>
      </c>
      <c r="B1106" s="162" t="s">
        <v>197</v>
      </c>
      <c r="C1106" s="162" t="s">
        <v>197</v>
      </c>
      <c r="D1106" s="162" t="s">
        <v>1358</v>
      </c>
      <c r="E1106" s="162" t="s">
        <v>197</v>
      </c>
      <c r="F1106" s="162" t="s">
        <v>1359</v>
      </c>
      <c r="G1106" s="162" t="s">
        <v>63</v>
      </c>
      <c r="H1106" s="162" t="s">
        <v>62</v>
      </c>
      <c r="I1106" s="162" t="s">
        <v>1641</v>
      </c>
      <c r="J1106" s="162" t="s">
        <v>186</v>
      </c>
      <c r="K1106" s="162" t="s">
        <v>10</v>
      </c>
      <c r="L1106" s="162">
        <v>8</v>
      </c>
      <c r="M1106" s="162">
        <v>2014</v>
      </c>
      <c r="N1106" s="162" t="s">
        <v>2401</v>
      </c>
      <c r="O1106" s="162">
        <v>12700</v>
      </c>
      <c r="P1106" s="162" t="s">
        <v>204</v>
      </c>
      <c r="Q1106" s="162" t="s">
        <v>204</v>
      </c>
      <c r="R1106" s="162" t="s">
        <v>205</v>
      </c>
      <c r="S1106" s="162" t="s">
        <v>204</v>
      </c>
      <c r="T1106" s="162" t="s">
        <v>204</v>
      </c>
      <c r="U1106" s="162" t="s">
        <v>204</v>
      </c>
      <c r="V1106" s="162" t="s">
        <v>204</v>
      </c>
      <c r="W1106" s="162" t="s">
        <v>204</v>
      </c>
      <c r="X1106" s="162" t="s">
        <v>204</v>
      </c>
      <c r="Y1106" s="162" t="s">
        <v>205</v>
      </c>
      <c r="Z1106" s="162" t="s">
        <v>204</v>
      </c>
      <c r="AA1106" s="162" t="s">
        <v>204</v>
      </c>
      <c r="AB1106" s="162" t="s">
        <v>205</v>
      </c>
      <c r="AC1106" s="162" t="s">
        <v>204</v>
      </c>
      <c r="AD1106" s="162" t="s">
        <v>204</v>
      </c>
      <c r="AE1106" s="162" t="s">
        <v>204</v>
      </c>
      <c r="AF1106" s="162" t="s">
        <v>204</v>
      </c>
      <c r="AG1106" s="162" t="s">
        <v>197</v>
      </c>
    </row>
    <row r="1107" spans="1:33" x14ac:dyDescent="0.25">
      <c r="A1107" s="162" t="s">
        <v>213</v>
      </c>
      <c r="B1107" s="162" t="s">
        <v>197</v>
      </c>
      <c r="C1107" s="162" t="s">
        <v>197</v>
      </c>
      <c r="D1107" s="162" t="s">
        <v>1358</v>
      </c>
      <c r="E1107" s="162" t="s">
        <v>197</v>
      </c>
      <c r="F1107" s="162" t="s">
        <v>1359</v>
      </c>
      <c r="G1107" s="162" t="s">
        <v>1656</v>
      </c>
      <c r="H1107" s="162" t="s">
        <v>1661</v>
      </c>
      <c r="I1107" s="162" t="s">
        <v>1641</v>
      </c>
      <c r="J1107" s="162" t="s">
        <v>186</v>
      </c>
      <c r="K1107" s="162" t="s">
        <v>10</v>
      </c>
      <c r="L1107" s="162">
        <v>8</v>
      </c>
      <c r="M1107" s="162">
        <v>2014</v>
      </c>
      <c r="N1107" s="162" t="s">
        <v>2402</v>
      </c>
      <c r="O1107" s="162">
        <v>5707</v>
      </c>
      <c r="P1107" s="162" t="s">
        <v>204</v>
      </c>
      <c r="Q1107" s="162" t="s">
        <v>204</v>
      </c>
      <c r="R1107" s="162" t="s">
        <v>205</v>
      </c>
      <c r="S1107" s="162" t="s">
        <v>204</v>
      </c>
      <c r="T1107" s="162" t="s">
        <v>204</v>
      </c>
      <c r="U1107" s="162" t="s">
        <v>204</v>
      </c>
      <c r="V1107" s="162" t="s">
        <v>204</v>
      </c>
      <c r="W1107" s="162" t="s">
        <v>204</v>
      </c>
      <c r="X1107" s="162" t="s">
        <v>204</v>
      </c>
      <c r="Y1107" s="162" t="s">
        <v>205</v>
      </c>
      <c r="Z1107" s="162" t="s">
        <v>204</v>
      </c>
      <c r="AA1107" s="162" t="s">
        <v>204</v>
      </c>
      <c r="AB1107" s="162" t="s">
        <v>205</v>
      </c>
      <c r="AC1107" s="162" t="s">
        <v>204</v>
      </c>
      <c r="AD1107" s="162" t="s">
        <v>204</v>
      </c>
      <c r="AE1107" s="162" t="s">
        <v>204</v>
      </c>
      <c r="AF1107" s="162" t="s">
        <v>204</v>
      </c>
      <c r="AG1107" s="162" t="s">
        <v>197</v>
      </c>
    </row>
    <row r="1108" spans="1:33" x14ac:dyDescent="0.25">
      <c r="A1108" s="162" t="s">
        <v>213</v>
      </c>
      <c r="B1108" s="162" t="s">
        <v>197</v>
      </c>
      <c r="C1108" s="162" t="s">
        <v>197</v>
      </c>
      <c r="D1108" s="162" t="s">
        <v>1358</v>
      </c>
      <c r="E1108" s="162" t="s">
        <v>197</v>
      </c>
      <c r="F1108" s="162" t="s">
        <v>1359</v>
      </c>
      <c r="G1108" s="162" t="s">
        <v>1656</v>
      </c>
      <c r="H1108" s="162" t="s">
        <v>1661</v>
      </c>
      <c r="I1108" s="162" t="s">
        <v>1641</v>
      </c>
      <c r="J1108" s="162" t="s">
        <v>186</v>
      </c>
      <c r="K1108" s="162" t="s">
        <v>10</v>
      </c>
      <c r="L1108" s="162">
        <v>7</v>
      </c>
      <c r="M1108" s="162">
        <v>2014</v>
      </c>
      <c r="N1108" s="162" t="s">
        <v>2403</v>
      </c>
      <c r="O1108" s="162">
        <v>6590</v>
      </c>
      <c r="P1108" s="162" t="s">
        <v>204</v>
      </c>
      <c r="Q1108" s="162" t="s">
        <v>204</v>
      </c>
      <c r="R1108" s="162" t="s">
        <v>205</v>
      </c>
      <c r="S1108" s="162" t="s">
        <v>204</v>
      </c>
      <c r="T1108" s="162" t="s">
        <v>204</v>
      </c>
      <c r="U1108" s="162" t="s">
        <v>204</v>
      </c>
      <c r="V1108" s="162" t="s">
        <v>204</v>
      </c>
      <c r="W1108" s="162" t="s">
        <v>204</v>
      </c>
      <c r="X1108" s="162" t="s">
        <v>204</v>
      </c>
      <c r="Y1108" s="162" t="s">
        <v>205</v>
      </c>
      <c r="Z1108" s="162" t="s">
        <v>204</v>
      </c>
      <c r="AA1108" s="162" t="s">
        <v>204</v>
      </c>
      <c r="AB1108" s="162" t="s">
        <v>205</v>
      </c>
      <c r="AC1108" s="162" t="s">
        <v>204</v>
      </c>
      <c r="AD1108" s="162" t="s">
        <v>204</v>
      </c>
      <c r="AE1108" s="162" t="s">
        <v>204</v>
      </c>
      <c r="AF1108" s="162" t="s">
        <v>204</v>
      </c>
      <c r="AG1108" s="162" t="s">
        <v>197</v>
      </c>
    </row>
    <row r="1109" spans="1:33" x14ac:dyDescent="0.25">
      <c r="A1109" s="162" t="s">
        <v>213</v>
      </c>
      <c r="B1109" s="162" t="s">
        <v>197</v>
      </c>
      <c r="C1109" s="162" t="s">
        <v>197</v>
      </c>
      <c r="D1109" s="162" t="s">
        <v>1358</v>
      </c>
      <c r="E1109" s="162" t="s">
        <v>197</v>
      </c>
      <c r="F1109" s="162" t="s">
        <v>1359</v>
      </c>
      <c r="G1109" s="162" t="s">
        <v>69</v>
      </c>
      <c r="H1109" s="162" t="s">
        <v>68</v>
      </c>
      <c r="I1109" s="162" t="s">
        <v>1419</v>
      </c>
      <c r="J1109" s="162" t="s">
        <v>1412</v>
      </c>
      <c r="K1109" s="162" t="s">
        <v>10</v>
      </c>
      <c r="L1109" s="162">
        <v>10</v>
      </c>
      <c r="M1109" s="162">
        <v>2014</v>
      </c>
      <c r="N1109" s="162" t="s">
        <v>2405</v>
      </c>
      <c r="O1109" s="162">
        <v>6149</v>
      </c>
      <c r="P1109" s="162" t="s">
        <v>204</v>
      </c>
      <c r="Q1109" s="162" t="s">
        <v>204</v>
      </c>
      <c r="R1109" s="162" t="s">
        <v>205</v>
      </c>
      <c r="S1109" s="162" t="s">
        <v>204</v>
      </c>
      <c r="T1109" s="162" t="s">
        <v>204</v>
      </c>
      <c r="U1109" s="162" t="s">
        <v>204</v>
      </c>
      <c r="V1109" s="162" t="s">
        <v>204</v>
      </c>
      <c r="W1109" s="162" t="s">
        <v>204</v>
      </c>
      <c r="X1109" s="162" t="s">
        <v>205</v>
      </c>
      <c r="Y1109" s="162" t="s">
        <v>205</v>
      </c>
      <c r="Z1109" s="162" t="s">
        <v>204</v>
      </c>
      <c r="AA1109" s="162" t="s">
        <v>204</v>
      </c>
      <c r="AB1109" s="162" t="s">
        <v>205</v>
      </c>
      <c r="AC1109" s="162" t="s">
        <v>204</v>
      </c>
      <c r="AD1109" s="162" t="s">
        <v>204</v>
      </c>
      <c r="AE1109" s="162" t="s">
        <v>204</v>
      </c>
      <c r="AF1109" s="162" t="s">
        <v>204</v>
      </c>
      <c r="AG1109" s="162" t="s">
        <v>197</v>
      </c>
    </row>
    <row r="1110" spans="1:33" x14ac:dyDescent="0.25">
      <c r="A1110" s="162" t="s">
        <v>213</v>
      </c>
      <c r="B1110" s="162" t="s">
        <v>197</v>
      </c>
      <c r="C1110" s="162" t="s">
        <v>197</v>
      </c>
      <c r="D1110" s="162" t="s">
        <v>1358</v>
      </c>
      <c r="E1110" s="162" t="s">
        <v>197</v>
      </c>
      <c r="F1110" s="162" t="s">
        <v>1359</v>
      </c>
      <c r="G1110" s="162" t="s">
        <v>69</v>
      </c>
      <c r="H1110" s="162" t="s">
        <v>68</v>
      </c>
      <c r="I1110" s="162" t="s">
        <v>1419</v>
      </c>
      <c r="J1110" s="162" t="s">
        <v>1412</v>
      </c>
      <c r="K1110" s="162" t="s">
        <v>10</v>
      </c>
      <c r="L1110" s="162">
        <v>10</v>
      </c>
      <c r="M1110" s="162">
        <v>2014</v>
      </c>
      <c r="N1110" s="162" t="s">
        <v>2404</v>
      </c>
      <c r="O1110" s="162">
        <v>9729</v>
      </c>
      <c r="P1110" s="162" t="s">
        <v>204</v>
      </c>
      <c r="Q1110" s="162" t="s">
        <v>204</v>
      </c>
      <c r="R1110" s="162" t="s">
        <v>205</v>
      </c>
      <c r="S1110" s="162" t="s">
        <v>204</v>
      </c>
      <c r="T1110" s="162" t="s">
        <v>204</v>
      </c>
      <c r="U1110" s="162" t="s">
        <v>204</v>
      </c>
      <c r="V1110" s="162" t="s">
        <v>204</v>
      </c>
      <c r="W1110" s="162" t="s">
        <v>204</v>
      </c>
      <c r="X1110" s="162" t="s">
        <v>205</v>
      </c>
      <c r="Y1110" s="162" t="s">
        <v>205</v>
      </c>
      <c r="Z1110" s="162" t="s">
        <v>204</v>
      </c>
      <c r="AA1110" s="162" t="s">
        <v>204</v>
      </c>
      <c r="AB1110" s="162" t="s">
        <v>205</v>
      </c>
      <c r="AC1110" s="162" t="s">
        <v>204</v>
      </c>
      <c r="AD1110" s="162" t="s">
        <v>204</v>
      </c>
      <c r="AE1110" s="162" t="s">
        <v>204</v>
      </c>
      <c r="AF1110" s="162" t="s">
        <v>204</v>
      </c>
      <c r="AG1110" s="162" t="s">
        <v>197</v>
      </c>
    </row>
    <row r="1111" spans="1:33" x14ac:dyDescent="0.25">
      <c r="A1111" s="162" t="s">
        <v>213</v>
      </c>
      <c r="B1111" s="162" t="s">
        <v>197</v>
      </c>
      <c r="C1111" s="162" t="s">
        <v>197</v>
      </c>
      <c r="D1111" s="162" t="s">
        <v>1358</v>
      </c>
      <c r="E1111" s="162" t="s">
        <v>197</v>
      </c>
      <c r="F1111" s="162" t="s">
        <v>1359</v>
      </c>
      <c r="G1111" s="162" t="s">
        <v>69</v>
      </c>
      <c r="H1111" s="162" t="s">
        <v>68</v>
      </c>
      <c r="I1111" s="162" t="s">
        <v>1419</v>
      </c>
      <c r="J1111" s="162" t="s">
        <v>1412</v>
      </c>
      <c r="K1111" s="162" t="s">
        <v>10</v>
      </c>
      <c r="L1111" s="162">
        <v>11</v>
      </c>
      <c r="M1111" s="162">
        <v>2014</v>
      </c>
      <c r="N1111" s="162" t="s">
        <v>2407</v>
      </c>
      <c r="O1111" s="162">
        <v>18851</v>
      </c>
      <c r="P1111" s="162" t="s">
        <v>204</v>
      </c>
      <c r="Q1111" s="162" t="s">
        <v>204</v>
      </c>
      <c r="R1111" s="162" t="s">
        <v>205</v>
      </c>
      <c r="S1111" s="162" t="s">
        <v>204</v>
      </c>
      <c r="T1111" s="162" t="s">
        <v>204</v>
      </c>
      <c r="U1111" s="162" t="s">
        <v>204</v>
      </c>
      <c r="V1111" s="162" t="s">
        <v>204</v>
      </c>
      <c r="W1111" s="162" t="s">
        <v>204</v>
      </c>
      <c r="X1111" s="162" t="s">
        <v>205</v>
      </c>
      <c r="Y1111" s="162" t="s">
        <v>205</v>
      </c>
      <c r="Z1111" s="162" t="s">
        <v>204</v>
      </c>
      <c r="AA1111" s="162" t="s">
        <v>204</v>
      </c>
      <c r="AB1111" s="162" t="s">
        <v>205</v>
      </c>
      <c r="AC1111" s="162" t="s">
        <v>204</v>
      </c>
      <c r="AD1111" s="162" t="s">
        <v>204</v>
      </c>
      <c r="AE1111" s="162" t="s">
        <v>204</v>
      </c>
      <c r="AF1111" s="162" t="s">
        <v>204</v>
      </c>
      <c r="AG1111" s="162" t="s">
        <v>197</v>
      </c>
    </row>
    <row r="1112" spans="1:33" x14ac:dyDescent="0.25">
      <c r="A1112" s="162" t="s">
        <v>213</v>
      </c>
      <c r="B1112" s="162" t="s">
        <v>197</v>
      </c>
      <c r="C1112" s="162" t="s">
        <v>197</v>
      </c>
      <c r="D1112" s="162" t="s">
        <v>1358</v>
      </c>
      <c r="E1112" s="162" t="s">
        <v>197</v>
      </c>
      <c r="F1112" s="162" t="s">
        <v>1359</v>
      </c>
      <c r="G1112" s="162" t="s">
        <v>69</v>
      </c>
      <c r="H1112" s="162" t="s">
        <v>68</v>
      </c>
      <c r="I1112" s="162" t="s">
        <v>1419</v>
      </c>
      <c r="J1112" s="162" t="s">
        <v>1412</v>
      </c>
      <c r="K1112" s="162" t="s">
        <v>10</v>
      </c>
      <c r="L1112" s="162">
        <v>11</v>
      </c>
      <c r="M1112" s="162">
        <v>2014</v>
      </c>
      <c r="N1112" s="162" t="s">
        <v>2408</v>
      </c>
      <c r="O1112" s="162">
        <v>10073</v>
      </c>
      <c r="P1112" s="162" t="s">
        <v>204</v>
      </c>
      <c r="Q1112" s="162" t="s">
        <v>204</v>
      </c>
      <c r="R1112" s="162" t="s">
        <v>205</v>
      </c>
      <c r="S1112" s="162" t="s">
        <v>204</v>
      </c>
      <c r="T1112" s="162" t="s">
        <v>204</v>
      </c>
      <c r="U1112" s="162" t="s">
        <v>204</v>
      </c>
      <c r="V1112" s="162" t="s">
        <v>204</v>
      </c>
      <c r="W1112" s="162" t="s">
        <v>204</v>
      </c>
      <c r="X1112" s="162" t="s">
        <v>205</v>
      </c>
      <c r="Y1112" s="162" t="s">
        <v>205</v>
      </c>
      <c r="Z1112" s="162" t="s">
        <v>204</v>
      </c>
      <c r="AA1112" s="162" t="s">
        <v>204</v>
      </c>
      <c r="AB1112" s="162" t="s">
        <v>205</v>
      </c>
      <c r="AC1112" s="162" t="s">
        <v>204</v>
      </c>
      <c r="AD1112" s="162" t="s">
        <v>204</v>
      </c>
      <c r="AE1112" s="162" t="s">
        <v>204</v>
      </c>
      <c r="AF1112" s="162" t="s">
        <v>204</v>
      </c>
      <c r="AG1112" s="162" t="s">
        <v>197</v>
      </c>
    </row>
    <row r="1113" spans="1:33" x14ac:dyDescent="0.25">
      <c r="A1113" s="162" t="s">
        <v>213</v>
      </c>
      <c r="B1113" s="162" t="s">
        <v>197</v>
      </c>
      <c r="C1113" s="162" t="s">
        <v>197</v>
      </c>
      <c r="D1113" s="162" t="s">
        <v>1358</v>
      </c>
      <c r="E1113" s="162" t="s">
        <v>197</v>
      </c>
      <c r="F1113" s="162" t="s">
        <v>1359</v>
      </c>
      <c r="G1113" s="162" t="s">
        <v>69</v>
      </c>
      <c r="H1113" s="162" t="s">
        <v>68</v>
      </c>
      <c r="I1113" s="162" t="s">
        <v>1419</v>
      </c>
      <c r="J1113" s="162" t="s">
        <v>1412</v>
      </c>
      <c r="K1113" s="162" t="s">
        <v>10</v>
      </c>
      <c r="L1113" s="162">
        <v>11</v>
      </c>
      <c r="M1113" s="162">
        <v>2014</v>
      </c>
      <c r="N1113" s="162" t="s">
        <v>2406</v>
      </c>
      <c r="O1113" s="162">
        <v>169</v>
      </c>
      <c r="P1113" s="162" t="s">
        <v>204</v>
      </c>
      <c r="Q1113" s="162" t="s">
        <v>204</v>
      </c>
      <c r="R1113" s="162" t="s">
        <v>205</v>
      </c>
      <c r="S1113" s="162" t="s">
        <v>204</v>
      </c>
      <c r="T1113" s="162" t="s">
        <v>204</v>
      </c>
      <c r="U1113" s="162" t="s">
        <v>204</v>
      </c>
      <c r="V1113" s="162" t="s">
        <v>204</v>
      </c>
      <c r="W1113" s="162" t="s">
        <v>204</v>
      </c>
      <c r="X1113" s="162" t="s">
        <v>205</v>
      </c>
      <c r="Y1113" s="162" t="s">
        <v>205</v>
      </c>
      <c r="Z1113" s="162" t="s">
        <v>204</v>
      </c>
      <c r="AA1113" s="162" t="s">
        <v>204</v>
      </c>
      <c r="AB1113" s="162" t="s">
        <v>205</v>
      </c>
      <c r="AC1113" s="162" t="s">
        <v>204</v>
      </c>
      <c r="AD1113" s="162" t="s">
        <v>204</v>
      </c>
      <c r="AE1113" s="162" t="s">
        <v>204</v>
      </c>
      <c r="AF1113" s="162" t="s">
        <v>204</v>
      </c>
      <c r="AG1113" s="162" t="s">
        <v>197</v>
      </c>
    </row>
    <row r="1114" spans="1:33" x14ac:dyDescent="0.25">
      <c r="A1114" s="162" t="s">
        <v>213</v>
      </c>
      <c r="B1114" s="162" t="s">
        <v>197</v>
      </c>
      <c r="C1114" s="162" t="s">
        <v>197</v>
      </c>
      <c r="D1114" s="162" t="s">
        <v>1358</v>
      </c>
      <c r="E1114" s="162" t="s">
        <v>197</v>
      </c>
      <c r="F1114" s="162" t="s">
        <v>1359</v>
      </c>
      <c r="G1114" s="162" t="s">
        <v>69</v>
      </c>
      <c r="H1114" s="162" t="s">
        <v>68</v>
      </c>
      <c r="I1114" s="162" t="s">
        <v>1419</v>
      </c>
      <c r="J1114" s="162" t="s">
        <v>1412</v>
      </c>
      <c r="K1114" s="162" t="s">
        <v>10</v>
      </c>
      <c r="L1114" s="162">
        <v>12</v>
      </c>
      <c r="M1114" s="162">
        <v>2014</v>
      </c>
      <c r="N1114" s="162" t="s">
        <v>2409</v>
      </c>
      <c r="O1114" s="162">
        <v>24831</v>
      </c>
      <c r="P1114" s="162" t="s">
        <v>204</v>
      </c>
      <c r="Q1114" s="162" t="s">
        <v>204</v>
      </c>
      <c r="R1114" s="162" t="s">
        <v>205</v>
      </c>
      <c r="S1114" s="162" t="s">
        <v>204</v>
      </c>
      <c r="T1114" s="162" t="s">
        <v>204</v>
      </c>
      <c r="U1114" s="162" t="s">
        <v>204</v>
      </c>
      <c r="V1114" s="162" t="s">
        <v>204</v>
      </c>
      <c r="W1114" s="162" t="s">
        <v>204</v>
      </c>
      <c r="X1114" s="162" t="s">
        <v>205</v>
      </c>
      <c r="Y1114" s="162" t="s">
        <v>205</v>
      </c>
      <c r="Z1114" s="162" t="s">
        <v>204</v>
      </c>
      <c r="AA1114" s="162" t="s">
        <v>204</v>
      </c>
      <c r="AB1114" s="162" t="s">
        <v>205</v>
      </c>
      <c r="AC1114" s="162" t="s">
        <v>204</v>
      </c>
      <c r="AD1114" s="162" t="s">
        <v>204</v>
      </c>
      <c r="AE1114" s="162" t="s">
        <v>204</v>
      </c>
      <c r="AF1114" s="162" t="s">
        <v>204</v>
      </c>
      <c r="AG1114" s="162" t="s">
        <v>197</v>
      </c>
    </row>
    <row r="1115" spans="1:33" x14ac:dyDescent="0.25">
      <c r="A1115" s="162" t="s">
        <v>213</v>
      </c>
      <c r="B1115" s="162" t="s">
        <v>197</v>
      </c>
      <c r="C1115" s="162" t="s">
        <v>197</v>
      </c>
      <c r="D1115" s="162" t="s">
        <v>1358</v>
      </c>
      <c r="E1115" s="162" t="s">
        <v>197</v>
      </c>
      <c r="F1115" s="162" t="s">
        <v>1359</v>
      </c>
      <c r="G1115" s="162" t="s">
        <v>71</v>
      </c>
      <c r="H1115" s="162" t="s">
        <v>70</v>
      </c>
      <c r="I1115" s="162" t="s">
        <v>1680</v>
      </c>
      <c r="J1115" s="162" t="s">
        <v>186</v>
      </c>
      <c r="K1115" s="162" t="s">
        <v>10</v>
      </c>
      <c r="L1115" s="162">
        <v>12</v>
      </c>
      <c r="M1115" s="162">
        <v>2014</v>
      </c>
      <c r="N1115" s="162" t="s">
        <v>2410</v>
      </c>
      <c r="O1115" s="162">
        <v>1452</v>
      </c>
      <c r="P1115" s="162" t="s">
        <v>204</v>
      </c>
      <c r="Q1115" s="162" t="s">
        <v>204</v>
      </c>
      <c r="R1115" s="162" t="s">
        <v>205</v>
      </c>
      <c r="S1115" s="162" t="s">
        <v>204</v>
      </c>
      <c r="T1115" s="162" t="s">
        <v>204</v>
      </c>
      <c r="U1115" s="162" t="s">
        <v>204</v>
      </c>
      <c r="V1115" s="162" t="s">
        <v>204</v>
      </c>
      <c r="W1115" s="162" t="s">
        <v>204</v>
      </c>
      <c r="X1115" s="162" t="s">
        <v>205</v>
      </c>
      <c r="Y1115" s="162" t="s">
        <v>205</v>
      </c>
      <c r="Z1115" s="162" t="s">
        <v>204</v>
      </c>
      <c r="AA1115" s="162" t="s">
        <v>204</v>
      </c>
      <c r="AB1115" s="162" t="s">
        <v>205</v>
      </c>
      <c r="AC1115" s="162" t="s">
        <v>204</v>
      </c>
      <c r="AD1115" s="162" t="s">
        <v>204</v>
      </c>
      <c r="AE1115" s="162" t="s">
        <v>204</v>
      </c>
      <c r="AF1115" s="162" t="s">
        <v>204</v>
      </c>
      <c r="AG1115" s="162" t="s">
        <v>197</v>
      </c>
    </row>
    <row r="1116" spans="1:33" x14ac:dyDescent="0.25">
      <c r="A1116" s="162" t="s">
        <v>213</v>
      </c>
      <c r="B1116" s="162" t="s">
        <v>197</v>
      </c>
      <c r="C1116" s="162" t="s">
        <v>197</v>
      </c>
      <c r="D1116" s="162" t="s">
        <v>1358</v>
      </c>
      <c r="E1116" s="162" t="s">
        <v>197</v>
      </c>
      <c r="F1116" s="162" t="s">
        <v>1359</v>
      </c>
      <c r="G1116" s="162" t="s">
        <v>71</v>
      </c>
      <c r="H1116" s="162" t="s">
        <v>70</v>
      </c>
      <c r="I1116" s="162" t="s">
        <v>1680</v>
      </c>
      <c r="J1116" s="162" t="s">
        <v>186</v>
      </c>
      <c r="K1116" s="162" t="s">
        <v>10</v>
      </c>
      <c r="L1116" s="162">
        <v>8</v>
      </c>
      <c r="M1116" s="162">
        <v>2014</v>
      </c>
      <c r="N1116" s="162" t="s">
        <v>2416</v>
      </c>
      <c r="O1116" s="162">
        <v>427</v>
      </c>
      <c r="P1116" s="162" t="s">
        <v>204</v>
      </c>
      <c r="Q1116" s="162" t="s">
        <v>204</v>
      </c>
      <c r="R1116" s="162" t="s">
        <v>205</v>
      </c>
      <c r="S1116" s="162" t="s">
        <v>204</v>
      </c>
      <c r="T1116" s="162" t="s">
        <v>204</v>
      </c>
      <c r="U1116" s="162" t="s">
        <v>204</v>
      </c>
      <c r="V1116" s="162" t="s">
        <v>204</v>
      </c>
      <c r="W1116" s="162" t="s">
        <v>204</v>
      </c>
      <c r="X1116" s="162" t="s">
        <v>205</v>
      </c>
      <c r="Y1116" s="162" t="s">
        <v>205</v>
      </c>
      <c r="Z1116" s="162" t="s">
        <v>204</v>
      </c>
      <c r="AA1116" s="162" t="s">
        <v>204</v>
      </c>
      <c r="AB1116" s="162" t="s">
        <v>205</v>
      </c>
      <c r="AC1116" s="162" t="s">
        <v>204</v>
      </c>
      <c r="AD1116" s="162" t="s">
        <v>204</v>
      </c>
      <c r="AE1116" s="162" t="s">
        <v>204</v>
      </c>
      <c r="AF1116" s="162" t="s">
        <v>204</v>
      </c>
      <c r="AG1116" s="162" t="s">
        <v>197</v>
      </c>
    </row>
    <row r="1117" spans="1:33" x14ac:dyDescent="0.25">
      <c r="A1117" s="162" t="s">
        <v>213</v>
      </c>
      <c r="B1117" s="162" t="s">
        <v>197</v>
      </c>
      <c r="C1117" s="162" t="s">
        <v>197</v>
      </c>
      <c r="D1117" s="162" t="s">
        <v>1358</v>
      </c>
      <c r="E1117" s="162" t="s">
        <v>197</v>
      </c>
      <c r="F1117" s="162" t="s">
        <v>1359</v>
      </c>
      <c r="G1117" s="162" t="s">
        <v>71</v>
      </c>
      <c r="H1117" s="162" t="s">
        <v>70</v>
      </c>
      <c r="I1117" s="162" t="s">
        <v>1680</v>
      </c>
      <c r="J1117" s="162" t="s">
        <v>186</v>
      </c>
      <c r="K1117" s="162" t="s">
        <v>10</v>
      </c>
      <c r="L1117" s="162">
        <v>8</v>
      </c>
      <c r="M1117" s="162">
        <v>2014</v>
      </c>
      <c r="N1117" s="162" t="s">
        <v>2414</v>
      </c>
      <c r="O1117" s="162">
        <v>427</v>
      </c>
      <c r="P1117" s="162" t="s">
        <v>204</v>
      </c>
      <c r="Q1117" s="162" t="s">
        <v>204</v>
      </c>
      <c r="R1117" s="162" t="s">
        <v>205</v>
      </c>
      <c r="S1117" s="162" t="s">
        <v>204</v>
      </c>
      <c r="T1117" s="162" t="s">
        <v>204</v>
      </c>
      <c r="U1117" s="162" t="s">
        <v>204</v>
      </c>
      <c r="V1117" s="162" t="s">
        <v>204</v>
      </c>
      <c r="W1117" s="162" t="s">
        <v>204</v>
      </c>
      <c r="X1117" s="162" t="s">
        <v>205</v>
      </c>
      <c r="Y1117" s="162" t="s">
        <v>205</v>
      </c>
      <c r="Z1117" s="162" t="s">
        <v>204</v>
      </c>
      <c r="AA1117" s="162" t="s">
        <v>204</v>
      </c>
      <c r="AB1117" s="162" t="s">
        <v>205</v>
      </c>
      <c r="AC1117" s="162" t="s">
        <v>204</v>
      </c>
      <c r="AD1117" s="162" t="s">
        <v>204</v>
      </c>
      <c r="AE1117" s="162" t="s">
        <v>204</v>
      </c>
      <c r="AF1117" s="162" t="s">
        <v>204</v>
      </c>
      <c r="AG1117" s="162" t="s">
        <v>197</v>
      </c>
    </row>
    <row r="1118" spans="1:33" x14ac:dyDescent="0.25">
      <c r="A1118" s="162" t="s">
        <v>213</v>
      </c>
      <c r="B1118" s="162" t="s">
        <v>197</v>
      </c>
      <c r="C1118" s="162" t="s">
        <v>197</v>
      </c>
      <c r="D1118" s="162" t="s">
        <v>1358</v>
      </c>
      <c r="E1118" s="162" t="s">
        <v>197</v>
      </c>
      <c r="F1118" s="162" t="s">
        <v>1359</v>
      </c>
      <c r="G1118" s="162" t="s">
        <v>71</v>
      </c>
      <c r="H1118" s="162" t="s">
        <v>70</v>
      </c>
      <c r="I1118" s="162" t="s">
        <v>1680</v>
      </c>
      <c r="J1118" s="162" t="s">
        <v>186</v>
      </c>
      <c r="K1118" s="162" t="s">
        <v>10</v>
      </c>
      <c r="L1118" s="162">
        <v>8</v>
      </c>
      <c r="M1118" s="162">
        <v>2014</v>
      </c>
      <c r="N1118" s="162" t="s">
        <v>2415</v>
      </c>
      <c r="O1118" s="162">
        <v>99</v>
      </c>
      <c r="P1118" s="162" t="s">
        <v>204</v>
      </c>
      <c r="Q1118" s="162" t="s">
        <v>204</v>
      </c>
      <c r="R1118" s="162" t="s">
        <v>205</v>
      </c>
      <c r="S1118" s="162" t="s">
        <v>204</v>
      </c>
      <c r="T1118" s="162" t="s">
        <v>204</v>
      </c>
      <c r="U1118" s="162" t="s">
        <v>204</v>
      </c>
      <c r="V1118" s="162" t="s">
        <v>204</v>
      </c>
      <c r="W1118" s="162" t="s">
        <v>204</v>
      </c>
      <c r="X1118" s="162" t="s">
        <v>205</v>
      </c>
      <c r="Y1118" s="162" t="s">
        <v>205</v>
      </c>
      <c r="Z1118" s="162" t="s">
        <v>204</v>
      </c>
      <c r="AA1118" s="162" t="s">
        <v>204</v>
      </c>
      <c r="AB1118" s="162" t="s">
        <v>205</v>
      </c>
      <c r="AC1118" s="162" t="s">
        <v>204</v>
      </c>
      <c r="AD1118" s="162" t="s">
        <v>204</v>
      </c>
      <c r="AE1118" s="162" t="s">
        <v>204</v>
      </c>
      <c r="AF1118" s="162" t="s">
        <v>204</v>
      </c>
      <c r="AG1118" s="162" t="s">
        <v>197</v>
      </c>
    </row>
    <row r="1119" spans="1:33" x14ac:dyDescent="0.25">
      <c r="A1119" s="162" t="s">
        <v>213</v>
      </c>
      <c r="B1119" s="162" t="s">
        <v>197</v>
      </c>
      <c r="C1119" s="162" t="s">
        <v>197</v>
      </c>
      <c r="D1119" s="162" t="s">
        <v>1358</v>
      </c>
      <c r="E1119" s="162" t="s">
        <v>197</v>
      </c>
      <c r="F1119" s="162" t="s">
        <v>1359</v>
      </c>
      <c r="G1119" s="162" t="s">
        <v>71</v>
      </c>
      <c r="H1119" s="162" t="s">
        <v>70</v>
      </c>
      <c r="I1119" s="162" t="s">
        <v>1680</v>
      </c>
      <c r="J1119" s="162" t="s">
        <v>186</v>
      </c>
      <c r="K1119" s="162" t="s">
        <v>10</v>
      </c>
      <c r="L1119" s="162">
        <v>11</v>
      </c>
      <c r="M1119" s="162">
        <v>2014</v>
      </c>
      <c r="N1119" s="162" t="s">
        <v>2411</v>
      </c>
      <c r="O1119" s="162">
        <v>1857</v>
      </c>
      <c r="P1119" s="162" t="s">
        <v>204</v>
      </c>
      <c r="Q1119" s="162" t="s">
        <v>204</v>
      </c>
      <c r="R1119" s="162" t="s">
        <v>205</v>
      </c>
      <c r="S1119" s="162" t="s">
        <v>204</v>
      </c>
      <c r="T1119" s="162" t="s">
        <v>204</v>
      </c>
      <c r="U1119" s="162" t="s">
        <v>204</v>
      </c>
      <c r="V1119" s="162" t="s">
        <v>204</v>
      </c>
      <c r="W1119" s="162" t="s">
        <v>204</v>
      </c>
      <c r="X1119" s="162" t="s">
        <v>205</v>
      </c>
      <c r="Y1119" s="162" t="s">
        <v>205</v>
      </c>
      <c r="Z1119" s="162" t="s">
        <v>204</v>
      </c>
      <c r="AA1119" s="162" t="s">
        <v>204</v>
      </c>
      <c r="AB1119" s="162" t="s">
        <v>205</v>
      </c>
      <c r="AC1119" s="162" t="s">
        <v>204</v>
      </c>
      <c r="AD1119" s="162" t="s">
        <v>204</v>
      </c>
      <c r="AE1119" s="162" t="s">
        <v>204</v>
      </c>
      <c r="AF1119" s="162" t="s">
        <v>204</v>
      </c>
      <c r="AG1119" s="162" t="s">
        <v>197</v>
      </c>
    </row>
    <row r="1120" spans="1:33" x14ac:dyDescent="0.25">
      <c r="A1120" s="162" t="s">
        <v>213</v>
      </c>
      <c r="B1120" s="162" t="s">
        <v>197</v>
      </c>
      <c r="C1120" s="162" t="s">
        <v>197</v>
      </c>
      <c r="D1120" s="162" t="s">
        <v>1358</v>
      </c>
      <c r="E1120" s="162" t="s">
        <v>197</v>
      </c>
      <c r="F1120" s="162" t="s">
        <v>1359</v>
      </c>
      <c r="G1120" s="162" t="s">
        <v>71</v>
      </c>
      <c r="H1120" s="162" t="s">
        <v>70</v>
      </c>
      <c r="I1120" s="162" t="s">
        <v>1680</v>
      </c>
      <c r="J1120" s="162" t="s">
        <v>186</v>
      </c>
      <c r="K1120" s="162" t="s">
        <v>10</v>
      </c>
      <c r="L1120" s="162">
        <v>9</v>
      </c>
      <c r="M1120" s="162">
        <v>2014</v>
      </c>
      <c r="N1120" s="162" t="s">
        <v>2420</v>
      </c>
      <c r="O1120" s="162">
        <v>4</v>
      </c>
      <c r="P1120" s="162" t="s">
        <v>204</v>
      </c>
      <c r="Q1120" s="162" t="s">
        <v>204</v>
      </c>
      <c r="R1120" s="162" t="s">
        <v>205</v>
      </c>
      <c r="S1120" s="162" t="s">
        <v>204</v>
      </c>
      <c r="T1120" s="162" t="s">
        <v>204</v>
      </c>
      <c r="U1120" s="162" t="s">
        <v>204</v>
      </c>
      <c r="V1120" s="162" t="s">
        <v>204</v>
      </c>
      <c r="W1120" s="162" t="s">
        <v>204</v>
      </c>
      <c r="X1120" s="162" t="s">
        <v>205</v>
      </c>
      <c r="Y1120" s="162" t="s">
        <v>205</v>
      </c>
      <c r="Z1120" s="162" t="s">
        <v>204</v>
      </c>
      <c r="AA1120" s="162" t="s">
        <v>204</v>
      </c>
      <c r="AB1120" s="162" t="s">
        <v>205</v>
      </c>
      <c r="AC1120" s="162" t="s">
        <v>204</v>
      </c>
      <c r="AD1120" s="162" t="s">
        <v>204</v>
      </c>
      <c r="AE1120" s="162" t="s">
        <v>204</v>
      </c>
      <c r="AF1120" s="162" t="s">
        <v>204</v>
      </c>
      <c r="AG1120" s="162" t="s">
        <v>197</v>
      </c>
    </row>
    <row r="1121" spans="1:33" x14ac:dyDescent="0.25">
      <c r="A1121" s="162" t="s">
        <v>213</v>
      </c>
      <c r="B1121" s="162" t="s">
        <v>197</v>
      </c>
      <c r="C1121" s="162" t="s">
        <v>197</v>
      </c>
      <c r="D1121" s="162" t="s">
        <v>1358</v>
      </c>
      <c r="E1121" s="162" t="s">
        <v>197</v>
      </c>
      <c r="F1121" s="162" t="s">
        <v>1359</v>
      </c>
      <c r="G1121" s="162" t="s">
        <v>71</v>
      </c>
      <c r="H1121" s="162" t="s">
        <v>70</v>
      </c>
      <c r="I1121" s="162" t="s">
        <v>1680</v>
      </c>
      <c r="J1121" s="162" t="s">
        <v>186</v>
      </c>
      <c r="K1121" s="162" t="s">
        <v>10</v>
      </c>
      <c r="L1121" s="162">
        <v>9</v>
      </c>
      <c r="M1121" s="162">
        <v>2014</v>
      </c>
      <c r="N1121" s="162" t="s">
        <v>2419</v>
      </c>
      <c r="O1121" s="162">
        <v>500</v>
      </c>
      <c r="P1121" s="162" t="s">
        <v>204</v>
      </c>
      <c r="Q1121" s="162" t="s">
        <v>204</v>
      </c>
      <c r="R1121" s="162" t="s">
        <v>205</v>
      </c>
      <c r="S1121" s="162" t="s">
        <v>204</v>
      </c>
      <c r="T1121" s="162" t="s">
        <v>204</v>
      </c>
      <c r="U1121" s="162" t="s">
        <v>204</v>
      </c>
      <c r="V1121" s="162" t="s">
        <v>204</v>
      </c>
      <c r="W1121" s="162" t="s">
        <v>204</v>
      </c>
      <c r="X1121" s="162" t="s">
        <v>205</v>
      </c>
      <c r="Y1121" s="162" t="s">
        <v>205</v>
      </c>
      <c r="Z1121" s="162" t="s">
        <v>204</v>
      </c>
      <c r="AA1121" s="162" t="s">
        <v>204</v>
      </c>
      <c r="AB1121" s="162" t="s">
        <v>205</v>
      </c>
      <c r="AC1121" s="162" t="s">
        <v>204</v>
      </c>
      <c r="AD1121" s="162" t="s">
        <v>204</v>
      </c>
      <c r="AE1121" s="162" t="s">
        <v>204</v>
      </c>
      <c r="AF1121" s="162" t="s">
        <v>204</v>
      </c>
      <c r="AG1121" s="162" t="s">
        <v>197</v>
      </c>
    </row>
    <row r="1122" spans="1:33" x14ac:dyDescent="0.25">
      <c r="A1122" s="162" t="s">
        <v>213</v>
      </c>
      <c r="B1122" s="162" t="s">
        <v>197</v>
      </c>
      <c r="C1122" s="162" t="s">
        <v>197</v>
      </c>
      <c r="D1122" s="162" t="s">
        <v>1358</v>
      </c>
      <c r="E1122" s="162" t="s">
        <v>197</v>
      </c>
      <c r="F1122" s="162" t="s">
        <v>1359</v>
      </c>
      <c r="G1122" s="162" t="s">
        <v>71</v>
      </c>
      <c r="H1122" s="162" t="s">
        <v>70</v>
      </c>
      <c r="I1122" s="162" t="s">
        <v>1680</v>
      </c>
      <c r="J1122" s="162" t="s">
        <v>186</v>
      </c>
      <c r="K1122" s="162" t="s">
        <v>10</v>
      </c>
      <c r="L1122" s="162">
        <v>9</v>
      </c>
      <c r="M1122" s="162">
        <v>2014</v>
      </c>
      <c r="N1122" s="162" t="s">
        <v>2417</v>
      </c>
      <c r="O1122" s="162">
        <v>409</v>
      </c>
      <c r="P1122" s="162" t="s">
        <v>204</v>
      </c>
      <c r="Q1122" s="162" t="s">
        <v>204</v>
      </c>
      <c r="R1122" s="162" t="s">
        <v>205</v>
      </c>
      <c r="S1122" s="162" t="s">
        <v>204</v>
      </c>
      <c r="T1122" s="162" t="s">
        <v>204</v>
      </c>
      <c r="U1122" s="162" t="s">
        <v>204</v>
      </c>
      <c r="V1122" s="162" t="s">
        <v>204</v>
      </c>
      <c r="W1122" s="162" t="s">
        <v>204</v>
      </c>
      <c r="X1122" s="162" t="s">
        <v>205</v>
      </c>
      <c r="Y1122" s="162" t="s">
        <v>205</v>
      </c>
      <c r="Z1122" s="162" t="s">
        <v>204</v>
      </c>
      <c r="AA1122" s="162" t="s">
        <v>204</v>
      </c>
      <c r="AB1122" s="162" t="s">
        <v>205</v>
      </c>
      <c r="AC1122" s="162" t="s">
        <v>204</v>
      </c>
      <c r="AD1122" s="162" t="s">
        <v>204</v>
      </c>
      <c r="AE1122" s="162" t="s">
        <v>204</v>
      </c>
      <c r="AF1122" s="162" t="s">
        <v>204</v>
      </c>
      <c r="AG1122" s="162" t="s">
        <v>197</v>
      </c>
    </row>
    <row r="1123" spans="1:33" x14ac:dyDescent="0.25">
      <c r="A1123" s="162" t="s">
        <v>213</v>
      </c>
      <c r="B1123" s="162" t="s">
        <v>197</v>
      </c>
      <c r="C1123" s="162" t="s">
        <v>197</v>
      </c>
      <c r="D1123" s="162" t="s">
        <v>1358</v>
      </c>
      <c r="E1123" s="162" t="s">
        <v>197</v>
      </c>
      <c r="F1123" s="162" t="s">
        <v>1359</v>
      </c>
      <c r="G1123" s="162" t="s">
        <v>71</v>
      </c>
      <c r="H1123" s="162" t="s">
        <v>70</v>
      </c>
      <c r="I1123" s="162" t="s">
        <v>1680</v>
      </c>
      <c r="J1123" s="162" t="s">
        <v>186</v>
      </c>
      <c r="K1123" s="162" t="s">
        <v>10</v>
      </c>
      <c r="L1123" s="162">
        <v>9</v>
      </c>
      <c r="M1123" s="162">
        <v>2014</v>
      </c>
      <c r="N1123" s="162" t="s">
        <v>2418</v>
      </c>
      <c r="O1123" s="162">
        <v>500</v>
      </c>
      <c r="P1123" s="162" t="s">
        <v>204</v>
      </c>
      <c r="Q1123" s="162" t="s">
        <v>204</v>
      </c>
      <c r="R1123" s="162" t="s">
        <v>205</v>
      </c>
      <c r="S1123" s="162" t="s">
        <v>204</v>
      </c>
      <c r="T1123" s="162" t="s">
        <v>204</v>
      </c>
      <c r="U1123" s="162" t="s">
        <v>204</v>
      </c>
      <c r="V1123" s="162" t="s">
        <v>204</v>
      </c>
      <c r="W1123" s="162" t="s">
        <v>204</v>
      </c>
      <c r="X1123" s="162" t="s">
        <v>205</v>
      </c>
      <c r="Y1123" s="162" t="s">
        <v>205</v>
      </c>
      <c r="Z1123" s="162" t="s">
        <v>204</v>
      </c>
      <c r="AA1123" s="162" t="s">
        <v>204</v>
      </c>
      <c r="AB1123" s="162" t="s">
        <v>205</v>
      </c>
      <c r="AC1123" s="162" t="s">
        <v>204</v>
      </c>
      <c r="AD1123" s="162" t="s">
        <v>204</v>
      </c>
      <c r="AE1123" s="162" t="s">
        <v>204</v>
      </c>
      <c r="AF1123" s="162" t="s">
        <v>204</v>
      </c>
      <c r="AG1123" s="162" t="s">
        <v>197</v>
      </c>
    </row>
    <row r="1124" spans="1:33" x14ac:dyDescent="0.25">
      <c r="A1124" s="162" t="s">
        <v>213</v>
      </c>
      <c r="B1124" s="162" t="s">
        <v>197</v>
      </c>
      <c r="C1124" s="162" t="s">
        <v>197</v>
      </c>
      <c r="D1124" s="162" t="s">
        <v>1358</v>
      </c>
      <c r="E1124" s="162" t="s">
        <v>197</v>
      </c>
      <c r="F1124" s="162" t="s">
        <v>1359</v>
      </c>
      <c r="G1124" s="162" t="s">
        <v>71</v>
      </c>
      <c r="H1124" s="162" t="s">
        <v>70</v>
      </c>
      <c r="I1124" s="162" t="s">
        <v>1680</v>
      </c>
      <c r="J1124" s="162" t="s">
        <v>186</v>
      </c>
      <c r="K1124" s="162" t="s">
        <v>10</v>
      </c>
      <c r="L1124" s="162">
        <v>7</v>
      </c>
      <c r="M1124" s="162">
        <v>2014</v>
      </c>
      <c r="N1124" s="162" t="s">
        <v>2412</v>
      </c>
      <c r="O1124" s="162">
        <v>470</v>
      </c>
      <c r="P1124" s="162" t="s">
        <v>204</v>
      </c>
      <c r="Q1124" s="162" t="s">
        <v>204</v>
      </c>
      <c r="R1124" s="162" t="s">
        <v>205</v>
      </c>
      <c r="S1124" s="162" t="s">
        <v>204</v>
      </c>
      <c r="T1124" s="162" t="s">
        <v>204</v>
      </c>
      <c r="U1124" s="162" t="s">
        <v>204</v>
      </c>
      <c r="V1124" s="162" t="s">
        <v>204</v>
      </c>
      <c r="W1124" s="162" t="s">
        <v>204</v>
      </c>
      <c r="X1124" s="162" t="s">
        <v>205</v>
      </c>
      <c r="Y1124" s="162" t="s">
        <v>205</v>
      </c>
      <c r="Z1124" s="162" t="s">
        <v>204</v>
      </c>
      <c r="AA1124" s="162" t="s">
        <v>204</v>
      </c>
      <c r="AB1124" s="162" t="s">
        <v>205</v>
      </c>
      <c r="AC1124" s="162" t="s">
        <v>204</v>
      </c>
      <c r="AD1124" s="162" t="s">
        <v>204</v>
      </c>
      <c r="AE1124" s="162" t="s">
        <v>204</v>
      </c>
      <c r="AF1124" s="162" t="s">
        <v>204</v>
      </c>
      <c r="AG1124" s="162" t="s">
        <v>197</v>
      </c>
    </row>
    <row r="1125" spans="1:33" x14ac:dyDescent="0.25">
      <c r="A1125" s="162" t="s">
        <v>213</v>
      </c>
      <c r="B1125" s="162" t="s">
        <v>197</v>
      </c>
      <c r="C1125" s="162" t="s">
        <v>197</v>
      </c>
      <c r="D1125" s="162" t="s">
        <v>1358</v>
      </c>
      <c r="E1125" s="162" t="s">
        <v>197</v>
      </c>
      <c r="F1125" s="162" t="s">
        <v>1359</v>
      </c>
      <c r="G1125" s="162" t="s">
        <v>71</v>
      </c>
      <c r="H1125" s="162" t="s">
        <v>70</v>
      </c>
      <c r="I1125" s="162" t="s">
        <v>1680</v>
      </c>
      <c r="J1125" s="162" t="s">
        <v>186</v>
      </c>
      <c r="K1125" s="162" t="s">
        <v>10</v>
      </c>
      <c r="L1125" s="162">
        <v>7</v>
      </c>
      <c r="M1125" s="162">
        <v>2014</v>
      </c>
      <c r="N1125" s="162" t="s">
        <v>2413</v>
      </c>
      <c r="O1125" s="162">
        <v>579</v>
      </c>
      <c r="P1125" s="162" t="s">
        <v>204</v>
      </c>
      <c r="Q1125" s="162" t="s">
        <v>204</v>
      </c>
      <c r="R1125" s="162" t="s">
        <v>205</v>
      </c>
      <c r="S1125" s="162" t="s">
        <v>204</v>
      </c>
      <c r="T1125" s="162" t="s">
        <v>204</v>
      </c>
      <c r="U1125" s="162" t="s">
        <v>204</v>
      </c>
      <c r="V1125" s="162" t="s">
        <v>204</v>
      </c>
      <c r="W1125" s="162" t="s">
        <v>204</v>
      </c>
      <c r="X1125" s="162" t="s">
        <v>205</v>
      </c>
      <c r="Y1125" s="162" t="s">
        <v>205</v>
      </c>
      <c r="Z1125" s="162" t="s">
        <v>204</v>
      </c>
      <c r="AA1125" s="162" t="s">
        <v>204</v>
      </c>
      <c r="AB1125" s="162" t="s">
        <v>205</v>
      </c>
      <c r="AC1125" s="162" t="s">
        <v>204</v>
      </c>
      <c r="AD1125" s="162" t="s">
        <v>204</v>
      </c>
      <c r="AE1125" s="162" t="s">
        <v>204</v>
      </c>
      <c r="AF1125" s="162" t="s">
        <v>204</v>
      </c>
      <c r="AG1125" s="162" t="s">
        <v>197</v>
      </c>
    </row>
    <row r="1126" spans="1:33" x14ac:dyDescent="0.25">
      <c r="A1126" s="162" t="s">
        <v>213</v>
      </c>
      <c r="B1126" s="162" t="s">
        <v>197</v>
      </c>
      <c r="C1126" s="162" t="s">
        <v>197</v>
      </c>
      <c r="D1126" s="162" t="s">
        <v>1358</v>
      </c>
      <c r="E1126" s="162" t="s">
        <v>197</v>
      </c>
      <c r="F1126" s="162" t="s">
        <v>1359</v>
      </c>
      <c r="G1126" s="162" t="s">
        <v>71</v>
      </c>
      <c r="H1126" s="162" t="s">
        <v>70</v>
      </c>
      <c r="I1126" s="162" t="s">
        <v>1680</v>
      </c>
      <c r="J1126" s="162" t="s">
        <v>186</v>
      </c>
      <c r="K1126" s="162" t="s">
        <v>10</v>
      </c>
      <c r="L1126" s="162">
        <v>10</v>
      </c>
      <c r="M1126" s="162">
        <v>2014</v>
      </c>
      <c r="N1126" s="162" t="s">
        <v>2421</v>
      </c>
      <c r="O1126" s="162">
        <v>1390</v>
      </c>
      <c r="P1126" s="162" t="s">
        <v>204</v>
      </c>
      <c r="Q1126" s="162" t="s">
        <v>204</v>
      </c>
      <c r="R1126" s="162" t="s">
        <v>205</v>
      </c>
      <c r="S1126" s="162" t="s">
        <v>204</v>
      </c>
      <c r="T1126" s="162" t="s">
        <v>204</v>
      </c>
      <c r="U1126" s="162" t="s">
        <v>204</v>
      </c>
      <c r="V1126" s="162" t="s">
        <v>204</v>
      </c>
      <c r="W1126" s="162" t="s">
        <v>204</v>
      </c>
      <c r="X1126" s="162" t="s">
        <v>205</v>
      </c>
      <c r="Y1126" s="162" t="s">
        <v>205</v>
      </c>
      <c r="Z1126" s="162" t="s">
        <v>204</v>
      </c>
      <c r="AA1126" s="162" t="s">
        <v>204</v>
      </c>
      <c r="AB1126" s="162" t="s">
        <v>205</v>
      </c>
      <c r="AC1126" s="162" t="s">
        <v>204</v>
      </c>
      <c r="AD1126" s="162" t="s">
        <v>204</v>
      </c>
      <c r="AE1126" s="162" t="s">
        <v>204</v>
      </c>
      <c r="AF1126" s="162" t="s">
        <v>204</v>
      </c>
      <c r="AG1126" s="162" t="s">
        <v>197</v>
      </c>
    </row>
    <row r="1127" spans="1:33" x14ac:dyDescent="0.25">
      <c r="A1127" s="162" t="s">
        <v>213</v>
      </c>
      <c r="B1127" s="162" t="s">
        <v>197</v>
      </c>
      <c r="C1127" s="162" t="s">
        <v>197</v>
      </c>
      <c r="D1127" s="162" t="s">
        <v>1358</v>
      </c>
      <c r="E1127" s="162" t="s">
        <v>197</v>
      </c>
      <c r="F1127" s="162" t="s">
        <v>1359</v>
      </c>
      <c r="G1127" s="162" t="s">
        <v>73</v>
      </c>
      <c r="H1127" s="162" t="s">
        <v>72</v>
      </c>
      <c r="I1127" s="162" t="s">
        <v>1680</v>
      </c>
      <c r="J1127" s="162" t="s">
        <v>186</v>
      </c>
      <c r="K1127" s="162" t="s">
        <v>10</v>
      </c>
      <c r="L1127" s="162">
        <v>10</v>
      </c>
      <c r="M1127" s="162">
        <v>2014</v>
      </c>
      <c r="N1127" s="162" t="s">
        <v>2422</v>
      </c>
      <c r="O1127" s="162">
        <v>786</v>
      </c>
      <c r="P1127" s="162" t="s">
        <v>204</v>
      </c>
      <c r="Q1127" s="162" t="s">
        <v>204</v>
      </c>
      <c r="R1127" s="162" t="s">
        <v>204</v>
      </c>
      <c r="S1127" s="162" t="s">
        <v>204</v>
      </c>
      <c r="T1127" s="162" t="s">
        <v>204</v>
      </c>
      <c r="U1127" s="162" t="s">
        <v>204</v>
      </c>
      <c r="V1127" s="162" t="s">
        <v>204</v>
      </c>
      <c r="W1127" s="162" t="s">
        <v>204</v>
      </c>
      <c r="X1127" s="162" t="s">
        <v>205</v>
      </c>
      <c r="Y1127" s="162" t="s">
        <v>205</v>
      </c>
      <c r="Z1127" s="162" t="s">
        <v>204</v>
      </c>
      <c r="AA1127" s="162" t="s">
        <v>204</v>
      </c>
      <c r="AB1127" s="162" t="s">
        <v>205</v>
      </c>
      <c r="AC1127" s="162" t="s">
        <v>204</v>
      </c>
      <c r="AD1127" s="162" t="s">
        <v>204</v>
      </c>
      <c r="AE1127" s="162" t="s">
        <v>204</v>
      </c>
      <c r="AF1127" s="162" t="s">
        <v>204</v>
      </c>
      <c r="AG1127" s="162" t="s">
        <v>197</v>
      </c>
    </row>
    <row r="1128" spans="1:33" x14ac:dyDescent="0.25">
      <c r="A1128" s="162" t="s">
        <v>213</v>
      </c>
      <c r="B1128" s="162" t="s">
        <v>197</v>
      </c>
      <c r="C1128" s="162" t="s">
        <v>197</v>
      </c>
      <c r="D1128" s="162" t="s">
        <v>1358</v>
      </c>
      <c r="E1128" s="162" t="s">
        <v>197</v>
      </c>
      <c r="F1128" s="162" t="s">
        <v>1359</v>
      </c>
      <c r="G1128" s="162" t="s">
        <v>73</v>
      </c>
      <c r="H1128" s="162" t="s">
        <v>72</v>
      </c>
      <c r="I1128" s="162" t="s">
        <v>1680</v>
      </c>
      <c r="J1128" s="162" t="s">
        <v>186</v>
      </c>
      <c r="K1128" s="162" t="s">
        <v>10</v>
      </c>
      <c r="L1128" s="162">
        <v>2</v>
      </c>
      <c r="M1128" s="162">
        <v>2015</v>
      </c>
      <c r="N1128" s="162" t="s">
        <v>2425</v>
      </c>
      <c r="O1128" s="162">
        <v>5</v>
      </c>
      <c r="P1128" s="162" t="s">
        <v>204</v>
      </c>
      <c r="Q1128" s="162" t="s">
        <v>204</v>
      </c>
      <c r="R1128" s="162" t="s">
        <v>204</v>
      </c>
      <c r="S1128" s="162" t="s">
        <v>204</v>
      </c>
      <c r="T1128" s="162" t="s">
        <v>204</v>
      </c>
      <c r="U1128" s="162" t="s">
        <v>204</v>
      </c>
      <c r="V1128" s="162" t="s">
        <v>204</v>
      </c>
      <c r="W1128" s="162" t="s">
        <v>204</v>
      </c>
      <c r="X1128" s="162" t="s">
        <v>205</v>
      </c>
      <c r="Y1128" s="162" t="s">
        <v>205</v>
      </c>
      <c r="Z1128" s="162" t="s">
        <v>204</v>
      </c>
      <c r="AA1128" s="162" t="s">
        <v>204</v>
      </c>
      <c r="AB1128" s="162" t="s">
        <v>205</v>
      </c>
      <c r="AC1128" s="162" t="s">
        <v>204</v>
      </c>
      <c r="AD1128" s="162" t="s">
        <v>204</v>
      </c>
      <c r="AE1128" s="162" t="s">
        <v>204</v>
      </c>
      <c r="AF1128" s="162" t="s">
        <v>204</v>
      </c>
      <c r="AG1128" s="162" t="s">
        <v>197</v>
      </c>
    </row>
    <row r="1129" spans="1:33" x14ac:dyDescent="0.25">
      <c r="A1129" s="162" t="s">
        <v>213</v>
      </c>
      <c r="B1129" s="162" t="s">
        <v>197</v>
      </c>
      <c r="C1129" s="162" t="s">
        <v>197</v>
      </c>
      <c r="D1129" s="162" t="s">
        <v>1358</v>
      </c>
      <c r="E1129" s="162" t="s">
        <v>197</v>
      </c>
      <c r="F1129" s="162" t="s">
        <v>1359</v>
      </c>
      <c r="G1129" s="162" t="s">
        <v>73</v>
      </c>
      <c r="H1129" s="162" t="s">
        <v>72</v>
      </c>
      <c r="I1129" s="162" t="s">
        <v>1680</v>
      </c>
      <c r="J1129" s="162" t="s">
        <v>186</v>
      </c>
      <c r="K1129" s="162" t="s">
        <v>10</v>
      </c>
      <c r="L1129" s="162">
        <v>11</v>
      </c>
      <c r="M1129" s="162">
        <v>2014</v>
      </c>
      <c r="N1129" s="162" t="s">
        <v>2423</v>
      </c>
      <c r="O1129" s="162">
        <v>1278</v>
      </c>
      <c r="P1129" s="162" t="s">
        <v>204</v>
      </c>
      <c r="Q1129" s="162" t="s">
        <v>204</v>
      </c>
      <c r="R1129" s="162" t="s">
        <v>204</v>
      </c>
      <c r="S1129" s="162" t="s">
        <v>204</v>
      </c>
      <c r="T1129" s="162" t="s">
        <v>204</v>
      </c>
      <c r="U1129" s="162" t="s">
        <v>204</v>
      </c>
      <c r="V1129" s="162" t="s">
        <v>204</v>
      </c>
      <c r="W1129" s="162" t="s">
        <v>204</v>
      </c>
      <c r="X1129" s="162" t="s">
        <v>205</v>
      </c>
      <c r="Y1129" s="162" t="s">
        <v>205</v>
      </c>
      <c r="Z1129" s="162" t="s">
        <v>204</v>
      </c>
      <c r="AA1129" s="162" t="s">
        <v>204</v>
      </c>
      <c r="AB1129" s="162" t="s">
        <v>205</v>
      </c>
      <c r="AC1129" s="162" t="s">
        <v>204</v>
      </c>
      <c r="AD1129" s="162" t="s">
        <v>204</v>
      </c>
      <c r="AE1129" s="162" t="s">
        <v>204</v>
      </c>
      <c r="AF1129" s="162" t="s">
        <v>204</v>
      </c>
      <c r="AG1129" s="162" t="s">
        <v>197</v>
      </c>
    </row>
    <row r="1130" spans="1:33" x14ac:dyDescent="0.25">
      <c r="A1130" s="162" t="s">
        <v>213</v>
      </c>
      <c r="B1130" s="162" t="s">
        <v>197</v>
      </c>
      <c r="C1130" s="162" t="s">
        <v>197</v>
      </c>
      <c r="D1130" s="162" t="s">
        <v>1358</v>
      </c>
      <c r="E1130" s="162" t="s">
        <v>197</v>
      </c>
      <c r="F1130" s="162" t="s">
        <v>1359</v>
      </c>
      <c r="G1130" s="162" t="s">
        <v>73</v>
      </c>
      <c r="H1130" s="162" t="s">
        <v>72</v>
      </c>
      <c r="I1130" s="162" t="s">
        <v>1680</v>
      </c>
      <c r="J1130" s="162" t="s">
        <v>186</v>
      </c>
      <c r="K1130" s="162" t="s">
        <v>10</v>
      </c>
      <c r="L1130" s="162">
        <v>12</v>
      </c>
      <c r="M1130" s="162">
        <v>2014</v>
      </c>
      <c r="N1130" s="162" t="s">
        <v>2424</v>
      </c>
      <c r="O1130" s="162">
        <v>2614</v>
      </c>
      <c r="P1130" s="162" t="s">
        <v>204</v>
      </c>
      <c r="Q1130" s="162" t="s">
        <v>204</v>
      </c>
      <c r="R1130" s="162" t="s">
        <v>204</v>
      </c>
      <c r="S1130" s="162" t="s">
        <v>204</v>
      </c>
      <c r="T1130" s="162" t="s">
        <v>204</v>
      </c>
      <c r="U1130" s="162" t="s">
        <v>204</v>
      </c>
      <c r="V1130" s="162" t="s">
        <v>204</v>
      </c>
      <c r="W1130" s="162" t="s">
        <v>204</v>
      </c>
      <c r="X1130" s="162" t="s">
        <v>205</v>
      </c>
      <c r="Y1130" s="162" t="s">
        <v>205</v>
      </c>
      <c r="Z1130" s="162" t="s">
        <v>204</v>
      </c>
      <c r="AA1130" s="162" t="s">
        <v>204</v>
      </c>
      <c r="AB1130" s="162" t="s">
        <v>205</v>
      </c>
      <c r="AC1130" s="162" t="s">
        <v>204</v>
      </c>
      <c r="AD1130" s="162" t="s">
        <v>204</v>
      </c>
      <c r="AE1130" s="162" t="s">
        <v>204</v>
      </c>
      <c r="AF1130" s="162" t="s">
        <v>204</v>
      </c>
      <c r="AG1130" s="162" t="s">
        <v>197</v>
      </c>
    </row>
    <row r="1131" spans="1:33" x14ac:dyDescent="0.25">
      <c r="A1131" s="162" t="s">
        <v>213</v>
      </c>
      <c r="B1131" s="162" t="s">
        <v>197</v>
      </c>
      <c r="C1131" s="162" t="s">
        <v>197</v>
      </c>
      <c r="D1131" s="162" t="s">
        <v>1358</v>
      </c>
      <c r="E1131" s="162" t="s">
        <v>197</v>
      </c>
      <c r="F1131" s="162" t="s">
        <v>1359</v>
      </c>
      <c r="G1131" s="162" t="s">
        <v>67</v>
      </c>
      <c r="H1131" s="162" t="s">
        <v>66</v>
      </c>
      <c r="I1131" s="162" t="s">
        <v>2059</v>
      </c>
      <c r="J1131" s="162" t="s">
        <v>1412</v>
      </c>
      <c r="K1131" s="162" t="s">
        <v>10</v>
      </c>
      <c r="L1131" s="162">
        <v>8</v>
      </c>
      <c r="M1131" s="162">
        <v>2014</v>
      </c>
      <c r="N1131" s="162" t="s">
        <v>2429</v>
      </c>
      <c r="O1131" s="162">
        <v>1805</v>
      </c>
      <c r="P1131" s="162" t="s">
        <v>204</v>
      </c>
      <c r="Q1131" s="162" t="s">
        <v>204</v>
      </c>
      <c r="R1131" s="162" t="s">
        <v>205</v>
      </c>
      <c r="S1131" s="162" t="s">
        <v>204</v>
      </c>
      <c r="T1131" s="162" t="s">
        <v>204</v>
      </c>
      <c r="U1131" s="162" t="s">
        <v>204</v>
      </c>
      <c r="V1131" s="162" t="s">
        <v>204</v>
      </c>
      <c r="W1131" s="162" t="s">
        <v>204</v>
      </c>
      <c r="X1131" s="162" t="s">
        <v>204</v>
      </c>
      <c r="Y1131" s="162" t="s">
        <v>205</v>
      </c>
      <c r="Z1131" s="162" t="s">
        <v>204</v>
      </c>
      <c r="AA1131" s="162" t="s">
        <v>204</v>
      </c>
      <c r="AB1131" s="162" t="s">
        <v>205</v>
      </c>
      <c r="AC1131" s="162" t="s">
        <v>204</v>
      </c>
      <c r="AD1131" s="162" t="s">
        <v>204</v>
      </c>
      <c r="AE1131" s="162" t="s">
        <v>204</v>
      </c>
      <c r="AF1131" s="162" t="s">
        <v>204</v>
      </c>
      <c r="AG1131" s="162" t="s">
        <v>197</v>
      </c>
    </row>
    <row r="1132" spans="1:33" x14ac:dyDescent="0.25">
      <c r="A1132" s="162" t="s">
        <v>213</v>
      </c>
      <c r="B1132" s="162" t="s">
        <v>197</v>
      </c>
      <c r="C1132" s="162" t="s">
        <v>197</v>
      </c>
      <c r="D1132" s="162" t="s">
        <v>1358</v>
      </c>
      <c r="E1132" s="162" t="s">
        <v>197</v>
      </c>
      <c r="F1132" s="162" t="s">
        <v>1359</v>
      </c>
      <c r="G1132" s="162" t="s">
        <v>67</v>
      </c>
      <c r="H1132" s="162" t="s">
        <v>66</v>
      </c>
      <c r="I1132" s="162" t="s">
        <v>2059</v>
      </c>
      <c r="J1132" s="162" t="s">
        <v>1412</v>
      </c>
      <c r="K1132" s="162" t="s">
        <v>10</v>
      </c>
      <c r="L1132" s="162">
        <v>8</v>
      </c>
      <c r="M1132" s="162">
        <v>2014</v>
      </c>
      <c r="N1132" s="162" t="s">
        <v>2430</v>
      </c>
      <c r="O1132" s="162">
        <v>1056</v>
      </c>
      <c r="P1132" s="162" t="s">
        <v>204</v>
      </c>
      <c r="Q1132" s="162" t="s">
        <v>204</v>
      </c>
      <c r="R1132" s="162" t="s">
        <v>205</v>
      </c>
      <c r="S1132" s="162" t="s">
        <v>204</v>
      </c>
      <c r="T1132" s="162" t="s">
        <v>204</v>
      </c>
      <c r="U1132" s="162" t="s">
        <v>204</v>
      </c>
      <c r="V1132" s="162" t="s">
        <v>204</v>
      </c>
      <c r="W1132" s="162" t="s">
        <v>204</v>
      </c>
      <c r="X1132" s="162" t="s">
        <v>204</v>
      </c>
      <c r="Y1132" s="162" t="s">
        <v>205</v>
      </c>
      <c r="Z1132" s="162" t="s">
        <v>204</v>
      </c>
      <c r="AA1132" s="162" t="s">
        <v>204</v>
      </c>
      <c r="AB1132" s="162" t="s">
        <v>205</v>
      </c>
      <c r="AC1132" s="162" t="s">
        <v>204</v>
      </c>
      <c r="AD1132" s="162" t="s">
        <v>204</v>
      </c>
      <c r="AE1132" s="162" t="s">
        <v>204</v>
      </c>
      <c r="AF1132" s="162" t="s">
        <v>204</v>
      </c>
      <c r="AG1132" s="162" t="s">
        <v>197</v>
      </c>
    </row>
    <row r="1133" spans="1:33" x14ac:dyDescent="0.25">
      <c r="A1133" s="162" t="s">
        <v>213</v>
      </c>
      <c r="B1133" s="162" t="s">
        <v>197</v>
      </c>
      <c r="C1133" s="162" t="s">
        <v>197</v>
      </c>
      <c r="D1133" s="162" t="s">
        <v>1358</v>
      </c>
      <c r="E1133" s="162" t="s">
        <v>197</v>
      </c>
      <c r="F1133" s="162" t="s">
        <v>1359</v>
      </c>
      <c r="G1133" s="162" t="s">
        <v>67</v>
      </c>
      <c r="H1133" s="162" t="s">
        <v>66</v>
      </c>
      <c r="I1133" s="162" t="s">
        <v>2059</v>
      </c>
      <c r="J1133" s="162" t="s">
        <v>1412</v>
      </c>
      <c r="K1133" s="162" t="s">
        <v>10</v>
      </c>
      <c r="L1133" s="162">
        <v>7</v>
      </c>
      <c r="M1133" s="162">
        <v>2014</v>
      </c>
      <c r="N1133" s="162" t="s">
        <v>2427</v>
      </c>
      <c r="O1133" s="162">
        <v>357</v>
      </c>
      <c r="P1133" s="162" t="s">
        <v>204</v>
      </c>
      <c r="Q1133" s="162" t="s">
        <v>204</v>
      </c>
      <c r="R1133" s="162" t="s">
        <v>205</v>
      </c>
      <c r="S1133" s="162" t="s">
        <v>204</v>
      </c>
      <c r="T1133" s="162" t="s">
        <v>204</v>
      </c>
      <c r="U1133" s="162" t="s">
        <v>204</v>
      </c>
      <c r="V1133" s="162" t="s">
        <v>204</v>
      </c>
      <c r="W1133" s="162" t="s">
        <v>204</v>
      </c>
      <c r="X1133" s="162" t="s">
        <v>204</v>
      </c>
      <c r="Y1133" s="162" t="s">
        <v>205</v>
      </c>
      <c r="Z1133" s="162" t="s">
        <v>204</v>
      </c>
      <c r="AA1133" s="162" t="s">
        <v>204</v>
      </c>
      <c r="AB1133" s="162" t="s">
        <v>205</v>
      </c>
      <c r="AC1133" s="162" t="s">
        <v>204</v>
      </c>
      <c r="AD1133" s="162" t="s">
        <v>204</v>
      </c>
      <c r="AE1133" s="162" t="s">
        <v>204</v>
      </c>
      <c r="AF1133" s="162" t="s">
        <v>204</v>
      </c>
      <c r="AG1133" s="162" t="s">
        <v>197</v>
      </c>
    </row>
    <row r="1134" spans="1:33" x14ac:dyDescent="0.25">
      <c r="A1134" s="162" t="s">
        <v>213</v>
      </c>
      <c r="B1134" s="162" t="s">
        <v>197</v>
      </c>
      <c r="C1134" s="162" t="s">
        <v>197</v>
      </c>
      <c r="D1134" s="162" t="s">
        <v>1358</v>
      </c>
      <c r="E1134" s="162" t="s">
        <v>197</v>
      </c>
      <c r="F1134" s="162" t="s">
        <v>1359</v>
      </c>
      <c r="G1134" s="162" t="s">
        <v>67</v>
      </c>
      <c r="H1134" s="162" t="s">
        <v>66</v>
      </c>
      <c r="I1134" s="162" t="s">
        <v>2059</v>
      </c>
      <c r="J1134" s="162" t="s">
        <v>1412</v>
      </c>
      <c r="K1134" s="162" t="s">
        <v>10</v>
      </c>
      <c r="L1134" s="162">
        <v>7</v>
      </c>
      <c r="M1134" s="162">
        <v>2014</v>
      </c>
      <c r="N1134" s="162" t="s">
        <v>2428</v>
      </c>
      <c r="O1134" s="162">
        <v>1500</v>
      </c>
      <c r="P1134" s="162" t="s">
        <v>204</v>
      </c>
      <c r="Q1134" s="162" t="s">
        <v>204</v>
      </c>
      <c r="R1134" s="162" t="s">
        <v>205</v>
      </c>
      <c r="S1134" s="162" t="s">
        <v>204</v>
      </c>
      <c r="T1134" s="162" t="s">
        <v>204</v>
      </c>
      <c r="U1134" s="162" t="s">
        <v>204</v>
      </c>
      <c r="V1134" s="162" t="s">
        <v>204</v>
      </c>
      <c r="W1134" s="162" t="s">
        <v>204</v>
      </c>
      <c r="X1134" s="162" t="s">
        <v>204</v>
      </c>
      <c r="Y1134" s="162" t="s">
        <v>205</v>
      </c>
      <c r="Z1134" s="162" t="s">
        <v>204</v>
      </c>
      <c r="AA1134" s="162" t="s">
        <v>204</v>
      </c>
      <c r="AB1134" s="162" t="s">
        <v>205</v>
      </c>
      <c r="AC1134" s="162" t="s">
        <v>204</v>
      </c>
      <c r="AD1134" s="162" t="s">
        <v>204</v>
      </c>
      <c r="AE1134" s="162" t="s">
        <v>204</v>
      </c>
      <c r="AF1134" s="162" t="s">
        <v>204</v>
      </c>
      <c r="AG1134" s="162" t="s">
        <v>197</v>
      </c>
    </row>
    <row r="1135" spans="1:33" x14ac:dyDescent="0.25">
      <c r="A1135" s="162" t="s">
        <v>213</v>
      </c>
      <c r="B1135" s="162" t="s">
        <v>197</v>
      </c>
      <c r="C1135" s="162" t="s">
        <v>197</v>
      </c>
      <c r="D1135" s="162" t="s">
        <v>1358</v>
      </c>
      <c r="E1135" s="162" t="s">
        <v>197</v>
      </c>
      <c r="F1135" s="162" t="s">
        <v>1359</v>
      </c>
      <c r="G1135" s="162" t="s">
        <v>67</v>
      </c>
      <c r="H1135" s="162" t="s">
        <v>66</v>
      </c>
      <c r="I1135" s="162" t="s">
        <v>2059</v>
      </c>
      <c r="J1135" s="162" t="s">
        <v>1412</v>
      </c>
      <c r="K1135" s="162" t="s">
        <v>10</v>
      </c>
      <c r="L1135" s="162">
        <v>7</v>
      </c>
      <c r="M1135" s="162">
        <v>2014</v>
      </c>
      <c r="N1135" s="162" t="s">
        <v>2426</v>
      </c>
      <c r="O1135" s="162">
        <v>7630</v>
      </c>
      <c r="P1135" s="162" t="s">
        <v>204</v>
      </c>
      <c r="Q1135" s="162" t="s">
        <v>204</v>
      </c>
      <c r="R1135" s="162" t="s">
        <v>205</v>
      </c>
      <c r="S1135" s="162" t="s">
        <v>204</v>
      </c>
      <c r="T1135" s="162" t="s">
        <v>204</v>
      </c>
      <c r="U1135" s="162" t="s">
        <v>204</v>
      </c>
      <c r="V1135" s="162" t="s">
        <v>204</v>
      </c>
      <c r="W1135" s="162" t="s">
        <v>204</v>
      </c>
      <c r="X1135" s="162" t="s">
        <v>204</v>
      </c>
      <c r="Y1135" s="162" t="s">
        <v>205</v>
      </c>
      <c r="Z1135" s="162" t="s">
        <v>204</v>
      </c>
      <c r="AA1135" s="162" t="s">
        <v>204</v>
      </c>
      <c r="AB1135" s="162" t="s">
        <v>205</v>
      </c>
      <c r="AC1135" s="162" t="s">
        <v>204</v>
      </c>
      <c r="AD1135" s="162" t="s">
        <v>204</v>
      </c>
      <c r="AE1135" s="162" t="s">
        <v>204</v>
      </c>
      <c r="AF1135" s="162" t="s">
        <v>204</v>
      </c>
      <c r="AG1135" s="162" t="s">
        <v>197</v>
      </c>
    </row>
    <row r="1136" spans="1:33" x14ac:dyDescent="0.25">
      <c r="A1136" s="162" t="s">
        <v>213</v>
      </c>
      <c r="B1136" s="162" t="s">
        <v>197</v>
      </c>
      <c r="C1136" s="162" t="s">
        <v>197</v>
      </c>
      <c r="D1136" s="162" t="s">
        <v>1358</v>
      </c>
      <c r="E1136" s="162" t="s">
        <v>197</v>
      </c>
      <c r="F1136" s="162" t="s">
        <v>1359</v>
      </c>
      <c r="G1136" s="162" t="s">
        <v>1697</v>
      </c>
      <c r="H1136" s="162" t="s">
        <v>2432</v>
      </c>
      <c r="I1136" s="162" t="s">
        <v>197</v>
      </c>
      <c r="J1136" s="162" t="s">
        <v>187</v>
      </c>
      <c r="K1136" s="162" t="s">
        <v>47</v>
      </c>
      <c r="L1136" s="162">
        <v>3</v>
      </c>
      <c r="M1136" s="162">
        <v>2015</v>
      </c>
      <c r="N1136" s="162" t="s">
        <v>2435</v>
      </c>
      <c r="O1136" s="162">
        <v>21</v>
      </c>
      <c r="P1136" s="162" t="s">
        <v>204</v>
      </c>
      <c r="Q1136" s="162" t="s">
        <v>204</v>
      </c>
      <c r="R1136" s="162" t="s">
        <v>204</v>
      </c>
      <c r="S1136" s="162" t="s">
        <v>204</v>
      </c>
      <c r="T1136" s="162" t="s">
        <v>204</v>
      </c>
      <c r="U1136" s="162" t="s">
        <v>204</v>
      </c>
      <c r="V1136" s="162" t="s">
        <v>204</v>
      </c>
      <c r="W1136" s="162" t="s">
        <v>204</v>
      </c>
      <c r="X1136" s="162" t="s">
        <v>204</v>
      </c>
      <c r="Y1136" s="162" t="s">
        <v>204</v>
      </c>
      <c r="Z1136" s="162" t="s">
        <v>204</v>
      </c>
      <c r="AA1136" s="162" t="s">
        <v>204</v>
      </c>
      <c r="AB1136" s="162" t="s">
        <v>205</v>
      </c>
      <c r="AC1136" s="162" t="s">
        <v>204</v>
      </c>
      <c r="AD1136" s="162" t="s">
        <v>204</v>
      </c>
      <c r="AE1136" s="162" t="s">
        <v>204</v>
      </c>
      <c r="AF1136" s="162" t="s">
        <v>204</v>
      </c>
      <c r="AG1136" s="162" t="s">
        <v>197</v>
      </c>
    </row>
    <row r="1137" spans="1:33" x14ac:dyDescent="0.25">
      <c r="A1137" s="162" t="s">
        <v>213</v>
      </c>
      <c r="B1137" s="162" t="s">
        <v>197</v>
      </c>
      <c r="C1137" s="162" t="s">
        <v>197</v>
      </c>
      <c r="D1137" s="162" t="s">
        <v>1358</v>
      </c>
      <c r="E1137" s="162" t="s">
        <v>197</v>
      </c>
      <c r="F1137" s="162" t="s">
        <v>1359</v>
      </c>
      <c r="G1137" s="162" t="s">
        <v>1697</v>
      </c>
      <c r="H1137" s="162" t="s">
        <v>1698</v>
      </c>
      <c r="I1137" s="162" t="s">
        <v>1699</v>
      </c>
      <c r="J1137" s="162" t="s">
        <v>187</v>
      </c>
      <c r="K1137" s="162" t="s">
        <v>47</v>
      </c>
      <c r="L1137" s="162">
        <v>1</v>
      </c>
      <c r="M1137" s="162">
        <v>2015</v>
      </c>
      <c r="N1137" s="162" t="s">
        <v>2431</v>
      </c>
      <c r="O1137" s="162">
        <v>7</v>
      </c>
      <c r="P1137" s="162" t="s">
        <v>204</v>
      </c>
      <c r="Q1137" s="162" t="s">
        <v>204</v>
      </c>
      <c r="R1137" s="162" t="s">
        <v>204</v>
      </c>
      <c r="S1137" s="162" t="s">
        <v>204</v>
      </c>
      <c r="T1137" s="162" t="s">
        <v>204</v>
      </c>
      <c r="U1137" s="162" t="s">
        <v>204</v>
      </c>
      <c r="V1137" s="162" t="s">
        <v>204</v>
      </c>
      <c r="W1137" s="162" t="s">
        <v>204</v>
      </c>
      <c r="X1137" s="162" t="s">
        <v>204</v>
      </c>
      <c r="Y1137" s="162" t="s">
        <v>204</v>
      </c>
      <c r="Z1137" s="162" t="s">
        <v>204</v>
      </c>
      <c r="AA1137" s="162" t="s">
        <v>204</v>
      </c>
      <c r="AB1137" s="162" t="s">
        <v>205</v>
      </c>
      <c r="AC1137" s="162" t="s">
        <v>204</v>
      </c>
      <c r="AD1137" s="162" t="s">
        <v>204</v>
      </c>
      <c r="AE1137" s="162" t="s">
        <v>204</v>
      </c>
      <c r="AF1137" s="162" t="s">
        <v>204</v>
      </c>
      <c r="AG1137" s="162" t="s">
        <v>197</v>
      </c>
    </row>
    <row r="1138" spans="1:33" x14ac:dyDescent="0.25">
      <c r="A1138" s="162" t="s">
        <v>213</v>
      </c>
      <c r="B1138" s="162" t="s">
        <v>197</v>
      </c>
      <c r="C1138" s="162" t="s">
        <v>197</v>
      </c>
      <c r="D1138" s="162" t="s">
        <v>1358</v>
      </c>
      <c r="E1138" s="162" t="s">
        <v>197</v>
      </c>
      <c r="F1138" s="162" t="s">
        <v>1359</v>
      </c>
      <c r="G1138" s="162" t="s">
        <v>1697</v>
      </c>
      <c r="H1138" s="162" t="s">
        <v>2432</v>
      </c>
      <c r="I1138" s="162" t="s">
        <v>197</v>
      </c>
      <c r="J1138" s="162" t="s">
        <v>187</v>
      </c>
      <c r="K1138" s="162" t="s">
        <v>47</v>
      </c>
      <c r="L1138" s="162">
        <v>4</v>
      </c>
      <c r="M1138" s="162">
        <v>2015</v>
      </c>
      <c r="N1138" s="162" t="s">
        <v>2436</v>
      </c>
      <c r="O1138" s="162">
        <v>31</v>
      </c>
      <c r="P1138" s="162" t="s">
        <v>204</v>
      </c>
      <c r="Q1138" s="162" t="s">
        <v>204</v>
      </c>
      <c r="R1138" s="162" t="s">
        <v>204</v>
      </c>
      <c r="S1138" s="162" t="s">
        <v>204</v>
      </c>
      <c r="T1138" s="162" t="s">
        <v>204</v>
      </c>
      <c r="U1138" s="162" t="s">
        <v>204</v>
      </c>
      <c r="V1138" s="162" t="s">
        <v>204</v>
      </c>
      <c r="W1138" s="162" t="s">
        <v>204</v>
      </c>
      <c r="X1138" s="162" t="s">
        <v>204</v>
      </c>
      <c r="Y1138" s="162" t="s">
        <v>204</v>
      </c>
      <c r="Z1138" s="162" t="s">
        <v>204</v>
      </c>
      <c r="AA1138" s="162" t="s">
        <v>204</v>
      </c>
      <c r="AB1138" s="162" t="s">
        <v>205</v>
      </c>
      <c r="AC1138" s="162" t="s">
        <v>204</v>
      </c>
      <c r="AD1138" s="162" t="s">
        <v>204</v>
      </c>
      <c r="AE1138" s="162" t="s">
        <v>204</v>
      </c>
      <c r="AF1138" s="162" t="s">
        <v>204</v>
      </c>
      <c r="AG1138" s="162" t="s">
        <v>197</v>
      </c>
    </row>
    <row r="1139" spans="1:33" x14ac:dyDescent="0.25">
      <c r="A1139" s="162" t="s">
        <v>213</v>
      </c>
      <c r="B1139" s="162" t="s">
        <v>197</v>
      </c>
      <c r="C1139" s="162" t="s">
        <v>197</v>
      </c>
      <c r="D1139" s="162" t="s">
        <v>1358</v>
      </c>
      <c r="E1139" s="162" t="s">
        <v>197</v>
      </c>
      <c r="F1139" s="162" t="s">
        <v>1359</v>
      </c>
      <c r="G1139" s="162" t="s">
        <v>1697</v>
      </c>
      <c r="H1139" s="162" t="s">
        <v>2432</v>
      </c>
      <c r="I1139" s="162" t="s">
        <v>197</v>
      </c>
      <c r="J1139" s="162" t="s">
        <v>187</v>
      </c>
      <c r="K1139" s="162" t="s">
        <v>47</v>
      </c>
      <c r="L1139" s="162">
        <v>5</v>
      </c>
      <c r="M1139" s="162">
        <v>2015</v>
      </c>
      <c r="N1139" s="162" t="s">
        <v>2437</v>
      </c>
      <c r="O1139" s="162">
        <v>86</v>
      </c>
      <c r="P1139" s="162" t="s">
        <v>204</v>
      </c>
      <c r="Q1139" s="162" t="s">
        <v>204</v>
      </c>
      <c r="R1139" s="162" t="s">
        <v>204</v>
      </c>
      <c r="S1139" s="162" t="s">
        <v>204</v>
      </c>
      <c r="T1139" s="162" t="s">
        <v>204</v>
      </c>
      <c r="U1139" s="162" t="s">
        <v>204</v>
      </c>
      <c r="V1139" s="162" t="s">
        <v>204</v>
      </c>
      <c r="W1139" s="162" t="s">
        <v>204</v>
      </c>
      <c r="X1139" s="162" t="s">
        <v>204</v>
      </c>
      <c r="Y1139" s="162" t="s">
        <v>204</v>
      </c>
      <c r="Z1139" s="162" t="s">
        <v>204</v>
      </c>
      <c r="AA1139" s="162" t="s">
        <v>204</v>
      </c>
      <c r="AB1139" s="162" t="s">
        <v>205</v>
      </c>
      <c r="AC1139" s="162" t="s">
        <v>204</v>
      </c>
      <c r="AD1139" s="162" t="s">
        <v>204</v>
      </c>
      <c r="AE1139" s="162" t="s">
        <v>204</v>
      </c>
      <c r="AF1139" s="162" t="s">
        <v>204</v>
      </c>
      <c r="AG1139" s="162" t="s">
        <v>197</v>
      </c>
    </row>
    <row r="1140" spans="1:33" x14ac:dyDescent="0.25">
      <c r="A1140" s="162" t="s">
        <v>213</v>
      </c>
      <c r="B1140" s="162" t="s">
        <v>197</v>
      </c>
      <c r="C1140" s="162" t="s">
        <v>197</v>
      </c>
      <c r="D1140" s="162" t="s">
        <v>1358</v>
      </c>
      <c r="E1140" s="162" t="s">
        <v>197</v>
      </c>
      <c r="F1140" s="162" t="s">
        <v>1359</v>
      </c>
      <c r="G1140" s="162" t="s">
        <v>1697</v>
      </c>
      <c r="H1140" s="162" t="s">
        <v>2432</v>
      </c>
      <c r="I1140" s="162" t="s">
        <v>197</v>
      </c>
      <c r="J1140" s="162" t="s">
        <v>187</v>
      </c>
      <c r="K1140" s="162" t="s">
        <v>47</v>
      </c>
      <c r="L1140" s="162">
        <v>6</v>
      </c>
      <c r="M1140" s="162">
        <v>2015</v>
      </c>
      <c r="N1140" s="162" t="s">
        <v>2433</v>
      </c>
      <c r="O1140" s="162">
        <v>73</v>
      </c>
      <c r="P1140" s="162" t="s">
        <v>204</v>
      </c>
      <c r="Q1140" s="162" t="s">
        <v>204</v>
      </c>
      <c r="R1140" s="162" t="s">
        <v>204</v>
      </c>
      <c r="S1140" s="162" t="s">
        <v>204</v>
      </c>
      <c r="T1140" s="162" t="s">
        <v>204</v>
      </c>
      <c r="U1140" s="162" t="s">
        <v>204</v>
      </c>
      <c r="V1140" s="162" t="s">
        <v>204</v>
      </c>
      <c r="W1140" s="162" t="s">
        <v>204</v>
      </c>
      <c r="X1140" s="162" t="s">
        <v>204</v>
      </c>
      <c r="Y1140" s="162" t="s">
        <v>204</v>
      </c>
      <c r="Z1140" s="162" t="s">
        <v>204</v>
      </c>
      <c r="AA1140" s="162" t="s">
        <v>204</v>
      </c>
      <c r="AB1140" s="162" t="s">
        <v>205</v>
      </c>
      <c r="AC1140" s="162" t="s">
        <v>204</v>
      </c>
      <c r="AD1140" s="162" t="s">
        <v>204</v>
      </c>
      <c r="AE1140" s="162" t="s">
        <v>204</v>
      </c>
      <c r="AF1140" s="162" t="s">
        <v>204</v>
      </c>
      <c r="AG1140" s="162" t="s">
        <v>197</v>
      </c>
    </row>
    <row r="1141" spans="1:33" x14ac:dyDescent="0.25">
      <c r="A1141" s="162" t="s">
        <v>213</v>
      </c>
      <c r="B1141" s="162" t="s">
        <v>197</v>
      </c>
      <c r="C1141" s="162" t="s">
        <v>197</v>
      </c>
      <c r="D1141" s="162" t="s">
        <v>1358</v>
      </c>
      <c r="E1141" s="162" t="s">
        <v>197</v>
      </c>
      <c r="F1141" s="162" t="s">
        <v>1359</v>
      </c>
      <c r="G1141" s="162" t="s">
        <v>1697</v>
      </c>
      <c r="H1141" s="162" t="s">
        <v>2432</v>
      </c>
      <c r="I1141" s="162" t="s">
        <v>197</v>
      </c>
      <c r="J1141" s="162" t="s">
        <v>187</v>
      </c>
      <c r="K1141" s="162" t="s">
        <v>47</v>
      </c>
      <c r="L1141" s="162">
        <v>2</v>
      </c>
      <c r="M1141" s="162">
        <v>2015</v>
      </c>
      <c r="N1141" s="162" t="s">
        <v>2434</v>
      </c>
      <c r="O1141" s="162">
        <v>8</v>
      </c>
      <c r="P1141" s="162" t="s">
        <v>204</v>
      </c>
      <c r="Q1141" s="162" t="s">
        <v>204</v>
      </c>
      <c r="R1141" s="162" t="s">
        <v>204</v>
      </c>
      <c r="S1141" s="162" t="s">
        <v>204</v>
      </c>
      <c r="T1141" s="162" t="s">
        <v>204</v>
      </c>
      <c r="U1141" s="162" t="s">
        <v>204</v>
      </c>
      <c r="V1141" s="162" t="s">
        <v>204</v>
      </c>
      <c r="W1141" s="162" t="s">
        <v>204</v>
      </c>
      <c r="X1141" s="162" t="s">
        <v>204</v>
      </c>
      <c r="Y1141" s="162" t="s">
        <v>204</v>
      </c>
      <c r="Z1141" s="162" t="s">
        <v>204</v>
      </c>
      <c r="AA1141" s="162" t="s">
        <v>204</v>
      </c>
      <c r="AB1141" s="162" t="s">
        <v>205</v>
      </c>
      <c r="AC1141" s="162" t="s">
        <v>204</v>
      </c>
      <c r="AD1141" s="162" t="s">
        <v>204</v>
      </c>
      <c r="AE1141" s="162" t="s">
        <v>204</v>
      </c>
      <c r="AF1141" s="162" t="s">
        <v>204</v>
      </c>
      <c r="AG1141" s="162" t="s">
        <v>197</v>
      </c>
    </row>
    <row r="1142" spans="1:33" x14ac:dyDescent="0.25">
      <c r="A1142" s="162" t="s">
        <v>213</v>
      </c>
      <c r="B1142" s="162" t="s">
        <v>197</v>
      </c>
      <c r="C1142" s="162" t="s">
        <v>197</v>
      </c>
      <c r="D1142" s="162" t="s">
        <v>1358</v>
      </c>
      <c r="E1142" s="162" t="s">
        <v>197</v>
      </c>
      <c r="F1142" s="162" t="s">
        <v>1359</v>
      </c>
      <c r="G1142" s="162" t="s">
        <v>1707</v>
      </c>
      <c r="H1142" s="162" t="s">
        <v>2438</v>
      </c>
      <c r="I1142" s="162" t="s">
        <v>197</v>
      </c>
      <c r="J1142" s="162" t="s">
        <v>187</v>
      </c>
      <c r="K1142" s="162" t="s">
        <v>47</v>
      </c>
      <c r="L1142" s="162">
        <v>3</v>
      </c>
      <c r="M1142" s="162">
        <v>2015</v>
      </c>
      <c r="N1142" s="162" t="s">
        <v>2441</v>
      </c>
      <c r="O1142" s="162">
        <v>11</v>
      </c>
      <c r="P1142" s="162" t="s">
        <v>204</v>
      </c>
      <c r="Q1142" s="162" t="s">
        <v>204</v>
      </c>
      <c r="R1142" s="162" t="s">
        <v>204</v>
      </c>
      <c r="S1142" s="162" t="s">
        <v>204</v>
      </c>
      <c r="T1142" s="162" t="s">
        <v>204</v>
      </c>
      <c r="U1142" s="162" t="s">
        <v>204</v>
      </c>
      <c r="V1142" s="162" t="s">
        <v>204</v>
      </c>
      <c r="W1142" s="162" t="s">
        <v>204</v>
      </c>
      <c r="X1142" s="162" t="s">
        <v>204</v>
      </c>
      <c r="Y1142" s="162" t="s">
        <v>204</v>
      </c>
      <c r="Z1142" s="162" t="s">
        <v>204</v>
      </c>
      <c r="AA1142" s="162" t="s">
        <v>204</v>
      </c>
      <c r="AB1142" s="162" t="s">
        <v>205</v>
      </c>
      <c r="AC1142" s="162" t="s">
        <v>204</v>
      </c>
      <c r="AD1142" s="162" t="s">
        <v>204</v>
      </c>
      <c r="AE1142" s="162" t="s">
        <v>204</v>
      </c>
      <c r="AF1142" s="162" t="s">
        <v>204</v>
      </c>
      <c r="AG1142" s="162" t="s">
        <v>197</v>
      </c>
    </row>
    <row r="1143" spans="1:33" x14ac:dyDescent="0.25">
      <c r="A1143" s="162" t="s">
        <v>213</v>
      </c>
      <c r="B1143" s="162" t="s">
        <v>197</v>
      </c>
      <c r="C1143" s="162" t="s">
        <v>197</v>
      </c>
      <c r="D1143" s="162" t="s">
        <v>1358</v>
      </c>
      <c r="E1143" s="162" t="s">
        <v>197</v>
      </c>
      <c r="F1143" s="162" t="s">
        <v>1359</v>
      </c>
      <c r="G1143" s="162" t="s">
        <v>1707</v>
      </c>
      <c r="H1143" s="162" t="s">
        <v>2438</v>
      </c>
      <c r="I1143" s="162" t="s">
        <v>197</v>
      </c>
      <c r="J1143" s="162" t="s">
        <v>187</v>
      </c>
      <c r="K1143" s="162" t="s">
        <v>47</v>
      </c>
      <c r="L1143" s="162">
        <v>6</v>
      </c>
      <c r="M1143" s="162">
        <v>2015</v>
      </c>
      <c r="N1143" s="162" t="s">
        <v>2439</v>
      </c>
      <c r="O1143" s="162">
        <v>14</v>
      </c>
      <c r="P1143" s="162" t="s">
        <v>204</v>
      </c>
      <c r="Q1143" s="162" t="s">
        <v>204</v>
      </c>
      <c r="R1143" s="162" t="s">
        <v>204</v>
      </c>
      <c r="S1143" s="162" t="s">
        <v>204</v>
      </c>
      <c r="T1143" s="162" t="s">
        <v>204</v>
      </c>
      <c r="U1143" s="162" t="s">
        <v>204</v>
      </c>
      <c r="V1143" s="162" t="s">
        <v>204</v>
      </c>
      <c r="W1143" s="162" t="s">
        <v>204</v>
      </c>
      <c r="X1143" s="162" t="s">
        <v>204</v>
      </c>
      <c r="Y1143" s="162" t="s">
        <v>204</v>
      </c>
      <c r="Z1143" s="162" t="s">
        <v>204</v>
      </c>
      <c r="AA1143" s="162" t="s">
        <v>204</v>
      </c>
      <c r="AB1143" s="162" t="s">
        <v>205</v>
      </c>
      <c r="AC1143" s="162" t="s">
        <v>204</v>
      </c>
      <c r="AD1143" s="162" t="s">
        <v>204</v>
      </c>
      <c r="AE1143" s="162" t="s">
        <v>204</v>
      </c>
      <c r="AF1143" s="162" t="s">
        <v>204</v>
      </c>
      <c r="AG1143" s="162" t="s">
        <v>197</v>
      </c>
    </row>
    <row r="1144" spans="1:33" x14ac:dyDescent="0.25">
      <c r="A1144" s="162" t="s">
        <v>213</v>
      </c>
      <c r="B1144" s="162" t="s">
        <v>197</v>
      </c>
      <c r="C1144" s="162" t="s">
        <v>197</v>
      </c>
      <c r="D1144" s="162" t="s">
        <v>1358</v>
      </c>
      <c r="E1144" s="162" t="s">
        <v>197</v>
      </c>
      <c r="F1144" s="162" t="s">
        <v>1359</v>
      </c>
      <c r="G1144" s="162" t="s">
        <v>1707</v>
      </c>
      <c r="H1144" s="162" t="s">
        <v>2438</v>
      </c>
      <c r="I1144" s="162" t="s">
        <v>197</v>
      </c>
      <c r="J1144" s="162" t="s">
        <v>187</v>
      </c>
      <c r="K1144" s="162" t="s">
        <v>47</v>
      </c>
      <c r="L1144" s="162">
        <v>5</v>
      </c>
      <c r="M1144" s="162">
        <v>2015</v>
      </c>
      <c r="N1144" s="162" t="s">
        <v>2440</v>
      </c>
      <c r="O1144" s="162">
        <v>18</v>
      </c>
      <c r="P1144" s="162" t="s">
        <v>204</v>
      </c>
      <c r="Q1144" s="162" t="s">
        <v>204</v>
      </c>
      <c r="R1144" s="162" t="s">
        <v>204</v>
      </c>
      <c r="S1144" s="162" t="s">
        <v>204</v>
      </c>
      <c r="T1144" s="162" t="s">
        <v>204</v>
      </c>
      <c r="U1144" s="162" t="s">
        <v>204</v>
      </c>
      <c r="V1144" s="162" t="s">
        <v>204</v>
      </c>
      <c r="W1144" s="162" t="s">
        <v>204</v>
      </c>
      <c r="X1144" s="162" t="s">
        <v>204</v>
      </c>
      <c r="Y1144" s="162" t="s">
        <v>204</v>
      </c>
      <c r="Z1144" s="162" t="s">
        <v>204</v>
      </c>
      <c r="AA1144" s="162" t="s">
        <v>204</v>
      </c>
      <c r="AB1144" s="162" t="s">
        <v>205</v>
      </c>
      <c r="AC1144" s="162" t="s">
        <v>204</v>
      </c>
      <c r="AD1144" s="162" t="s">
        <v>204</v>
      </c>
      <c r="AE1144" s="162" t="s">
        <v>204</v>
      </c>
      <c r="AF1144" s="162" t="s">
        <v>204</v>
      </c>
      <c r="AG1144" s="162" t="s">
        <v>197</v>
      </c>
    </row>
    <row r="1145" spans="1:33" x14ac:dyDescent="0.25">
      <c r="A1145" s="162" t="s">
        <v>213</v>
      </c>
      <c r="B1145" s="162" t="s">
        <v>197</v>
      </c>
      <c r="C1145" s="162" t="s">
        <v>197</v>
      </c>
      <c r="D1145" s="162" t="s">
        <v>1358</v>
      </c>
      <c r="E1145" s="162" t="s">
        <v>197</v>
      </c>
      <c r="F1145" s="162" t="s">
        <v>1359</v>
      </c>
      <c r="G1145" s="162" t="s">
        <v>1707</v>
      </c>
      <c r="H1145" s="162" t="s">
        <v>2438</v>
      </c>
      <c r="I1145" s="162" t="s">
        <v>197</v>
      </c>
      <c r="J1145" s="162" t="s">
        <v>187</v>
      </c>
      <c r="K1145" s="162" t="s">
        <v>47</v>
      </c>
      <c r="L1145" s="162">
        <v>4</v>
      </c>
      <c r="M1145" s="162">
        <v>2015</v>
      </c>
      <c r="N1145" s="162" t="s">
        <v>2442</v>
      </c>
      <c r="O1145" s="162">
        <v>10</v>
      </c>
      <c r="P1145" s="162" t="s">
        <v>204</v>
      </c>
      <c r="Q1145" s="162" t="s">
        <v>204</v>
      </c>
      <c r="R1145" s="162" t="s">
        <v>204</v>
      </c>
      <c r="S1145" s="162" t="s">
        <v>204</v>
      </c>
      <c r="T1145" s="162" t="s">
        <v>204</v>
      </c>
      <c r="U1145" s="162" t="s">
        <v>204</v>
      </c>
      <c r="V1145" s="162" t="s">
        <v>204</v>
      </c>
      <c r="W1145" s="162" t="s">
        <v>204</v>
      </c>
      <c r="X1145" s="162" t="s">
        <v>204</v>
      </c>
      <c r="Y1145" s="162" t="s">
        <v>204</v>
      </c>
      <c r="Z1145" s="162" t="s">
        <v>204</v>
      </c>
      <c r="AA1145" s="162" t="s">
        <v>204</v>
      </c>
      <c r="AB1145" s="162" t="s">
        <v>205</v>
      </c>
      <c r="AC1145" s="162" t="s">
        <v>204</v>
      </c>
      <c r="AD1145" s="162" t="s">
        <v>204</v>
      </c>
      <c r="AE1145" s="162" t="s">
        <v>204</v>
      </c>
      <c r="AF1145" s="162" t="s">
        <v>204</v>
      </c>
      <c r="AG1145" s="162" t="s">
        <v>197</v>
      </c>
    </row>
    <row r="1146" spans="1:33" x14ac:dyDescent="0.25">
      <c r="A1146" s="162" t="s">
        <v>213</v>
      </c>
      <c r="B1146" s="162" t="s">
        <v>197</v>
      </c>
      <c r="C1146" s="162" t="s">
        <v>197</v>
      </c>
      <c r="D1146" s="162" t="s">
        <v>1358</v>
      </c>
      <c r="E1146" s="162" t="s">
        <v>197</v>
      </c>
      <c r="F1146" s="162" t="s">
        <v>1359</v>
      </c>
      <c r="G1146" s="162" t="s">
        <v>1707</v>
      </c>
      <c r="H1146" s="162" t="s">
        <v>2438</v>
      </c>
      <c r="I1146" s="162" t="s">
        <v>197</v>
      </c>
      <c r="J1146" s="162" t="s">
        <v>187</v>
      </c>
      <c r="K1146" s="162" t="s">
        <v>47</v>
      </c>
      <c r="L1146" s="162">
        <v>2</v>
      </c>
      <c r="M1146" s="162">
        <v>2015</v>
      </c>
      <c r="N1146" s="162" t="s">
        <v>2443</v>
      </c>
      <c r="O1146" s="162">
        <v>3</v>
      </c>
      <c r="P1146" s="162" t="s">
        <v>204</v>
      </c>
      <c r="Q1146" s="162" t="s">
        <v>204</v>
      </c>
      <c r="R1146" s="162" t="s">
        <v>204</v>
      </c>
      <c r="S1146" s="162" t="s">
        <v>204</v>
      </c>
      <c r="T1146" s="162" t="s">
        <v>204</v>
      </c>
      <c r="U1146" s="162" t="s">
        <v>204</v>
      </c>
      <c r="V1146" s="162" t="s">
        <v>204</v>
      </c>
      <c r="W1146" s="162" t="s">
        <v>204</v>
      </c>
      <c r="X1146" s="162" t="s">
        <v>204</v>
      </c>
      <c r="Y1146" s="162" t="s">
        <v>204</v>
      </c>
      <c r="Z1146" s="162" t="s">
        <v>204</v>
      </c>
      <c r="AA1146" s="162" t="s">
        <v>204</v>
      </c>
      <c r="AB1146" s="162" t="s">
        <v>205</v>
      </c>
      <c r="AC1146" s="162" t="s">
        <v>204</v>
      </c>
      <c r="AD1146" s="162" t="s">
        <v>204</v>
      </c>
      <c r="AE1146" s="162" t="s">
        <v>204</v>
      </c>
      <c r="AF1146" s="162" t="s">
        <v>204</v>
      </c>
      <c r="AG1146" s="162" t="s">
        <v>197</v>
      </c>
    </row>
    <row r="1147" spans="1:33" x14ac:dyDescent="0.25">
      <c r="A1147" s="162" t="s">
        <v>213</v>
      </c>
      <c r="B1147" s="162" t="s">
        <v>197</v>
      </c>
      <c r="C1147" s="162" t="s">
        <v>197</v>
      </c>
      <c r="D1147" s="162" t="s">
        <v>1358</v>
      </c>
      <c r="E1147" s="162" t="s">
        <v>197</v>
      </c>
      <c r="F1147" s="162" t="s">
        <v>1359</v>
      </c>
      <c r="G1147" s="162" t="s">
        <v>1707</v>
      </c>
      <c r="H1147" s="162" t="s">
        <v>1708</v>
      </c>
      <c r="I1147" s="162" t="s">
        <v>1699</v>
      </c>
      <c r="J1147" s="162" t="s">
        <v>187</v>
      </c>
      <c r="K1147" s="162" t="s">
        <v>47</v>
      </c>
      <c r="L1147" s="162">
        <v>1</v>
      </c>
      <c r="M1147" s="162">
        <v>2015</v>
      </c>
      <c r="N1147" s="162" t="s">
        <v>2444</v>
      </c>
      <c r="O1147" s="162">
        <v>4</v>
      </c>
      <c r="P1147" s="162" t="s">
        <v>204</v>
      </c>
      <c r="Q1147" s="162" t="s">
        <v>204</v>
      </c>
      <c r="R1147" s="162" t="s">
        <v>204</v>
      </c>
      <c r="S1147" s="162" t="s">
        <v>204</v>
      </c>
      <c r="T1147" s="162" t="s">
        <v>204</v>
      </c>
      <c r="U1147" s="162" t="s">
        <v>204</v>
      </c>
      <c r="V1147" s="162" t="s">
        <v>204</v>
      </c>
      <c r="W1147" s="162" t="s">
        <v>204</v>
      </c>
      <c r="X1147" s="162" t="s">
        <v>204</v>
      </c>
      <c r="Y1147" s="162" t="s">
        <v>204</v>
      </c>
      <c r="Z1147" s="162" t="s">
        <v>204</v>
      </c>
      <c r="AA1147" s="162" t="s">
        <v>204</v>
      </c>
      <c r="AB1147" s="162" t="s">
        <v>205</v>
      </c>
      <c r="AC1147" s="162" t="s">
        <v>204</v>
      </c>
      <c r="AD1147" s="162" t="s">
        <v>204</v>
      </c>
      <c r="AE1147" s="162" t="s">
        <v>204</v>
      </c>
      <c r="AF1147" s="162" t="s">
        <v>204</v>
      </c>
      <c r="AG1147" s="162" t="s">
        <v>197</v>
      </c>
    </row>
    <row r="1148" spans="1:33" x14ac:dyDescent="0.25">
      <c r="A1148" s="162" t="s">
        <v>213</v>
      </c>
      <c r="B1148" s="162" t="s">
        <v>197</v>
      </c>
      <c r="C1148" s="162" t="s">
        <v>197</v>
      </c>
      <c r="D1148" s="162" t="s">
        <v>1358</v>
      </c>
      <c r="E1148" s="162" t="s">
        <v>197</v>
      </c>
      <c r="F1148" s="162" t="s">
        <v>1359</v>
      </c>
      <c r="G1148" s="162" t="s">
        <v>2156</v>
      </c>
      <c r="H1148" s="162" t="s">
        <v>2157</v>
      </c>
      <c r="I1148" s="162" t="s">
        <v>2158</v>
      </c>
      <c r="J1148" s="162" t="s">
        <v>186</v>
      </c>
      <c r="K1148" s="162" t="s">
        <v>10</v>
      </c>
      <c r="L1148" s="162">
        <v>5</v>
      </c>
      <c r="M1148" s="162">
        <v>2015</v>
      </c>
      <c r="N1148" s="162" t="s">
        <v>2446</v>
      </c>
      <c r="O1148" s="162">
        <v>19500</v>
      </c>
      <c r="P1148" s="162" t="s">
        <v>204</v>
      </c>
      <c r="Q1148" s="162" t="s">
        <v>204</v>
      </c>
      <c r="R1148" s="162" t="s">
        <v>205</v>
      </c>
      <c r="S1148" s="162" t="s">
        <v>204</v>
      </c>
      <c r="T1148" s="162" t="s">
        <v>204</v>
      </c>
      <c r="U1148" s="162" t="s">
        <v>204</v>
      </c>
      <c r="V1148" s="162" t="s">
        <v>204</v>
      </c>
      <c r="W1148" s="162" t="s">
        <v>204</v>
      </c>
      <c r="X1148" s="162" t="s">
        <v>204</v>
      </c>
      <c r="Y1148" s="162" t="s">
        <v>204</v>
      </c>
      <c r="Z1148" s="162" t="s">
        <v>204</v>
      </c>
      <c r="AA1148" s="162" t="s">
        <v>204</v>
      </c>
      <c r="AB1148" s="162" t="s">
        <v>205</v>
      </c>
      <c r="AC1148" s="162" t="s">
        <v>204</v>
      </c>
      <c r="AD1148" s="162" t="s">
        <v>204</v>
      </c>
      <c r="AE1148" s="162" t="s">
        <v>204</v>
      </c>
      <c r="AF1148" s="162" t="s">
        <v>204</v>
      </c>
      <c r="AG1148" s="162" t="s">
        <v>197</v>
      </c>
    </row>
    <row r="1149" spans="1:33" x14ac:dyDescent="0.25">
      <c r="A1149" s="162" t="s">
        <v>213</v>
      </c>
      <c r="B1149" s="162" t="s">
        <v>197</v>
      </c>
      <c r="C1149" s="162" t="s">
        <v>197</v>
      </c>
      <c r="D1149" s="162" t="s">
        <v>1358</v>
      </c>
      <c r="E1149" s="162" t="s">
        <v>197</v>
      </c>
      <c r="F1149" s="162" t="s">
        <v>1359</v>
      </c>
      <c r="G1149" s="162" t="s">
        <v>2156</v>
      </c>
      <c r="H1149" s="162" t="s">
        <v>2157</v>
      </c>
      <c r="I1149" s="162" t="s">
        <v>2158</v>
      </c>
      <c r="J1149" s="162" t="s">
        <v>186</v>
      </c>
      <c r="K1149" s="162" t="s">
        <v>10</v>
      </c>
      <c r="L1149" s="162">
        <v>6</v>
      </c>
      <c r="M1149" s="162">
        <v>2015</v>
      </c>
      <c r="N1149" s="162" t="s">
        <v>2447</v>
      </c>
      <c r="O1149" s="162">
        <v>3421</v>
      </c>
      <c r="P1149" s="162" t="s">
        <v>204</v>
      </c>
      <c r="Q1149" s="162" t="s">
        <v>204</v>
      </c>
      <c r="R1149" s="162" t="s">
        <v>205</v>
      </c>
      <c r="S1149" s="162" t="s">
        <v>204</v>
      </c>
      <c r="T1149" s="162" t="s">
        <v>204</v>
      </c>
      <c r="U1149" s="162" t="s">
        <v>204</v>
      </c>
      <c r="V1149" s="162" t="s">
        <v>204</v>
      </c>
      <c r="W1149" s="162" t="s">
        <v>204</v>
      </c>
      <c r="X1149" s="162" t="s">
        <v>204</v>
      </c>
      <c r="Y1149" s="162" t="s">
        <v>204</v>
      </c>
      <c r="Z1149" s="162" t="s">
        <v>204</v>
      </c>
      <c r="AA1149" s="162" t="s">
        <v>204</v>
      </c>
      <c r="AB1149" s="162" t="s">
        <v>205</v>
      </c>
      <c r="AC1149" s="162" t="s">
        <v>204</v>
      </c>
      <c r="AD1149" s="162" t="s">
        <v>204</v>
      </c>
      <c r="AE1149" s="162" t="s">
        <v>204</v>
      </c>
      <c r="AF1149" s="162" t="s">
        <v>204</v>
      </c>
      <c r="AG1149" s="162" t="s">
        <v>197</v>
      </c>
    </row>
    <row r="1150" spans="1:33" x14ac:dyDescent="0.25">
      <c r="A1150" s="162" t="s">
        <v>213</v>
      </c>
      <c r="B1150" s="162" t="s">
        <v>197</v>
      </c>
      <c r="C1150" s="162" t="s">
        <v>197</v>
      </c>
      <c r="D1150" s="162" t="s">
        <v>1358</v>
      </c>
      <c r="E1150" s="162" t="s">
        <v>197</v>
      </c>
      <c r="F1150" s="162" t="s">
        <v>1359</v>
      </c>
      <c r="G1150" s="162" t="s">
        <v>2156</v>
      </c>
      <c r="H1150" s="162" t="s">
        <v>2157</v>
      </c>
      <c r="I1150" s="162" t="s">
        <v>2158</v>
      </c>
      <c r="J1150" s="162" t="s">
        <v>186</v>
      </c>
      <c r="K1150" s="162" t="s">
        <v>10</v>
      </c>
      <c r="L1150" s="162">
        <v>4</v>
      </c>
      <c r="M1150" s="162">
        <v>2015</v>
      </c>
      <c r="N1150" s="162" t="s">
        <v>2445</v>
      </c>
      <c r="O1150" s="162">
        <v>11553</v>
      </c>
      <c r="P1150" s="162" t="s">
        <v>204</v>
      </c>
      <c r="Q1150" s="162" t="s">
        <v>204</v>
      </c>
      <c r="R1150" s="162" t="s">
        <v>205</v>
      </c>
      <c r="S1150" s="162" t="s">
        <v>204</v>
      </c>
      <c r="T1150" s="162" t="s">
        <v>204</v>
      </c>
      <c r="U1150" s="162" t="s">
        <v>204</v>
      </c>
      <c r="V1150" s="162" t="s">
        <v>204</v>
      </c>
      <c r="W1150" s="162" t="s">
        <v>204</v>
      </c>
      <c r="X1150" s="162" t="s">
        <v>204</v>
      </c>
      <c r="Y1150" s="162" t="s">
        <v>204</v>
      </c>
      <c r="Z1150" s="162" t="s">
        <v>204</v>
      </c>
      <c r="AA1150" s="162" t="s">
        <v>204</v>
      </c>
      <c r="AB1150" s="162" t="s">
        <v>205</v>
      </c>
      <c r="AC1150" s="162" t="s">
        <v>204</v>
      </c>
      <c r="AD1150" s="162" t="s">
        <v>204</v>
      </c>
      <c r="AE1150" s="162" t="s">
        <v>204</v>
      </c>
      <c r="AF1150" s="162" t="s">
        <v>204</v>
      </c>
      <c r="AG1150" s="162" t="s">
        <v>197</v>
      </c>
    </row>
    <row r="1151" spans="1:33" x14ac:dyDescent="0.25">
      <c r="A1151" s="162" t="s">
        <v>213</v>
      </c>
      <c r="B1151" s="162" t="s">
        <v>197</v>
      </c>
      <c r="C1151" s="162" t="s">
        <v>197</v>
      </c>
      <c r="D1151" s="162" t="s">
        <v>1358</v>
      </c>
      <c r="E1151" s="162" t="s">
        <v>197</v>
      </c>
      <c r="F1151" s="162" t="s">
        <v>1359</v>
      </c>
      <c r="G1151" s="162" t="s">
        <v>1731</v>
      </c>
      <c r="H1151" s="162" t="s">
        <v>1732</v>
      </c>
      <c r="I1151" s="162" t="s">
        <v>1733</v>
      </c>
      <c r="J1151" s="162" t="s">
        <v>187</v>
      </c>
      <c r="K1151" s="162" t="s">
        <v>52</v>
      </c>
      <c r="L1151" s="162">
        <v>12</v>
      </c>
      <c r="M1151" s="162">
        <v>2014</v>
      </c>
      <c r="N1151" s="162" t="s">
        <v>2451</v>
      </c>
      <c r="O1151" s="162">
        <v>753</v>
      </c>
      <c r="P1151" s="162" t="s">
        <v>204</v>
      </c>
      <c r="Q1151" s="162" t="s">
        <v>204</v>
      </c>
      <c r="R1151" s="162" t="s">
        <v>204</v>
      </c>
      <c r="S1151" s="162" t="s">
        <v>204</v>
      </c>
      <c r="T1151" s="162" t="s">
        <v>204</v>
      </c>
      <c r="U1151" s="162" t="s">
        <v>204</v>
      </c>
      <c r="V1151" s="162" t="s">
        <v>204</v>
      </c>
      <c r="W1151" s="162" t="s">
        <v>204</v>
      </c>
      <c r="X1151" s="162" t="s">
        <v>204</v>
      </c>
      <c r="Y1151" s="162" t="s">
        <v>204</v>
      </c>
      <c r="Z1151" s="162" t="s">
        <v>204</v>
      </c>
      <c r="AA1151" s="162" t="s">
        <v>204</v>
      </c>
      <c r="AB1151" s="162" t="s">
        <v>204</v>
      </c>
      <c r="AC1151" s="162" t="s">
        <v>204</v>
      </c>
      <c r="AD1151" s="162" t="s">
        <v>204</v>
      </c>
      <c r="AE1151" s="162" t="s">
        <v>204</v>
      </c>
      <c r="AF1151" s="162" t="s">
        <v>204</v>
      </c>
      <c r="AG1151" s="162" t="s">
        <v>197</v>
      </c>
    </row>
    <row r="1152" spans="1:33" x14ac:dyDescent="0.25">
      <c r="A1152" s="162" t="s">
        <v>213</v>
      </c>
      <c r="B1152" s="162" t="s">
        <v>197</v>
      </c>
      <c r="C1152" s="162" t="s">
        <v>197</v>
      </c>
      <c r="D1152" s="162" t="s">
        <v>1358</v>
      </c>
      <c r="E1152" s="162" t="s">
        <v>197</v>
      </c>
      <c r="F1152" s="162" t="s">
        <v>1359</v>
      </c>
      <c r="G1152" s="162" t="s">
        <v>1731</v>
      </c>
      <c r="H1152" s="162" t="s">
        <v>1732</v>
      </c>
      <c r="I1152" s="162" t="s">
        <v>1733</v>
      </c>
      <c r="J1152" s="162" t="s">
        <v>187</v>
      </c>
      <c r="K1152" s="162" t="s">
        <v>52</v>
      </c>
      <c r="L1152" s="162">
        <v>10</v>
      </c>
      <c r="M1152" s="162">
        <v>2014</v>
      </c>
      <c r="N1152" s="162" t="s">
        <v>2449</v>
      </c>
      <c r="O1152" s="162">
        <v>721</v>
      </c>
      <c r="P1152" s="162" t="s">
        <v>204</v>
      </c>
      <c r="Q1152" s="162" t="s">
        <v>204</v>
      </c>
      <c r="R1152" s="162" t="s">
        <v>204</v>
      </c>
      <c r="S1152" s="162" t="s">
        <v>204</v>
      </c>
      <c r="T1152" s="162" t="s">
        <v>204</v>
      </c>
      <c r="U1152" s="162" t="s">
        <v>204</v>
      </c>
      <c r="V1152" s="162" t="s">
        <v>204</v>
      </c>
      <c r="W1152" s="162" t="s">
        <v>204</v>
      </c>
      <c r="X1152" s="162" t="s">
        <v>204</v>
      </c>
      <c r="Y1152" s="162" t="s">
        <v>204</v>
      </c>
      <c r="Z1152" s="162" t="s">
        <v>204</v>
      </c>
      <c r="AA1152" s="162" t="s">
        <v>204</v>
      </c>
      <c r="AB1152" s="162" t="s">
        <v>204</v>
      </c>
      <c r="AC1152" s="162" t="s">
        <v>204</v>
      </c>
      <c r="AD1152" s="162" t="s">
        <v>204</v>
      </c>
      <c r="AE1152" s="162" t="s">
        <v>204</v>
      </c>
      <c r="AF1152" s="162" t="s">
        <v>204</v>
      </c>
      <c r="AG1152" s="162" t="s">
        <v>197</v>
      </c>
    </row>
    <row r="1153" spans="1:33" x14ac:dyDescent="0.25">
      <c r="A1153" s="162" t="s">
        <v>213</v>
      </c>
      <c r="B1153" s="162" t="s">
        <v>197</v>
      </c>
      <c r="C1153" s="162" t="s">
        <v>197</v>
      </c>
      <c r="D1153" s="162" t="s">
        <v>1358</v>
      </c>
      <c r="E1153" s="162" t="s">
        <v>197</v>
      </c>
      <c r="F1153" s="162" t="s">
        <v>1359</v>
      </c>
      <c r="G1153" s="162" t="s">
        <v>1731</v>
      </c>
      <c r="H1153" s="162" t="s">
        <v>1732</v>
      </c>
      <c r="I1153" s="162" t="s">
        <v>1733</v>
      </c>
      <c r="J1153" s="162" t="s">
        <v>187</v>
      </c>
      <c r="K1153" s="162" t="s">
        <v>52</v>
      </c>
      <c r="L1153" s="162">
        <v>9</v>
      </c>
      <c r="M1153" s="162">
        <v>2014</v>
      </c>
      <c r="N1153" s="162" t="s">
        <v>2448</v>
      </c>
      <c r="O1153" s="162">
        <v>730</v>
      </c>
      <c r="P1153" s="162" t="s">
        <v>204</v>
      </c>
      <c r="Q1153" s="162" t="s">
        <v>204</v>
      </c>
      <c r="R1153" s="162" t="s">
        <v>204</v>
      </c>
      <c r="S1153" s="162" t="s">
        <v>204</v>
      </c>
      <c r="T1153" s="162" t="s">
        <v>204</v>
      </c>
      <c r="U1153" s="162" t="s">
        <v>204</v>
      </c>
      <c r="V1153" s="162" t="s">
        <v>204</v>
      </c>
      <c r="W1153" s="162" t="s">
        <v>204</v>
      </c>
      <c r="X1153" s="162" t="s">
        <v>204</v>
      </c>
      <c r="Y1153" s="162" t="s">
        <v>204</v>
      </c>
      <c r="Z1153" s="162" t="s">
        <v>204</v>
      </c>
      <c r="AA1153" s="162" t="s">
        <v>204</v>
      </c>
      <c r="AB1153" s="162" t="s">
        <v>204</v>
      </c>
      <c r="AC1153" s="162" t="s">
        <v>204</v>
      </c>
      <c r="AD1153" s="162" t="s">
        <v>204</v>
      </c>
      <c r="AE1153" s="162" t="s">
        <v>204</v>
      </c>
      <c r="AF1153" s="162" t="s">
        <v>204</v>
      </c>
      <c r="AG1153" s="162" t="s">
        <v>197</v>
      </c>
    </row>
    <row r="1154" spans="1:33" x14ac:dyDescent="0.25">
      <c r="A1154" s="162" t="s">
        <v>213</v>
      </c>
      <c r="B1154" s="162" t="s">
        <v>197</v>
      </c>
      <c r="C1154" s="162" t="s">
        <v>197</v>
      </c>
      <c r="D1154" s="162" t="s">
        <v>1358</v>
      </c>
      <c r="E1154" s="162" t="s">
        <v>197</v>
      </c>
      <c r="F1154" s="162" t="s">
        <v>1359</v>
      </c>
      <c r="G1154" s="162" t="s">
        <v>1731</v>
      </c>
      <c r="H1154" s="162" t="s">
        <v>1732</v>
      </c>
      <c r="I1154" s="162" t="s">
        <v>1733</v>
      </c>
      <c r="J1154" s="162" t="s">
        <v>187</v>
      </c>
      <c r="K1154" s="162" t="s">
        <v>52</v>
      </c>
      <c r="L1154" s="162">
        <v>6</v>
      </c>
      <c r="M1154" s="162">
        <v>2015</v>
      </c>
      <c r="N1154" s="162" t="s">
        <v>2457</v>
      </c>
      <c r="O1154" s="162">
        <v>707</v>
      </c>
      <c r="P1154" s="162" t="s">
        <v>204</v>
      </c>
      <c r="Q1154" s="162" t="s">
        <v>204</v>
      </c>
      <c r="R1154" s="162" t="s">
        <v>204</v>
      </c>
      <c r="S1154" s="162" t="s">
        <v>204</v>
      </c>
      <c r="T1154" s="162" t="s">
        <v>204</v>
      </c>
      <c r="U1154" s="162" t="s">
        <v>204</v>
      </c>
      <c r="V1154" s="162" t="s">
        <v>204</v>
      </c>
      <c r="W1154" s="162" t="s">
        <v>204</v>
      </c>
      <c r="X1154" s="162" t="s">
        <v>204</v>
      </c>
      <c r="Y1154" s="162" t="s">
        <v>204</v>
      </c>
      <c r="Z1154" s="162" t="s">
        <v>204</v>
      </c>
      <c r="AA1154" s="162" t="s">
        <v>204</v>
      </c>
      <c r="AB1154" s="162" t="s">
        <v>204</v>
      </c>
      <c r="AC1154" s="162" t="s">
        <v>204</v>
      </c>
      <c r="AD1154" s="162" t="s">
        <v>204</v>
      </c>
      <c r="AE1154" s="162" t="s">
        <v>204</v>
      </c>
      <c r="AF1154" s="162" t="s">
        <v>204</v>
      </c>
      <c r="AG1154" s="162" t="s">
        <v>197</v>
      </c>
    </row>
    <row r="1155" spans="1:33" x14ac:dyDescent="0.25">
      <c r="A1155" s="162" t="s">
        <v>213</v>
      </c>
      <c r="B1155" s="162" t="s">
        <v>197</v>
      </c>
      <c r="C1155" s="162" t="s">
        <v>197</v>
      </c>
      <c r="D1155" s="162" t="s">
        <v>1358</v>
      </c>
      <c r="E1155" s="162" t="s">
        <v>197</v>
      </c>
      <c r="F1155" s="162" t="s">
        <v>1359</v>
      </c>
      <c r="G1155" s="162" t="s">
        <v>1731</v>
      </c>
      <c r="H1155" s="162" t="s">
        <v>1732</v>
      </c>
      <c r="I1155" s="162" t="s">
        <v>1733</v>
      </c>
      <c r="J1155" s="162" t="s">
        <v>187</v>
      </c>
      <c r="K1155" s="162" t="s">
        <v>52</v>
      </c>
      <c r="L1155" s="162">
        <v>3</v>
      </c>
      <c r="M1155" s="162">
        <v>2015</v>
      </c>
      <c r="N1155" s="162" t="s">
        <v>2454</v>
      </c>
      <c r="O1155" s="162">
        <v>742</v>
      </c>
      <c r="P1155" s="162" t="s">
        <v>204</v>
      </c>
      <c r="Q1155" s="162" t="s">
        <v>204</v>
      </c>
      <c r="R1155" s="162" t="s">
        <v>204</v>
      </c>
      <c r="S1155" s="162" t="s">
        <v>204</v>
      </c>
      <c r="T1155" s="162" t="s">
        <v>204</v>
      </c>
      <c r="U1155" s="162" t="s">
        <v>204</v>
      </c>
      <c r="V1155" s="162" t="s">
        <v>204</v>
      </c>
      <c r="W1155" s="162" t="s">
        <v>204</v>
      </c>
      <c r="X1155" s="162" t="s">
        <v>204</v>
      </c>
      <c r="Y1155" s="162" t="s">
        <v>204</v>
      </c>
      <c r="Z1155" s="162" t="s">
        <v>204</v>
      </c>
      <c r="AA1155" s="162" t="s">
        <v>204</v>
      </c>
      <c r="AB1155" s="162" t="s">
        <v>204</v>
      </c>
      <c r="AC1155" s="162" t="s">
        <v>204</v>
      </c>
      <c r="AD1155" s="162" t="s">
        <v>204</v>
      </c>
      <c r="AE1155" s="162" t="s">
        <v>204</v>
      </c>
      <c r="AF1155" s="162" t="s">
        <v>204</v>
      </c>
      <c r="AG1155" s="162" t="s">
        <v>197</v>
      </c>
    </row>
    <row r="1156" spans="1:33" x14ac:dyDescent="0.25">
      <c r="A1156" s="162" t="s">
        <v>213</v>
      </c>
      <c r="B1156" s="162" t="s">
        <v>197</v>
      </c>
      <c r="C1156" s="162" t="s">
        <v>197</v>
      </c>
      <c r="D1156" s="162" t="s">
        <v>1358</v>
      </c>
      <c r="E1156" s="162" t="s">
        <v>197</v>
      </c>
      <c r="F1156" s="162" t="s">
        <v>1359</v>
      </c>
      <c r="G1156" s="162" t="s">
        <v>1731</v>
      </c>
      <c r="H1156" s="162" t="s">
        <v>1732</v>
      </c>
      <c r="I1156" s="162" t="s">
        <v>1733</v>
      </c>
      <c r="J1156" s="162" t="s">
        <v>187</v>
      </c>
      <c r="K1156" s="162" t="s">
        <v>52</v>
      </c>
      <c r="L1156" s="162">
        <v>2</v>
      </c>
      <c r="M1156" s="162">
        <v>2015</v>
      </c>
      <c r="N1156" s="162" t="s">
        <v>2453</v>
      </c>
      <c r="O1156" s="162">
        <v>223</v>
      </c>
      <c r="P1156" s="162" t="s">
        <v>204</v>
      </c>
      <c r="Q1156" s="162" t="s">
        <v>204</v>
      </c>
      <c r="R1156" s="162" t="s">
        <v>204</v>
      </c>
      <c r="S1156" s="162" t="s">
        <v>204</v>
      </c>
      <c r="T1156" s="162" t="s">
        <v>204</v>
      </c>
      <c r="U1156" s="162" t="s">
        <v>204</v>
      </c>
      <c r="V1156" s="162" t="s">
        <v>204</v>
      </c>
      <c r="W1156" s="162" t="s">
        <v>204</v>
      </c>
      <c r="X1156" s="162" t="s">
        <v>204</v>
      </c>
      <c r="Y1156" s="162" t="s">
        <v>204</v>
      </c>
      <c r="Z1156" s="162" t="s">
        <v>204</v>
      </c>
      <c r="AA1156" s="162" t="s">
        <v>204</v>
      </c>
      <c r="AB1156" s="162" t="s">
        <v>204</v>
      </c>
      <c r="AC1156" s="162" t="s">
        <v>204</v>
      </c>
      <c r="AD1156" s="162" t="s">
        <v>204</v>
      </c>
      <c r="AE1156" s="162" t="s">
        <v>204</v>
      </c>
      <c r="AF1156" s="162" t="s">
        <v>204</v>
      </c>
      <c r="AG1156" s="162" t="s">
        <v>197</v>
      </c>
    </row>
    <row r="1157" spans="1:33" x14ac:dyDescent="0.25">
      <c r="A1157" s="162" t="s">
        <v>213</v>
      </c>
      <c r="B1157" s="162" t="s">
        <v>197</v>
      </c>
      <c r="C1157" s="162" t="s">
        <v>197</v>
      </c>
      <c r="D1157" s="162" t="s">
        <v>1358</v>
      </c>
      <c r="E1157" s="162" t="s">
        <v>197</v>
      </c>
      <c r="F1157" s="162" t="s">
        <v>1359</v>
      </c>
      <c r="G1157" s="162" t="s">
        <v>1731</v>
      </c>
      <c r="H1157" s="162" t="s">
        <v>1732</v>
      </c>
      <c r="I1157" s="162" t="s">
        <v>1733</v>
      </c>
      <c r="J1157" s="162" t="s">
        <v>187</v>
      </c>
      <c r="K1157" s="162" t="s">
        <v>52</v>
      </c>
      <c r="L1157" s="162">
        <v>5</v>
      </c>
      <c r="M1157" s="162">
        <v>2015</v>
      </c>
      <c r="N1157" s="162" t="s">
        <v>2456</v>
      </c>
      <c r="O1157" s="162">
        <v>764</v>
      </c>
      <c r="P1157" s="162" t="s">
        <v>204</v>
      </c>
      <c r="Q1157" s="162" t="s">
        <v>204</v>
      </c>
      <c r="R1157" s="162" t="s">
        <v>204</v>
      </c>
      <c r="S1157" s="162" t="s">
        <v>204</v>
      </c>
      <c r="T1157" s="162" t="s">
        <v>204</v>
      </c>
      <c r="U1157" s="162" t="s">
        <v>204</v>
      </c>
      <c r="V1157" s="162" t="s">
        <v>204</v>
      </c>
      <c r="W1157" s="162" t="s">
        <v>204</v>
      </c>
      <c r="X1157" s="162" t="s">
        <v>204</v>
      </c>
      <c r="Y1157" s="162" t="s">
        <v>204</v>
      </c>
      <c r="Z1157" s="162" t="s">
        <v>204</v>
      </c>
      <c r="AA1157" s="162" t="s">
        <v>204</v>
      </c>
      <c r="AB1157" s="162" t="s">
        <v>204</v>
      </c>
      <c r="AC1157" s="162" t="s">
        <v>204</v>
      </c>
      <c r="AD1157" s="162" t="s">
        <v>204</v>
      </c>
      <c r="AE1157" s="162" t="s">
        <v>204</v>
      </c>
      <c r="AF1157" s="162" t="s">
        <v>204</v>
      </c>
      <c r="AG1157" s="162" t="s">
        <v>197</v>
      </c>
    </row>
    <row r="1158" spans="1:33" x14ac:dyDescent="0.25">
      <c r="A1158" s="162" t="s">
        <v>213</v>
      </c>
      <c r="B1158" s="162" t="s">
        <v>197</v>
      </c>
      <c r="C1158" s="162" t="s">
        <v>197</v>
      </c>
      <c r="D1158" s="162" t="s">
        <v>1358</v>
      </c>
      <c r="E1158" s="162" t="s">
        <v>197</v>
      </c>
      <c r="F1158" s="162" t="s">
        <v>1359</v>
      </c>
      <c r="G1158" s="162" t="s">
        <v>1731</v>
      </c>
      <c r="H1158" s="162" t="s">
        <v>1732</v>
      </c>
      <c r="I1158" s="162" t="s">
        <v>1733</v>
      </c>
      <c r="J1158" s="162" t="s">
        <v>187</v>
      </c>
      <c r="K1158" s="162" t="s">
        <v>52</v>
      </c>
      <c r="L1158" s="162">
        <v>4</v>
      </c>
      <c r="M1158" s="162">
        <v>2015</v>
      </c>
      <c r="N1158" s="162" t="s">
        <v>2455</v>
      </c>
      <c r="O1158" s="162">
        <v>716</v>
      </c>
      <c r="P1158" s="162" t="s">
        <v>204</v>
      </c>
      <c r="Q1158" s="162" t="s">
        <v>204</v>
      </c>
      <c r="R1158" s="162" t="s">
        <v>204</v>
      </c>
      <c r="S1158" s="162" t="s">
        <v>204</v>
      </c>
      <c r="T1158" s="162" t="s">
        <v>204</v>
      </c>
      <c r="U1158" s="162" t="s">
        <v>204</v>
      </c>
      <c r="V1158" s="162" t="s">
        <v>204</v>
      </c>
      <c r="W1158" s="162" t="s">
        <v>204</v>
      </c>
      <c r="X1158" s="162" t="s">
        <v>204</v>
      </c>
      <c r="Y1158" s="162" t="s">
        <v>204</v>
      </c>
      <c r="Z1158" s="162" t="s">
        <v>204</v>
      </c>
      <c r="AA1158" s="162" t="s">
        <v>204</v>
      </c>
      <c r="AB1158" s="162" t="s">
        <v>204</v>
      </c>
      <c r="AC1158" s="162" t="s">
        <v>204</v>
      </c>
      <c r="AD1158" s="162" t="s">
        <v>204</v>
      </c>
      <c r="AE1158" s="162" t="s">
        <v>204</v>
      </c>
      <c r="AF1158" s="162" t="s">
        <v>204</v>
      </c>
      <c r="AG1158" s="162" t="s">
        <v>197</v>
      </c>
    </row>
    <row r="1159" spans="1:33" x14ac:dyDescent="0.25">
      <c r="A1159" s="162" t="s">
        <v>213</v>
      </c>
      <c r="B1159" s="162" t="s">
        <v>197</v>
      </c>
      <c r="C1159" s="162" t="s">
        <v>197</v>
      </c>
      <c r="D1159" s="162" t="s">
        <v>1358</v>
      </c>
      <c r="E1159" s="162" t="s">
        <v>197</v>
      </c>
      <c r="F1159" s="162" t="s">
        <v>1359</v>
      </c>
      <c r="G1159" s="162" t="s">
        <v>1731</v>
      </c>
      <c r="H1159" s="162" t="s">
        <v>1732</v>
      </c>
      <c r="I1159" s="162" t="s">
        <v>1733</v>
      </c>
      <c r="J1159" s="162" t="s">
        <v>187</v>
      </c>
      <c r="K1159" s="162" t="s">
        <v>52</v>
      </c>
      <c r="L1159" s="162">
        <v>1</v>
      </c>
      <c r="M1159" s="162">
        <v>2015</v>
      </c>
      <c r="N1159" s="162" t="s">
        <v>2452</v>
      </c>
      <c r="O1159" s="162">
        <v>145</v>
      </c>
      <c r="P1159" s="162" t="s">
        <v>204</v>
      </c>
      <c r="Q1159" s="162" t="s">
        <v>204</v>
      </c>
      <c r="R1159" s="162" t="s">
        <v>204</v>
      </c>
      <c r="S1159" s="162" t="s">
        <v>204</v>
      </c>
      <c r="T1159" s="162" t="s">
        <v>204</v>
      </c>
      <c r="U1159" s="162" t="s">
        <v>204</v>
      </c>
      <c r="V1159" s="162" t="s">
        <v>204</v>
      </c>
      <c r="W1159" s="162" t="s">
        <v>204</v>
      </c>
      <c r="X1159" s="162" t="s">
        <v>204</v>
      </c>
      <c r="Y1159" s="162" t="s">
        <v>204</v>
      </c>
      <c r="Z1159" s="162" t="s">
        <v>204</v>
      </c>
      <c r="AA1159" s="162" t="s">
        <v>204</v>
      </c>
      <c r="AB1159" s="162" t="s">
        <v>204</v>
      </c>
      <c r="AC1159" s="162" t="s">
        <v>204</v>
      </c>
      <c r="AD1159" s="162" t="s">
        <v>204</v>
      </c>
      <c r="AE1159" s="162" t="s">
        <v>204</v>
      </c>
      <c r="AF1159" s="162" t="s">
        <v>204</v>
      </c>
      <c r="AG1159" s="162" t="s">
        <v>197</v>
      </c>
    </row>
    <row r="1160" spans="1:33" x14ac:dyDescent="0.25">
      <c r="A1160" s="162" t="s">
        <v>213</v>
      </c>
      <c r="B1160" s="162" t="s">
        <v>197</v>
      </c>
      <c r="C1160" s="162" t="s">
        <v>197</v>
      </c>
      <c r="D1160" s="162" t="s">
        <v>1358</v>
      </c>
      <c r="E1160" s="162" t="s">
        <v>197</v>
      </c>
      <c r="F1160" s="162" t="s">
        <v>1359</v>
      </c>
      <c r="G1160" s="162" t="s">
        <v>1731</v>
      </c>
      <c r="H1160" s="162" t="s">
        <v>1732</v>
      </c>
      <c r="I1160" s="162" t="s">
        <v>1733</v>
      </c>
      <c r="J1160" s="162" t="s">
        <v>187</v>
      </c>
      <c r="K1160" s="162" t="s">
        <v>52</v>
      </c>
      <c r="L1160" s="162">
        <v>11</v>
      </c>
      <c r="M1160" s="162">
        <v>2014</v>
      </c>
      <c r="N1160" s="162" t="s">
        <v>2450</v>
      </c>
      <c r="O1160" s="162">
        <v>701</v>
      </c>
      <c r="P1160" s="162" t="s">
        <v>204</v>
      </c>
      <c r="Q1160" s="162" t="s">
        <v>204</v>
      </c>
      <c r="R1160" s="162" t="s">
        <v>204</v>
      </c>
      <c r="S1160" s="162" t="s">
        <v>204</v>
      </c>
      <c r="T1160" s="162" t="s">
        <v>204</v>
      </c>
      <c r="U1160" s="162" t="s">
        <v>204</v>
      </c>
      <c r="V1160" s="162" t="s">
        <v>204</v>
      </c>
      <c r="W1160" s="162" t="s">
        <v>204</v>
      </c>
      <c r="X1160" s="162" t="s">
        <v>204</v>
      </c>
      <c r="Y1160" s="162" t="s">
        <v>204</v>
      </c>
      <c r="Z1160" s="162" t="s">
        <v>204</v>
      </c>
      <c r="AA1160" s="162" t="s">
        <v>204</v>
      </c>
      <c r="AB1160" s="162" t="s">
        <v>204</v>
      </c>
      <c r="AC1160" s="162" t="s">
        <v>204</v>
      </c>
      <c r="AD1160" s="162" t="s">
        <v>204</v>
      </c>
      <c r="AE1160" s="162" t="s">
        <v>204</v>
      </c>
      <c r="AF1160" s="162" t="s">
        <v>204</v>
      </c>
      <c r="AG1160" s="162" t="s">
        <v>197</v>
      </c>
    </row>
    <row r="1161" spans="1:33" x14ac:dyDescent="0.25">
      <c r="A1161" s="162" t="s">
        <v>213</v>
      </c>
      <c r="B1161" s="162" t="s">
        <v>197</v>
      </c>
      <c r="C1161" s="162" t="s">
        <v>197</v>
      </c>
      <c r="D1161" s="162" t="s">
        <v>1358</v>
      </c>
      <c r="E1161" s="162" t="s">
        <v>197</v>
      </c>
      <c r="F1161" s="162" t="s">
        <v>1359</v>
      </c>
      <c r="G1161" s="162" t="s">
        <v>215</v>
      </c>
      <c r="H1161" s="162" t="s">
        <v>216</v>
      </c>
      <c r="I1161" s="162" t="s">
        <v>217</v>
      </c>
      <c r="J1161" s="162" t="s">
        <v>187</v>
      </c>
      <c r="K1161" s="162" t="s">
        <v>25</v>
      </c>
      <c r="L1161" s="162">
        <v>8</v>
      </c>
      <c r="M1161" s="162">
        <v>2014</v>
      </c>
      <c r="N1161" s="162" t="s">
        <v>2459</v>
      </c>
      <c r="O1161" s="162">
        <v>7900</v>
      </c>
      <c r="P1161" s="162" t="s">
        <v>204</v>
      </c>
      <c r="Q1161" s="162" t="s">
        <v>204</v>
      </c>
      <c r="R1161" s="162" t="s">
        <v>205</v>
      </c>
      <c r="S1161" s="162" t="s">
        <v>204</v>
      </c>
      <c r="T1161" s="162" t="s">
        <v>204</v>
      </c>
      <c r="U1161" s="162" t="s">
        <v>204</v>
      </c>
      <c r="V1161" s="162" t="s">
        <v>204</v>
      </c>
      <c r="W1161" s="162" t="s">
        <v>204</v>
      </c>
      <c r="X1161" s="162" t="s">
        <v>204</v>
      </c>
      <c r="Y1161" s="162" t="s">
        <v>205</v>
      </c>
      <c r="Z1161" s="162" t="s">
        <v>204</v>
      </c>
      <c r="AA1161" s="162" t="s">
        <v>204</v>
      </c>
      <c r="AB1161" s="162" t="s">
        <v>205</v>
      </c>
      <c r="AC1161" s="162" t="s">
        <v>204</v>
      </c>
      <c r="AD1161" s="162" t="s">
        <v>204</v>
      </c>
      <c r="AE1161" s="162" t="s">
        <v>204</v>
      </c>
      <c r="AF1161" s="162" t="s">
        <v>204</v>
      </c>
      <c r="AG1161" s="162" t="s">
        <v>197</v>
      </c>
    </row>
    <row r="1162" spans="1:33" x14ac:dyDescent="0.25">
      <c r="A1162" s="162" t="s">
        <v>213</v>
      </c>
      <c r="B1162" s="162" t="s">
        <v>197</v>
      </c>
      <c r="C1162" s="162" t="s">
        <v>197</v>
      </c>
      <c r="D1162" s="162" t="s">
        <v>1358</v>
      </c>
      <c r="E1162" s="162" t="s">
        <v>197</v>
      </c>
      <c r="F1162" s="162" t="s">
        <v>1359</v>
      </c>
      <c r="G1162" s="162" t="s">
        <v>215</v>
      </c>
      <c r="H1162" s="162" t="s">
        <v>216</v>
      </c>
      <c r="I1162" s="162" t="s">
        <v>217</v>
      </c>
      <c r="J1162" s="162" t="s">
        <v>187</v>
      </c>
      <c r="K1162" s="162" t="s">
        <v>25</v>
      </c>
      <c r="L1162" s="162">
        <v>7</v>
      </c>
      <c r="M1162" s="162">
        <v>2014</v>
      </c>
      <c r="N1162" s="162" t="s">
        <v>2458</v>
      </c>
      <c r="O1162" s="162">
        <v>5009</v>
      </c>
      <c r="P1162" s="162" t="s">
        <v>204</v>
      </c>
      <c r="Q1162" s="162" t="s">
        <v>204</v>
      </c>
      <c r="R1162" s="162" t="s">
        <v>205</v>
      </c>
      <c r="S1162" s="162" t="s">
        <v>204</v>
      </c>
      <c r="T1162" s="162" t="s">
        <v>204</v>
      </c>
      <c r="U1162" s="162" t="s">
        <v>204</v>
      </c>
      <c r="V1162" s="162" t="s">
        <v>204</v>
      </c>
      <c r="W1162" s="162" t="s">
        <v>204</v>
      </c>
      <c r="X1162" s="162" t="s">
        <v>204</v>
      </c>
      <c r="Y1162" s="162" t="s">
        <v>205</v>
      </c>
      <c r="Z1162" s="162" t="s">
        <v>204</v>
      </c>
      <c r="AA1162" s="162" t="s">
        <v>204</v>
      </c>
      <c r="AB1162" s="162" t="s">
        <v>205</v>
      </c>
      <c r="AC1162" s="162" t="s">
        <v>204</v>
      </c>
      <c r="AD1162" s="162" t="s">
        <v>204</v>
      </c>
      <c r="AE1162" s="162" t="s">
        <v>204</v>
      </c>
      <c r="AF1162" s="162" t="s">
        <v>204</v>
      </c>
      <c r="AG1162" s="162" t="s">
        <v>197</v>
      </c>
    </row>
    <row r="1163" spans="1:33" x14ac:dyDescent="0.25">
      <c r="A1163" s="162" t="s">
        <v>213</v>
      </c>
      <c r="B1163" s="162" t="s">
        <v>197</v>
      </c>
      <c r="C1163" s="162" t="s">
        <v>197</v>
      </c>
      <c r="D1163" s="162" t="s">
        <v>1358</v>
      </c>
      <c r="E1163" s="162" t="s">
        <v>197</v>
      </c>
      <c r="F1163" s="162" t="s">
        <v>1359</v>
      </c>
      <c r="G1163" s="162" t="s">
        <v>215</v>
      </c>
      <c r="H1163" s="162" t="s">
        <v>216</v>
      </c>
      <c r="I1163" s="162" t="s">
        <v>217</v>
      </c>
      <c r="J1163" s="162" t="s">
        <v>187</v>
      </c>
      <c r="K1163" s="162" t="s">
        <v>25</v>
      </c>
      <c r="L1163" s="162">
        <v>9</v>
      </c>
      <c r="M1163" s="162">
        <v>2014</v>
      </c>
      <c r="N1163" s="162" t="s">
        <v>2460</v>
      </c>
      <c r="O1163" s="162">
        <v>8183</v>
      </c>
      <c r="P1163" s="162" t="s">
        <v>204</v>
      </c>
      <c r="Q1163" s="162" t="s">
        <v>204</v>
      </c>
      <c r="R1163" s="162" t="s">
        <v>205</v>
      </c>
      <c r="S1163" s="162" t="s">
        <v>204</v>
      </c>
      <c r="T1163" s="162" t="s">
        <v>204</v>
      </c>
      <c r="U1163" s="162" t="s">
        <v>204</v>
      </c>
      <c r="V1163" s="162" t="s">
        <v>204</v>
      </c>
      <c r="W1163" s="162" t="s">
        <v>204</v>
      </c>
      <c r="X1163" s="162" t="s">
        <v>204</v>
      </c>
      <c r="Y1163" s="162" t="s">
        <v>205</v>
      </c>
      <c r="Z1163" s="162" t="s">
        <v>204</v>
      </c>
      <c r="AA1163" s="162" t="s">
        <v>204</v>
      </c>
      <c r="AB1163" s="162" t="s">
        <v>205</v>
      </c>
      <c r="AC1163" s="162" t="s">
        <v>204</v>
      </c>
      <c r="AD1163" s="162" t="s">
        <v>204</v>
      </c>
      <c r="AE1163" s="162" t="s">
        <v>204</v>
      </c>
      <c r="AF1163" s="162" t="s">
        <v>204</v>
      </c>
      <c r="AG1163" s="162" t="s">
        <v>197</v>
      </c>
    </row>
    <row r="1164" spans="1:33" x14ac:dyDescent="0.25">
      <c r="A1164" s="162" t="s">
        <v>213</v>
      </c>
      <c r="B1164" s="162" t="s">
        <v>197</v>
      </c>
      <c r="C1164" s="162" t="s">
        <v>197</v>
      </c>
      <c r="D1164" s="162" t="s">
        <v>1358</v>
      </c>
      <c r="E1164" s="162" t="s">
        <v>197</v>
      </c>
      <c r="F1164" s="162" t="s">
        <v>1359</v>
      </c>
      <c r="G1164" s="162" t="s">
        <v>2193</v>
      </c>
      <c r="H1164" s="162" t="s">
        <v>2194</v>
      </c>
      <c r="I1164" s="162" t="s">
        <v>2195</v>
      </c>
      <c r="J1164" s="162" t="s">
        <v>187</v>
      </c>
      <c r="K1164" s="162" t="s">
        <v>52</v>
      </c>
      <c r="L1164" s="162">
        <v>12</v>
      </c>
      <c r="M1164" s="162">
        <v>2014</v>
      </c>
      <c r="N1164" s="162" t="s">
        <v>2462</v>
      </c>
      <c r="O1164" s="162">
        <v>214</v>
      </c>
      <c r="P1164" s="162" t="s">
        <v>204</v>
      </c>
      <c r="Q1164" s="162" t="s">
        <v>204</v>
      </c>
      <c r="R1164" s="162" t="s">
        <v>204</v>
      </c>
      <c r="S1164" s="162" t="s">
        <v>204</v>
      </c>
      <c r="T1164" s="162" t="s">
        <v>204</v>
      </c>
      <c r="U1164" s="162" t="s">
        <v>204</v>
      </c>
      <c r="V1164" s="162" t="s">
        <v>204</v>
      </c>
      <c r="W1164" s="162" t="s">
        <v>204</v>
      </c>
      <c r="X1164" s="162" t="s">
        <v>204</v>
      </c>
      <c r="Y1164" s="162" t="s">
        <v>204</v>
      </c>
      <c r="Z1164" s="162" t="s">
        <v>204</v>
      </c>
      <c r="AA1164" s="162" t="s">
        <v>204</v>
      </c>
      <c r="AB1164" s="162" t="s">
        <v>204</v>
      </c>
      <c r="AC1164" s="162" t="s">
        <v>204</v>
      </c>
      <c r="AD1164" s="162" t="s">
        <v>204</v>
      </c>
      <c r="AE1164" s="162" t="s">
        <v>204</v>
      </c>
      <c r="AF1164" s="162" t="s">
        <v>204</v>
      </c>
      <c r="AG1164" s="162" t="s">
        <v>197</v>
      </c>
    </row>
    <row r="1165" spans="1:33" x14ac:dyDescent="0.25">
      <c r="A1165" s="162" t="s">
        <v>213</v>
      </c>
      <c r="B1165" s="162" t="s">
        <v>197</v>
      </c>
      <c r="C1165" s="162" t="s">
        <v>197</v>
      </c>
      <c r="D1165" s="162" t="s">
        <v>1358</v>
      </c>
      <c r="E1165" s="162" t="s">
        <v>197</v>
      </c>
      <c r="F1165" s="162" t="s">
        <v>1359</v>
      </c>
      <c r="G1165" s="162" t="s">
        <v>2193</v>
      </c>
      <c r="H1165" s="162" t="s">
        <v>2194</v>
      </c>
      <c r="I1165" s="162" t="s">
        <v>2195</v>
      </c>
      <c r="J1165" s="162" t="s">
        <v>187</v>
      </c>
      <c r="K1165" s="162" t="s">
        <v>52</v>
      </c>
      <c r="L1165" s="162">
        <v>11</v>
      </c>
      <c r="M1165" s="162">
        <v>2014</v>
      </c>
      <c r="N1165" s="162" t="s">
        <v>2461</v>
      </c>
      <c r="O1165" s="162">
        <v>2341</v>
      </c>
      <c r="P1165" s="162" t="s">
        <v>204</v>
      </c>
      <c r="Q1165" s="162" t="s">
        <v>204</v>
      </c>
      <c r="R1165" s="162" t="s">
        <v>204</v>
      </c>
      <c r="S1165" s="162" t="s">
        <v>204</v>
      </c>
      <c r="T1165" s="162" t="s">
        <v>204</v>
      </c>
      <c r="U1165" s="162" t="s">
        <v>204</v>
      </c>
      <c r="V1165" s="162" t="s">
        <v>204</v>
      </c>
      <c r="W1165" s="162" t="s">
        <v>204</v>
      </c>
      <c r="X1165" s="162" t="s">
        <v>204</v>
      </c>
      <c r="Y1165" s="162" t="s">
        <v>204</v>
      </c>
      <c r="Z1165" s="162" t="s">
        <v>204</v>
      </c>
      <c r="AA1165" s="162" t="s">
        <v>204</v>
      </c>
      <c r="AB1165" s="162" t="s">
        <v>204</v>
      </c>
      <c r="AC1165" s="162" t="s">
        <v>204</v>
      </c>
      <c r="AD1165" s="162" t="s">
        <v>204</v>
      </c>
      <c r="AE1165" s="162" t="s">
        <v>204</v>
      </c>
      <c r="AF1165" s="162" t="s">
        <v>204</v>
      </c>
      <c r="AG1165" s="162" t="s">
        <v>197</v>
      </c>
    </row>
    <row r="1166" spans="1:33" x14ac:dyDescent="0.25">
      <c r="A1166" s="162" t="s">
        <v>213</v>
      </c>
      <c r="B1166" s="162" t="s">
        <v>197</v>
      </c>
      <c r="C1166" s="162" t="s">
        <v>197</v>
      </c>
      <c r="D1166" s="162" t="s">
        <v>1358</v>
      </c>
      <c r="E1166" s="162" t="s">
        <v>197</v>
      </c>
      <c r="F1166" s="162" t="s">
        <v>1359</v>
      </c>
      <c r="G1166" s="162" t="s">
        <v>102</v>
      </c>
      <c r="H1166" s="162" t="s">
        <v>101</v>
      </c>
      <c r="I1166" s="162" t="s">
        <v>1564</v>
      </c>
      <c r="J1166" s="162" t="s">
        <v>186</v>
      </c>
      <c r="K1166" s="162" t="s">
        <v>10</v>
      </c>
      <c r="L1166" s="162">
        <v>7</v>
      </c>
      <c r="M1166" s="162">
        <v>2014</v>
      </c>
      <c r="N1166" s="162" t="s">
        <v>2475</v>
      </c>
      <c r="O1166" s="162">
        <v>373</v>
      </c>
      <c r="P1166" s="162" t="s">
        <v>204</v>
      </c>
      <c r="Q1166" s="162" t="s">
        <v>204</v>
      </c>
      <c r="R1166" s="162" t="s">
        <v>205</v>
      </c>
      <c r="S1166" s="162" t="s">
        <v>204</v>
      </c>
      <c r="T1166" s="162" t="s">
        <v>204</v>
      </c>
      <c r="U1166" s="162" t="s">
        <v>204</v>
      </c>
      <c r="V1166" s="162" t="s">
        <v>204</v>
      </c>
      <c r="W1166" s="162" t="s">
        <v>204</v>
      </c>
      <c r="X1166" s="162" t="s">
        <v>205</v>
      </c>
      <c r="Y1166" s="162" t="s">
        <v>205</v>
      </c>
      <c r="Z1166" s="162" t="s">
        <v>204</v>
      </c>
      <c r="AA1166" s="162" t="s">
        <v>204</v>
      </c>
      <c r="AB1166" s="162" t="s">
        <v>205</v>
      </c>
      <c r="AC1166" s="162" t="s">
        <v>204</v>
      </c>
      <c r="AD1166" s="162" t="s">
        <v>204</v>
      </c>
      <c r="AE1166" s="162" t="s">
        <v>204</v>
      </c>
      <c r="AF1166" s="162" t="s">
        <v>204</v>
      </c>
      <c r="AG1166" s="162" t="s">
        <v>197</v>
      </c>
    </row>
    <row r="1167" spans="1:33" x14ac:dyDescent="0.25">
      <c r="A1167" s="162" t="s">
        <v>213</v>
      </c>
      <c r="B1167" s="162" t="s">
        <v>197</v>
      </c>
      <c r="C1167" s="162" t="s">
        <v>197</v>
      </c>
      <c r="D1167" s="162" t="s">
        <v>1358</v>
      </c>
      <c r="E1167" s="162" t="s">
        <v>197</v>
      </c>
      <c r="F1167" s="162" t="s">
        <v>1359</v>
      </c>
      <c r="G1167" s="162" t="s">
        <v>102</v>
      </c>
      <c r="H1167" s="162" t="s">
        <v>101</v>
      </c>
      <c r="I1167" s="162" t="s">
        <v>1564</v>
      </c>
      <c r="J1167" s="162" t="s">
        <v>186</v>
      </c>
      <c r="K1167" s="162" t="s">
        <v>10</v>
      </c>
      <c r="L1167" s="162">
        <v>3</v>
      </c>
      <c r="M1167" s="162">
        <v>2015</v>
      </c>
      <c r="N1167" s="162" t="s">
        <v>2468</v>
      </c>
      <c r="O1167" s="162">
        <v>4833</v>
      </c>
      <c r="P1167" s="162" t="s">
        <v>204</v>
      </c>
      <c r="Q1167" s="162" t="s">
        <v>204</v>
      </c>
      <c r="R1167" s="162" t="s">
        <v>205</v>
      </c>
      <c r="S1167" s="162" t="s">
        <v>204</v>
      </c>
      <c r="T1167" s="162" t="s">
        <v>204</v>
      </c>
      <c r="U1167" s="162" t="s">
        <v>204</v>
      </c>
      <c r="V1167" s="162" t="s">
        <v>204</v>
      </c>
      <c r="W1167" s="162" t="s">
        <v>204</v>
      </c>
      <c r="X1167" s="162" t="s">
        <v>205</v>
      </c>
      <c r="Y1167" s="162" t="s">
        <v>205</v>
      </c>
      <c r="Z1167" s="162" t="s">
        <v>204</v>
      </c>
      <c r="AA1167" s="162" t="s">
        <v>204</v>
      </c>
      <c r="AB1167" s="162" t="s">
        <v>205</v>
      </c>
      <c r="AC1167" s="162" t="s">
        <v>204</v>
      </c>
      <c r="AD1167" s="162" t="s">
        <v>204</v>
      </c>
      <c r="AE1167" s="162" t="s">
        <v>204</v>
      </c>
      <c r="AF1167" s="162" t="s">
        <v>204</v>
      </c>
      <c r="AG1167" s="162" t="s">
        <v>197</v>
      </c>
    </row>
    <row r="1168" spans="1:33" x14ac:dyDescent="0.25">
      <c r="A1168" s="162" t="s">
        <v>213</v>
      </c>
      <c r="B1168" s="162" t="s">
        <v>197</v>
      </c>
      <c r="C1168" s="162" t="s">
        <v>197</v>
      </c>
      <c r="D1168" s="162" t="s">
        <v>1358</v>
      </c>
      <c r="E1168" s="162" t="s">
        <v>197</v>
      </c>
      <c r="F1168" s="162" t="s">
        <v>1359</v>
      </c>
      <c r="G1168" s="162" t="s">
        <v>102</v>
      </c>
      <c r="H1168" s="162" t="s">
        <v>101</v>
      </c>
      <c r="I1168" s="162" t="s">
        <v>1564</v>
      </c>
      <c r="J1168" s="162" t="s">
        <v>186</v>
      </c>
      <c r="K1168" s="162" t="s">
        <v>10</v>
      </c>
      <c r="L1168" s="162">
        <v>3</v>
      </c>
      <c r="M1168" s="162">
        <v>2015</v>
      </c>
      <c r="N1168" s="162" t="s">
        <v>2469</v>
      </c>
      <c r="O1168" s="162">
        <v>1464</v>
      </c>
      <c r="P1168" s="162" t="s">
        <v>204</v>
      </c>
      <c r="Q1168" s="162" t="s">
        <v>204</v>
      </c>
      <c r="R1168" s="162" t="s">
        <v>205</v>
      </c>
      <c r="S1168" s="162" t="s">
        <v>204</v>
      </c>
      <c r="T1168" s="162" t="s">
        <v>204</v>
      </c>
      <c r="U1168" s="162" t="s">
        <v>204</v>
      </c>
      <c r="V1168" s="162" t="s">
        <v>204</v>
      </c>
      <c r="W1168" s="162" t="s">
        <v>204</v>
      </c>
      <c r="X1168" s="162" t="s">
        <v>205</v>
      </c>
      <c r="Y1168" s="162" t="s">
        <v>205</v>
      </c>
      <c r="Z1168" s="162" t="s">
        <v>204</v>
      </c>
      <c r="AA1168" s="162" t="s">
        <v>204</v>
      </c>
      <c r="AB1168" s="162" t="s">
        <v>205</v>
      </c>
      <c r="AC1168" s="162" t="s">
        <v>204</v>
      </c>
      <c r="AD1168" s="162" t="s">
        <v>204</v>
      </c>
      <c r="AE1168" s="162" t="s">
        <v>204</v>
      </c>
      <c r="AF1168" s="162" t="s">
        <v>204</v>
      </c>
      <c r="AG1168" s="162" t="s">
        <v>197</v>
      </c>
    </row>
    <row r="1169" spans="1:33" x14ac:dyDescent="0.25">
      <c r="A1169" s="162" t="s">
        <v>213</v>
      </c>
      <c r="B1169" s="162" t="s">
        <v>197</v>
      </c>
      <c r="C1169" s="162" t="s">
        <v>197</v>
      </c>
      <c r="D1169" s="162" t="s">
        <v>1358</v>
      </c>
      <c r="E1169" s="162" t="s">
        <v>197</v>
      </c>
      <c r="F1169" s="162" t="s">
        <v>1359</v>
      </c>
      <c r="G1169" s="162" t="s">
        <v>102</v>
      </c>
      <c r="H1169" s="162" t="s">
        <v>101</v>
      </c>
      <c r="I1169" s="162" t="s">
        <v>1564</v>
      </c>
      <c r="J1169" s="162" t="s">
        <v>186</v>
      </c>
      <c r="K1169" s="162" t="s">
        <v>10</v>
      </c>
      <c r="L1169" s="162">
        <v>2</v>
      </c>
      <c r="M1169" s="162">
        <v>2015</v>
      </c>
      <c r="N1169" s="162" t="s">
        <v>2466</v>
      </c>
      <c r="O1169" s="162">
        <v>4550</v>
      </c>
      <c r="P1169" s="162" t="s">
        <v>204</v>
      </c>
      <c r="Q1169" s="162" t="s">
        <v>204</v>
      </c>
      <c r="R1169" s="162" t="s">
        <v>205</v>
      </c>
      <c r="S1169" s="162" t="s">
        <v>204</v>
      </c>
      <c r="T1169" s="162" t="s">
        <v>204</v>
      </c>
      <c r="U1169" s="162" t="s">
        <v>204</v>
      </c>
      <c r="V1169" s="162" t="s">
        <v>204</v>
      </c>
      <c r="W1169" s="162" t="s">
        <v>204</v>
      </c>
      <c r="X1169" s="162" t="s">
        <v>205</v>
      </c>
      <c r="Y1169" s="162" t="s">
        <v>205</v>
      </c>
      <c r="Z1169" s="162" t="s">
        <v>204</v>
      </c>
      <c r="AA1169" s="162" t="s">
        <v>204</v>
      </c>
      <c r="AB1169" s="162" t="s">
        <v>205</v>
      </c>
      <c r="AC1169" s="162" t="s">
        <v>204</v>
      </c>
      <c r="AD1169" s="162" t="s">
        <v>204</v>
      </c>
      <c r="AE1169" s="162" t="s">
        <v>204</v>
      </c>
      <c r="AF1169" s="162" t="s">
        <v>204</v>
      </c>
      <c r="AG1169" s="162" t="s">
        <v>197</v>
      </c>
    </row>
    <row r="1170" spans="1:33" x14ac:dyDescent="0.25">
      <c r="A1170" s="162" t="s">
        <v>213</v>
      </c>
      <c r="B1170" s="162" t="s">
        <v>197</v>
      </c>
      <c r="C1170" s="162" t="s">
        <v>197</v>
      </c>
      <c r="D1170" s="162" t="s">
        <v>1358</v>
      </c>
      <c r="E1170" s="162" t="s">
        <v>197</v>
      </c>
      <c r="F1170" s="162" t="s">
        <v>1359</v>
      </c>
      <c r="G1170" s="162" t="s">
        <v>102</v>
      </c>
      <c r="H1170" s="162" t="s">
        <v>101</v>
      </c>
      <c r="I1170" s="162" t="s">
        <v>1564</v>
      </c>
      <c r="J1170" s="162" t="s">
        <v>186</v>
      </c>
      <c r="K1170" s="162" t="s">
        <v>10</v>
      </c>
      <c r="L1170" s="162">
        <v>2</v>
      </c>
      <c r="M1170" s="162">
        <v>2015</v>
      </c>
      <c r="N1170" s="162" t="s">
        <v>2467</v>
      </c>
      <c r="O1170" s="162">
        <v>1967</v>
      </c>
      <c r="P1170" s="162" t="s">
        <v>204</v>
      </c>
      <c r="Q1170" s="162" t="s">
        <v>204</v>
      </c>
      <c r="R1170" s="162" t="s">
        <v>205</v>
      </c>
      <c r="S1170" s="162" t="s">
        <v>204</v>
      </c>
      <c r="T1170" s="162" t="s">
        <v>204</v>
      </c>
      <c r="U1170" s="162" t="s">
        <v>204</v>
      </c>
      <c r="V1170" s="162" t="s">
        <v>204</v>
      </c>
      <c r="W1170" s="162" t="s">
        <v>204</v>
      </c>
      <c r="X1170" s="162" t="s">
        <v>205</v>
      </c>
      <c r="Y1170" s="162" t="s">
        <v>205</v>
      </c>
      <c r="Z1170" s="162" t="s">
        <v>204</v>
      </c>
      <c r="AA1170" s="162" t="s">
        <v>204</v>
      </c>
      <c r="AB1170" s="162" t="s">
        <v>205</v>
      </c>
      <c r="AC1170" s="162" t="s">
        <v>204</v>
      </c>
      <c r="AD1170" s="162" t="s">
        <v>204</v>
      </c>
      <c r="AE1170" s="162" t="s">
        <v>204</v>
      </c>
      <c r="AF1170" s="162" t="s">
        <v>204</v>
      </c>
      <c r="AG1170" s="162" t="s">
        <v>197</v>
      </c>
    </row>
    <row r="1171" spans="1:33" x14ac:dyDescent="0.25">
      <c r="A1171" s="162" t="s">
        <v>213</v>
      </c>
      <c r="B1171" s="162" t="s">
        <v>197</v>
      </c>
      <c r="C1171" s="162" t="s">
        <v>197</v>
      </c>
      <c r="D1171" s="162" t="s">
        <v>1358</v>
      </c>
      <c r="E1171" s="162" t="s">
        <v>197</v>
      </c>
      <c r="F1171" s="162" t="s">
        <v>1359</v>
      </c>
      <c r="G1171" s="162" t="s">
        <v>102</v>
      </c>
      <c r="H1171" s="162" t="s">
        <v>101</v>
      </c>
      <c r="I1171" s="162" t="s">
        <v>1564</v>
      </c>
      <c r="J1171" s="162" t="s">
        <v>186</v>
      </c>
      <c r="K1171" s="162" t="s">
        <v>10</v>
      </c>
      <c r="L1171" s="162">
        <v>1</v>
      </c>
      <c r="M1171" s="162">
        <v>2015</v>
      </c>
      <c r="N1171" s="162" t="s">
        <v>2464</v>
      </c>
      <c r="O1171" s="162">
        <v>2576</v>
      </c>
      <c r="P1171" s="162" t="s">
        <v>204</v>
      </c>
      <c r="Q1171" s="162" t="s">
        <v>204</v>
      </c>
      <c r="R1171" s="162" t="s">
        <v>205</v>
      </c>
      <c r="S1171" s="162" t="s">
        <v>204</v>
      </c>
      <c r="T1171" s="162" t="s">
        <v>204</v>
      </c>
      <c r="U1171" s="162" t="s">
        <v>204</v>
      </c>
      <c r="V1171" s="162" t="s">
        <v>204</v>
      </c>
      <c r="W1171" s="162" t="s">
        <v>204</v>
      </c>
      <c r="X1171" s="162" t="s">
        <v>205</v>
      </c>
      <c r="Y1171" s="162" t="s">
        <v>205</v>
      </c>
      <c r="Z1171" s="162" t="s">
        <v>204</v>
      </c>
      <c r="AA1171" s="162" t="s">
        <v>204</v>
      </c>
      <c r="AB1171" s="162" t="s">
        <v>205</v>
      </c>
      <c r="AC1171" s="162" t="s">
        <v>204</v>
      </c>
      <c r="AD1171" s="162" t="s">
        <v>204</v>
      </c>
      <c r="AE1171" s="162" t="s">
        <v>204</v>
      </c>
      <c r="AF1171" s="162" t="s">
        <v>204</v>
      </c>
      <c r="AG1171" s="162" t="s">
        <v>197</v>
      </c>
    </row>
    <row r="1172" spans="1:33" x14ac:dyDescent="0.25">
      <c r="A1172" s="162" t="s">
        <v>213</v>
      </c>
      <c r="B1172" s="162" t="s">
        <v>197</v>
      </c>
      <c r="C1172" s="162" t="s">
        <v>197</v>
      </c>
      <c r="D1172" s="162" t="s">
        <v>1358</v>
      </c>
      <c r="E1172" s="162" t="s">
        <v>197</v>
      </c>
      <c r="F1172" s="162" t="s">
        <v>1359</v>
      </c>
      <c r="G1172" s="162" t="s">
        <v>102</v>
      </c>
      <c r="H1172" s="162" t="s">
        <v>101</v>
      </c>
      <c r="I1172" s="162" t="s">
        <v>1564</v>
      </c>
      <c r="J1172" s="162" t="s">
        <v>186</v>
      </c>
      <c r="K1172" s="162" t="s">
        <v>10</v>
      </c>
      <c r="L1172" s="162">
        <v>1</v>
      </c>
      <c r="M1172" s="162">
        <v>2015</v>
      </c>
      <c r="N1172" s="162" t="s">
        <v>2465</v>
      </c>
      <c r="O1172" s="162">
        <v>6143</v>
      </c>
      <c r="P1172" s="162" t="s">
        <v>204</v>
      </c>
      <c r="Q1172" s="162" t="s">
        <v>204</v>
      </c>
      <c r="R1172" s="162" t="s">
        <v>205</v>
      </c>
      <c r="S1172" s="162" t="s">
        <v>204</v>
      </c>
      <c r="T1172" s="162" t="s">
        <v>204</v>
      </c>
      <c r="U1172" s="162" t="s">
        <v>204</v>
      </c>
      <c r="V1172" s="162" t="s">
        <v>204</v>
      </c>
      <c r="W1172" s="162" t="s">
        <v>204</v>
      </c>
      <c r="X1172" s="162" t="s">
        <v>205</v>
      </c>
      <c r="Y1172" s="162" t="s">
        <v>205</v>
      </c>
      <c r="Z1172" s="162" t="s">
        <v>204</v>
      </c>
      <c r="AA1172" s="162" t="s">
        <v>204</v>
      </c>
      <c r="AB1172" s="162" t="s">
        <v>205</v>
      </c>
      <c r="AC1172" s="162" t="s">
        <v>204</v>
      </c>
      <c r="AD1172" s="162" t="s">
        <v>204</v>
      </c>
      <c r="AE1172" s="162" t="s">
        <v>204</v>
      </c>
      <c r="AF1172" s="162" t="s">
        <v>204</v>
      </c>
      <c r="AG1172" s="162" t="s">
        <v>197</v>
      </c>
    </row>
    <row r="1173" spans="1:33" x14ac:dyDescent="0.25">
      <c r="A1173" s="162" t="s">
        <v>213</v>
      </c>
      <c r="B1173" s="162" t="s">
        <v>197</v>
      </c>
      <c r="C1173" s="162" t="s">
        <v>197</v>
      </c>
      <c r="D1173" s="162" t="s">
        <v>1358</v>
      </c>
      <c r="E1173" s="162" t="s">
        <v>197</v>
      </c>
      <c r="F1173" s="162" t="s">
        <v>1359</v>
      </c>
      <c r="G1173" s="162" t="s">
        <v>102</v>
      </c>
      <c r="H1173" s="162" t="s">
        <v>101</v>
      </c>
      <c r="I1173" s="162" t="s">
        <v>1564</v>
      </c>
      <c r="J1173" s="162" t="s">
        <v>186</v>
      </c>
      <c r="K1173" s="162" t="s">
        <v>10</v>
      </c>
      <c r="L1173" s="162">
        <v>9</v>
      </c>
      <c r="M1173" s="162">
        <v>2014</v>
      </c>
      <c r="N1173" s="162" t="s">
        <v>2473</v>
      </c>
      <c r="O1173" s="162">
        <v>371</v>
      </c>
      <c r="P1173" s="162" t="s">
        <v>204</v>
      </c>
      <c r="Q1173" s="162" t="s">
        <v>204</v>
      </c>
      <c r="R1173" s="162" t="s">
        <v>205</v>
      </c>
      <c r="S1173" s="162" t="s">
        <v>204</v>
      </c>
      <c r="T1173" s="162" t="s">
        <v>204</v>
      </c>
      <c r="U1173" s="162" t="s">
        <v>204</v>
      </c>
      <c r="V1173" s="162" t="s">
        <v>204</v>
      </c>
      <c r="W1173" s="162" t="s">
        <v>204</v>
      </c>
      <c r="X1173" s="162" t="s">
        <v>205</v>
      </c>
      <c r="Y1173" s="162" t="s">
        <v>205</v>
      </c>
      <c r="Z1173" s="162" t="s">
        <v>204</v>
      </c>
      <c r="AA1173" s="162" t="s">
        <v>204</v>
      </c>
      <c r="AB1173" s="162" t="s">
        <v>205</v>
      </c>
      <c r="AC1173" s="162" t="s">
        <v>204</v>
      </c>
      <c r="AD1173" s="162" t="s">
        <v>204</v>
      </c>
      <c r="AE1173" s="162" t="s">
        <v>204</v>
      </c>
      <c r="AF1173" s="162" t="s">
        <v>204</v>
      </c>
      <c r="AG1173" s="162" t="s">
        <v>197</v>
      </c>
    </row>
    <row r="1174" spans="1:33" x14ac:dyDescent="0.25">
      <c r="A1174" s="162" t="s">
        <v>213</v>
      </c>
      <c r="B1174" s="162" t="s">
        <v>197</v>
      </c>
      <c r="C1174" s="162" t="s">
        <v>197</v>
      </c>
      <c r="D1174" s="162" t="s">
        <v>1358</v>
      </c>
      <c r="E1174" s="162" t="s">
        <v>197</v>
      </c>
      <c r="F1174" s="162" t="s">
        <v>1359</v>
      </c>
      <c r="G1174" s="162" t="s">
        <v>102</v>
      </c>
      <c r="H1174" s="162" t="s">
        <v>101</v>
      </c>
      <c r="I1174" s="162" t="s">
        <v>1564</v>
      </c>
      <c r="J1174" s="162" t="s">
        <v>186</v>
      </c>
      <c r="K1174" s="162" t="s">
        <v>10</v>
      </c>
      <c r="L1174" s="162">
        <v>10</v>
      </c>
      <c r="M1174" s="162">
        <v>2014</v>
      </c>
      <c r="N1174" s="162" t="s">
        <v>2472</v>
      </c>
      <c r="O1174" s="162">
        <v>239</v>
      </c>
      <c r="P1174" s="162" t="s">
        <v>204</v>
      </c>
      <c r="Q1174" s="162" t="s">
        <v>204</v>
      </c>
      <c r="R1174" s="162" t="s">
        <v>205</v>
      </c>
      <c r="S1174" s="162" t="s">
        <v>204</v>
      </c>
      <c r="T1174" s="162" t="s">
        <v>204</v>
      </c>
      <c r="U1174" s="162" t="s">
        <v>204</v>
      </c>
      <c r="V1174" s="162" t="s">
        <v>204</v>
      </c>
      <c r="W1174" s="162" t="s">
        <v>204</v>
      </c>
      <c r="X1174" s="162" t="s">
        <v>205</v>
      </c>
      <c r="Y1174" s="162" t="s">
        <v>205</v>
      </c>
      <c r="Z1174" s="162" t="s">
        <v>204</v>
      </c>
      <c r="AA1174" s="162" t="s">
        <v>204</v>
      </c>
      <c r="AB1174" s="162" t="s">
        <v>205</v>
      </c>
      <c r="AC1174" s="162" t="s">
        <v>204</v>
      </c>
      <c r="AD1174" s="162" t="s">
        <v>204</v>
      </c>
      <c r="AE1174" s="162" t="s">
        <v>204</v>
      </c>
      <c r="AF1174" s="162" t="s">
        <v>204</v>
      </c>
      <c r="AG1174" s="162" t="s">
        <v>197</v>
      </c>
    </row>
    <row r="1175" spans="1:33" x14ac:dyDescent="0.25">
      <c r="A1175" s="162" t="s">
        <v>213</v>
      </c>
      <c r="B1175" s="162" t="s">
        <v>197</v>
      </c>
      <c r="C1175" s="162" t="s">
        <v>197</v>
      </c>
      <c r="D1175" s="162" t="s">
        <v>1358</v>
      </c>
      <c r="E1175" s="162" t="s">
        <v>197</v>
      </c>
      <c r="F1175" s="162" t="s">
        <v>1359</v>
      </c>
      <c r="G1175" s="162" t="s">
        <v>102</v>
      </c>
      <c r="H1175" s="162" t="s">
        <v>101</v>
      </c>
      <c r="I1175" s="162" t="s">
        <v>1564</v>
      </c>
      <c r="J1175" s="162" t="s">
        <v>186</v>
      </c>
      <c r="K1175" s="162" t="s">
        <v>10</v>
      </c>
      <c r="L1175" s="162">
        <v>4</v>
      </c>
      <c r="M1175" s="162">
        <v>2015</v>
      </c>
      <c r="N1175" s="162" t="s">
        <v>2470</v>
      </c>
      <c r="O1175" s="162">
        <v>5666</v>
      </c>
      <c r="P1175" s="162" t="s">
        <v>204</v>
      </c>
      <c r="Q1175" s="162" t="s">
        <v>204</v>
      </c>
      <c r="R1175" s="162" t="s">
        <v>205</v>
      </c>
      <c r="S1175" s="162" t="s">
        <v>204</v>
      </c>
      <c r="T1175" s="162" t="s">
        <v>204</v>
      </c>
      <c r="U1175" s="162" t="s">
        <v>204</v>
      </c>
      <c r="V1175" s="162" t="s">
        <v>204</v>
      </c>
      <c r="W1175" s="162" t="s">
        <v>204</v>
      </c>
      <c r="X1175" s="162" t="s">
        <v>205</v>
      </c>
      <c r="Y1175" s="162" t="s">
        <v>205</v>
      </c>
      <c r="Z1175" s="162" t="s">
        <v>204</v>
      </c>
      <c r="AA1175" s="162" t="s">
        <v>204</v>
      </c>
      <c r="AB1175" s="162" t="s">
        <v>205</v>
      </c>
      <c r="AC1175" s="162" t="s">
        <v>204</v>
      </c>
      <c r="AD1175" s="162" t="s">
        <v>204</v>
      </c>
      <c r="AE1175" s="162" t="s">
        <v>204</v>
      </c>
      <c r="AF1175" s="162" t="s">
        <v>204</v>
      </c>
      <c r="AG1175" s="162" t="s">
        <v>197</v>
      </c>
    </row>
    <row r="1176" spans="1:33" x14ac:dyDescent="0.25">
      <c r="A1176" s="162" t="s">
        <v>213</v>
      </c>
      <c r="B1176" s="162" t="s">
        <v>197</v>
      </c>
      <c r="C1176" s="162" t="s">
        <v>197</v>
      </c>
      <c r="D1176" s="162" t="s">
        <v>1358</v>
      </c>
      <c r="E1176" s="162" t="s">
        <v>197</v>
      </c>
      <c r="F1176" s="162" t="s">
        <v>1359</v>
      </c>
      <c r="G1176" s="162" t="s">
        <v>102</v>
      </c>
      <c r="H1176" s="162" t="s">
        <v>101</v>
      </c>
      <c r="I1176" s="162" t="s">
        <v>1564</v>
      </c>
      <c r="J1176" s="162" t="s">
        <v>186</v>
      </c>
      <c r="K1176" s="162" t="s">
        <v>10</v>
      </c>
      <c r="L1176" s="162">
        <v>11</v>
      </c>
      <c r="M1176" s="162">
        <v>2014</v>
      </c>
      <c r="N1176" s="162" t="s">
        <v>2471</v>
      </c>
      <c r="O1176" s="162">
        <v>438</v>
      </c>
      <c r="P1176" s="162" t="s">
        <v>204</v>
      </c>
      <c r="Q1176" s="162" t="s">
        <v>204</v>
      </c>
      <c r="R1176" s="162" t="s">
        <v>205</v>
      </c>
      <c r="S1176" s="162" t="s">
        <v>204</v>
      </c>
      <c r="T1176" s="162" t="s">
        <v>204</v>
      </c>
      <c r="U1176" s="162" t="s">
        <v>204</v>
      </c>
      <c r="V1176" s="162" t="s">
        <v>204</v>
      </c>
      <c r="W1176" s="162" t="s">
        <v>204</v>
      </c>
      <c r="X1176" s="162" t="s">
        <v>205</v>
      </c>
      <c r="Y1176" s="162" t="s">
        <v>205</v>
      </c>
      <c r="Z1176" s="162" t="s">
        <v>204</v>
      </c>
      <c r="AA1176" s="162" t="s">
        <v>204</v>
      </c>
      <c r="AB1176" s="162" t="s">
        <v>205</v>
      </c>
      <c r="AC1176" s="162" t="s">
        <v>204</v>
      </c>
      <c r="AD1176" s="162" t="s">
        <v>204</v>
      </c>
      <c r="AE1176" s="162" t="s">
        <v>204</v>
      </c>
      <c r="AF1176" s="162" t="s">
        <v>204</v>
      </c>
      <c r="AG1176" s="162" t="s">
        <v>197</v>
      </c>
    </row>
    <row r="1177" spans="1:33" x14ac:dyDescent="0.25">
      <c r="A1177" s="162" t="s">
        <v>213</v>
      </c>
      <c r="B1177" s="162" t="s">
        <v>197</v>
      </c>
      <c r="C1177" s="162" t="s">
        <v>197</v>
      </c>
      <c r="D1177" s="162" t="s">
        <v>1358</v>
      </c>
      <c r="E1177" s="162" t="s">
        <v>197</v>
      </c>
      <c r="F1177" s="162" t="s">
        <v>1359</v>
      </c>
      <c r="G1177" s="162" t="s">
        <v>102</v>
      </c>
      <c r="H1177" s="162" t="s">
        <v>101</v>
      </c>
      <c r="I1177" s="162" t="s">
        <v>1564</v>
      </c>
      <c r="J1177" s="162" t="s">
        <v>186</v>
      </c>
      <c r="K1177" s="162" t="s">
        <v>10</v>
      </c>
      <c r="L1177" s="162">
        <v>8</v>
      </c>
      <c r="M1177" s="162">
        <v>2014</v>
      </c>
      <c r="N1177" s="162" t="s">
        <v>2474</v>
      </c>
      <c r="O1177" s="162">
        <v>285</v>
      </c>
      <c r="P1177" s="162" t="s">
        <v>204</v>
      </c>
      <c r="Q1177" s="162" t="s">
        <v>204</v>
      </c>
      <c r="R1177" s="162" t="s">
        <v>205</v>
      </c>
      <c r="S1177" s="162" t="s">
        <v>204</v>
      </c>
      <c r="T1177" s="162" t="s">
        <v>204</v>
      </c>
      <c r="U1177" s="162" t="s">
        <v>204</v>
      </c>
      <c r="V1177" s="162" t="s">
        <v>204</v>
      </c>
      <c r="W1177" s="162" t="s">
        <v>204</v>
      </c>
      <c r="X1177" s="162" t="s">
        <v>205</v>
      </c>
      <c r="Y1177" s="162" t="s">
        <v>205</v>
      </c>
      <c r="Z1177" s="162" t="s">
        <v>204</v>
      </c>
      <c r="AA1177" s="162" t="s">
        <v>204</v>
      </c>
      <c r="AB1177" s="162" t="s">
        <v>205</v>
      </c>
      <c r="AC1177" s="162" t="s">
        <v>204</v>
      </c>
      <c r="AD1177" s="162" t="s">
        <v>204</v>
      </c>
      <c r="AE1177" s="162" t="s">
        <v>204</v>
      </c>
      <c r="AF1177" s="162" t="s">
        <v>204</v>
      </c>
      <c r="AG1177" s="162" t="s">
        <v>197</v>
      </c>
    </row>
    <row r="1178" spans="1:33" x14ac:dyDescent="0.25">
      <c r="A1178" s="162" t="s">
        <v>213</v>
      </c>
      <c r="B1178" s="162" t="s">
        <v>197</v>
      </c>
      <c r="C1178" s="162" t="s">
        <v>197</v>
      </c>
      <c r="D1178" s="162" t="s">
        <v>1358</v>
      </c>
      <c r="E1178" s="162" t="s">
        <v>197</v>
      </c>
      <c r="F1178" s="162" t="s">
        <v>1359</v>
      </c>
      <c r="G1178" s="162" t="s">
        <v>102</v>
      </c>
      <c r="H1178" s="162" t="s">
        <v>101</v>
      </c>
      <c r="I1178" s="162" t="s">
        <v>1564</v>
      </c>
      <c r="J1178" s="162" t="s">
        <v>186</v>
      </c>
      <c r="K1178" s="162" t="s">
        <v>10</v>
      </c>
      <c r="L1178" s="162">
        <v>12</v>
      </c>
      <c r="M1178" s="162">
        <v>2014</v>
      </c>
      <c r="N1178" s="162" t="s">
        <v>2463</v>
      </c>
      <c r="O1178" s="162">
        <v>235</v>
      </c>
      <c r="P1178" s="162" t="s">
        <v>204</v>
      </c>
      <c r="Q1178" s="162" t="s">
        <v>204</v>
      </c>
      <c r="R1178" s="162" t="s">
        <v>205</v>
      </c>
      <c r="S1178" s="162" t="s">
        <v>204</v>
      </c>
      <c r="T1178" s="162" t="s">
        <v>204</v>
      </c>
      <c r="U1178" s="162" t="s">
        <v>204</v>
      </c>
      <c r="V1178" s="162" t="s">
        <v>204</v>
      </c>
      <c r="W1178" s="162" t="s">
        <v>204</v>
      </c>
      <c r="X1178" s="162" t="s">
        <v>205</v>
      </c>
      <c r="Y1178" s="162" t="s">
        <v>205</v>
      </c>
      <c r="Z1178" s="162" t="s">
        <v>204</v>
      </c>
      <c r="AA1178" s="162" t="s">
        <v>204</v>
      </c>
      <c r="AB1178" s="162" t="s">
        <v>205</v>
      </c>
      <c r="AC1178" s="162" t="s">
        <v>204</v>
      </c>
      <c r="AD1178" s="162" t="s">
        <v>204</v>
      </c>
      <c r="AE1178" s="162" t="s">
        <v>204</v>
      </c>
      <c r="AF1178" s="162" t="s">
        <v>204</v>
      </c>
      <c r="AG1178" s="162" t="s">
        <v>197</v>
      </c>
    </row>
    <row r="1179" spans="1:33" x14ac:dyDescent="0.25">
      <c r="A1179" s="162" t="s">
        <v>213</v>
      </c>
      <c r="B1179" s="162" t="s">
        <v>197</v>
      </c>
      <c r="C1179" s="162" t="s">
        <v>197</v>
      </c>
      <c r="D1179" s="162" t="s">
        <v>1358</v>
      </c>
      <c r="E1179" s="162" t="s">
        <v>197</v>
      </c>
      <c r="F1179" s="162" t="s">
        <v>1359</v>
      </c>
      <c r="G1179" s="162" t="s">
        <v>2038</v>
      </c>
      <c r="H1179" s="162" t="s">
        <v>2039</v>
      </c>
      <c r="I1179" s="162" t="s">
        <v>2040</v>
      </c>
      <c r="J1179" s="162" t="s">
        <v>1412</v>
      </c>
      <c r="K1179" s="162" t="s">
        <v>10</v>
      </c>
      <c r="L1179" s="162">
        <v>8</v>
      </c>
      <c r="M1179" s="162">
        <v>2014</v>
      </c>
      <c r="N1179" s="162" t="s">
        <v>2477</v>
      </c>
      <c r="O1179" s="162">
        <v>4533</v>
      </c>
      <c r="P1179" s="162" t="s">
        <v>204</v>
      </c>
      <c r="Q1179" s="162" t="s">
        <v>204</v>
      </c>
      <c r="R1179" s="162" t="s">
        <v>205</v>
      </c>
      <c r="S1179" s="162" t="s">
        <v>204</v>
      </c>
      <c r="T1179" s="162" t="s">
        <v>204</v>
      </c>
      <c r="U1179" s="162" t="s">
        <v>205</v>
      </c>
      <c r="V1179" s="162" t="s">
        <v>204</v>
      </c>
      <c r="W1179" s="162" t="s">
        <v>204</v>
      </c>
      <c r="X1179" s="162" t="s">
        <v>204</v>
      </c>
      <c r="Y1179" s="162" t="s">
        <v>205</v>
      </c>
      <c r="Z1179" s="162" t="s">
        <v>204</v>
      </c>
      <c r="AA1179" s="162" t="s">
        <v>204</v>
      </c>
      <c r="AB1179" s="162" t="s">
        <v>205</v>
      </c>
      <c r="AC1179" s="162" t="s">
        <v>204</v>
      </c>
      <c r="AD1179" s="162" t="s">
        <v>204</v>
      </c>
      <c r="AE1179" s="162" t="s">
        <v>204</v>
      </c>
      <c r="AF1179" s="162" t="s">
        <v>204</v>
      </c>
      <c r="AG1179" s="162" t="s">
        <v>197</v>
      </c>
    </row>
    <row r="1180" spans="1:33" x14ac:dyDescent="0.25">
      <c r="A1180" s="162" t="s">
        <v>213</v>
      </c>
      <c r="B1180" s="162" t="s">
        <v>197</v>
      </c>
      <c r="C1180" s="162" t="s">
        <v>197</v>
      </c>
      <c r="D1180" s="162" t="s">
        <v>1358</v>
      </c>
      <c r="E1180" s="162" t="s">
        <v>197</v>
      </c>
      <c r="F1180" s="162" t="s">
        <v>1359</v>
      </c>
      <c r="G1180" s="162" t="s">
        <v>2038</v>
      </c>
      <c r="H1180" s="162" t="s">
        <v>2039</v>
      </c>
      <c r="I1180" s="162" t="s">
        <v>2040</v>
      </c>
      <c r="J1180" s="162" t="s">
        <v>1412</v>
      </c>
      <c r="K1180" s="162" t="s">
        <v>10</v>
      </c>
      <c r="L1180" s="162">
        <v>7</v>
      </c>
      <c r="M1180" s="162">
        <v>2014</v>
      </c>
      <c r="N1180" s="162" t="s">
        <v>2476</v>
      </c>
      <c r="O1180" s="162">
        <v>6294</v>
      </c>
      <c r="P1180" s="162" t="s">
        <v>204</v>
      </c>
      <c r="Q1180" s="162" t="s">
        <v>204</v>
      </c>
      <c r="R1180" s="162" t="s">
        <v>205</v>
      </c>
      <c r="S1180" s="162" t="s">
        <v>204</v>
      </c>
      <c r="T1180" s="162" t="s">
        <v>204</v>
      </c>
      <c r="U1180" s="162" t="s">
        <v>205</v>
      </c>
      <c r="V1180" s="162" t="s">
        <v>204</v>
      </c>
      <c r="W1180" s="162" t="s">
        <v>204</v>
      </c>
      <c r="X1180" s="162" t="s">
        <v>204</v>
      </c>
      <c r="Y1180" s="162" t="s">
        <v>205</v>
      </c>
      <c r="Z1180" s="162" t="s">
        <v>204</v>
      </c>
      <c r="AA1180" s="162" t="s">
        <v>204</v>
      </c>
      <c r="AB1180" s="162" t="s">
        <v>205</v>
      </c>
      <c r="AC1180" s="162" t="s">
        <v>204</v>
      </c>
      <c r="AD1180" s="162" t="s">
        <v>204</v>
      </c>
      <c r="AE1180" s="162" t="s">
        <v>204</v>
      </c>
      <c r="AF1180" s="162" t="s">
        <v>204</v>
      </c>
      <c r="AG1180" s="162" t="s">
        <v>197</v>
      </c>
    </row>
    <row r="1181" spans="1:33" x14ac:dyDescent="0.25">
      <c r="A1181" s="162" t="s">
        <v>232</v>
      </c>
      <c r="B1181" s="162" t="s">
        <v>197</v>
      </c>
      <c r="C1181" s="162" t="s">
        <v>197</v>
      </c>
      <c r="D1181" s="162" t="s">
        <v>1358</v>
      </c>
      <c r="E1181" s="162" t="s">
        <v>197</v>
      </c>
      <c r="F1181" s="162" t="s">
        <v>1359</v>
      </c>
      <c r="G1181" s="162" t="s">
        <v>2478</v>
      </c>
      <c r="H1181" s="162" t="s">
        <v>2479</v>
      </c>
      <c r="I1181" s="162" t="s">
        <v>2480</v>
      </c>
      <c r="J1181" s="162" t="s">
        <v>1412</v>
      </c>
      <c r="K1181" s="162" t="s">
        <v>52</v>
      </c>
      <c r="L1181" s="162">
        <v>11</v>
      </c>
      <c r="M1181" s="162">
        <v>2015</v>
      </c>
      <c r="N1181" s="162" t="s">
        <v>2482</v>
      </c>
      <c r="O1181" s="162">
        <v>543</v>
      </c>
      <c r="P1181" s="162" t="s">
        <v>204</v>
      </c>
      <c r="Q1181" s="162" t="s">
        <v>204</v>
      </c>
      <c r="R1181" s="162" t="s">
        <v>204</v>
      </c>
      <c r="S1181" s="162" t="s">
        <v>204</v>
      </c>
      <c r="T1181" s="162" t="s">
        <v>204</v>
      </c>
      <c r="U1181" s="162" t="s">
        <v>204</v>
      </c>
      <c r="V1181" s="162" t="s">
        <v>204</v>
      </c>
      <c r="W1181" s="162" t="s">
        <v>204</v>
      </c>
      <c r="X1181" s="162" t="s">
        <v>204</v>
      </c>
      <c r="Y1181" s="162" t="s">
        <v>204</v>
      </c>
      <c r="Z1181" s="162" t="s">
        <v>204</v>
      </c>
      <c r="AA1181" s="162" t="s">
        <v>204</v>
      </c>
      <c r="AB1181" s="162" t="s">
        <v>204</v>
      </c>
      <c r="AC1181" s="162" t="s">
        <v>204</v>
      </c>
      <c r="AD1181" s="162" t="s">
        <v>204</v>
      </c>
      <c r="AE1181" s="162" t="s">
        <v>204</v>
      </c>
      <c r="AF1181" s="162" t="s">
        <v>204</v>
      </c>
      <c r="AG1181" s="162" t="s">
        <v>197</v>
      </c>
    </row>
    <row r="1182" spans="1:33" x14ac:dyDescent="0.25">
      <c r="A1182" s="162" t="s">
        <v>232</v>
      </c>
      <c r="B1182" s="162" t="s">
        <v>197</v>
      </c>
      <c r="C1182" s="162" t="s">
        <v>197</v>
      </c>
      <c r="D1182" s="162" t="s">
        <v>1358</v>
      </c>
      <c r="E1182" s="162" t="s">
        <v>197</v>
      </c>
      <c r="F1182" s="162" t="s">
        <v>1359</v>
      </c>
      <c r="G1182" s="162" t="s">
        <v>2478</v>
      </c>
      <c r="H1182" s="162" t="s">
        <v>2479</v>
      </c>
      <c r="I1182" s="162" t="s">
        <v>2480</v>
      </c>
      <c r="J1182" s="162" t="s">
        <v>1412</v>
      </c>
      <c r="K1182" s="162" t="s">
        <v>52</v>
      </c>
      <c r="L1182" s="162">
        <v>10</v>
      </c>
      <c r="M1182" s="162">
        <v>2015</v>
      </c>
      <c r="N1182" s="162" t="s">
        <v>2481</v>
      </c>
      <c r="O1182" s="162">
        <v>73</v>
      </c>
      <c r="P1182" s="162" t="s">
        <v>204</v>
      </c>
      <c r="Q1182" s="162" t="s">
        <v>204</v>
      </c>
      <c r="R1182" s="162" t="s">
        <v>204</v>
      </c>
      <c r="S1182" s="162" t="s">
        <v>204</v>
      </c>
      <c r="T1182" s="162" t="s">
        <v>204</v>
      </c>
      <c r="U1182" s="162" t="s">
        <v>204</v>
      </c>
      <c r="V1182" s="162" t="s">
        <v>204</v>
      </c>
      <c r="W1182" s="162" t="s">
        <v>204</v>
      </c>
      <c r="X1182" s="162" t="s">
        <v>204</v>
      </c>
      <c r="Y1182" s="162" t="s">
        <v>204</v>
      </c>
      <c r="Z1182" s="162" t="s">
        <v>204</v>
      </c>
      <c r="AA1182" s="162" t="s">
        <v>204</v>
      </c>
      <c r="AB1182" s="162" t="s">
        <v>204</v>
      </c>
      <c r="AC1182" s="162" t="s">
        <v>204</v>
      </c>
      <c r="AD1182" s="162" t="s">
        <v>204</v>
      </c>
      <c r="AE1182" s="162" t="s">
        <v>204</v>
      </c>
      <c r="AF1182" s="162" t="s">
        <v>204</v>
      </c>
      <c r="AG1182" s="162" t="s">
        <v>197</v>
      </c>
    </row>
    <row r="1183" spans="1:33" x14ac:dyDescent="0.25">
      <c r="A1183" s="162" t="s">
        <v>232</v>
      </c>
      <c r="B1183" s="162" t="s">
        <v>197</v>
      </c>
      <c r="C1183" s="162" t="s">
        <v>197</v>
      </c>
      <c r="D1183" s="162" t="s">
        <v>1358</v>
      </c>
      <c r="E1183" s="162" t="s">
        <v>197</v>
      </c>
      <c r="F1183" s="162" t="s">
        <v>1359</v>
      </c>
      <c r="G1183" s="162" t="s">
        <v>2230</v>
      </c>
      <c r="H1183" s="162" t="s">
        <v>2231</v>
      </c>
      <c r="I1183" s="162" t="s">
        <v>2232</v>
      </c>
      <c r="J1183" s="162" t="s">
        <v>186</v>
      </c>
      <c r="K1183" s="162" t="s">
        <v>10</v>
      </c>
      <c r="L1183" s="162">
        <v>1</v>
      </c>
      <c r="M1183" s="162">
        <v>2016</v>
      </c>
      <c r="N1183" s="162" t="s">
        <v>2483</v>
      </c>
      <c r="O1183" s="162">
        <v>1990</v>
      </c>
      <c r="P1183" s="162" t="s">
        <v>204</v>
      </c>
      <c r="Q1183" s="162" t="s">
        <v>204</v>
      </c>
      <c r="R1183" s="162" t="s">
        <v>205</v>
      </c>
      <c r="S1183" s="162" t="s">
        <v>204</v>
      </c>
      <c r="T1183" s="162" t="s">
        <v>204</v>
      </c>
      <c r="U1183" s="162" t="s">
        <v>204</v>
      </c>
      <c r="V1183" s="162" t="s">
        <v>204</v>
      </c>
      <c r="W1183" s="162" t="s">
        <v>204</v>
      </c>
      <c r="X1183" s="162" t="s">
        <v>204</v>
      </c>
      <c r="Y1183" s="162" t="s">
        <v>204</v>
      </c>
      <c r="Z1183" s="162" t="s">
        <v>204</v>
      </c>
      <c r="AA1183" s="162" t="s">
        <v>204</v>
      </c>
      <c r="AB1183" s="162" t="s">
        <v>205</v>
      </c>
      <c r="AC1183" s="162" t="s">
        <v>204</v>
      </c>
      <c r="AD1183" s="162" t="s">
        <v>204</v>
      </c>
      <c r="AE1183" s="162" t="s">
        <v>204</v>
      </c>
      <c r="AF1183" s="162" t="s">
        <v>204</v>
      </c>
      <c r="AG1183" s="162" t="s">
        <v>197</v>
      </c>
    </row>
    <row r="1184" spans="1:33" x14ac:dyDescent="0.25">
      <c r="A1184" s="162" t="s">
        <v>232</v>
      </c>
      <c r="B1184" s="162" t="s">
        <v>197</v>
      </c>
      <c r="C1184" s="162" t="s">
        <v>197</v>
      </c>
      <c r="D1184" s="162" t="s">
        <v>1358</v>
      </c>
      <c r="E1184" s="162" t="s">
        <v>197</v>
      </c>
      <c r="F1184" s="162" t="s">
        <v>1359</v>
      </c>
      <c r="G1184" s="162" t="s">
        <v>2230</v>
      </c>
      <c r="H1184" s="162" t="s">
        <v>2231</v>
      </c>
      <c r="I1184" s="162" t="s">
        <v>2232</v>
      </c>
      <c r="J1184" s="162" t="s">
        <v>186</v>
      </c>
      <c r="K1184" s="162" t="s">
        <v>10</v>
      </c>
      <c r="L1184" s="162">
        <v>2</v>
      </c>
      <c r="M1184" s="162">
        <v>2016</v>
      </c>
      <c r="N1184" s="162" t="s">
        <v>2484</v>
      </c>
      <c r="O1184" s="162">
        <v>1863</v>
      </c>
      <c r="P1184" s="162" t="s">
        <v>204</v>
      </c>
      <c r="Q1184" s="162" t="s">
        <v>204</v>
      </c>
      <c r="R1184" s="162" t="s">
        <v>205</v>
      </c>
      <c r="S1184" s="162" t="s">
        <v>204</v>
      </c>
      <c r="T1184" s="162" t="s">
        <v>204</v>
      </c>
      <c r="U1184" s="162" t="s">
        <v>204</v>
      </c>
      <c r="V1184" s="162" t="s">
        <v>204</v>
      </c>
      <c r="W1184" s="162" t="s">
        <v>204</v>
      </c>
      <c r="X1184" s="162" t="s">
        <v>204</v>
      </c>
      <c r="Y1184" s="162" t="s">
        <v>204</v>
      </c>
      <c r="Z1184" s="162" t="s">
        <v>204</v>
      </c>
      <c r="AA1184" s="162" t="s">
        <v>204</v>
      </c>
      <c r="AB1184" s="162" t="s">
        <v>205</v>
      </c>
      <c r="AC1184" s="162" t="s">
        <v>204</v>
      </c>
      <c r="AD1184" s="162" t="s">
        <v>204</v>
      </c>
      <c r="AE1184" s="162" t="s">
        <v>204</v>
      </c>
      <c r="AF1184" s="162" t="s">
        <v>204</v>
      </c>
      <c r="AG1184" s="162" t="s">
        <v>197</v>
      </c>
    </row>
    <row r="1185" spans="1:33" x14ac:dyDescent="0.25">
      <c r="A1185" s="162" t="s">
        <v>232</v>
      </c>
      <c r="B1185" s="162" t="s">
        <v>197</v>
      </c>
      <c r="C1185" s="162" t="s">
        <v>197</v>
      </c>
      <c r="D1185" s="162" t="s">
        <v>1358</v>
      </c>
      <c r="E1185" s="162" t="s">
        <v>197</v>
      </c>
      <c r="F1185" s="162" t="s">
        <v>1359</v>
      </c>
      <c r="G1185" s="162" t="s">
        <v>2230</v>
      </c>
      <c r="H1185" s="162" t="s">
        <v>2231</v>
      </c>
      <c r="I1185" s="162" t="s">
        <v>2232</v>
      </c>
      <c r="J1185" s="162" t="s">
        <v>186</v>
      </c>
      <c r="K1185" s="162" t="s">
        <v>10</v>
      </c>
      <c r="L1185" s="162">
        <v>3</v>
      </c>
      <c r="M1185" s="162">
        <v>2016</v>
      </c>
      <c r="N1185" s="162" t="s">
        <v>2485</v>
      </c>
      <c r="O1185" s="162">
        <v>1147</v>
      </c>
      <c r="P1185" s="162" t="s">
        <v>204</v>
      </c>
      <c r="Q1185" s="162" t="s">
        <v>204</v>
      </c>
      <c r="R1185" s="162" t="s">
        <v>205</v>
      </c>
      <c r="S1185" s="162" t="s">
        <v>204</v>
      </c>
      <c r="T1185" s="162" t="s">
        <v>204</v>
      </c>
      <c r="U1185" s="162" t="s">
        <v>204</v>
      </c>
      <c r="V1185" s="162" t="s">
        <v>204</v>
      </c>
      <c r="W1185" s="162" t="s">
        <v>204</v>
      </c>
      <c r="X1185" s="162" t="s">
        <v>204</v>
      </c>
      <c r="Y1185" s="162" t="s">
        <v>204</v>
      </c>
      <c r="Z1185" s="162" t="s">
        <v>204</v>
      </c>
      <c r="AA1185" s="162" t="s">
        <v>204</v>
      </c>
      <c r="AB1185" s="162" t="s">
        <v>205</v>
      </c>
      <c r="AC1185" s="162" t="s">
        <v>204</v>
      </c>
      <c r="AD1185" s="162" t="s">
        <v>204</v>
      </c>
      <c r="AE1185" s="162" t="s">
        <v>204</v>
      </c>
      <c r="AF1185" s="162" t="s">
        <v>204</v>
      </c>
      <c r="AG1185" s="162" t="s">
        <v>197</v>
      </c>
    </row>
    <row r="1186" spans="1:33" x14ac:dyDescent="0.25">
      <c r="A1186" s="162" t="s">
        <v>232</v>
      </c>
      <c r="B1186" s="162" t="s">
        <v>197</v>
      </c>
      <c r="C1186" s="162" t="s">
        <v>197</v>
      </c>
      <c r="D1186" s="162" t="s">
        <v>1358</v>
      </c>
      <c r="E1186" s="162" t="s">
        <v>197</v>
      </c>
      <c r="F1186" s="162" t="s">
        <v>1359</v>
      </c>
      <c r="G1186" s="162" t="s">
        <v>2269</v>
      </c>
      <c r="H1186" s="162" t="s">
        <v>2270</v>
      </c>
      <c r="I1186" s="162" t="s">
        <v>2271</v>
      </c>
      <c r="J1186" s="162" t="s">
        <v>1412</v>
      </c>
      <c r="K1186" s="162" t="s">
        <v>52</v>
      </c>
      <c r="L1186" s="162">
        <v>2</v>
      </c>
      <c r="M1186" s="162">
        <v>2016</v>
      </c>
      <c r="N1186" s="162" t="s">
        <v>2487</v>
      </c>
      <c r="O1186" s="162">
        <v>1594</v>
      </c>
      <c r="P1186" s="162" t="s">
        <v>204</v>
      </c>
      <c r="Q1186" s="162" t="s">
        <v>204</v>
      </c>
      <c r="R1186" s="162" t="s">
        <v>205</v>
      </c>
      <c r="S1186" s="162" t="s">
        <v>204</v>
      </c>
      <c r="T1186" s="162" t="s">
        <v>204</v>
      </c>
      <c r="U1186" s="162" t="s">
        <v>204</v>
      </c>
      <c r="V1186" s="162" t="s">
        <v>204</v>
      </c>
      <c r="W1186" s="162" t="s">
        <v>204</v>
      </c>
      <c r="X1186" s="162" t="s">
        <v>204</v>
      </c>
      <c r="Y1186" s="162" t="s">
        <v>205</v>
      </c>
      <c r="Z1186" s="162" t="s">
        <v>204</v>
      </c>
      <c r="AA1186" s="162" t="s">
        <v>204</v>
      </c>
      <c r="AB1186" s="162" t="s">
        <v>205</v>
      </c>
      <c r="AC1186" s="162" t="s">
        <v>204</v>
      </c>
      <c r="AD1186" s="162" t="s">
        <v>204</v>
      </c>
      <c r="AE1186" s="162" t="s">
        <v>204</v>
      </c>
      <c r="AF1186" s="162" t="s">
        <v>204</v>
      </c>
      <c r="AG1186" s="162" t="s">
        <v>197</v>
      </c>
    </row>
    <row r="1187" spans="1:33" x14ac:dyDescent="0.25">
      <c r="A1187" s="162" t="s">
        <v>232</v>
      </c>
      <c r="B1187" s="162" t="s">
        <v>197</v>
      </c>
      <c r="C1187" s="162" t="s">
        <v>197</v>
      </c>
      <c r="D1187" s="162" t="s">
        <v>1358</v>
      </c>
      <c r="E1187" s="162" t="s">
        <v>197</v>
      </c>
      <c r="F1187" s="162" t="s">
        <v>1359</v>
      </c>
      <c r="G1187" s="162" t="s">
        <v>2269</v>
      </c>
      <c r="H1187" s="162" t="s">
        <v>2270</v>
      </c>
      <c r="I1187" s="162" t="s">
        <v>2271</v>
      </c>
      <c r="J1187" s="162" t="s">
        <v>1412</v>
      </c>
      <c r="K1187" s="162" t="s">
        <v>52</v>
      </c>
      <c r="L1187" s="162">
        <v>3</v>
      </c>
      <c r="M1187" s="162">
        <v>2016</v>
      </c>
      <c r="N1187" s="162" t="s">
        <v>2488</v>
      </c>
      <c r="O1187" s="162">
        <v>493</v>
      </c>
      <c r="P1187" s="162" t="s">
        <v>204</v>
      </c>
      <c r="Q1187" s="162" t="s">
        <v>204</v>
      </c>
      <c r="R1187" s="162" t="s">
        <v>205</v>
      </c>
      <c r="S1187" s="162" t="s">
        <v>204</v>
      </c>
      <c r="T1187" s="162" t="s">
        <v>204</v>
      </c>
      <c r="U1187" s="162" t="s">
        <v>204</v>
      </c>
      <c r="V1187" s="162" t="s">
        <v>204</v>
      </c>
      <c r="W1187" s="162" t="s">
        <v>204</v>
      </c>
      <c r="X1187" s="162" t="s">
        <v>204</v>
      </c>
      <c r="Y1187" s="162" t="s">
        <v>205</v>
      </c>
      <c r="Z1187" s="162" t="s">
        <v>204</v>
      </c>
      <c r="AA1187" s="162" t="s">
        <v>204</v>
      </c>
      <c r="AB1187" s="162" t="s">
        <v>205</v>
      </c>
      <c r="AC1187" s="162" t="s">
        <v>204</v>
      </c>
      <c r="AD1187" s="162" t="s">
        <v>204</v>
      </c>
      <c r="AE1187" s="162" t="s">
        <v>204</v>
      </c>
      <c r="AF1187" s="162" t="s">
        <v>204</v>
      </c>
      <c r="AG1187" s="162" t="s">
        <v>197</v>
      </c>
    </row>
    <row r="1188" spans="1:33" x14ac:dyDescent="0.25">
      <c r="A1188" s="162" t="s">
        <v>232</v>
      </c>
      <c r="B1188" s="162" t="s">
        <v>197</v>
      </c>
      <c r="C1188" s="162" t="s">
        <v>197</v>
      </c>
      <c r="D1188" s="162" t="s">
        <v>1358</v>
      </c>
      <c r="E1188" s="162" t="s">
        <v>197</v>
      </c>
      <c r="F1188" s="162" t="s">
        <v>1359</v>
      </c>
      <c r="G1188" s="162" t="s">
        <v>2269</v>
      </c>
      <c r="H1188" s="162" t="s">
        <v>2270</v>
      </c>
      <c r="I1188" s="162" t="s">
        <v>2271</v>
      </c>
      <c r="J1188" s="162" t="s">
        <v>1412</v>
      </c>
      <c r="K1188" s="162" t="s">
        <v>52</v>
      </c>
      <c r="L1188" s="162">
        <v>1</v>
      </c>
      <c r="M1188" s="162">
        <v>2016</v>
      </c>
      <c r="N1188" s="162" t="s">
        <v>2486</v>
      </c>
      <c r="O1188" s="162">
        <v>164</v>
      </c>
      <c r="P1188" s="162" t="s">
        <v>204</v>
      </c>
      <c r="Q1188" s="162" t="s">
        <v>204</v>
      </c>
      <c r="R1188" s="162" t="s">
        <v>205</v>
      </c>
      <c r="S1188" s="162" t="s">
        <v>204</v>
      </c>
      <c r="T1188" s="162" t="s">
        <v>204</v>
      </c>
      <c r="U1188" s="162" t="s">
        <v>204</v>
      </c>
      <c r="V1188" s="162" t="s">
        <v>204</v>
      </c>
      <c r="W1188" s="162" t="s">
        <v>204</v>
      </c>
      <c r="X1188" s="162" t="s">
        <v>204</v>
      </c>
      <c r="Y1188" s="162" t="s">
        <v>205</v>
      </c>
      <c r="Z1188" s="162" t="s">
        <v>204</v>
      </c>
      <c r="AA1188" s="162" t="s">
        <v>204</v>
      </c>
      <c r="AB1188" s="162" t="s">
        <v>205</v>
      </c>
      <c r="AC1188" s="162" t="s">
        <v>204</v>
      </c>
      <c r="AD1188" s="162" t="s">
        <v>204</v>
      </c>
      <c r="AE1188" s="162" t="s">
        <v>204</v>
      </c>
      <c r="AF1188" s="162" t="s">
        <v>204</v>
      </c>
      <c r="AG1188" s="162" t="s">
        <v>197</v>
      </c>
    </row>
    <row r="1189" spans="1:33" x14ac:dyDescent="0.25">
      <c r="A1189" s="162" t="s">
        <v>232</v>
      </c>
      <c r="B1189" s="162" t="s">
        <v>197</v>
      </c>
      <c r="C1189" s="162" t="s">
        <v>197</v>
      </c>
      <c r="D1189" s="162" t="s">
        <v>1358</v>
      </c>
      <c r="E1189" s="162" t="s">
        <v>197</v>
      </c>
      <c r="F1189" s="162" t="s">
        <v>1359</v>
      </c>
      <c r="G1189" s="162" t="s">
        <v>2281</v>
      </c>
      <c r="H1189" s="162" t="s">
        <v>2282</v>
      </c>
      <c r="I1189" s="162" t="s">
        <v>2283</v>
      </c>
      <c r="J1189" s="162" t="s">
        <v>1412</v>
      </c>
      <c r="K1189" s="162" t="s">
        <v>52</v>
      </c>
      <c r="L1189" s="162">
        <v>1</v>
      </c>
      <c r="M1189" s="162">
        <v>2016</v>
      </c>
      <c r="N1189" s="162" t="s">
        <v>2495</v>
      </c>
      <c r="O1189" s="162">
        <v>770</v>
      </c>
      <c r="P1189" s="162" t="s">
        <v>204</v>
      </c>
      <c r="Q1189" s="162" t="s">
        <v>204</v>
      </c>
      <c r="R1189" s="162" t="s">
        <v>204</v>
      </c>
      <c r="S1189" s="162" t="s">
        <v>204</v>
      </c>
      <c r="T1189" s="162" t="s">
        <v>204</v>
      </c>
      <c r="U1189" s="162" t="s">
        <v>204</v>
      </c>
      <c r="V1189" s="162" t="s">
        <v>204</v>
      </c>
      <c r="W1189" s="162" t="s">
        <v>204</v>
      </c>
      <c r="X1189" s="162" t="s">
        <v>205</v>
      </c>
      <c r="Y1189" s="162" t="s">
        <v>205</v>
      </c>
      <c r="Z1189" s="162" t="s">
        <v>204</v>
      </c>
      <c r="AA1189" s="162" t="s">
        <v>204</v>
      </c>
      <c r="AB1189" s="162" t="s">
        <v>205</v>
      </c>
      <c r="AC1189" s="162" t="s">
        <v>204</v>
      </c>
      <c r="AD1189" s="162" t="s">
        <v>204</v>
      </c>
      <c r="AE1189" s="162" t="s">
        <v>204</v>
      </c>
      <c r="AF1189" s="162" t="s">
        <v>204</v>
      </c>
      <c r="AG1189" s="162" t="s">
        <v>197</v>
      </c>
    </row>
    <row r="1190" spans="1:33" x14ac:dyDescent="0.25">
      <c r="A1190" s="162" t="s">
        <v>232</v>
      </c>
      <c r="B1190" s="162" t="s">
        <v>197</v>
      </c>
      <c r="C1190" s="162" t="s">
        <v>197</v>
      </c>
      <c r="D1190" s="162" t="s">
        <v>1358</v>
      </c>
      <c r="E1190" s="162" t="s">
        <v>197</v>
      </c>
      <c r="F1190" s="162" t="s">
        <v>1359</v>
      </c>
      <c r="G1190" s="162" t="s">
        <v>2281</v>
      </c>
      <c r="H1190" s="162" t="s">
        <v>2282</v>
      </c>
      <c r="I1190" s="162" t="s">
        <v>2283</v>
      </c>
      <c r="J1190" s="162" t="s">
        <v>1412</v>
      </c>
      <c r="K1190" s="162" t="s">
        <v>52</v>
      </c>
      <c r="L1190" s="162">
        <v>5</v>
      </c>
      <c r="M1190" s="162">
        <v>2016</v>
      </c>
      <c r="N1190" s="162" t="s">
        <v>2499</v>
      </c>
      <c r="O1190" s="162">
        <v>1038</v>
      </c>
      <c r="P1190" s="162" t="s">
        <v>204</v>
      </c>
      <c r="Q1190" s="162" t="s">
        <v>204</v>
      </c>
      <c r="R1190" s="162" t="s">
        <v>204</v>
      </c>
      <c r="S1190" s="162" t="s">
        <v>204</v>
      </c>
      <c r="T1190" s="162" t="s">
        <v>204</v>
      </c>
      <c r="U1190" s="162" t="s">
        <v>204</v>
      </c>
      <c r="V1190" s="162" t="s">
        <v>204</v>
      </c>
      <c r="W1190" s="162" t="s">
        <v>204</v>
      </c>
      <c r="X1190" s="162" t="s">
        <v>205</v>
      </c>
      <c r="Y1190" s="162" t="s">
        <v>205</v>
      </c>
      <c r="Z1190" s="162" t="s">
        <v>204</v>
      </c>
      <c r="AA1190" s="162" t="s">
        <v>204</v>
      </c>
      <c r="AB1190" s="162" t="s">
        <v>205</v>
      </c>
      <c r="AC1190" s="162" t="s">
        <v>204</v>
      </c>
      <c r="AD1190" s="162" t="s">
        <v>204</v>
      </c>
      <c r="AE1190" s="162" t="s">
        <v>204</v>
      </c>
      <c r="AF1190" s="162" t="s">
        <v>204</v>
      </c>
      <c r="AG1190" s="162" t="s">
        <v>197</v>
      </c>
    </row>
    <row r="1191" spans="1:33" x14ac:dyDescent="0.25">
      <c r="A1191" s="162" t="s">
        <v>232</v>
      </c>
      <c r="B1191" s="162" t="s">
        <v>197</v>
      </c>
      <c r="C1191" s="162" t="s">
        <v>197</v>
      </c>
      <c r="D1191" s="162" t="s">
        <v>1358</v>
      </c>
      <c r="E1191" s="162" t="s">
        <v>197</v>
      </c>
      <c r="F1191" s="162" t="s">
        <v>1359</v>
      </c>
      <c r="G1191" s="162" t="s">
        <v>2281</v>
      </c>
      <c r="H1191" s="162" t="s">
        <v>2282</v>
      </c>
      <c r="I1191" s="162" t="s">
        <v>2283</v>
      </c>
      <c r="J1191" s="162" t="s">
        <v>1412</v>
      </c>
      <c r="K1191" s="162" t="s">
        <v>52</v>
      </c>
      <c r="L1191" s="162">
        <v>3</v>
      </c>
      <c r="M1191" s="162">
        <v>2016</v>
      </c>
      <c r="N1191" s="162" t="s">
        <v>2497</v>
      </c>
      <c r="O1191" s="162">
        <v>1059</v>
      </c>
      <c r="P1191" s="162" t="s">
        <v>204</v>
      </c>
      <c r="Q1191" s="162" t="s">
        <v>204</v>
      </c>
      <c r="R1191" s="162" t="s">
        <v>204</v>
      </c>
      <c r="S1191" s="162" t="s">
        <v>204</v>
      </c>
      <c r="T1191" s="162" t="s">
        <v>204</v>
      </c>
      <c r="U1191" s="162" t="s">
        <v>204</v>
      </c>
      <c r="V1191" s="162" t="s">
        <v>204</v>
      </c>
      <c r="W1191" s="162" t="s">
        <v>204</v>
      </c>
      <c r="X1191" s="162" t="s">
        <v>205</v>
      </c>
      <c r="Y1191" s="162" t="s">
        <v>205</v>
      </c>
      <c r="Z1191" s="162" t="s">
        <v>204</v>
      </c>
      <c r="AA1191" s="162" t="s">
        <v>204</v>
      </c>
      <c r="AB1191" s="162" t="s">
        <v>205</v>
      </c>
      <c r="AC1191" s="162" t="s">
        <v>204</v>
      </c>
      <c r="AD1191" s="162" t="s">
        <v>204</v>
      </c>
      <c r="AE1191" s="162" t="s">
        <v>204</v>
      </c>
      <c r="AF1191" s="162" t="s">
        <v>204</v>
      </c>
      <c r="AG1191" s="162" t="s">
        <v>197</v>
      </c>
    </row>
    <row r="1192" spans="1:33" x14ac:dyDescent="0.25">
      <c r="A1192" s="162" t="s">
        <v>232</v>
      </c>
      <c r="B1192" s="162" t="s">
        <v>197</v>
      </c>
      <c r="C1192" s="162" t="s">
        <v>197</v>
      </c>
      <c r="D1192" s="162" t="s">
        <v>1358</v>
      </c>
      <c r="E1192" s="162" t="s">
        <v>197</v>
      </c>
      <c r="F1192" s="162" t="s">
        <v>1359</v>
      </c>
      <c r="G1192" s="162" t="s">
        <v>2281</v>
      </c>
      <c r="H1192" s="162" t="s">
        <v>2282</v>
      </c>
      <c r="I1192" s="162" t="s">
        <v>2283</v>
      </c>
      <c r="J1192" s="162" t="s">
        <v>1412</v>
      </c>
      <c r="K1192" s="162" t="s">
        <v>52</v>
      </c>
      <c r="L1192" s="162">
        <v>2</v>
      </c>
      <c r="M1192" s="162">
        <v>2016</v>
      </c>
      <c r="N1192" s="162" t="s">
        <v>2496</v>
      </c>
      <c r="O1192" s="162">
        <v>914</v>
      </c>
      <c r="P1192" s="162" t="s">
        <v>204</v>
      </c>
      <c r="Q1192" s="162" t="s">
        <v>204</v>
      </c>
      <c r="R1192" s="162" t="s">
        <v>204</v>
      </c>
      <c r="S1192" s="162" t="s">
        <v>204</v>
      </c>
      <c r="T1192" s="162" t="s">
        <v>204</v>
      </c>
      <c r="U1192" s="162" t="s">
        <v>204</v>
      </c>
      <c r="V1192" s="162" t="s">
        <v>204</v>
      </c>
      <c r="W1192" s="162" t="s">
        <v>204</v>
      </c>
      <c r="X1192" s="162" t="s">
        <v>205</v>
      </c>
      <c r="Y1192" s="162" t="s">
        <v>205</v>
      </c>
      <c r="Z1192" s="162" t="s">
        <v>204</v>
      </c>
      <c r="AA1192" s="162" t="s">
        <v>204</v>
      </c>
      <c r="AB1192" s="162" t="s">
        <v>205</v>
      </c>
      <c r="AC1192" s="162" t="s">
        <v>204</v>
      </c>
      <c r="AD1192" s="162" t="s">
        <v>204</v>
      </c>
      <c r="AE1192" s="162" t="s">
        <v>204</v>
      </c>
      <c r="AF1192" s="162" t="s">
        <v>204</v>
      </c>
      <c r="AG1192" s="162" t="s">
        <v>197</v>
      </c>
    </row>
    <row r="1193" spans="1:33" x14ac:dyDescent="0.25">
      <c r="A1193" s="162" t="s">
        <v>232</v>
      </c>
      <c r="B1193" s="162" t="s">
        <v>197</v>
      </c>
      <c r="C1193" s="162" t="s">
        <v>197</v>
      </c>
      <c r="D1193" s="162" t="s">
        <v>1358</v>
      </c>
      <c r="E1193" s="162" t="s">
        <v>197</v>
      </c>
      <c r="F1193" s="162" t="s">
        <v>1359</v>
      </c>
      <c r="G1193" s="162" t="s">
        <v>2281</v>
      </c>
      <c r="H1193" s="162" t="s">
        <v>2282</v>
      </c>
      <c r="I1193" s="162" t="s">
        <v>2283</v>
      </c>
      <c r="J1193" s="162" t="s">
        <v>1412</v>
      </c>
      <c r="K1193" s="162" t="s">
        <v>52</v>
      </c>
      <c r="L1193" s="162">
        <v>4</v>
      </c>
      <c r="M1193" s="162">
        <v>2016</v>
      </c>
      <c r="N1193" s="162" t="s">
        <v>2498</v>
      </c>
      <c r="O1193" s="162">
        <v>1066</v>
      </c>
      <c r="P1193" s="162" t="s">
        <v>204</v>
      </c>
      <c r="Q1193" s="162" t="s">
        <v>204</v>
      </c>
      <c r="R1193" s="162" t="s">
        <v>204</v>
      </c>
      <c r="S1193" s="162" t="s">
        <v>204</v>
      </c>
      <c r="T1193" s="162" t="s">
        <v>204</v>
      </c>
      <c r="U1193" s="162" t="s">
        <v>204</v>
      </c>
      <c r="V1193" s="162" t="s">
        <v>204</v>
      </c>
      <c r="W1193" s="162" t="s">
        <v>204</v>
      </c>
      <c r="X1193" s="162" t="s">
        <v>205</v>
      </c>
      <c r="Y1193" s="162" t="s">
        <v>205</v>
      </c>
      <c r="Z1193" s="162" t="s">
        <v>204</v>
      </c>
      <c r="AA1193" s="162" t="s">
        <v>204</v>
      </c>
      <c r="AB1193" s="162" t="s">
        <v>205</v>
      </c>
      <c r="AC1193" s="162" t="s">
        <v>204</v>
      </c>
      <c r="AD1193" s="162" t="s">
        <v>204</v>
      </c>
      <c r="AE1193" s="162" t="s">
        <v>204</v>
      </c>
      <c r="AF1193" s="162" t="s">
        <v>204</v>
      </c>
      <c r="AG1193" s="162" t="s">
        <v>197</v>
      </c>
    </row>
    <row r="1194" spans="1:33" x14ac:dyDescent="0.25">
      <c r="A1194" s="162" t="s">
        <v>232</v>
      </c>
      <c r="B1194" s="162" t="s">
        <v>197</v>
      </c>
      <c r="C1194" s="162" t="s">
        <v>197</v>
      </c>
      <c r="D1194" s="162" t="s">
        <v>1358</v>
      </c>
      <c r="E1194" s="162" t="s">
        <v>197</v>
      </c>
      <c r="F1194" s="162" t="s">
        <v>1359</v>
      </c>
      <c r="G1194" s="162" t="s">
        <v>2281</v>
      </c>
      <c r="H1194" s="162" t="s">
        <v>2282</v>
      </c>
      <c r="I1194" s="162" t="s">
        <v>2283</v>
      </c>
      <c r="J1194" s="162" t="s">
        <v>1412</v>
      </c>
      <c r="K1194" s="162" t="s">
        <v>52</v>
      </c>
      <c r="L1194" s="162">
        <v>12</v>
      </c>
      <c r="M1194" s="162">
        <v>2015</v>
      </c>
      <c r="N1194" s="162" t="s">
        <v>2494</v>
      </c>
      <c r="O1194" s="162">
        <v>1035</v>
      </c>
      <c r="P1194" s="162" t="s">
        <v>204</v>
      </c>
      <c r="Q1194" s="162" t="s">
        <v>204</v>
      </c>
      <c r="R1194" s="162" t="s">
        <v>204</v>
      </c>
      <c r="S1194" s="162" t="s">
        <v>204</v>
      </c>
      <c r="T1194" s="162" t="s">
        <v>204</v>
      </c>
      <c r="U1194" s="162" t="s">
        <v>204</v>
      </c>
      <c r="V1194" s="162" t="s">
        <v>204</v>
      </c>
      <c r="W1194" s="162" t="s">
        <v>204</v>
      </c>
      <c r="X1194" s="162" t="s">
        <v>205</v>
      </c>
      <c r="Y1194" s="162" t="s">
        <v>205</v>
      </c>
      <c r="Z1194" s="162" t="s">
        <v>204</v>
      </c>
      <c r="AA1194" s="162" t="s">
        <v>204</v>
      </c>
      <c r="AB1194" s="162" t="s">
        <v>205</v>
      </c>
      <c r="AC1194" s="162" t="s">
        <v>204</v>
      </c>
      <c r="AD1194" s="162" t="s">
        <v>204</v>
      </c>
      <c r="AE1194" s="162" t="s">
        <v>204</v>
      </c>
      <c r="AF1194" s="162" t="s">
        <v>204</v>
      </c>
      <c r="AG1194" s="162" t="s">
        <v>197</v>
      </c>
    </row>
    <row r="1195" spans="1:33" x14ac:dyDescent="0.25">
      <c r="A1195" s="162" t="s">
        <v>232</v>
      </c>
      <c r="B1195" s="162" t="s">
        <v>197</v>
      </c>
      <c r="C1195" s="162" t="s">
        <v>197</v>
      </c>
      <c r="D1195" s="162" t="s">
        <v>1358</v>
      </c>
      <c r="E1195" s="162" t="s">
        <v>197</v>
      </c>
      <c r="F1195" s="162" t="s">
        <v>1359</v>
      </c>
      <c r="G1195" s="162" t="s">
        <v>2281</v>
      </c>
      <c r="H1195" s="162" t="s">
        <v>2282</v>
      </c>
      <c r="I1195" s="162" t="s">
        <v>2283</v>
      </c>
      <c r="J1195" s="162" t="s">
        <v>1412</v>
      </c>
      <c r="K1195" s="162" t="s">
        <v>52</v>
      </c>
      <c r="L1195" s="162">
        <v>10</v>
      </c>
      <c r="M1195" s="162">
        <v>2015</v>
      </c>
      <c r="N1195" s="162" t="s">
        <v>2492</v>
      </c>
      <c r="O1195" s="162">
        <v>1004</v>
      </c>
      <c r="P1195" s="162" t="s">
        <v>204</v>
      </c>
      <c r="Q1195" s="162" t="s">
        <v>204</v>
      </c>
      <c r="R1195" s="162" t="s">
        <v>204</v>
      </c>
      <c r="S1195" s="162" t="s">
        <v>204</v>
      </c>
      <c r="T1195" s="162" t="s">
        <v>204</v>
      </c>
      <c r="U1195" s="162" t="s">
        <v>204</v>
      </c>
      <c r="V1195" s="162" t="s">
        <v>204</v>
      </c>
      <c r="W1195" s="162" t="s">
        <v>204</v>
      </c>
      <c r="X1195" s="162" t="s">
        <v>205</v>
      </c>
      <c r="Y1195" s="162" t="s">
        <v>205</v>
      </c>
      <c r="Z1195" s="162" t="s">
        <v>204</v>
      </c>
      <c r="AA1195" s="162" t="s">
        <v>204</v>
      </c>
      <c r="AB1195" s="162" t="s">
        <v>205</v>
      </c>
      <c r="AC1195" s="162" t="s">
        <v>204</v>
      </c>
      <c r="AD1195" s="162" t="s">
        <v>204</v>
      </c>
      <c r="AE1195" s="162" t="s">
        <v>204</v>
      </c>
      <c r="AF1195" s="162" t="s">
        <v>204</v>
      </c>
      <c r="AG1195" s="162" t="s">
        <v>197</v>
      </c>
    </row>
    <row r="1196" spans="1:33" x14ac:dyDescent="0.25">
      <c r="A1196" s="162" t="s">
        <v>232</v>
      </c>
      <c r="B1196" s="162" t="s">
        <v>197</v>
      </c>
      <c r="C1196" s="162" t="s">
        <v>197</v>
      </c>
      <c r="D1196" s="162" t="s">
        <v>1358</v>
      </c>
      <c r="E1196" s="162" t="s">
        <v>197</v>
      </c>
      <c r="F1196" s="162" t="s">
        <v>1359</v>
      </c>
      <c r="G1196" s="162" t="s">
        <v>2281</v>
      </c>
      <c r="H1196" s="162" t="s">
        <v>2282</v>
      </c>
      <c r="I1196" s="162" t="s">
        <v>2283</v>
      </c>
      <c r="J1196" s="162" t="s">
        <v>1412</v>
      </c>
      <c r="K1196" s="162" t="s">
        <v>52</v>
      </c>
      <c r="L1196" s="162">
        <v>9</v>
      </c>
      <c r="M1196" s="162">
        <v>2015</v>
      </c>
      <c r="N1196" s="162" t="s">
        <v>2491</v>
      </c>
      <c r="O1196" s="162">
        <v>984</v>
      </c>
      <c r="P1196" s="162" t="s">
        <v>204</v>
      </c>
      <c r="Q1196" s="162" t="s">
        <v>204</v>
      </c>
      <c r="R1196" s="162" t="s">
        <v>204</v>
      </c>
      <c r="S1196" s="162" t="s">
        <v>204</v>
      </c>
      <c r="T1196" s="162" t="s">
        <v>204</v>
      </c>
      <c r="U1196" s="162" t="s">
        <v>204</v>
      </c>
      <c r="V1196" s="162" t="s">
        <v>204</v>
      </c>
      <c r="W1196" s="162" t="s">
        <v>204</v>
      </c>
      <c r="X1196" s="162" t="s">
        <v>205</v>
      </c>
      <c r="Y1196" s="162" t="s">
        <v>205</v>
      </c>
      <c r="Z1196" s="162" t="s">
        <v>204</v>
      </c>
      <c r="AA1196" s="162" t="s">
        <v>204</v>
      </c>
      <c r="AB1196" s="162" t="s">
        <v>205</v>
      </c>
      <c r="AC1196" s="162" t="s">
        <v>204</v>
      </c>
      <c r="AD1196" s="162" t="s">
        <v>204</v>
      </c>
      <c r="AE1196" s="162" t="s">
        <v>204</v>
      </c>
      <c r="AF1196" s="162" t="s">
        <v>204</v>
      </c>
      <c r="AG1196" s="162" t="s">
        <v>197</v>
      </c>
    </row>
    <row r="1197" spans="1:33" x14ac:dyDescent="0.25">
      <c r="A1197" s="162" t="s">
        <v>232</v>
      </c>
      <c r="B1197" s="162" t="s">
        <v>197</v>
      </c>
      <c r="C1197" s="162" t="s">
        <v>197</v>
      </c>
      <c r="D1197" s="162" t="s">
        <v>1358</v>
      </c>
      <c r="E1197" s="162" t="s">
        <v>197</v>
      </c>
      <c r="F1197" s="162" t="s">
        <v>1359</v>
      </c>
      <c r="G1197" s="162" t="s">
        <v>2281</v>
      </c>
      <c r="H1197" s="162" t="s">
        <v>2282</v>
      </c>
      <c r="I1197" s="162" t="s">
        <v>2283</v>
      </c>
      <c r="J1197" s="162" t="s">
        <v>1412</v>
      </c>
      <c r="K1197" s="162" t="s">
        <v>52</v>
      </c>
      <c r="L1197" s="162">
        <v>8</v>
      </c>
      <c r="M1197" s="162">
        <v>2015</v>
      </c>
      <c r="N1197" s="162" t="s">
        <v>2490</v>
      </c>
      <c r="O1197" s="162">
        <v>1061</v>
      </c>
      <c r="P1197" s="162" t="s">
        <v>204</v>
      </c>
      <c r="Q1197" s="162" t="s">
        <v>204</v>
      </c>
      <c r="R1197" s="162" t="s">
        <v>204</v>
      </c>
      <c r="S1197" s="162" t="s">
        <v>204</v>
      </c>
      <c r="T1197" s="162" t="s">
        <v>204</v>
      </c>
      <c r="U1197" s="162" t="s">
        <v>204</v>
      </c>
      <c r="V1197" s="162" t="s">
        <v>204</v>
      </c>
      <c r="W1197" s="162" t="s">
        <v>204</v>
      </c>
      <c r="X1197" s="162" t="s">
        <v>205</v>
      </c>
      <c r="Y1197" s="162" t="s">
        <v>205</v>
      </c>
      <c r="Z1197" s="162" t="s">
        <v>204</v>
      </c>
      <c r="AA1197" s="162" t="s">
        <v>204</v>
      </c>
      <c r="AB1197" s="162" t="s">
        <v>205</v>
      </c>
      <c r="AC1197" s="162" t="s">
        <v>204</v>
      </c>
      <c r="AD1197" s="162" t="s">
        <v>204</v>
      </c>
      <c r="AE1197" s="162" t="s">
        <v>204</v>
      </c>
      <c r="AF1197" s="162" t="s">
        <v>204</v>
      </c>
      <c r="AG1197" s="162" t="s">
        <v>197</v>
      </c>
    </row>
    <row r="1198" spans="1:33" x14ac:dyDescent="0.25">
      <c r="A1198" s="162" t="s">
        <v>232</v>
      </c>
      <c r="B1198" s="162" t="s">
        <v>197</v>
      </c>
      <c r="C1198" s="162" t="s">
        <v>197</v>
      </c>
      <c r="D1198" s="162" t="s">
        <v>1358</v>
      </c>
      <c r="E1198" s="162" t="s">
        <v>197</v>
      </c>
      <c r="F1198" s="162" t="s">
        <v>1359</v>
      </c>
      <c r="G1198" s="162" t="s">
        <v>2281</v>
      </c>
      <c r="H1198" s="162" t="s">
        <v>2282</v>
      </c>
      <c r="I1198" s="162" t="s">
        <v>2283</v>
      </c>
      <c r="J1198" s="162" t="s">
        <v>1412</v>
      </c>
      <c r="K1198" s="162" t="s">
        <v>52</v>
      </c>
      <c r="L1198" s="162">
        <v>11</v>
      </c>
      <c r="M1198" s="162">
        <v>2015</v>
      </c>
      <c r="N1198" s="162" t="s">
        <v>2493</v>
      </c>
      <c r="O1198" s="162">
        <v>977</v>
      </c>
      <c r="P1198" s="162" t="s">
        <v>204</v>
      </c>
      <c r="Q1198" s="162" t="s">
        <v>204</v>
      </c>
      <c r="R1198" s="162" t="s">
        <v>204</v>
      </c>
      <c r="S1198" s="162" t="s">
        <v>204</v>
      </c>
      <c r="T1198" s="162" t="s">
        <v>204</v>
      </c>
      <c r="U1198" s="162" t="s">
        <v>204</v>
      </c>
      <c r="V1198" s="162" t="s">
        <v>204</v>
      </c>
      <c r="W1198" s="162" t="s">
        <v>204</v>
      </c>
      <c r="X1198" s="162" t="s">
        <v>205</v>
      </c>
      <c r="Y1198" s="162" t="s">
        <v>205</v>
      </c>
      <c r="Z1198" s="162" t="s">
        <v>204</v>
      </c>
      <c r="AA1198" s="162" t="s">
        <v>204</v>
      </c>
      <c r="AB1198" s="162" t="s">
        <v>205</v>
      </c>
      <c r="AC1198" s="162" t="s">
        <v>204</v>
      </c>
      <c r="AD1198" s="162" t="s">
        <v>204</v>
      </c>
      <c r="AE1198" s="162" t="s">
        <v>204</v>
      </c>
      <c r="AF1198" s="162" t="s">
        <v>204</v>
      </c>
      <c r="AG1198" s="162" t="s">
        <v>197</v>
      </c>
    </row>
    <row r="1199" spans="1:33" x14ac:dyDescent="0.25">
      <c r="A1199" s="162" t="s">
        <v>232</v>
      </c>
      <c r="B1199" s="162" t="s">
        <v>197</v>
      </c>
      <c r="C1199" s="162" t="s">
        <v>197</v>
      </c>
      <c r="D1199" s="162" t="s">
        <v>1358</v>
      </c>
      <c r="E1199" s="162" t="s">
        <v>197</v>
      </c>
      <c r="F1199" s="162" t="s">
        <v>1359</v>
      </c>
      <c r="G1199" s="162" t="s">
        <v>2281</v>
      </c>
      <c r="H1199" s="162" t="s">
        <v>2282</v>
      </c>
      <c r="I1199" s="162" t="s">
        <v>2283</v>
      </c>
      <c r="J1199" s="162" t="s">
        <v>1412</v>
      </c>
      <c r="K1199" s="162" t="s">
        <v>52</v>
      </c>
      <c r="L1199" s="162">
        <v>7</v>
      </c>
      <c r="M1199" s="162">
        <v>2015</v>
      </c>
      <c r="N1199" s="162" t="s">
        <v>2489</v>
      </c>
      <c r="O1199" s="162">
        <v>696</v>
      </c>
      <c r="P1199" s="162" t="s">
        <v>204</v>
      </c>
      <c r="Q1199" s="162" t="s">
        <v>204</v>
      </c>
      <c r="R1199" s="162" t="s">
        <v>204</v>
      </c>
      <c r="S1199" s="162" t="s">
        <v>204</v>
      </c>
      <c r="T1199" s="162" t="s">
        <v>204</v>
      </c>
      <c r="U1199" s="162" t="s">
        <v>204</v>
      </c>
      <c r="V1199" s="162" t="s">
        <v>204</v>
      </c>
      <c r="W1199" s="162" t="s">
        <v>204</v>
      </c>
      <c r="X1199" s="162" t="s">
        <v>205</v>
      </c>
      <c r="Y1199" s="162" t="s">
        <v>205</v>
      </c>
      <c r="Z1199" s="162" t="s">
        <v>204</v>
      </c>
      <c r="AA1199" s="162" t="s">
        <v>204</v>
      </c>
      <c r="AB1199" s="162" t="s">
        <v>205</v>
      </c>
      <c r="AC1199" s="162" t="s">
        <v>204</v>
      </c>
      <c r="AD1199" s="162" t="s">
        <v>204</v>
      </c>
      <c r="AE1199" s="162" t="s">
        <v>204</v>
      </c>
      <c r="AF1199" s="162" t="s">
        <v>204</v>
      </c>
      <c r="AG1199" s="162" t="s">
        <v>197</v>
      </c>
    </row>
    <row r="1200" spans="1:33" x14ac:dyDescent="0.25">
      <c r="A1200" s="162" t="s">
        <v>232</v>
      </c>
      <c r="B1200" s="162" t="s">
        <v>197</v>
      </c>
      <c r="C1200" s="162" t="s">
        <v>197</v>
      </c>
      <c r="D1200" s="162" t="s">
        <v>1358</v>
      </c>
      <c r="E1200" s="162" t="s">
        <v>197</v>
      </c>
      <c r="F1200" s="162" t="s">
        <v>1359</v>
      </c>
      <c r="G1200" s="162" t="s">
        <v>2281</v>
      </c>
      <c r="H1200" s="162" t="s">
        <v>2282</v>
      </c>
      <c r="I1200" s="162" t="s">
        <v>2283</v>
      </c>
      <c r="J1200" s="162" t="s">
        <v>1412</v>
      </c>
      <c r="K1200" s="162" t="s">
        <v>52</v>
      </c>
      <c r="L1200" s="162">
        <v>6</v>
      </c>
      <c r="M1200" s="162">
        <v>2016</v>
      </c>
      <c r="N1200" s="162" t="s">
        <v>2500</v>
      </c>
      <c r="O1200" s="162">
        <v>960</v>
      </c>
      <c r="P1200" s="162" t="s">
        <v>204</v>
      </c>
      <c r="Q1200" s="162" t="s">
        <v>204</v>
      </c>
      <c r="R1200" s="162" t="s">
        <v>204</v>
      </c>
      <c r="S1200" s="162" t="s">
        <v>204</v>
      </c>
      <c r="T1200" s="162" t="s">
        <v>204</v>
      </c>
      <c r="U1200" s="162" t="s">
        <v>204</v>
      </c>
      <c r="V1200" s="162" t="s">
        <v>204</v>
      </c>
      <c r="W1200" s="162" t="s">
        <v>204</v>
      </c>
      <c r="X1200" s="162" t="s">
        <v>205</v>
      </c>
      <c r="Y1200" s="162" t="s">
        <v>205</v>
      </c>
      <c r="Z1200" s="162" t="s">
        <v>204</v>
      </c>
      <c r="AA1200" s="162" t="s">
        <v>204</v>
      </c>
      <c r="AB1200" s="162" t="s">
        <v>205</v>
      </c>
      <c r="AC1200" s="162" t="s">
        <v>204</v>
      </c>
      <c r="AD1200" s="162" t="s">
        <v>204</v>
      </c>
      <c r="AE1200" s="162" t="s">
        <v>204</v>
      </c>
      <c r="AF1200" s="162" t="s">
        <v>204</v>
      </c>
      <c r="AG1200" s="162" t="s">
        <v>197</v>
      </c>
    </row>
    <row r="1201" spans="1:33" x14ac:dyDescent="0.25">
      <c r="A1201" s="162" t="s">
        <v>232</v>
      </c>
      <c r="B1201" s="162" t="s">
        <v>197</v>
      </c>
      <c r="C1201" s="162" t="s">
        <v>197</v>
      </c>
      <c r="D1201" s="162" t="s">
        <v>1358</v>
      </c>
      <c r="E1201" s="162" t="s">
        <v>197</v>
      </c>
      <c r="F1201" s="162" t="s">
        <v>1359</v>
      </c>
      <c r="G1201" s="162" t="s">
        <v>2296</v>
      </c>
      <c r="H1201" s="162" t="s">
        <v>2297</v>
      </c>
      <c r="I1201" s="162" t="s">
        <v>2195</v>
      </c>
      <c r="J1201" s="162" t="s">
        <v>187</v>
      </c>
      <c r="K1201" s="162" t="s">
        <v>52</v>
      </c>
      <c r="L1201" s="162">
        <v>11</v>
      </c>
      <c r="M1201" s="162">
        <v>2015</v>
      </c>
      <c r="N1201" s="162" t="s">
        <v>2501</v>
      </c>
      <c r="O1201" s="162">
        <v>1396</v>
      </c>
      <c r="P1201" s="162" t="s">
        <v>204</v>
      </c>
      <c r="Q1201" s="162" t="s">
        <v>204</v>
      </c>
      <c r="R1201" s="162" t="s">
        <v>204</v>
      </c>
      <c r="S1201" s="162" t="s">
        <v>204</v>
      </c>
      <c r="T1201" s="162" t="s">
        <v>204</v>
      </c>
      <c r="U1201" s="162" t="s">
        <v>204</v>
      </c>
      <c r="V1201" s="162" t="s">
        <v>204</v>
      </c>
      <c r="W1201" s="162" t="s">
        <v>204</v>
      </c>
      <c r="X1201" s="162" t="s">
        <v>204</v>
      </c>
      <c r="Y1201" s="162" t="s">
        <v>205</v>
      </c>
      <c r="Z1201" s="162" t="s">
        <v>204</v>
      </c>
      <c r="AA1201" s="162" t="s">
        <v>204</v>
      </c>
      <c r="AB1201" s="162" t="s">
        <v>205</v>
      </c>
      <c r="AC1201" s="162" t="s">
        <v>204</v>
      </c>
      <c r="AD1201" s="162" t="s">
        <v>204</v>
      </c>
      <c r="AE1201" s="162" t="s">
        <v>204</v>
      </c>
      <c r="AF1201" s="162" t="s">
        <v>204</v>
      </c>
      <c r="AG1201" s="162" t="s">
        <v>197</v>
      </c>
    </row>
    <row r="1202" spans="1:33" x14ac:dyDescent="0.25">
      <c r="A1202" s="162" t="s">
        <v>232</v>
      </c>
      <c r="B1202" s="162" t="s">
        <v>197</v>
      </c>
      <c r="C1202" s="162" t="s">
        <v>197</v>
      </c>
      <c r="D1202" s="162" t="s">
        <v>1358</v>
      </c>
      <c r="E1202" s="162" t="s">
        <v>197</v>
      </c>
      <c r="F1202" s="162" t="s">
        <v>1359</v>
      </c>
      <c r="G1202" s="162" t="s">
        <v>2296</v>
      </c>
      <c r="H1202" s="162" t="s">
        <v>2297</v>
      </c>
      <c r="I1202" s="162" t="s">
        <v>2195</v>
      </c>
      <c r="J1202" s="162" t="s">
        <v>187</v>
      </c>
      <c r="K1202" s="162" t="s">
        <v>52</v>
      </c>
      <c r="L1202" s="162">
        <v>10</v>
      </c>
      <c r="M1202" s="162">
        <v>2015</v>
      </c>
      <c r="N1202" s="162" t="s">
        <v>2502</v>
      </c>
      <c r="O1202" s="162">
        <v>1343</v>
      </c>
      <c r="P1202" s="162" t="s">
        <v>204</v>
      </c>
      <c r="Q1202" s="162" t="s">
        <v>204</v>
      </c>
      <c r="R1202" s="162" t="s">
        <v>204</v>
      </c>
      <c r="S1202" s="162" t="s">
        <v>204</v>
      </c>
      <c r="T1202" s="162" t="s">
        <v>204</v>
      </c>
      <c r="U1202" s="162" t="s">
        <v>204</v>
      </c>
      <c r="V1202" s="162" t="s">
        <v>204</v>
      </c>
      <c r="W1202" s="162" t="s">
        <v>204</v>
      </c>
      <c r="X1202" s="162" t="s">
        <v>204</v>
      </c>
      <c r="Y1202" s="162" t="s">
        <v>205</v>
      </c>
      <c r="Z1202" s="162" t="s">
        <v>204</v>
      </c>
      <c r="AA1202" s="162" t="s">
        <v>204</v>
      </c>
      <c r="AB1202" s="162" t="s">
        <v>205</v>
      </c>
      <c r="AC1202" s="162" t="s">
        <v>204</v>
      </c>
      <c r="AD1202" s="162" t="s">
        <v>204</v>
      </c>
      <c r="AE1202" s="162" t="s">
        <v>204</v>
      </c>
      <c r="AF1202" s="162" t="s">
        <v>204</v>
      </c>
      <c r="AG1202" s="162" t="s">
        <v>197</v>
      </c>
    </row>
    <row r="1203" spans="1:33" x14ac:dyDescent="0.25">
      <c r="A1203" s="162" t="s">
        <v>232</v>
      </c>
      <c r="B1203" s="162" t="s">
        <v>197</v>
      </c>
      <c r="C1203" s="162" t="s">
        <v>197</v>
      </c>
      <c r="D1203" s="162" t="s">
        <v>1358</v>
      </c>
      <c r="E1203" s="162" t="s">
        <v>197</v>
      </c>
      <c r="F1203" s="162" t="s">
        <v>1359</v>
      </c>
      <c r="G1203" s="162" t="s">
        <v>2304</v>
      </c>
      <c r="H1203" s="162" t="s">
        <v>2305</v>
      </c>
      <c r="I1203" s="162" t="s">
        <v>2195</v>
      </c>
      <c r="J1203" s="162" t="s">
        <v>187</v>
      </c>
      <c r="K1203" s="162" t="s">
        <v>52</v>
      </c>
      <c r="L1203" s="162">
        <v>10</v>
      </c>
      <c r="M1203" s="162">
        <v>2015</v>
      </c>
      <c r="N1203" s="162" t="s">
        <v>2503</v>
      </c>
      <c r="O1203" s="162">
        <v>672</v>
      </c>
      <c r="P1203" s="162" t="s">
        <v>204</v>
      </c>
      <c r="Q1203" s="162" t="s">
        <v>204</v>
      </c>
      <c r="R1203" s="162" t="s">
        <v>204</v>
      </c>
      <c r="S1203" s="162" t="s">
        <v>204</v>
      </c>
      <c r="T1203" s="162" t="s">
        <v>204</v>
      </c>
      <c r="U1203" s="162" t="s">
        <v>204</v>
      </c>
      <c r="V1203" s="162" t="s">
        <v>204</v>
      </c>
      <c r="W1203" s="162" t="s">
        <v>204</v>
      </c>
      <c r="X1203" s="162" t="s">
        <v>204</v>
      </c>
      <c r="Y1203" s="162" t="s">
        <v>205</v>
      </c>
      <c r="Z1203" s="162" t="s">
        <v>204</v>
      </c>
      <c r="AA1203" s="162" t="s">
        <v>204</v>
      </c>
      <c r="AB1203" s="162" t="s">
        <v>205</v>
      </c>
      <c r="AC1203" s="162" t="s">
        <v>204</v>
      </c>
      <c r="AD1203" s="162" t="s">
        <v>204</v>
      </c>
      <c r="AE1203" s="162" t="s">
        <v>204</v>
      </c>
      <c r="AF1203" s="162" t="s">
        <v>204</v>
      </c>
      <c r="AG1203" s="162" t="s">
        <v>197</v>
      </c>
    </row>
    <row r="1204" spans="1:33" x14ac:dyDescent="0.25">
      <c r="A1204" s="162" t="s">
        <v>232</v>
      </c>
      <c r="B1204" s="162" t="s">
        <v>197</v>
      </c>
      <c r="C1204" s="162" t="s">
        <v>197</v>
      </c>
      <c r="D1204" s="162" t="s">
        <v>1358</v>
      </c>
      <c r="E1204" s="162" t="s">
        <v>197</v>
      </c>
      <c r="F1204" s="162" t="s">
        <v>1359</v>
      </c>
      <c r="G1204" s="162" t="s">
        <v>65</v>
      </c>
      <c r="H1204" s="162" t="s">
        <v>64</v>
      </c>
      <c r="I1204" s="162" t="s">
        <v>2059</v>
      </c>
      <c r="J1204" s="162" t="s">
        <v>1412</v>
      </c>
      <c r="K1204" s="162" t="s">
        <v>10</v>
      </c>
      <c r="L1204" s="162">
        <v>6</v>
      </c>
      <c r="M1204" s="162">
        <v>2016</v>
      </c>
      <c r="N1204" s="162" t="s">
        <v>2507</v>
      </c>
      <c r="O1204" s="162">
        <v>3954</v>
      </c>
      <c r="P1204" s="162" t="s">
        <v>204</v>
      </c>
      <c r="Q1204" s="162" t="s">
        <v>204</v>
      </c>
      <c r="R1204" s="162" t="s">
        <v>205</v>
      </c>
      <c r="S1204" s="162" t="s">
        <v>204</v>
      </c>
      <c r="T1204" s="162" t="s">
        <v>204</v>
      </c>
      <c r="U1204" s="162" t="s">
        <v>204</v>
      </c>
      <c r="V1204" s="162" t="s">
        <v>204</v>
      </c>
      <c r="W1204" s="162" t="s">
        <v>204</v>
      </c>
      <c r="X1204" s="162" t="s">
        <v>204</v>
      </c>
      <c r="Y1204" s="162" t="s">
        <v>205</v>
      </c>
      <c r="Z1204" s="162" t="s">
        <v>204</v>
      </c>
      <c r="AA1204" s="162" t="s">
        <v>204</v>
      </c>
      <c r="AB1204" s="162" t="s">
        <v>205</v>
      </c>
      <c r="AC1204" s="162" t="s">
        <v>204</v>
      </c>
      <c r="AD1204" s="162" t="s">
        <v>204</v>
      </c>
      <c r="AE1204" s="162" t="s">
        <v>204</v>
      </c>
      <c r="AF1204" s="162" t="s">
        <v>204</v>
      </c>
      <c r="AG1204" s="162" t="s">
        <v>197</v>
      </c>
    </row>
    <row r="1205" spans="1:33" x14ac:dyDescent="0.25">
      <c r="A1205" s="162" t="s">
        <v>232</v>
      </c>
      <c r="B1205" s="162" t="s">
        <v>197</v>
      </c>
      <c r="C1205" s="162" t="s">
        <v>197</v>
      </c>
      <c r="D1205" s="162" t="s">
        <v>1358</v>
      </c>
      <c r="E1205" s="162" t="s">
        <v>197</v>
      </c>
      <c r="F1205" s="162" t="s">
        <v>1359</v>
      </c>
      <c r="G1205" s="162" t="s">
        <v>65</v>
      </c>
      <c r="H1205" s="162" t="s">
        <v>64</v>
      </c>
      <c r="I1205" s="162" t="s">
        <v>2059</v>
      </c>
      <c r="J1205" s="162" t="s">
        <v>1412</v>
      </c>
      <c r="K1205" s="162" t="s">
        <v>10</v>
      </c>
      <c r="L1205" s="162">
        <v>6</v>
      </c>
      <c r="M1205" s="162">
        <v>2016</v>
      </c>
      <c r="N1205" s="162" t="s">
        <v>2508</v>
      </c>
      <c r="O1205" s="162">
        <v>4343</v>
      </c>
      <c r="P1205" s="162" t="s">
        <v>204</v>
      </c>
      <c r="Q1205" s="162" t="s">
        <v>204</v>
      </c>
      <c r="R1205" s="162" t="s">
        <v>205</v>
      </c>
      <c r="S1205" s="162" t="s">
        <v>204</v>
      </c>
      <c r="T1205" s="162" t="s">
        <v>204</v>
      </c>
      <c r="U1205" s="162" t="s">
        <v>204</v>
      </c>
      <c r="V1205" s="162" t="s">
        <v>204</v>
      </c>
      <c r="W1205" s="162" t="s">
        <v>204</v>
      </c>
      <c r="X1205" s="162" t="s">
        <v>204</v>
      </c>
      <c r="Y1205" s="162" t="s">
        <v>205</v>
      </c>
      <c r="Z1205" s="162" t="s">
        <v>204</v>
      </c>
      <c r="AA1205" s="162" t="s">
        <v>204</v>
      </c>
      <c r="AB1205" s="162" t="s">
        <v>205</v>
      </c>
      <c r="AC1205" s="162" t="s">
        <v>204</v>
      </c>
      <c r="AD1205" s="162" t="s">
        <v>204</v>
      </c>
      <c r="AE1205" s="162" t="s">
        <v>204</v>
      </c>
      <c r="AF1205" s="162" t="s">
        <v>204</v>
      </c>
      <c r="AG1205" s="162" t="s">
        <v>197</v>
      </c>
    </row>
    <row r="1206" spans="1:33" x14ac:dyDescent="0.25">
      <c r="A1206" s="162" t="s">
        <v>232</v>
      </c>
      <c r="B1206" s="162" t="s">
        <v>197</v>
      </c>
      <c r="C1206" s="162" t="s">
        <v>197</v>
      </c>
      <c r="D1206" s="162" t="s">
        <v>1358</v>
      </c>
      <c r="E1206" s="162" t="s">
        <v>197</v>
      </c>
      <c r="F1206" s="162" t="s">
        <v>1359</v>
      </c>
      <c r="G1206" s="162" t="s">
        <v>65</v>
      </c>
      <c r="H1206" s="162" t="s">
        <v>64</v>
      </c>
      <c r="I1206" s="162" t="s">
        <v>2059</v>
      </c>
      <c r="J1206" s="162" t="s">
        <v>1412</v>
      </c>
      <c r="K1206" s="162" t="s">
        <v>10</v>
      </c>
      <c r="L1206" s="162">
        <v>12</v>
      </c>
      <c r="M1206" s="162">
        <v>2015</v>
      </c>
      <c r="N1206" s="162" t="s">
        <v>2504</v>
      </c>
      <c r="O1206" s="162">
        <v>3732</v>
      </c>
      <c r="P1206" s="162" t="s">
        <v>204</v>
      </c>
      <c r="Q1206" s="162" t="s">
        <v>204</v>
      </c>
      <c r="R1206" s="162" t="s">
        <v>205</v>
      </c>
      <c r="S1206" s="162" t="s">
        <v>204</v>
      </c>
      <c r="T1206" s="162" t="s">
        <v>204</v>
      </c>
      <c r="U1206" s="162" t="s">
        <v>204</v>
      </c>
      <c r="V1206" s="162" t="s">
        <v>204</v>
      </c>
      <c r="W1206" s="162" t="s">
        <v>204</v>
      </c>
      <c r="X1206" s="162" t="s">
        <v>204</v>
      </c>
      <c r="Y1206" s="162" t="s">
        <v>205</v>
      </c>
      <c r="Z1206" s="162" t="s">
        <v>204</v>
      </c>
      <c r="AA1206" s="162" t="s">
        <v>204</v>
      </c>
      <c r="AB1206" s="162" t="s">
        <v>205</v>
      </c>
      <c r="AC1206" s="162" t="s">
        <v>204</v>
      </c>
      <c r="AD1206" s="162" t="s">
        <v>204</v>
      </c>
      <c r="AE1206" s="162" t="s">
        <v>204</v>
      </c>
      <c r="AF1206" s="162" t="s">
        <v>204</v>
      </c>
      <c r="AG1206" s="162" t="s">
        <v>197</v>
      </c>
    </row>
    <row r="1207" spans="1:33" x14ac:dyDescent="0.25">
      <c r="A1207" s="162" t="s">
        <v>232</v>
      </c>
      <c r="B1207" s="162" t="s">
        <v>197</v>
      </c>
      <c r="C1207" s="162" t="s">
        <v>197</v>
      </c>
      <c r="D1207" s="162" t="s">
        <v>1358</v>
      </c>
      <c r="E1207" s="162" t="s">
        <v>197</v>
      </c>
      <c r="F1207" s="162" t="s">
        <v>1359</v>
      </c>
      <c r="G1207" s="162" t="s">
        <v>65</v>
      </c>
      <c r="H1207" s="162" t="s">
        <v>64</v>
      </c>
      <c r="I1207" s="162" t="s">
        <v>2059</v>
      </c>
      <c r="J1207" s="162" t="s">
        <v>1412</v>
      </c>
      <c r="K1207" s="162" t="s">
        <v>10</v>
      </c>
      <c r="L1207" s="162">
        <v>4</v>
      </c>
      <c r="M1207" s="162">
        <v>2016</v>
      </c>
      <c r="N1207" s="162" t="s">
        <v>2505</v>
      </c>
      <c r="O1207" s="162">
        <v>5680</v>
      </c>
      <c r="P1207" s="162" t="s">
        <v>204</v>
      </c>
      <c r="Q1207" s="162" t="s">
        <v>204</v>
      </c>
      <c r="R1207" s="162" t="s">
        <v>205</v>
      </c>
      <c r="S1207" s="162" t="s">
        <v>204</v>
      </c>
      <c r="T1207" s="162" t="s">
        <v>204</v>
      </c>
      <c r="U1207" s="162" t="s">
        <v>204</v>
      </c>
      <c r="V1207" s="162" t="s">
        <v>204</v>
      </c>
      <c r="W1207" s="162" t="s">
        <v>204</v>
      </c>
      <c r="X1207" s="162" t="s">
        <v>204</v>
      </c>
      <c r="Y1207" s="162" t="s">
        <v>205</v>
      </c>
      <c r="Z1207" s="162" t="s">
        <v>204</v>
      </c>
      <c r="AA1207" s="162" t="s">
        <v>204</v>
      </c>
      <c r="AB1207" s="162" t="s">
        <v>205</v>
      </c>
      <c r="AC1207" s="162" t="s">
        <v>204</v>
      </c>
      <c r="AD1207" s="162" t="s">
        <v>204</v>
      </c>
      <c r="AE1207" s="162" t="s">
        <v>204</v>
      </c>
      <c r="AF1207" s="162" t="s">
        <v>204</v>
      </c>
      <c r="AG1207" s="162" t="s">
        <v>197</v>
      </c>
    </row>
    <row r="1208" spans="1:33" x14ac:dyDescent="0.25">
      <c r="A1208" s="162" t="s">
        <v>232</v>
      </c>
      <c r="B1208" s="162" t="s">
        <v>197</v>
      </c>
      <c r="C1208" s="162" t="s">
        <v>197</v>
      </c>
      <c r="D1208" s="162" t="s">
        <v>1358</v>
      </c>
      <c r="E1208" s="162" t="s">
        <v>197</v>
      </c>
      <c r="F1208" s="162" t="s">
        <v>1359</v>
      </c>
      <c r="G1208" s="162" t="s">
        <v>65</v>
      </c>
      <c r="H1208" s="162" t="s">
        <v>64</v>
      </c>
      <c r="I1208" s="162" t="s">
        <v>2059</v>
      </c>
      <c r="J1208" s="162" t="s">
        <v>1412</v>
      </c>
      <c r="K1208" s="162" t="s">
        <v>10</v>
      </c>
      <c r="L1208" s="162">
        <v>5</v>
      </c>
      <c r="M1208" s="162">
        <v>2016</v>
      </c>
      <c r="N1208" s="162" t="s">
        <v>2506</v>
      </c>
      <c r="O1208" s="162">
        <v>7225</v>
      </c>
      <c r="P1208" s="162" t="s">
        <v>204</v>
      </c>
      <c r="Q1208" s="162" t="s">
        <v>204</v>
      </c>
      <c r="R1208" s="162" t="s">
        <v>205</v>
      </c>
      <c r="S1208" s="162" t="s">
        <v>204</v>
      </c>
      <c r="T1208" s="162" t="s">
        <v>204</v>
      </c>
      <c r="U1208" s="162" t="s">
        <v>204</v>
      </c>
      <c r="V1208" s="162" t="s">
        <v>204</v>
      </c>
      <c r="W1208" s="162" t="s">
        <v>204</v>
      </c>
      <c r="X1208" s="162" t="s">
        <v>204</v>
      </c>
      <c r="Y1208" s="162" t="s">
        <v>205</v>
      </c>
      <c r="Z1208" s="162" t="s">
        <v>204</v>
      </c>
      <c r="AA1208" s="162" t="s">
        <v>204</v>
      </c>
      <c r="AB1208" s="162" t="s">
        <v>205</v>
      </c>
      <c r="AC1208" s="162" t="s">
        <v>204</v>
      </c>
      <c r="AD1208" s="162" t="s">
        <v>204</v>
      </c>
      <c r="AE1208" s="162" t="s">
        <v>204</v>
      </c>
      <c r="AF1208" s="162" t="s">
        <v>204</v>
      </c>
      <c r="AG1208" s="162" t="s">
        <v>197</v>
      </c>
    </row>
    <row r="1209" spans="1:33" x14ac:dyDescent="0.25">
      <c r="A1209" s="162" t="s">
        <v>232</v>
      </c>
      <c r="B1209" s="162" t="s">
        <v>197</v>
      </c>
      <c r="C1209" s="162" t="s">
        <v>197</v>
      </c>
      <c r="D1209" s="162" t="s">
        <v>1358</v>
      </c>
      <c r="E1209" s="162" t="s">
        <v>197</v>
      </c>
      <c r="F1209" s="162" t="s">
        <v>1359</v>
      </c>
      <c r="G1209" s="162" t="s">
        <v>2330</v>
      </c>
      <c r="H1209" s="162" t="s">
        <v>2331</v>
      </c>
      <c r="I1209" s="162" t="s">
        <v>2332</v>
      </c>
      <c r="J1209" s="162" t="s">
        <v>186</v>
      </c>
      <c r="K1209" s="162" t="s">
        <v>2333</v>
      </c>
      <c r="L1209" s="162">
        <v>1</v>
      </c>
      <c r="M1209" s="162">
        <v>2016</v>
      </c>
      <c r="N1209" s="162" t="s">
        <v>2513</v>
      </c>
      <c r="O1209" s="162">
        <v>1859</v>
      </c>
      <c r="P1209" s="162" t="s">
        <v>204</v>
      </c>
      <c r="Q1209" s="162" t="s">
        <v>204</v>
      </c>
      <c r="R1209" s="162" t="s">
        <v>204</v>
      </c>
      <c r="S1209" s="162" t="s">
        <v>204</v>
      </c>
      <c r="T1209" s="162" t="s">
        <v>204</v>
      </c>
      <c r="U1209" s="162" t="s">
        <v>204</v>
      </c>
      <c r="V1209" s="162" t="s">
        <v>204</v>
      </c>
      <c r="W1209" s="162" t="s">
        <v>204</v>
      </c>
      <c r="X1209" s="162" t="s">
        <v>204</v>
      </c>
      <c r="Y1209" s="162" t="s">
        <v>204</v>
      </c>
      <c r="Z1209" s="162" t="s">
        <v>204</v>
      </c>
      <c r="AA1209" s="162" t="s">
        <v>204</v>
      </c>
      <c r="AB1209" s="162" t="s">
        <v>204</v>
      </c>
      <c r="AC1209" s="162" t="s">
        <v>204</v>
      </c>
      <c r="AD1209" s="162" t="s">
        <v>204</v>
      </c>
      <c r="AE1209" s="162" t="s">
        <v>204</v>
      </c>
      <c r="AF1209" s="162" t="s">
        <v>204</v>
      </c>
      <c r="AG1209" s="162" t="s">
        <v>197</v>
      </c>
    </row>
    <row r="1210" spans="1:33" x14ac:dyDescent="0.25">
      <c r="A1210" s="162" t="s">
        <v>232</v>
      </c>
      <c r="B1210" s="162" t="s">
        <v>197</v>
      </c>
      <c r="C1210" s="162" t="s">
        <v>197</v>
      </c>
      <c r="D1210" s="162" t="s">
        <v>1358</v>
      </c>
      <c r="E1210" s="162" t="s">
        <v>197</v>
      </c>
      <c r="F1210" s="162" t="s">
        <v>1359</v>
      </c>
      <c r="G1210" s="162" t="s">
        <v>2330</v>
      </c>
      <c r="H1210" s="162" t="s">
        <v>2331</v>
      </c>
      <c r="I1210" s="162" t="s">
        <v>2332</v>
      </c>
      <c r="J1210" s="162" t="s">
        <v>186</v>
      </c>
      <c r="K1210" s="162" t="s">
        <v>2333</v>
      </c>
      <c r="L1210" s="162">
        <v>5</v>
      </c>
      <c r="M1210" s="162">
        <v>2016</v>
      </c>
      <c r="N1210" s="162" t="s">
        <v>2517</v>
      </c>
      <c r="O1210" s="162">
        <v>2308</v>
      </c>
      <c r="P1210" s="162" t="s">
        <v>204</v>
      </c>
      <c r="Q1210" s="162" t="s">
        <v>204</v>
      </c>
      <c r="R1210" s="162" t="s">
        <v>204</v>
      </c>
      <c r="S1210" s="162" t="s">
        <v>204</v>
      </c>
      <c r="T1210" s="162" t="s">
        <v>204</v>
      </c>
      <c r="U1210" s="162" t="s">
        <v>204</v>
      </c>
      <c r="V1210" s="162" t="s">
        <v>204</v>
      </c>
      <c r="W1210" s="162" t="s">
        <v>204</v>
      </c>
      <c r="X1210" s="162" t="s">
        <v>204</v>
      </c>
      <c r="Y1210" s="162" t="s">
        <v>204</v>
      </c>
      <c r="Z1210" s="162" t="s">
        <v>204</v>
      </c>
      <c r="AA1210" s="162" t="s">
        <v>204</v>
      </c>
      <c r="AB1210" s="162" t="s">
        <v>204</v>
      </c>
      <c r="AC1210" s="162" t="s">
        <v>204</v>
      </c>
      <c r="AD1210" s="162" t="s">
        <v>204</v>
      </c>
      <c r="AE1210" s="162" t="s">
        <v>204</v>
      </c>
      <c r="AF1210" s="162" t="s">
        <v>204</v>
      </c>
      <c r="AG1210" s="162" t="s">
        <v>197</v>
      </c>
    </row>
    <row r="1211" spans="1:33" x14ac:dyDescent="0.25">
      <c r="A1211" s="162" t="s">
        <v>232</v>
      </c>
      <c r="B1211" s="162" t="s">
        <v>197</v>
      </c>
      <c r="C1211" s="162" t="s">
        <v>197</v>
      </c>
      <c r="D1211" s="162" t="s">
        <v>1358</v>
      </c>
      <c r="E1211" s="162" t="s">
        <v>197</v>
      </c>
      <c r="F1211" s="162" t="s">
        <v>1359</v>
      </c>
      <c r="G1211" s="162" t="s">
        <v>2330</v>
      </c>
      <c r="H1211" s="162" t="s">
        <v>2331</v>
      </c>
      <c r="I1211" s="162" t="s">
        <v>2332</v>
      </c>
      <c r="J1211" s="162" t="s">
        <v>186</v>
      </c>
      <c r="K1211" s="162" t="s">
        <v>2333</v>
      </c>
      <c r="L1211" s="162">
        <v>3</v>
      </c>
      <c r="M1211" s="162">
        <v>2016</v>
      </c>
      <c r="N1211" s="162" t="s">
        <v>2515</v>
      </c>
      <c r="O1211" s="162">
        <v>2152</v>
      </c>
      <c r="P1211" s="162" t="s">
        <v>204</v>
      </c>
      <c r="Q1211" s="162" t="s">
        <v>204</v>
      </c>
      <c r="R1211" s="162" t="s">
        <v>204</v>
      </c>
      <c r="S1211" s="162" t="s">
        <v>204</v>
      </c>
      <c r="T1211" s="162" t="s">
        <v>204</v>
      </c>
      <c r="U1211" s="162" t="s">
        <v>204</v>
      </c>
      <c r="V1211" s="162" t="s">
        <v>204</v>
      </c>
      <c r="W1211" s="162" t="s">
        <v>204</v>
      </c>
      <c r="X1211" s="162" t="s">
        <v>204</v>
      </c>
      <c r="Y1211" s="162" t="s">
        <v>204</v>
      </c>
      <c r="Z1211" s="162" t="s">
        <v>204</v>
      </c>
      <c r="AA1211" s="162" t="s">
        <v>204</v>
      </c>
      <c r="AB1211" s="162" t="s">
        <v>204</v>
      </c>
      <c r="AC1211" s="162" t="s">
        <v>204</v>
      </c>
      <c r="AD1211" s="162" t="s">
        <v>204</v>
      </c>
      <c r="AE1211" s="162" t="s">
        <v>204</v>
      </c>
      <c r="AF1211" s="162" t="s">
        <v>204</v>
      </c>
      <c r="AG1211" s="162" t="s">
        <v>197</v>
      </c>
    </row>
    <row r="1212" spans="1:33" x14ac:dyDescent="0.25">
      <c r="A1212" s="162" t="s">
        <v>232</v>
      </c>
      <c r="B1212" s="162" t="s">
        <v>197</v>
      </c>
      <c r="C1212" s="162" t="s">
        <v>197</v>
      </c>
      <c r="D1212" s="162" t="s">
        <v>1358</v>
      </c>
      <c r="E1212" s="162" t="s">
        <v>197</v>
      </c>
      <c r="F1212" s="162" t="s">
        <v>1359</v>
      </c>
      <c r="G1212" s="162" t="s">
        <v>2330</v>
      </c>
      <c r="H1212" s="162" t="s">
        <v>2331</v>
      </c>
      <c r="I1212" s="162" t="s">
        <v>2332</v>
      </c>
      <c r="J1212" s="162" t="s">
        <v>186</v>
      </c>
      <c r="K1212" s="162" t="s">
        <v>2333</v>
      </c>
      <c r="L1212" s="162">
        <v>8</v>
      </c>
      <c r="M1212" s="162">
        <v>2016</v>
      </c>
      <c r="N1212" s="162" t="s">
        <v>2520</v>
      </c>
      <c r="O1212" s="162">
        <v>99</v>
      </c>
      <c r="P1212" s="162" t="s">
        <v>204</v>
      </c>
      <c r="Q1212" s="162" t="s">
        <v>204</v>
      </c>
      <c r="R1212" s="162" t="s">
        <v>204</v>
      </c>
      <c r="S1212" s="162" t="s">
        <v>204</v>
      </c>
      <c r="T1212" s="162" t="s">
        <v>204</v>
      </c>
      <c r="U1212" s="162" t="s">
        <v>204</v>
      </c>
      <c r="V1212" s="162" t="s">
        <v>204</v>
      </c>
      <c r="W1212" s="162" t="s">
        <v>204</v>
      </c>
      <c r="X1212" s="162" t="s">
        <v>204</v>
      </c>
      <c r="Y1212" s="162" t="s">
        <v>204</v>
      </c>
      <c r="Z1212" s="162" t="s">
        <v>204</v>
      </c>
      <c r="AA1212" s="162" t="s">
        <v>204</v>
      </c>
      <c r="AB1212" s="162" t="s">
        <v>204</v>
      </c>
      <c r="AC1212" s="162" t="s">
        <v>204</v>
      </c>
      <c r="AD1212" s="162" t="s">
        <v>204</v>
      </c>
      <c r="AE1212" s="162" t="s">
        <v>204</v>
      </c>
      <c r="AF1212" s="162" t="s">
        <v>204</v>
      </c>
      <c r="AG1212" s="162" t="s">
        <v>197</v>
      </c>
    </row>
    <row r="1213" spans="1:33" x14ac:dyDescent="0.25">
      <c r="A1213" s="162" t="s">
        <v>232</v>
      </c>
      <c r="B1213" s="162" t="s">
        <v>197</v>
      </c>
      <c r="C1213" s="162" t="s">
        <v>197</v>
      </c>
      <c r="D1213" s="162" t="s">
        <v>1358</v>
      </c>
      <c r="E1213" s="162" t="s">
        <v>197</v>
      </c>
      <c r="F1213" s="162" t="s">
        <v>1359</v>
      </c>
      <c r="G1213" s="162" t="s">
        <v>2330</v>
      </c>
      <c r="H1213" s="162" t="s">
        <v>2331</v>
      </c>
      <c r="I1213" s="162" t="s">
        <v>2332</v>
      </c>
      <c r="J1213" s="162" t="s">
        <v>186</v>
      </c>
      <c r="K1213" s="162" t="s">
        <v>2333</v>
      </c>
      <c r="L1213" s="162">
        <v>12</v>
      </c>
      <c r="M1213" s="162">
        <v>2015</v>
      </c>
      <c r="N1213" s="162" t="s">
        <v>2512</v>
      </c>
      <c r="O1213" s="162">
        <v>2033</v>
      </c>
      <c r="P1213" s="162" t="s">
        <v>204</v>
      </c>
      <c r="Q1213" s="162" t="s">
        <v>204</v>
      </c>
      <c r="R1213" s="162" t="s">
        <v>204</v>
      </c>
      <c r="S1213" s="162" t="s">
        <v>204</v>
      </c>
      <c r="T1213" s="162" t="s">
        <v>204</v>
      </c>
      <c r="U1213" s="162" t="s">
        <v>204</v>
      </c>
      <c r="V1213" s="162" t="s">
        <v>204</v>
      </c>
      <c r="W1213" s="162" t="s">
        <v>204</v>
      </c>
      <c r="X1213" s="162" t="s">
        <v>204</v>
      </c>
      <c r="Y1213" s="162" t="s">
        <v>204</v>
      </c>
      <c r="Z1213" s="162" t="s">
        <v>204</v>
      </c>
      <c r="AA1213" s="162" t="s">
        <v>204</v>
      </c>
      <c r="AB1213" s="162" t="s">
        <v>204</v>
      </c>
      <c r="AC1213" s="162" t="s">
        <v>204</v>
      </c>
      <c r="AD1213" s="162" t="s">
        <v>204</v>
      </c>
      <c r="AE1213" s="162" t="s">
        <v>204</v>
      </c>
      <c r="AF1213" s="162" t="s">
        <v>204</v>
      </c>
      <c r="AG1213" s="162" t="s">
        <v>197</v>
      </c>
    </row>
    <row r="1214" spans="1:33" x14ac:dyDescent="0.25">
      <c r="A1214" s="162" t="s">
        <v>232</v>
      </c>
      <c r="B1214" s="162" t="s">
        <v>197</v>
      </c>
      <c r="C1214" s="162" t="s">
        <v>197</v>
      </c>
      <c r="D1214" s="162" t="s">
        <v>1358</v>
      </c>
      <c r="E1214" s="162" t="s">
        <v>197</v>
      </c>
      <c r="F1214" s="162" t="s">
        <v>1359</v>
      </c>
      <c r="G1214" s="162" t="s">
        <v>2330</v>
      </c>
      <c r="H1214" s="162" t="s">
        <v>2331</v>
      </c>
      <c r="I1214" s="162" t="s">
        <v>2332</v>
      </c>
      <c r="J1214" s="162" t="s">
        <v>186</v>
      </c>
      <c r="K1214" s="162" t="s">
        <v>2333</v>
      </c>
      <c r="L1214" s="162">
        <v>9</v>
      </c>
      <c r="M1214" s="162">
        <v>2015</v>
      </c>
      <c r="N1214" s="162" t="s">
        <v>2509</v>
      </c>
      <c r="O1214" s="162">
        <v>1777</v>
      </c>
      <c r="P1214" s="162" t="s">
        <v>204</v>
      </c>
      <c r="Q1214" s="162" t="s">
        <v>204</v>
      </c>
      <c r="R1214" s="162" t="s">
        <v>204</v>
      </c>
      <c r="S1214" s="162" t="s">
        <v>204</v>
      </c>
      <c r="T1214" s="162" t="s">
        <v>204</v>
      </c>
      <c r="U1214" s="162" t="s">
        <v>204</v>
      </c>
      <c r="V1214" s="162" t="s">
        <v>204</v>
      </c>
      <c r="W1214" s="162" t="s">
        <v>204</v>
      </c>
      <c r="X1214" s="162" t="s">
        <v>204</v>
      </c>
      <c r="Y1214" s="162" t="s">
        <v>204</v>
      </c>
      <c r="Z1214" s="162" t="s">
        <v>204</v>
      </c>
      <c r="AA1214" s="162" t="s">
        <v>204</v>
      </c>
      <c r="AB1214" s="162" t="s">
        <v>204</v>
      </c>
      <c r="AC1214" s="162" t="s">
        <v>204</v>
      </c>
      <c r="AD1214" s="162" t="s">
        <v>204</v>
      </c>
      <c r="AE1214" s="162" t="s">
        <v>204</v>
      </c>
      <c r="AF1214" s="162" t="s">
        <v>204</v>
      </c>
      <c r="AG1214" s="162" t="s">
        <v>197</v>
      </c>
    </row>
    <row r="1215" spans="1:33" x14ac:dyDescent="0.25">
      <c r="A1215" s="162" t="s">
        <v>232</v>
      </c>
      <c r="B1215" s="162" t="s">
        <v>197</v>
      </c>
      <c r="C1215" s="162" t="s">
        <v>197</v>
      </c>
      <c r="D1215" s="162" t="s">
        <v>1358</v>
      </c>
      <c r="E1215" s="162" t="s">
        <v>197</v>
      </c>
      <c r="F1215" s="162" t="s">
        <v>1359</v>
      </c>
      <c r="G1215" s="162" t="s">
        <v>2330</v>
      </c>
      <c r="H1215" s="162" t="s">
        <v>2331</v>
      </c>
      <c r="I1215" s="162" t="s">
        <v>2332</v>
      </c>
      <c r="J1215" s="162" t="s">
        <v>186</v>
      </c>
      <c r="K1215" s="162" t="s">
        <v>2333</v>
      </c>
      <c r="L1215" s="162">
        <v>7</v>
      </c>
      <c r="M1215" s="162">
        <v>2016</v>
      </c>
      <c r="N1215" s="162" t="s">
        <v>2519</v>
      </c>
      <c r="O1215" s="162">
        <v>2321</v>
      </c>
      <c r="P1215" s="162" t="s">
        <v>204</v>
      </c>
      <c r="Q1215" s="162" t="s">
        <v>204</v>
      </c>
      <c r="R1215" s="162" t="s">
        <v>204</v>
      </c>
      <c r="S1215" s="162" t="s">
        <v>204</v>
      </c>
      <c r="T1215" s="162" t="s">
        <v>204</v>
      </c>
      <c r="U1215" s="162" t="s">
        <v>204</v>
      </c>
      <c r="V1215" s="162" t="s">
        <v>204</v>
      </c>
      <c r="W1215" s="162" t="s">
        <v>204</v>
      </c>
      <c r="X1215" s="162" t="s">
        <v>204</v>
      </c>
      <c r="Y1215" s="162" t="s">
        <v>204</v>
      </c>
      <c r="Z1215" s="162" t="s">
        <v>204</v>
      </c>
      <c r="AA1215" s="162" t="s">
        <v>204</v>
      </c>
      <c r="AB1215" s="162" t="s">
        <v>204</v>
      </c>
      <c r="AC1215" s="162" t="s">
        <v>204</v>
      </c>
      <c r="AD1215" s="162" t="s">
        <v>204</v>
      </c>
      <c r="AE1215" s="162" t="s">
        <v>204</v>
      </c>
      <c r="AF1215" s="162" t="s">
        <v>204</v>
      </c>
      <c r="AG1215" s="162" t="s">
        <v>197</v>
      </c>
    </row>
    <row r="1216" spans="1:33" x14ac:dyDescent="0.25">
      <c r="A1216" s="162" t="s">
        <v>232</v>
      </c>
      <c r="B1216" s="162" t="s">
        <v>197</v>
      </c>
      <c r="C1216" s="162" t="s">
        <v>197</v>
      </c>
      <c r="D1216" s="162" t="s">
        <v>1358</v>
      </c>
      <c r="E1216" s="162" t="s">
        <v>197</v>
      </c>
      <c r="F1216" s="162" t="s">
        <v>1359</v>
      </c>
      <c r="G1216" s="162" t="s">
        <v>2330</v>
      </c>
      <c r="H1216" s="162" t="s">
        <v>2331</v>
      </c>
      <c r="I1216" s="162" t="s">
        <v>2332</v>
      </c>
      <c r="J1216" s="162" t="s">
        <v>186</v>
      </c>
      <c r="K1216" s="162" t="s">
        <v>2333</v>
      </c>
      <c r="L1216" s="162">
        <v>10</v>
      </c>
      <c r="M1216" s="162">
        <v>2015</v>
      </c>
      <c r="N1216" s="162" t="s">
        <v>2510</v>
      </c>
      <c r="O1216" s="162">
        <v>1632</v>
      </c>
      <c r="P1216" s="162" t="s">
        <v>204</v>
      </c>
      <c r="Q1216" s="162" t="s">
        <v>204</v>
      </c>
      <c r="R1216" s="162" t="s">
        <v>204</v>
      </c>
      <c r="S1216" s="162" t="s">
        <v>204</v>
      </c>
      <c r="T1216" s="162" t="s">
        <v>204</v>
      </c>
      <c r="U1216" s="162" t="s">
        <v>204</v>
      </c>
      <c r="V1216" s="162" t="s">
        <v>204</v>
      </c>
      <c r="W1216" s="162" t="s">
        <v>204</v>
      </c>
      <c r="X1216" s="162" t="s">
        <v>204</v>
      </c>
      <c r="Y1216" s="162" t="s">
        <v>204</v>
      </c>
      <c r="Z1216" s="162" t="s">
        <v>204</v>
      </c>
      <c r="AA1216" s="162" t="s">
        <v>204</v>
      </c>
      <c r="AB1216" s="162" t="s">
        <v>204</v>
      </c>
      <c r="AC1216" s="162" t="s">
        <v>204</v>
      </c>
      <c r="AD1216" s="162" t="s">
        <v>204</v>
      </c>
      <c r="AE1216" s="162" t="s">
        <v>204</v>
      </c>
      <c r="AF1216" s="162" t="s">
        <v>204</v>
      </c>
      <c r="AG1216" s="162" t="s">
        <v>197</v>
      </c>
    </row>
    <row r="1217" spans="1:33" x14ac:dyDescent="0.25">
      <c r="A1217" s="162" t="s">
        <v>232</v>
      </c>
      <c r="B1217" s="162" t="s">
        <v>197</v>
      </c>
      <c r="C1217" s="162" t="s">
        <v>197</v>
      </c>
      <c r="D1217" s="162" t="s">
        <v>1358</v>
      </c>
      <c r="E1217" s="162" t="s">
        <v>197</v>
      </c>
      <c r="F1217" s="162" t="s">
        <v>1359</v>
      </c>
      <c r="G1217" s="162" t="s">
        <v>2330</v>
      </c>
      <c r="H1217" s="162" t="s">
        <v>2331</v>
      </c>
      <c r="I1217" s="162" t="s">
        <v>2332</v>
      </c>
      <c r="J1217" s="162" t="s">
        <v>186</v>
      </c>
      <c r="K1217" s="162" t="s">
        <v>2333</v>
      </c>
      <c r="L1217" s="162">
        <v>11</v>
      </c>
      <c r="M1217" s="162">
        <v>2015</v>
      </c>
      <c r="N1217" s="162" t="s">
        <v>2511</v>
      </c>
      <c r="O1217" s="162">
        <v>1519</v>
      </c>
      <c r="P1217" s="162" t="s">
        <v>204</v>
      </c>
      <c r="Q1217" s="162" t="s">
        <v>204</v>
      </c>
      <c r="R1217" s="162" t="s">
        <v>204</v>
      </c>
      <c r="S1217" s="162" t="s">
        <v>204</v>
      </c>
      <c r="T1217" s="162" t="s">
        <v>204</v>
      </c>
      <c r="U1217" s="162" t="s">
        <v>204</v>
      </c>
      <c r="V1217" s="162" t="s">
        <v>204</v>
      </c>
      <c r="W1217" s="162" t="s">
        <v>204</v>
      </c>
      <c r="X1217" s="162" t="s">
        <v>204</v>
      </c>
      <c r="Y1217" s="162" t="s">
        <v>204</v>
      </c>
      <c r="Z1217" s="162" t="s">
        <v>204</v>
      </c>
      <c r="AA1217" s="162" t="s">
        <v>204</v>
      </c>
      <c r="AB1217" s="162" t="s">
        <v>204</v>
      </c>
      <c r="AC1217" s="162" t="s">
        <v>204</v>
      </c>
      <c r="AD1217" s="162" t="s">
        <v>204</v>
      </c>
      <c r="AE1217" s="162" t="s">
        <v>204</v>
      </c>
      <c r="AF1217" s="162" t="s">
        <v>204</v>
      </c>
      <c r="AG1217" s="162" t="s">
        <v>197</v>
      </c>
    </row>
    <row r="1218" spans="1:33" x14ac:dyDescent="0.25">
      <c r="A1218" s="162" t="s">
        <v>232</v>
      </c>
      <c r="B1218" s="162" t="s">
        <v>197</v>
      </c>
      <c r="C1218" s="162" t="s">
        <v>197</v>
      </c>
      <c r="D1218" s="162" t="s">
        <v>1358</v>
      </c>
      <c r="E1218" s="162" t="s">
        <v>197</v>
      </c>
      <c r="F1218" s="162" t="s">
        <v>1359</v>
      </c>
      <c r="G1218" s="162" t="s">
        <v>2330</v>
      </c>
      <c r="H1218" s="162" t="s">
        <v>2331</v>
      </c>
      <c r="I1218" s="162" t="s">
        <v>2332</v>
      </c>
      <c r="J1218" s="162" t="s">
        <v>186</v>
      </c>
      <c r="K1218" s="162" t="s">
        <v>2333</v>
      </c>
      <c r="L1218" s="162">
        <v>4</v>
      </c>
      <c r="M1218" s="162">
        <v>2016</v>
      </c>
      <c r="N1218" s="162" t="s">
        <v>2516</v>
      </c>
      <c r="O1218" s="162">
        <v>2329</v>
      </c>
      <c r="P1218" s="162" t="s">
        <v>204</v>
      </c>
      <c r="Q1218" s="162" t="s">
        <v>204</v>
      </c>
      <c r="R1218" s="162" t="s">
        <v>204</v>
      </c>
      <c r="S1218" s="162" t="s">
        <v>204</v>
      </c>
      <c r="T1218" s="162" t="s">
        <v>204</v>
      </c>
      <c r="U1218" s="162" t="s">
        <v>204</v>
      </c>
      <c r="V1218" s="162" t="s">
        <v>204</v>
      </c>
      <c r="W1218" s="162" t="s">
        <v>204</v>
      </c>
      <c r="X1218" s="162" t="s">
        <v>204</v>
      </c>
      <c r="Y1218" s="162" t="s">
        <v>204</v>
      </c>
      <c r="Z1218" s="162" t="s">
        <v>204</v>
      </c>
      <c r="AA1218" s="162" t="s">
        <v>204</v>
      </c>
      <c r="AB1218" s="162" t="s">
        <v>204</v>
      </c>
      <c r="AC1218" s="162" t="s">
        <v>204</v>
      </c>
      <c r="AD1218" s="162" t="s">
        <v>204</v>
      </c>
      <c r="AE1218" s="162" t="s">
        <v>204</v>
      </c>
      <c r="AF1218" s="162" t="s">
        <v>204</v>
      </c>
      <c r="AG1218" s="162" t="s">
        <v>197</v>
      </c>
    </row>
    <row r="1219" spans="1:33" x14ac:dyDescent="0.25">
      <c r="A1219" s="162" t="s">
        <v>232</v>
      </c>
      <c r="B1219" s="162" t="s">
        <v>197</v>
      </c>
      <c r="C1219" s="162" t="s">
        <v>197</v>
      </c>
      <c r="D1219" s="162" t="s">
        <v>1358</v>
      </c>
      <c r="E1219" s="162" t="s">
        <v>197</v>
      </c>
      <c r="F1219" s="162" t="s">
        <v>1359</v>
      </c>
      <c r="G1219" s="162" t="s">
        <v>2330</v>
      </c>
      <c r="H1219" s="162" t="s">
        <v>2331</v>
      </c>
      <c r="I1219" s="162" t="s">
        <v>2332</v>
      </c>
      <c r="J1219" s="162" t="s">
        <v>186</v>
      </c>
      <c r="K1219" s="162" t="s">
        <v>2333</v>
      </c>
      <c r="L1219" s="162">
        <v>6</v>
      </c>
      <c r="M1219" s="162">
        <v>2016</v>
      </c>
      <c r="N1219" s="162" t="s">
        <v>2518</v>
      </c>
      <c r="O1219" s="162">
        <v>2210</v>
      </c>
      <c r="P1219" s="162" t="s">
        <v>204</v>
      </c>
      <c r="Q1219" s="162" t="s">
        <v>204</v>
      </c>
      <c r="R1219" s="162" t="s">
        <v>204</v>
      </c>
      <c r="S1219" s="162" t="s">
        <v>204</v>
      </c>
      <c r="T1219" s="162" t="s">
        <v>204</v>
      </c>
      <c r="U1219" s="162" t="s">
        <v>204</v>
      </c>
      <c r="V1219" s="162" t="s">
        <v>204</v>
      </c>
      <c r="W1219" s="162" t="s">
        <v>204</v>
      </c>
      <c r="X1219" s="162" t="s">
        <v>204</v>
      </c>
      <c r="Y1219" s="162" t="s">
        <v>204</v>
      </c>
      <c r="Z1219" s="162" t="s">
        <v>204</v>
      </c>
      <c r="AA1219" s="162" t="s">
        <v>204</v>
      </c>
      <c r="AB1219" s="162" t="s">
        <v>204</v>
      </c>
      <c r="AC1219" s="162" t="s">
        <v>204</v>
      </c>
      <c r="AD1219" s="162" t="s">
        <v>204</v>
      </c>
      <c r="AE1219" s="162" t="s">
        <v>204</v>
      </c>
      <c r="AF1219" s="162" t="s">
        <v>204</v>
      </c>
      <c r="AG1219" s="162" t="s">
        <v>197</v>
      </c>
    </row>
    <row r="1220" spans="1:33" x14ac:dyDescent="0.25">
      <c r="A1220" s="162" t="s">
        <v>232</v>
      </c>
      <c r="B1220" s="162" t="s">
        <v>197</v>
      </c>
      <c r="C1220" s="162" t="s">
        <v>197</v>
      </c>
      <c r="D1220" s="162" t="s">
        <v>1358</v>
      </c>
      <c r="E1220" s="162" t="s">
        <v>197</v>
      </c>
      <c r="F1220" s="162" t="s">
        <v>1359</v>
      </c>
      <c r="G1220" s="162" t="s">
        <v>2330</v>
      </c>
      <c r="H1220" s="162" t="s">
        <v>2331</v>
      </c>
      <c r="I1220" s="162" t="s">
        <v>2332</v>
      </c>
      <c r="J1220" s="162" t="s">
        <v>186</v>
      </c>
      <c r="K1220" s="162" t="s">
        <v>2333</v>
      </c>
      <c r="L1220" s="162">
        <v>2</v>
      </c>
      <c r="M1220" s="162">
        <v>2016</v>
      </c>
      <c r="N1220" s="162" t="s">
        <v>2514</v>
      </c>
      <c r="O1220" s="162">
        <v>2131</v>
      </c>
      <c r="P1220" s="162" t="s">
        <v>204</v>
      </c>
      <c r="Q1220" s="162" t="s">
        <v>204</v>
      </c>
      <c r="R1220" s="162" t="s">
        <v>204</v>
      </c>
      <c r="S1220" s="162" t="s">
        <v>204</v>
      </c>
      <c r="T1220" s="162" t="s">
        <v>204</v>
      </c>
      <c r="U1220" s="162" t="s">
        <v>204</v>
      </c>
      <c r="V1220" s="162" t="s">
        <v>204</v>
      </c>
      <c r="W1220" s="162" t="s">
        <v>204</v>
      </c>
      <c r="X1220" s="162" t="s">
        <v>204</v>
      </c>
      <c r="Y1220" s="162" t="s">
        <v>204</v>
      </c>
      <c r="Z1220" s="162" t="s">
        <v>204</v>
      </c>
      <c r="AA1220" s="162" t="s">
        <v>204</v>
      </c>
      <c r="AB1220" s="162" t="s">
        <v>204</v>
      </c>
      <c r="AC1220" s="162" t="s">
        <v>204</v>
      </c>
      <c r="AD1220" s="162" t="s">
        <v>204</v>
      </c>
      <c r="AE1220" s="162" t="s">
        <v>204</v>
      </c>
      <c r="AF1220" s="162" t="s">
        <v>204</v>
      </c>
      <c r="AG1220" s="162" t="s">
        <v>197</v>
      </c>
    </row>
    <row r="1221" spans="1:33" x14ac:dyDescent="0.25">
      <c r="A1221" s="162" t="s">
        <v>232</v>
      </c>
      <c r="B1221" s="162" t="s">
        <v>197</v>
      </c>
      <c r="C1221" s="162" t="s">
        <v>197</v>
      </c>
      <c r="D1221" s="162" t="s">
        <v>1358</v>
      </c>
      <c r="E1221" s="162" t="s">
        <v>197</v>
      </c>
      <c r="F1221" s="162" t="s">
        <v>1359</v>
      </c>
      <c r="G1221" s="162" t="s">
        <v>2075</v>
      </c>
      <c r="H1221" s="162" t="s">
        <v>2076</v>
      </c>
      <c r="I1221" s="162" t="s">
        <v>1564</v>
      </c>
      <c r="J1221" s="162" t="s">
        <v>186</v>
      </c>
      <c r="K1221" s="162" t="s">
        <v>10</v>
      </c>
      <c r="L1221" s="162">
        <v>7</v>
      </c>
      <c r="M1221" s="162">
        <v>2015</v>
      </c>
      <c r="N1221" s="162" t="s">
        <v>2522</v>
      </c>
      <c r="O1221" s="162">
        <v>212</v>
      </c>
      <c r="P1221" s="162" t="s">
        <v>204</v>
      </c>
      <c r="Q1221" s="162" t="s">
        <v>204</v>
      </c>
      <c r="R1221" s="162" t="s">
        <v>205</v>
      </c>
      <c r="S1221" s="162" t="s">
        <v>204</v>
      </c>
      <c r="T1221" s="162" t="s">
        <v>204</v>
      </c>
      <c r="U1221" s="162" t="s">
        <v>204</v>
      </c>
      <c r="V1221" s="162" t="s">
        <v>204</v>
      </c>
      <c r="W1221" s="162" t="s">
        <v>204</v>
      </c>
      <c r="X1221" s="162" t="s">
        <v>205</v>
      </c>
      <c r="Y1221" s="162" t="s">
        <v>205</v>
      </c>
      <c r="Z1221" s="162" t="s">
        <v>204</v>
      </c>
      <c r="AA1221" s="162" t="s">
        <v>204</v>
      </c>
      <c r="AB1221" s="162" t="s">
        <v>205</v>
      </c>
      <c r="AC1221" s="162" t="s">
        <v>204</v>
      </c>
      <c r="AD1221" s="162" t="s">
        <v>204</v>
      </c>
      <c r="AE1221" s="162" t="s">
        <v>204</v>
      </c>
      <c r="AF1221" s="162" t="s">
        <v>204</v>
      </c>
      <c r="AG1221" s="162" t="s">
        <v>197</v>
      </c>
    </row>
    <row r="1222" spans="1:33" x14ac:dyDescent="0.25">
      <c r="A1222" s="162" t="s">
        <v>232</v>
      </c>
      <c r="B1222" s="162" t="s">
        <v>197</v>
      </c>
      <c r="C1222" s="162" t="s">
        <v>197</v>
      </c>
      <c r="D1222" s="162" t="s">
        <v>1358</v>
      </c>
      <c r="E1222" s="162" t="s">
        <v>197</v>
      </c>
      <c r="F1222" s="162" t="s">
        <v>1359</v>
      </c>
      <c r="G1222" s="162" t="s">
        <v>2075</v>
      </c>
      <c r="H1222" s="162" t="s">
        <v>2076</v>
      </c>
      <c r="I1222" s="162" t="s">
        <v>1564</v>
      </c>
      <c r="J1222" s="162" t="s">
        <v>186</v>
      </c>
      <c r="K1222" s="162" t="s">
        <v>10</v>
      </c>
      <c r="L1222" s="162">
        <v>7</v>
      </c>
      <c r="M1222" s="162">
        <v>2015</v>
      </c>
      <c r="N1222" s="162" t="s">
        <v>2523</v>
      </c>
      <c r="O1222" s="162">
        <v>13</v>
      </c>
      <c r="P1222" s="162" t="s">
        <v>204</v>
      </c>
      <c r="Q1222" s="162" t="s">
        <v>204</v>
      </c>
      <c r="R1222" s="162" t="s">
        <v>205</v>
      </c>
      <c r="S1222" s="162" t="s">
        <v>204</v>
      </c>
      <c r="T1222" s="162" t="s">
        <v>204</v>
      </c>
      <c r="U1222" s="162" t="s">
        <v>204</v>
      </c>
      <c r="V1222" s="162" t="s">
        <v>204</v>
      </c>
      <c r="W1222" s="162" t="s">
        <v>204</v>
      </c>
      <c r="X1222" s="162" t="s">
        <v>205</v>
      </c>
      <c r="Y1222" s="162" t="s">
        <v>205</v>
      </c>
      <c r="Z1222" s="162" t="s">
        <v>204</v>
      </c>
      <c r="AA1222" s="162" t="s">
        <v>204</v>
      </c>
      <c r="AB1222" s="162" t="s">
        <v>205</v>
      </c>
      <c r="AC1222" s="162" t="s">
        <v>204</v>
      </c>
      <c r="AD1222" s="162" t="s">
        <v>204</v>
      </c>
      <c r="AE1222" s="162" t="s">
        <v>204</v>
      </c>
      <c r="AF1222" s="162" t="s">
        <v>204</v>
      </c>
      <c r="AG1222" s="162" t="s">
        <v>197</v>
      </c>
    </row>
    <row r="1223" spans="1:33" x14ac:dyDescent="0.25">
      <c r="A1223" s="162" t="s">
        <v>232</v>
      </c>
      <c r="B1223" s="162" t="s">
        <v>197</v>
      </c>
      <c r="C1223" s="162" t="s">
        <v>197</v>
      </c>
      <c r="D1223" s="162" t="s">
        <v>1358</v>
      </c>
      <c r="E1223" s="162" t="s">
        <v>197</v>
      </c>
      <c r="F1223" s="162" t="s">
        <v>1359</v>
      </c>
      <c r="G1223" s="162" t="s">
        <v>2075</v>
      </c>
      <c r="H1223" s="162" t="s">
        <v>2076</v>
      </c>
      <c r="I1223" s="162" t="s">
        <v>1564</v>
      </c>
      <c r="J1223" s="162" t="s">
        <v>186</v>
      </c>
      <c r="K1223" s="162" t="s">
        <v>10</v>
      </c>
      <c r="L1223" s="162">
        <v>7</v>
      </c>
      <c r="M1223" s="162">
        <v>2015</v>
      </c>
      <c r="N1223" s="162" t="s">
        <v>2521</v>
      </c>
      <c r="O1223" s="162">
        <v>335</v>
      </c>
      <c r="P1223" s="162" t="s">
        <v>204</v>
      </c>
      <c r="Q1223" s="162" t="s">
        <v>204</v>
      </c>
      <c r="R1223" s="162" t="s">
        <v>205</v>
      </c>
      <c r="S1223" s="162" t="s">
        <v>204</v>
      </c>
      <c r="T1223" s="162" t="s">
        <v>204</v>
      </c>
      <c r="U1223" s="162" t="s">
        <v>204</v>
      </c>
      <c r="V1223" s="162" t="s">
        <v>204</v>
      </c>
      <c r="W1223" s="162" t="s">
        <v>204</v>
      </c>
      <c r="X1223" s="162" t="s">
        <v>205</v>
      </c>
      <c r="Y1223" s="162" t="s">
        <v>205</v>
      </c>
      <c r="Z1223" s="162" t="s">
        <v>204</v>
      </c>
      <c r="AA1223" s="162" t="s">
        <v>204</v>
      </c>
      <c r="AB1223" s="162" t="s">
        <v>205</v>
      </c>
      <c r="AC1223" s="162" t="s">
        <v>204</v>
      </c>
      <c r="AD1223" s="162" t="s">
        <v>204</v>
      </c>
      <c r="AE1223" s="162" t="s">
        <v>204</v>
      </c>
      <c r="AF1223" s="162" t="s">
        <v>204</v>
      </c>
      <c r="AG1223" s="162" t="s">
        <v>197</v>
      </c>
    </row>
    <row r="1224" spans="1:33" x14ac:dyDescent="0.25">
      <c r="A1224" s="162" t="s">
        <v>232</v>
      </c>
      <c r="B1224" s="162" t="s">
        <v>197</v>
      </c>
      <c r="C1224" s="162" t="s">
        <v>197</v>
      </c>
      <c r="D1224" s="162" t="s">
        <v>1358</v>
      </c>
      <c r="E1224" s="162" t="s">
        <v>197</v>
      </c>
      <c r="F1224" s="162" t="s">
        <v>1359</v>
      </c>
      <c r="G1224" s="162" t="s">
        <v>2075</v>
      </c>
      <c r="H1224" s="162" t="s">
        <v>2076</v>
      </c>
      <c r="I1224" s="162" t="s">
        <v>1564</v>
      </c>
      <c r="J1224" s="162" t="s">
        <v>186</v>
      </c>
      <c r="K1224" s="162" t="s">
        <v>10</v>
      </c>
      <c r="L1224" s="162">
        <v>9</v>
      </c>
      <c r="M1224" s="162">
        <v>2015</v>
      </c>
      <c r="N1224" s="162" t="s">
        <v>2527</v>
      </c>
      <c r="O1224" s="162">
        <v>154</v>
      </c>
      <c r="P1224" s="162" t="s">
        <v>204</v>
      </c>
      <c r="Q1224" s="162" t="s">
        <v>204</v>
      </c>
      <c r="R1224" s="162" t="s">
        <v>205</v>
      </c>
      <c r="S1224" s="162" t="s">
        <v>204</v>
      </c>
      <c r="T1224" s="162" t="s">
        <v>204</v>
      </c>
      <c r="U1224" s="162" t="s">
        <v>204</v>
      </c>
      <c r="V1224" s="162" t="s">
        <v>204</v>
      </c>
      <c r="W1224" s="162" t="s">
        <v>204</v>
      </c>
      <c r="X1224" s="162" t="s">
        <v>205</v>
      </c>
      <c r="Y1224" s="162" t="s">
        <v>205</v>
      </c>
      <c r="Z1224" s="162" t="s">
        <v>204</v>
      </c>
      <c r="AA1224" s="162" t="s">
        <v>204</v>
      </c>
      <c r="AB1224" s="162" t="s">
        <v>205</v>
      </c>
      <c r="AC1224" s="162" t="s">
        <v>204</v>
      </c>
      <c r="AD1224" s="162" t="s">
        <v>204</v>
      </c>
      <c r="AE1224" s="162" t="s">
        <v>204</v>
      </c>
      <c r="AF1224" s="162" t="s">
        <v>204</v>
      </c>
      <c r="AG1224" s="162" t="s">
        <v>197</v>
      </c>
    </row>
    <row r="1225" spans="1:33" x14ac:dyDescent="0.25">
      <c r="A1225" s="162" t="s">
        <v>232</v>
      </c>
      <c r="B1225" s="162" t="s">
        <v>197</v>
      </c>
      <c r="C1225" s="162" t="s">
        <v>197</v>
      </c>
      <c r="D1225" s="162" t="s">
        <v>1358</v>
      </c>
      <c r="E1225" s="162" t="s">
        <v>197</v>
      </c>
      <c r="F1225" s="162" t="s">
        <v>1359</v>
      </c>
      <c r="G1225" s="162" t="s">
        <v>2075</v>
      </c>
      <c r="H1225" s="162" t="s">
        <v>2076</v>
      </c>
      <c r="I1225" s="162" t="s">
        <v>1564</v>
      </c>
      <c r="J1225" s="162" t="s">
        <v>186</v>
      </c>
      <c r="K1225" s="162" t="s">
        <v>10</v>
      </c>
      <c r="L1225" s="162">
        <v>9</v>
      </c>
      <c r="M1225" s="162">
        <v>2015</v>
      </c>
      <c r="N1225" s="162" t="s">
        <v>2526</v>
      </c>
      <c r="O1225" s="162">
        <v>253</v>
      </c>
      <c r="P1225" s="162" t="s">
        <v>204</v>
      </c>
      <c r="Q1225" s="162" t="s">
        <v>204</v>
      </c>
      <c r="R1225" s="162" t="s">
        <v>205</v>
      </c>
      <c r="S1225" s="162" t="s">
        <v>204</v>
      </c>
      <c r="T1225" s="162" t="s">
        <v>204</v>
      </c>
      <c r="U1225" s="162" t="s">
        <v>204</v>
      </c>
      <c r="V1225" s="162" t="s">
        <v>204</v>
      </c>
      <c r="W1225" s="162" t="s">
        <v>204</v>
      </c>
      <c r="X1225" s="162" t="s">
        <v>205</v>
      </c>
      <c r="Y1225" s="162" t="s">
        <v>205</v>
      </c>
      <c r="Z1225" s="162" t="s">
        <v>204</v>
      </c>
      <c r="AA1225" s="162" t="s">
        <v>204</v>
      </c>
      <c r="AB1225" s="162" t="s">
        <v>205</v>
      </c>
      <c r="AC1225" s="162" t="s">
        <v>204</v>
      </c>
      <c r="AD1225" s="162" t="s">
        <v>204</v>
      </c>
      <c r="AE1225" s="162" t="s">
        <v>204</v>
      </c>
      <c r="AF1225" s="162" t="s">
        <v>204</v>
      </c>
      <c r="AG1225" s="162" t="s">
        <v>197</v>
      </c>
    </row>
    <row r="1226" spans="1:33" x14ac:dyDescent="0.25">
      <c r="A1226" s="162" t="s">
        <v>232</v>
      </c>
      <c r="B1226" s="162" t="s">
        <v>197</v>
      </c>
      <c r="C1226" s="162" t="s">
        <v>197</v>
      </c>
      <c r="D1226" s="162" t="s">
        <v>1358</v>
      </c>
      <c r="E1226" s="162" t="s">
        <v>197</v>
      </c>
      <c r="F1226" s="162" t="s">
        <v>1359</v>
      </c>
      <c r="G1226" s="162" t="s">
        <v>2075</v>
      </c>
      <c r="H1226" s="162" t="s">
        <v>2076</v>
      </c>
      <c r="I1226" s="162" t="s">
        <v>1564</v>
      </c>
      <c r="J1226" s="162" t="s">
        <v>186</v>
      </c>
      <c r="K1226" s="162" t="s">
        <v>10</v>
      </c>
      <c r="L1226" s="162">
        <v>11</v>
      </c>
      <c r="M1226" s="162">
        <v>2015</v>
      </c>
      <c r="N1226" s="162" t="s">
        <v>2531</v>
      </c>
      <c r="O1226" s="162">
        <v>267</v>
      </c>
      <c r="P1226" s="162" t="s">
        <v>204</v>
      </c>
      <c r="Q1226" s="162" t="s">
        <v>204</v>
      </c>
      <c r="R1226" s="162" t="s">
        <v>205</v>
      </c>
      <c r="S1226" s="162" t="s">
        <v>204</v>
      </c>
      <c r="T1226" s="162" t="s">
        <v>204</v>
      </c>
      <c r="U1226" s="162" t="s">
        <v>204</v>
      </c>
      <c r="V1226" s="162" t="s">
        <v>204</v>
      </c>
      <c r="W1226" s="162" t="s">
        <v>204</v>
      </c>
      <c r="X1226" s="162" t="s">
        <v>205</v>
      </c>
      <c r="Y1226" s="162" t="s">
        <v>205</v>
      </c>
      <c r="Z1226" s="162" t="s">
        <v>204</v>
      </c>
      <c r="AA1226" s="162" t="s">
        <v>204</v>
      </c>
      <c r="AB1226" s="162" t="s">
        <v>205</v>
      </c>
      <c r="AC1226" s="162" t="s">
        <v>204</v>
      </c>
      <c r="AD1226" s="162" t="s">
        <v>204</v>
      </c>
      <c r="AE1226" s="162" t="s">
        <v>204</v>
      </c>
      <c r="AF1226" s="162" t="s">
        <v>204</v>
      </c>
      <c r="AG1226" s="162" t="s">
        <v>197</v>
      </c>
    </row>
    <row r="1227" spans="1:33" x14ac:dyDescent="0.25">
      <c r="A1227" s="162" t="s">
        <v>232</v>
      </c>
      <c r="B1227" s="162" t="s">
        <v>197</v>
      </c>
      <c r="C1227" s="162" t="s">
        <v>197</v>
      </c>
      <c r="D1227" s="162" t="s">
        <v>1358</v>
      </c>
      <c r="E1227" s="162" t="s">
        <v>197</v>
      </c>
      <c r="F1227" s="162" t="s">
        <v>1359</v>
      </c>
      <c r="G1227" s="162" t="s">
        <v>2075</v>
      </c>
      <c r="H1227" s="162" t="s">
        <v>2076</v>
      </c>
      <c r="I1227" s="162" t="s">
        <v>1564</v>
      </c>
      <c r="J1227" s="162" t="s">
        <v>186</v>
      </c>
      <c r="K1227" s="162" t="s">
        <v>10</v>
      </c>
      <c r="L1227" s="162">
        <v>11</v>
      </c>
      <c r="M1227" s="162">
        <v>2015</v>
      </c>
      <c r="N1227" s="162" t="s">
        <v>2530</v>
      </c>
      <c r="O1227" s="162">
        <v>163</v>
      </c>
      <c r="P1227" s="162" t="s">
        <v>204</v>
      </c>
      <c r="Q1227" s="162" t="s">
        <v>204</v>
      </c>
      <c r="R1227" s="162" t="s">
        <v>205</v>
      </c>
      <c r="S1227" s="162" t="s">
        <v>204</v>
      </c>
      <c r="T1227" s="162" t="s">
        <v>204</v>
      </c>
      <c r="U1227" s="162" t="s">
        <v>204</v>
      </c>
      <c r="V1227" s="162" t="s">
        <v>204</v>
      </c>
      <c r="W1227" s="162" t="s">
        <v>204</v>
      </c>
      <c r="X1227" s="162" t="s">
        <v>205</v>
      </c>
      <c r="Y1227" s="162" t="s">
        <v>205</v>
      </c>
      <c r="Z1227" s="162" t="s">
        <v>204</v>
      </c>
      <c r="AA1227" s="162" t="s">
        <v>204</v>
      </c>
      <c r="AB1227" s="162" t="s">
        <v>205</v>
      </c>
      <c r="AC1227" s="162" t="s">
        <v>204</v>
      </c>
      <c r="AD1227" s="162" t="s">
        <v>204</v>
      </c>
      <c r="AE1227" s="162" t="s">
        <v>204</v>
      </c>
      <c r="AF1227" s="162" t="s">
        <v>204</v>
      </c>
      <c r="AG1227" s="162" t="s">
        <v>197</v>
      </c>
    </row>
    <row r="1228" spans="1:33" x14ac:dyDescent="0.25">
      <c r="A1228" s="162" t="s">
        <v>232</v>
      </c>
      <c r="B1228" s="162" t="s">
        <v>197</v>
      </c>
      <c r="C1228" s="162" t="s">
        <v>197</v>
      </c>
      <c r="D1228" s="162" t="s">
        <v>1358</v>
      </c>
      <c r="E1228" s="162" t="s">
        <v>197</v>
      </c>
      <c r="F1228" s="162" t="s">
        <v>1359</v>
      </c>
      <c r="G1228" s="162" t="s">
        <v>2075</v>
      </c>
      <c r="H1228" s="162" t="s">
        <v>2076</v>
      </c>
      <c r="I1228" s="162" t="s">
        <v>1564</v>
      </c>
      <c r="J1228" s="162" t="s">
        <v>186</v>
      </c>
      <c r="K1228" s="162" t="s">
        <v>10</v>
      </c>
      <c r="L1228" s="162">
        <v>11</v>
      </c>
      <c r="M1228" s="162">
        <v>2015</v>
      </c>
      <c r="N1228" s="162" t="s">
        <v>2532</v>
      </c>
      <c r="O1228" s="162">
        <v>217</v>
      </c>
      <c r="P1228" s="162" t="s">
        <v>204</v>
      </c>
      <c r="Q1228" s="162" t="s">
        <v>204</v>
      </c>
      <c r="R1228" s="162" t="s">
        <v>205</v>
      </c>
      <c r="S1228" s="162" t="s">
        <v>204</v>
      </c>
      <c r="T1228" s="162" t="s">
        <v>204</v>
      </c>
      <c r="U1228" s="162" t="s">
        <v>204</v>
      </c>
      <c r="V1228" s="162" t="s">
        <v>204</v>
      </c>
      <c r="W1228" s="162" t="s">
        <v>204</v>
      </c>
      <c r="X1228" s="162" t="s">
        <v>205</v>
      </c>
      <c r="Y1228" s="162" t="s">
        <v>205</v>
      </c>
      <c r="Z1228" s="162" t="s">
        <v>204</v>
      </c>
      <c r="AA1228" s="162" t="s">
        <v>204</v>
      </c>
      <c r="AB1228" s="162" t="s">
        <v>205</v>
      </c>
      <c r="AC1228" s="162" t="s">
        <v>204</v>
      </c>
      <c r="AD1228" s="162" t="s">
        <v>204</v>
      </c>
      <c r="AE1228" s="162" t="s">
        <v>204</v>
      </c>
      <c r="AF1228" s="162" t="s">
        <v>204</v>
      </c>
      <c r="AG1228" s="162" t="s">
        <v>197</v>
      </c>
    </row>
    <row r="1229" spans="1:33" x14ac:dyDescent="0.25">
      <c r="A1229" s="162" t="s">
        <v>232</v>
      </c>
      <c r="B1229" s="162" t="s">
        <v>197</v>
      </c>
      <c r="C1229" s="162" t="s">
        <v>197</v>
      </c>
      <c r="D1229" s="162" t="s">
        <v>1358</v>
      </c>
      <c r="E1229" s="162" t="s">
        <v>197</v>
      </c>
      <c r="F1229" s="162" t="s">
        <v>1359</v>
      </c>
      <c r="G1229" s="162" t="s">
        <v>2075</v>
      </c>
      <c r="H1229" s="162" t="s">
        <v>2076</v>
      </c>
      <c r="I1229" s="162" t="s">
        <v>1564</v>
      </c>
      <c r="J1229" s="162" t="s">
        <v>186</v>
      </c>
      <c r="K1229" s="162" t="s">
        <v>10</v>
      </c>
      <c r="L1229" s="162">
        <v>8</v>
      </c>
      <c r="M1229" s="162">
        <v>2015</v>
      </c>
      <c r="N1229" s="162" t="s">
        <v>2525</v>
      </c>
      <c r="O1229" s="162">
        <v>200</v>
      </c>
      <c r="P1229" s="162" t="s">
        <v>204</v>
      </c>
      <c r="Q1229" s="162" t="s">
        <v>204</v>
      </c>
      <c r="R1229" s="162" t="s">
        <v>205</v>
      </c>
      <c r="S1229" s="162" t="s">
        <v>204</v>
      </c>
      <c r="T1229" s="162" t="s">
        <v>204</v>
      </c>
      <c r="U1229" s="162" t="s">
        <v>204</v>
      </c>
      <c r="V1229" s="162" t="s">
        <v>204</v>
      </c>
      <c r="W1229" s="162" t="s">
        <v>204</v>
      </c>
      <c r="X1229" s="162" t="s">
        <v>205</v>
      </c>
      <c r="Y1229" s="162" t="s">
        <v>205</v>
      </c>
      <c r="Z1229" s="162" t="s">
        <v>204</v>
      </c>
      <c r="AA1229" s="162" t="s">
        <v>204</v>
      </c>
      <c r="AB1229" s="162" t="s">
        <v>205</v>
      </c>
      <c r="AC1229" s="162" t="s">
        <v>204</v>
      </c>
      <c r="AD1229" s="162" t="s">
        <v>204</v>
      </c>
      <c r="AE1229" s="162" t="s">
        <v>204</v>
      </c>
      <c r="AF1229" s="162" t="s">
        <v>204</v>
      </c>
      <c r="AG1229" s="162" t="s">
        <v>197</v>
      </c>
    </row>
    <row r="1230" spans="1:33" x14ac:dyDescent="0.25">
      <c r="A1230" s="162" t="s">
        <v>232</v>
      </c>
      <c r="B1230" s="162" t="s">
        <v>197</v>
      </c>
      <c r="C1230" s="162" t="s">
        <v>197</v>
      </c>
      <c r="D1230" s="162" t="s">
        <v>1358</v>
      </c>
      <c r="E1230" s="162" t="s">
        <v>197</v>
      </c>
      <c r="F1230" s="162" t="s">
        <v>1359</v>
      </c>
      <c r="G1230" s="162" t="s">
        <v>2075</v>
      </c>
      <c r="H1230" s="162" t="s">
        <v>2076</v>
      </c>
      <c r="I1230" s="162" t="s">
        <v>1564</v>
      </c>
      <c r="J1230" s="162" t="s">
        <v>186</v>
      </c>
      <c r="K1230" s="162" t="s">
        <v>10</v>
      </c>
      <c r="L1230" s="162">
        <v>8</v>
      </c>
      <c r="M1230" s="162">
        <v>2015</v>
      </c>
      <c r="N1230" s="162" t="s">
        <v>2524</v>
      </c>
      <c r="O1230" s="162">
        <v>328</v>
      </c>
      <c r="P1230" s="162" t="s">
        <v>204</v>
      </c>
      <c r="Q1230" s="162" t="s">
        <v>204</v>
      </c>
      <c r="R1230" s="162" t="s">
        <v>205</v>
      </c>
      <c r="S1230" s="162" t="s">
        <v>204</v>
      </c>
      <c r="T1230" s="162" t="s">
        <v>204</v>
      </c>
      <c r="U1230" s="162" t="s">
        <v>204</v>
      </c>
      <c r="V1230" s="162" t="s">
        <v>204</v>
      </c>
      <c r="W1230" s="162" t="s">
        <v>204</v>
      </c>
      <c r="X1230" s="162" t="s">
        <v>205</v>
      </c>
      <c r="Y1230" s="162" t="s">
        <v>205</v>
      </c>
      <c r="Z1230" s="162" t="s">
        <v>204</v>
      </c>
      <c r="AA1230" s="162" t="s">
        <v>204</v>
      </c>
      <c r="AB1230" s="162" t="s">
        <v>205</v>
      </c>
      <c r="AC1230" s="162" t="s">
        <v>204</v>
      </c>
      <c r="AD1230" s="162" t="s">
        <v>204</v>
      </c>
      <c r="AE1230" s="162" t="s">
        <v>204</v>
      </c>
      <c r="AF1230" s="162" t="s">
        <v>204</v>
      </c>
      <c r="AG1230" s="162" t="s">
        <v>197</v>
      </c>
    </row>
    <row r="1231" spans="1:33" x14ac:dyDescent="0.25">
      <c r="A1231" s="162" t="s">
        <v>232</v>
      </c>
      <c r="B1231" s="162" t="s">
        <v>197</v>
      </c>
      <c r="C1231" s="162" t="s">
        <v>197</v>
      </c>
      <c r="D1231" s="162" t="s">
        <v>1358</v>
      </c>
      <c r="E1231" s="162" t="s">
        <v>197</v>
      </c>
      <c r="F1231" s="162" t="s">
        <v>1359</v>
      </c>
      <c r="G1231" s="162" t="s">
        <v>2075</v>
      </c>
      <c r="H1231" s="162" t="s">
        <v>2076</v>
      </c>
      <c r="I1231" s="162" t="s">
        <v>1564</v>
      </c>
      <c r="J1231" s="162" t="s">
        <v>186</v>
      </c>
      <c r="K1231" s="162" t="s">
        <v>10</v>
      </c>
      <c r="L1231" s="162">
        <v>12</v>
      </c>
      <c r="M1231" s="162">
        <v>2015</v>
      </c>
      <c r="N1231" s="162" t="s">
        <v>2533</v>
      </c>
      <c r="O1231" s="162">
        <v>279</v>
      </c>
      <c r="P1231" s="162" t="s">
        <v>204</v>
      </c>
      <c r="Q1231" s="162" t="s">
        <v>204</v>
      </c>
      <c r="R1231" s="162" t="s">
        <v>205</v>
      </c>
      <c r="S1231" s="162" t="s">
        <v>204</v>
      </c>
      <c r="T1231" s="162" t="s">
        <v>204</v>
      </c>
      <c r="U1231" s="162" t="s">
        <v>204</v>
      </c>
      <c r="V1231" s="162" t="s">
        <v>204</v>
      </c>
      <c r="W1231" s="162" t="s">
        <v>204</v>
      </c>
      <c r="X1231" s="162" t="s">
        <v>205</v>
      </c>
      <c r="Y1231" s="162" t="s">
        <v>205</v>
      </c>
      <c r="Z1231" s="162" t="s">
        <v>204</v>
      </c>
      <c r="AA1231" s="162" t="s">
        <v>204</v>
      </c>
      <c r="AB1231" s="162" t="s">
        <v>205</v>
      </c>
      <c r="AC1231" s="162" t="s">
        <v>204</v>
      </c>
      <c r="AD1231" s="162" t="s">
        <v>204</v>
      </c>
      <c r="AE1231" s="162" t="s">
        <v>204</v>
      </c>
      <c r="AF1231" s="162" t="s">
        <v>204</v>
      </c>
      <c r="AG1231" s="162" t="s">
        <v>197</v>
      </c>
    </row>
    <row r="1232" spans="1:33" x14ac:dyDescent="0.25">
      <c r="A1232" s="162" t="s">
        <v>232</v>
      </c>
      <c r="B1232" s="162" t="s">
        <v>197</v>
      </c>
      <c r="C1232" s="162" t="s">
        <v>197</v>
      </c>
      <c r="D1232" s="162" t="s">
        <v>1358</v>
      </c>
      <c r="E1232" s="162" t="s">
        <v>197</v>
      </c>
      <c r="F1232" s="162" t="s">
        <v>1359</v>
      </c>
      <c r="G1232" s="162" t="s">
        <v>2075</v>
      </c>
      <c r="H1232" s="162" t="s">
        <v>2076</v>
      </c>
      <c r="I1232" s="162" t="s">
        <v>1564</v>
      </c>
      <c r="J1232" s="162" t="s">
        <v>186</v>
      </c>
      <c r="K1232" s="162" t="s">
        <v>10</v>
      </c>
      <c r="L1232" s="162">
        <v>12</v>
      </c>
      <c r="M1232" s="162">
        <v>2015</v>
      </c>
      <c r="N1232" s="162" t="s">
        <v>2534</v>
      </c>
      <c r="O1232" s="162">
        <v>170</v>
      </c>
      <c r="P1232" s="162" t="s">
        <v>204</v>
      </c>
      <c r="Q1232" s="162" t="s">
        <v>204</v>
      </c>
      <c r="R1232" s="162" t="s">
        <v>205</v>
      </c>
      <c r="S1232" s="162" t="s">
        <v>204</v>
      </c>
      <c r="T1232" s="162" t="s">
        <v>204</v>
      </c>
      <c r="U1232" s="162" t="s">
        <v>204</v>
      </c>
      <c r="V1232" s="162" t="s">
        <v>204</v>
      </c>
      <c r="W1232" s="162" t="s">
        <v>204</v>
      </c>
      <c r="X1232" s="162" t="s">
        <v>205</v>
      </c>
      <c r="Y1232" s="162" t="s">
        <v>205</v>
      </c>
      <c r="Z1232" s="162" t="s">
        <v>204</v>
      </c>
      <c r="AA1232" s="162" t="s">
        <v>204</v>
      </c>
      <c r="AB1232" s="162" t="s">
        <v>205</v>
      </c>
      <c r="AC1232" s="162" t="s">
        <v>204</v>
      </c>
      <c r="AD1232" s="162" t="s">
        <v>204</v>
      </c>
      <c r="AE1232" s="162" t="s">
        <v>204</v>
      </c>
      <c r="AF1232" s="162" t="s">
        <v>204</v>
      </c>
      <c r="AG1232" s="162" t="s">
        <v>197</v>
      </c>
    </row>
    <row r="1233" spans="1:33" x14ac:dyDescent="0.25">
      <c r="A1233" s="162" t="s">
        <v>232</v>
      </c>
      <c r="B1233" s="162" t="s">
        <v>197</v>
      </c>
      <c r="C1233" s="162" t="s">
        <v>197</v>
      </c>
      <c r="D1233" s="162" t="s">
        <v>1358</v>
      </c>
      <c r="E1233" s="162" t="s">
        <v>197</v>
      </c>
      <c r="F1233" s="162" t="s">
        <v>1359</v>
      </c>
      <c r="G1233" s="162" t="s">
        <v>2075</v>
      </c>
      <c r="H1233" s="162" t="s">
        <v>2076</v>
      </c>
      <c r="I1233" s="162" t="s">
        <v>1564</v>
      </c>
      <c r="J1233" s="162" t="s">
        <v>186</v>
      </c>
      <c r="K1233" s="162" t="s">
        <v>10</v>
      </c>
      <c r="L1233" s="162">
        <v>10</v>
      </c>
      <c r="M1233" s="162">
        <v>2015</v>
      </c>
      <c r="N1233" s="162" t="s">
        <v>2528</v>
      </c>
      <c r="O1233" s="162">
        <v>244</v>
      </c>
      <c r="P1233" s="162" t="s">
        <v>204</v>
      </c>
      <c r="Q1233" s="162" t="s">
        <v>204</v>
      </c>
      <c r="R1233" s="162" t="s">
        <v>205</v>
      </c>
      <c r="S1233" s="162" t="s">
        <v>204</v>
      </c>
      <c r="T1233" s="162" t="s">
        <v>204</v>
      </c>
      <c r="U1233" s="162" t="s">
        <v>204</v>
      </c>
      <c r="V1233" s="162" t="s">
        <v>204</v>
      </c>
      <c r="W1233" s="162" t="s">
        <v>204</v>
      </c>
      <c r="X1233" s="162" t="s">
        <v>205</v>
      </c>
      <c r="Y1233" s="162" t="s">
        <v>205</v>
      </c>
      <c r="Z1233" s="162" t="s">
        <v>204</v>
      </c>
      <c r="AA1233" s="162" t="s">
        <v>204</v>
      </c>
      <c r="AB1233" s="162" t="s">
        <v>205</v>
      </c>
      <c r="AC1233" s="162" t="s">
        <v>204</v>
      </c>
      <c r="AD1233" s="162" t="s">
        <v>204</v>
      </c>
      <c r="AE1233" s="162" t="s">
        <v>204</v>
      </c>
      <c r="AF1233" s="162" t="s">
        <v>204</v>
      </c>
      <c r="AG1233" s="162" t="s">
        <v>197</v>
      </c>
    </row>
    <row r="1234" spans="1:33" x14ac:dyDescent="0.25">
      <c r="A1234" s="162" t="s">
        <v>232</v>
      </c>
      <c r="B1234" s="162" t="s">
        <v>197</v>
      </c>
      <c r="C1234" s="162" t="s">
        <v>197</v>
      </c>
      <c r="D1234" s="162" t="s">
        <v>1358</v>
      </c>
      <c r="E1234" s="162" t="s">
        <v>197</v>
      </c>
      <c r="F1234" s="162" t="s">
        <v>1359</v>
      </c>
      <c r="G1234" s="162" t="s">
        <v>2075</v>
      </c>
      <c r="H1234" s="162" t="s">
        <v>2076</v>
      </c>
      <c r="I1234" s="162" t="s">
        <v>1564</v>
      </c>
      <c r="J1234" s="162" t="s">
        <v>186</v>
      </c>
      <c r="K1234" s="162" t="s">
        <v>10</v>
      </c>
      <c r="L1234" s="162">
        <v>10</v>
      </c>
      <c r="M1234" s="162">
        <v>2015</v>
      </c>
      <c r="N1234" s="162" t="s">
        <v>2529</v>
      </c>
      <c r="O1234" s="162">
        <v>148</v>
      </c>
      <c r="P1234" s="162" t="s">
        <v>204</v>
      </c>
      <c r="Q1234" s="162" t="s">
        <v>204</v>
      </c>
      <c r="R1234" s="162" t="s">
        <v>205</v>
      </c>
      <c r="S1234" s="162" t="s">
        <v>204</v>
      </c>
      <c r="T1234" s="162" t="s">
        <v>204</v>
      </c>
      <c r="U1234" s="162" t="s">
        <v>204</v>
      </c>
      <c r="V1234" s="162" t="s">
        <v>204</v>
      </c>
      <c r="W1234" s="162" t="s">
        <v>204</v>
      </c>
      <c r="X1234" s="162" t="s">
        <v>205</v>
      </c>
      <c r="Y1234" s="162" t="s">
        <v>205</v>
      </c>
      <c r="Z1234" s="162" t="s">
        <v>204</v>
      </c>
      <c r="AA1234" s="162" t="s">
        <v>204</v>
      </c>
      <c r="AB1234" s="162" t="s">
        <v>205</v>
      </c>
      <c r="AC1234" s="162" t="s">
        <v>204</v>
      </c>
      <c r="AD1234" s="162" t="s">
        <v>204</v>
      </c>
      <c r="AE1234" s="162" t="s">
        <v>204</v>
      </c>
      <c r="AF1234" s="162" t="s">
        <v>204</v>
      </c>
      <c r="AG1234" s="162" t="s">
        <v>197</v>
      </c>
    </row>
    <row r="1235" spans="1:33" x14ac:dyDescent="0.25">
      <c r="A1235" s="162" t="s">
        <v>232</v>
      </c>
      <c r="B1235" s="162" t="s">
        <v>197</v>
      </c>
      <c r="C1235" s="162" t="s">
        <v>197</v>
      </c>
      <c r="D1235" s="162" t="s">
        <v>1358</v>
      </c>
      <c r="E1235" s="162" t="s">
        <v>197</v>
      </c>
      <c r="F1235" s="162" t="s">
        <v>1359</v>
      </c>
      <c r="G1235" s="162" t="s">
        <v>51</v>
      </c>
      <c r="H1235" s="162" t="s">
        <v>50</v>
      </c>
      <c r="I1235" s="162" t="s">
        <v>2535</v>
      </c>
      <c r="J1235" s="162" t="s">
        <v>1412</v>
      </c>
      <c r="K1235" s="162" t="s">
        <v>52</v>
      </c>
      <c r="L1235" s="162">
        <v>6</v>
      </c>
      <c r="M1235" s="162">
        <v>2016</v>
      </c>
      <c r="N1235" s="162" t="s">
        <v>2545</v>
      </c>
      <c r="O1235" s="162">
        <v>1748</v>
      </c>
      <c r="P1235" s="162" t="s">
        <v>204</v>
      </c>
      <c r="Q1235" s="162" t="s">
        <v>204</v>
      </c>
      <c r="R1235" s="162" t="s">
        <v>205</v>
      </c>
      <c r="S1235" s="162" t="s">
        <v>204</v>
      </c>
      <c r="T1235" s="162" t="s">
        <v>204</v>
      </c>
      <c r="U1235" s="162" t="s">
        <v>204</v>
      </c>
      <c r="V1235" s="162" t="s">
        <v>204</v>
      </c>
      <c r="W1235" s="162" t="s">
        <v>204</v>
      </c>
      <c r="X1235" s="162" t="s">
        <v>204</v>
      </c>
      <c r="Y1235" s="162" t="s">
        <v>204</v>
      </c>
      <c r="Z1235" s="162" t="s">
        <v>204</v>
      </c>
      <c r="AA1235" s="162" t="s">
        <v>204</v>
      </c>
      <c r="AB1235" s="162" t="s">
        <v>204</v>
      </c>
      <c r="AC1235" s="162" t="s">
        <v>204</v>
      </c>
      <c r="AD1235" s="162" t="s">
        <v>204</v>
      </c>
      <c r="AE1235" s="162" t="s">
        <v>204</v>
      </c>
      <c r="AF1235" s="162" t="s">
        <v>204</v>
      </c>
      <c r="AG1235" s="162" t="s">
        <v>197</v>
      </c>
    </row>
    <row r="1236" spans="1:33" x14ac:dyDescent="0.25">
      <c r="A1236" s="162" t="s">
        <v>232</v>
      </c>
      <c r="B1236" s="162" t="s">
        <v>197</v>
      </c>
      <c r="C1236" s="162" t="s">
        <v>197</v>
      </c>
      <c r="D1236" s="162" t="s">
        <v>1358</v>
      </c>
      <c r="E1236" s="162" t="s">
        <v>197</v>
      </c>
      <c r="F1236" s="162" t="s">
        <v>1359</v>
      </c>
      <c r="G1236" s="162" t="s">
        <v>51</v>
      </c>
      <c r="H1236" s="162" t="s">
        <v>50</v>
      </c>
      <c r="I1236" s="162" t="s">
        <v>2535</v>
      </c>
      <c r="J1236" s="162" t="s">
        <v>1412</v>
      </c>
      <c r="K1236" s="162" t="s">
        <v>52</v>
      </c>
      <c r="L1236" s="162">
        <v>3</v>
      </c>
      <c r="M1236" s="162">
        <v>2016</v>
      </c>
      <c r="N1236" s="162" t="s">
        <v>2542</v>
      </c>
      <c r="O1236" s="162">
        <v>1778</v>
      </c>
      <c r="P1236" s="162" t="s">
        <v>204</v>
      </c>
      <c r="Q1236" s="162" t="s">
        <v>204</v>
      </c>
      <c r="R1236" s="162" t="s">
        <v>205</v>
      </c>
      <c r="S1236" s="162" t="s">
        <v>204</v>
      </c>
      <c r="T1236" s="162" t="s">
        <v>204</v>
      </c>
      <c r="U1236" s="162" t="s">
        <v>204</v>
      </c>
      <c r="V1236" s="162" t="s">
        <v>204</v>
      </c>
      <c r="W1236" s="162" t="s">
        <v>204</v>
      </c>
      <c r="X1236" s="162" t="s">
        <v>204</v>
      </c>
      <c r="Y1236" s="162" t="s">
        <v>204</v>
      </c>
      <c r="Z1236" s="162" t="s">
        <v>204</v>
      </c>
      <c r="AA1236" s="162" t="s">
        <v>204</v>
      </c>
      <c r="AB1236" s="162" t="s">
        <v>204</v>
      </c>
      <c r="AC1236" s="162" t="s">
        <v>204</v>
      </c>
      <c r="AD1236" s="162" t="s">
        <v>204</v>
      </c>
      <c r="AE1236" s="162" t="s">
        <v>204</v>
      </c>
      <c r="AF1236" s="162" t="s">
        <v>204</v>
      </c>
      <c r="AG1236" s="162" t="s">
        <v>197</v>
      </c>
    </row>
    <row r="1237" spans="1:33" x14ac:dyDescent="0.25">
      <c r="A1237" s="162" t="s">
        <v>232</v>
      </c>
      <c r="B1237" s="162" t="s">
        <v>197</v>
      </c>
      <c r="C1237" s="162" t="s">
        <v>197</v>
      </c>
      <c r="D1237" s="162" t="s">
        <v>1358</v>
      </c>
      <c r="E1237" s="162" t="s">
        <v>197</v>
      </c>
      <c r="F1237" s="162" t="s">
        <v>1359</v>
      </c>
      <c r="G1237" s="162" t="s">
        <v>51</v>
      </c>
      <c r="H1237" s="162" t="s">
        <v>50</v>
      </c>
      <c r="I1237" s="162" t="s">
        <v>2535</v>
      </c>
      <c r="J1237" s="162" t="s">
        <v>1412</v>
      </c>
      <c r="K1237" s="162" t="s">
        <v>52</v>
      </c>
      <c r="L1237" s="162">
        <v>5</v>
      </c>
      <c r="M1237" s="162">
        <v>2016</v>
      </c>
      <c r="N1237" s="162" t="s">
        <v>2544</v>
      </c>
      <c r="O1237" s="162">
        <v>1901</v>
      </c>
      <c r="P1237" s="162" t="s">
        <v>204</v>
      </c>
      <c r="Q1237" s="162" t="s">
        <v>204</v>
      </c>
      <c r="R1237" s="162" t="s">
        <v>205</v>
      </c>
      <c r="S1237" s="162" t="s">
        <v>204</v>
      </c>
      <c r="T1237" s="162" t="s">
        <v>204</v>
      </c>
      <c r="U1237" s="162" t="s">
        <v>204</v>
      </c>
      <c r="V1237" s="162" t="s">
        <v>204</v>
      </c>
      <c r="W1237" s="162" t="s">
        <v>204</v>
      </c>
      <c r="X1237" s="162" t="s">
        <v>204</v>
      </c>
      <c r="Y1237" s="162" t="s">
        <v>204</v>
      </c>
      <c r="Z1237" s="162" t="s">
        <v>204</v>
      </c>
      <c r="AA1237" s="162" t="s">
        <v>204</v>
      </c>
      <c r="AB1237" s="162" t="s">
        <v>204</v>
      </c>
      <c r="AC1237" s="162" t="s">
        <v>204</v>
      </c>
      <c r="AD1237" s="162" t="s">
        <v>204</v>
      </c>
      <c r="AE1237" s="162" t="s">
        <v>204</v>
      </c>
      <c r="AF1237" s="162" t="s">
        <v>204</v>
      </c>
      <c r="AG1237" s="162" t="s">
        <v>197</v>
      </c>
    </row>
    <row r="1238" spans="1:33" x14ac:dyDescent="0.25">
      <c r="A1238" s="162" t="s">
        <v>232</v>
      </c>
      <c r="B1238" s="162" t="s">
        <v>197</v>
      </c>
      <c r="C1238" s="162" t="s">
        <v>197</v>
      </c>
      <c r="D1238" s="162" t="s">
        <v>1358</v>
      </c>
      <c r="E1238" s="162" t="s">
        <v>197</v>
      </c>
      <c r="F1238" s="162" t="s">
        <v>1359</v>
      </c>
      <c r="G1238" s="162" t="s">
        <v>51</v>
      </c>
      <c r="H1238" s="162" t="s">
        <v>50</v>
      </c>
      <c r="I1238" s="162" t="s">
        <v>2535</v>
      </c>
      <c r="J1238" s="162" t="s">
        <v>1412</v>
      </c>
      <c r="K1238" s="162" t="s">
        <v>52</v>
      </c>
      <c r="L1238" s="162">
        <v>12</v>
      </c>
      <c r="M1238" s="162">
        <v>2015</v>
      </c>
      <c r="N1238" s="162" t="s">
        <v>2540</v>
      </c>
      <c r="O1238" s="162">
        <v>1833</v>
      </c>
      <c r="P1238" s="162" t="s">
        <v>204</v>
      </c>
      <c r="Q1238" s="162" t="s">
        <v>204</v>
      </c>
      <c r="R1238" s="162" t="s">
        <v>205</v>
      </c>
      <c r="S1238" s="162" t="s">
        <v>204</v>
      </c>
      <c r="T1238" s="162" t="s">
        <v>204</v>
      </c>
      <c r="U1238" s="162" t="s">
        <v>204</v>
      </c>
      <c r="V1238" s="162" t="s">
        <v>204</v>
      </c>
      <c r="W1238" s="162" t="s">
        <v>204</v>
      </c>
      <c r="X1238" s="162" t="s">
        <v>204</v>
      </c>
      <c r="Y1238" s="162" t="s">
        <v>204</v>
      </c>
      <c r="Z1238" s="162" t="s">
        <v>204</v>
      </c>
      <c r="AA1238" s="162" t="s">
        <v>204</v>
      </c>
      <c r="AB1238" s="162" t="s">
        <v>204</v>
      </c>
      <c r="AC1238" s="162" t="s">
        <v>204</v>
      </c>
      <c r="AD1238" s="162" t="s">
        <v>204</v>
      </c>
      <c r="AE1238" s="162" t="s">
        <v>204</v>
      </c>
      <c r="AF1238" s="162" t="s">
        <v>204</v>
      </c>
      <c r="AG1238" s="162" t="s">
        <v>197</v>
      </c>
    </row>
    <row r="1239" spans="1:33" x14ac:dyDescent="0.25">
      <c r="A1239" s="162" t="s">
        <v>232</v>
      </c>
      <c r="B1239" s="162" t="s">
        <v>197</v>
      </c>
      <c r="C1239" s="162" t="s">
        <v>197</v>
      </c>
      <c r="D1239" s="162" t="s">
        <v>1358</v>
      </c>
      <c r="E1239" s="162" t="s">
        <v>197</v>
      </c>
      <c r="F1239" s="162" t="s">
        <v>1359</v>
      </c>
      <c r="G1239" s="162" t="s">
        <v>51</v>
      </c>
      <c r="H1239" s="162" t="s">
        <v>50</v>
      </c>
      <c r="I1239" s="162" t="s">
        <v>2535</v>
      </c>
      <c r="J1239" s="162" t="s">
        <v>1412</v>
      </c>
      <c r="K1239" s="162" t="s">
        <v>52</v>
      </c>
      <c r="L1239" s="162">
        <v>4</v>
      </c>
      <c r="M1239" s="162">
        <v>2016</v>
      </c>
      <c r="N1239" s="162" t="s">
        <v>2543</v>
      </c>
      <c r="O1239" s="162">
        <v>1469</v>
      </c>
      <c r="P1239" s="162" t="s">
        <v>204</v>
      </c>
      <c r="Q1239" s="162" t="s">
        <v>204</v>
      </c>
      <c r="R1239" s="162" t="s">
        <v>205</v>
      </c>
      <c r="S1239" s="162" t="s">
        <v>204</v>
      </c>
      <c r="T1239" s="162" t="s">
        <v>204</v>
      </c>
      <c r="U1239" s="162" t="s">
        <v>204</v>
      </c>
      <c r="V1239" s="162" t="s">
        <v>204</v>
      </c>
      <c r="W1239" s="162" t="s">
        <v>204</v>
      </c>
      <c r="X1239" s="162" t="s">
        <v>204</v>
      </c>
      <c r="Y1239" s="162" t="s">
        <v>204</v>
      </c>
      <c r="Z1239" s="162" t="s">
        <v>204</v>
      </c>
      <c r="AA1239" s="162" t="s">
        <v>204</v>
      </c>
      <c r="AB1239" s="162" t="s">
        <v>204</v>
      </c>
      <c r="AC1239" s="162" t="s">
        <v>204</v>
      </c>
      <c r="AD1239" s="162" t="s">
        <v>204</v>
      </c>
      <c r="AE1239" s="162" t="s">
        <v>204</v>
      </c>
      <c r="AF1239" s="162" t="s">
        <v>204</v>
      </c>
      <c r="AG1239" s="162" t="s">
        <v>197</v>
      </c>
    </row>
    <row r="1240" spans="1:33" x14ac:dyDescent="0.25">
      <c r="A1240" s="162" t="s">
        <v>232</v>
      </c>
      <c r="B1240" s="162" t="s">
        <v>197</v>
      </c>
      <c r="C1240" s="162" t="s">
        <v>197</v>
      </c>
      <c r="D1240" s="162" t="s">
        <v>1358</v>
      </c>
      <c r="E1240" s="162" t="s">
        <v>197</v>
      </c>
      <c r="F1240" s="162" t="s">
        <v>1359</v>
      </c>
      <c r="G1240" s="162" t="s">
        <v>51</v>
      </c>
      <c r="H1240" s="162" t="s">
        <v>50</v>
      </c>
      <c r="I1240" s="162" t="s">
        <v>2535</v>
      </c>
      <c r="J1240" s="162" t="s">
        <v>1412</v>
      </c>
      <c r="K1240" s="162" t="s">
        <v>52</v>
      </c>
      <c r="L1240" s="162">
        <v>2</v>
      </c>
      <c r="M1240" s="162">
        <v>2016</v>
      </c>
      <c r="N1240" s="162" t="s">
        <v>2541</v>
      </c>
      <c r="O1240" s="162">
        <v>1870</v>
      </c>
      <c r="P1240" s="162" t="s">
        <v>204</v>
      </c>
      <c r="Q1240" s="162" t="s">
        <v>204</v>
      </c>
      <c r="R1240" s="162" t="s">
        <v>205</v>
      </c>
      <c r="S1240" s="162" t="s">
        <v>204</v>
      </c>
      <c r="T1240" s="162" t="s">
        <v>204</v>
      </c>
      <c r="U1240" s="162" t="s">
        <v>204</v>
      </c>
      <c r="V1240" s="162" t="s">
        <v>204</v>
      </c>
      <c r="W1240" s="162" t="s">
        <v>204</v>
      </c>
      <c r="X1240" s="162" t="s">
        <v>204</v>
      </c>
      <c r="Y1240" s="162" t="s">
        <v>204</v>
      </c>
      <c r="Z1240" s="162" t="s">
        <v>204</v>
      </c>
      <c r="AA1240" s="162" t="s">
        <v>204</v>
      </c>
      <c r="AB1240" s="162" t="s">
        <v>204</v>
      </c>
      <c r="AC1240" s="162" t="s">
        <v>204</v>
      </c>
      <c r="AD1240" s="162" t="s">
        <v>204</v>
      </c>
      <c r="AE1240" s="162" t="s">
        <v>204</v>
      </c>
      <c r="AF1240" s="162" t="s">
        <v>204</v>
      </c>
      <c r="AG1240" s="162" t="s">
        <v>197</v>
      </c>
    </row>
    <row r="1241" spans="1:33" x14ac:dyDescent="0.25">
      <c r="A1241" s="162" t="s">
        <v>232</v>
      </c>
      <c r="B1241" s="162" t="s">
        <v>197</v>
      </c>
      <c r="C1241" s="162" t="s">
        <v>197</v>
      </c>
      <c r="D1241" s="162" t="s">
        <v>1358</v>
      </c>
      <c r="E1241" s="162" t="s">
        <v>197</v>
      </c>
      <c r="F1241" s="162" t="s">
        <v>1359</v>
      </c>
      <c r="G1241" s="162" t="s">
        <v>51</v>
      </c>
      <c r="H1241" s="162" t="s">
        <v>50</v>
      </c>
      <c r="I1241" s="162" t="s">
        <v>2535</v>
      </c>
      <c r="J1241" s="162" t="s">
        <v>1412</v>
      </c>
      <c r="K1241" s="162" t="s">
        <v>52</v>
      </c>
      <c r="L1241" s="162">
        <v>11</v>
      </c>
      <c r="M1241" s="162">
        <v>2015</v>
      </c>
      <c r="N1241" s="162" t="s">
        <v>2539</v>
      </c>
      <c r="O1241" s="162">
        <v>1841</v>
      </c>
      <c r="P1241" s="162" t="s">
        <v>204</v>
      </c>
      <c r="Q1241" s="162" t="s">
        <v>204</v>
      </c>
      <c r="R1241" s="162" t="s">
        <v>205</v>
      </c>
      <c r="S1241" s="162" t="s">
        <v>204</v>
      </c>
      <c r="T1241" s="162" t="s">
        <v>204</v>
      </c>
      <c r="U1241" s="162" t="s">
        <v>204</v>
      </c>
      <c r="V1241" s="162" t="s">
        <v>204</v>
      </c>
      <c r="W1241" s="162" t="s">
        <v>204</v>
      </c>
      <c r="X1241" s="162" t="s">
        <v>204</v>
      </c>
      <c r="Y1241" s="162" t="s">
        <v>204</v>
      </c>
      <c r="Z1241" s="162" t="s">
        <v>204</v>
      </c>
      <c r="AA1241" s="162" t="s">
        <v>204</v>
      </c>
      <c r="AB1241" s="162" t="s">
        <v>204</v>
      </c>
      <c r="AC1241" s="162" t="s">
        <v>204</v>
      </c>
      <c r="AD1241" s="162" t="s">
        <v>204</v>
      </c>
      <c r="AE1241" s="162" t="s">
        <v>204</v>
      </c>
      <c r="AF1241" s="162" t="s">
        <v>204</v>
      </c>
      <c r="AG1241" s="162" t="s">
        <v>197</v>
      </c>
    </row>
    <row r="1242" spans="1:33" x14ac:dyDescent="0.25">
      <c r="A1242" s="162" t="s">
        <v>232</v>
      </c>
      <c r="B1242" s="162" t="s">
        <v>197</v>
      </c>
      <c r="C1242" s="162" t="s">
        <v>197</v>
      </c>
      <c r="D1242" s="162" t="s">
        <v>1358</v>
      </c>
      <c r="E1242" s="162" t="s">
        <v>197</v>
      </c>
      <c r="F1242" s="162" t="s">
        <v>1359</v>
      </c>
      <c r="G1242" s="162" t="s">
        <v>51</v>
      </c>
      <c r="H1242" s="162" t="s">
        <v>50</v>
      </c>
      <c r="I1242" s="162" t="s">
        <v>2535</v>
      </c>
      <c r="J1242" s="162" t="s">
        <v>1412</v>
      </c>
      <c r="K1242" s="162" t="s">
        <v>52</v>
      </c>
      <c r="L1242" s="162">
        <v>7</v>
      </c>
      <c r="M1242" s="162">
        <v>2015</v>
      </c>
      <c r="N1242" s="162" t="s">
        <v>2536</v>
      </c>
      <c r="O1242" s="162">
        <v>1887</v>
      </c>
      <c r="P1242" s="162" t="s">
        <v>204</v>
      </c>
      <c r="Q1242" s="162" t="s">
        <v>204</v>
      </c>
      <c r="R1242" s="162" t="s">
        <v>204</v>
      </c>
      <c r="S1242" s="162" t="s">
        <v>204</v>
      </c>
      <c r="T1242" s="162" t="s">
        <v>204</v>
      </c>
      <c r="U1242" s="162" t="s">
        <v>204</v>
      </c>
      <c r="V1242" s="162" t="s">
        <v>204</v>
      </c>
      <c r="W1242" s="162" t="s">
        <v>204</v>
      </c>
      <c r="X1242" s="162" t="s">
        <v>204</v>
      </c>
      <c r="Y1242" s="162" t="s">
        <v>204</v>
      </c>
      <c r="Z1242" s="162" t="s">
        <v>204</v>
      </c>
      <c r="AA1242" s="162" t="s">
        <v>204</v>
      </c>
      <c r="AB1242" s="162" t="s">
        <v>204</v>
      </c>
      <c r="AC1242" s="162" t="s">
        <v>204</v>
      </c>
      <c r="AD1242" s="162" t="s">
        <v>204</v>
      </c>
      <c r="AE1242" s="162" t="s">
        <v>204</v>
      </c>
      <c r="AF1242" s="162" t="s">
        <v>204</v>
      </c>
      <c r="AG1242" s="162" t="s">
        <v>197</v>
      </c>
    </row>
    <row r="1243" spans="1:33" x14ac:dyDescent="0.25">
      <c r="A1243" s="162" t="s">
        <v>232</v>
      </c>
      <c r="B1243" s="162" t="s">
        <v>197</v>
      </c>
      <c r="C1243" s="162" t="s">
        <v>197</v>
      </c>
      <c r="D1243" s="162" t="s">
        <v>1358</v>
      </c>
      <c r="E1243" s="162" t="s">
        <v>197</v>
      </c>
      <c r="F1243" s="162" t="s">
        <v>1359</v>
      </c>
      <c r="G1243" s="162" t="s">
        <v>51</v>
      </c>
      <c r="H1243" s="162" t="s">
        <v>50</v>
      </c>
      <c r="I1243" s="162" t="s">
        <v>2535</v>
      </c>
      <c r="J1243" s="162" t="s">
        <v>1412</v>
      </c>
      <c r="K1243" s="162" t="s">
        <v>52</v>
      </c>
      <c r="L1243" s="162">
        <v>8</v>
      </c>
      <c r="M1243" s="162">
        <v>2015</v>
      </c>
      <c r="N1243" s="162" t="s">
        <v>2537</v>
      </c>
      <c r="O1243" s="162">
        <v>1276</v>
      </c>
      <c r="P1243" s="162" t="s">
        <v>204</v>
      </c>
      <c r="Q1243" s="162" t="s">
        <v>204</v>
      </c>
      <c r="R1243" s="162" t="s">
        <v>204</v>
      </c>
      <c r="S1243" s="162" t="s">
        <v>204</v>
      </c>
      <c r="T1243" s="162" t="s">
        <v>204</v>
      </c>
      <c r="U1243" s="162" t="s">
        <v>204</v>
      </c>
      <c r="V1243" s="162" t="s">
        <v>204</v>
      </c>
      <c r="W1243" s="162" t="s">
        <v>204</v>
      </c>
      <c r="X1243" s="162" t="s">
        <v>204</v>
      </c>
      <c r="Y1243" s="162" t="s">
        <v>204</v>
      </c>
      <c r="Z1243" s="162" t="s">
        <v>204</v>
      </c>
      <c r="AA1243" s="162" t="s">
        <v>204</v>
      </c>
      <c r="AB1243" s="162" t="s">
        <v>204</v>
      </c>
      <c r="AC1243" s="162" t="s">
        <v>204</v>
      </c>
      <c r="AD1243" s="162" t="s">
        <v>204</v>
      </c>
      <c r="AE1243" s="162" t="s">
        <v>204</v>
      </c>
      <c r="AF1243" s="162" t="s">
        <v>204</v>
      </c>
      <c r="AG1243" s="162" t="s">
        <v>197</v>
      </c>
    </row>
    <row r="1244" spans="1:33" x14ac:dyDescent="0.25">
      <c r="A1244" s="162" t="s">
        <v>232</v>
      </c>
      <c r="B1244" s="162" t="s">
        <v>197</v>
      </c>
      <c r="C1244" s="162" t="s">
        <v>197</v>
      </c>
      <c r="D1244" s="162" t="s">
        <v>1358</v>
      </c>
      <c r="E1244" s="162" t="s">
        <v>197</v>
      </c>
      <c r="F1244" s="162" t="s">
        <v>1359</v>
      </c>
      <c r="G1244" s="162" t="s">
        <v>51</v>
      </c>
      <c r="H1244" s="162" t="s">
        <v>50</v>
      </c>
      <c r="I1244" s="162" t="s">
        <v>2535</v>
      </c>
      <c r="J1244" s="162" t="s">
        <v>1412</v>
      </c>
      <c r="K1244" s="162" t="s">
        <v>52</v>
      </c>
      <c r="L1244" s="162">
        <v>9</v>
      </c>
      <c r="M1244" s="162">
        <v>2015</v>
      </c>
      <c r="N1244" s="162" t="s">
        <v>2538</v>
      </c>
      <c r="O1244" s="162">
        <v>1823</v>
      </c>
      <c r="P1244" s="162" t="s">
        <v>204</v>
      </c>
      <c r="Q1244" s="162" t="s">
        <v>204</v>
      </c>
      <c r="R1244" s="162" t="s">
        <v>204</v>
      </c>
      <c r="S1244" s="162" t="s">
        <v>204</v>
      </c>
      <c r="T1244" s="162" t="s">
        <v>204</v>
      </c>
      <c r="U1244" s="162" t="s">
        <v>204</v>
      </c>
      <c r="V1244" s="162" t="s">
        <v>204</v>
      </c>
      <c r="W1244" s="162" t="s">
        <v>204</v>
      </c>
      <c r="X1244" s="162" t="s">
        <v>204</v>
      </c>
      <c r="Y1244" s="162" t="s">
        <v>204</v>
      </c>
      <c r="Z1244" s="162" t="s">
        <v>204</v>
      </c>
      <c r="AA1244" s="162" t="s">
        <v>204</v>
      </c>
      <c r="AB1244" s="162" t="s">
        <v>204</v>
      </c>
      <c r="AC1244" s="162" t="s">
        <v>204</v>
      </c>
      <c r="AD1244" s="162" t="s">
        <v>204</v>
      </c>
      <c r="AE1244" s="162" t="s">
        <v>204</v>
      </c>
      <c r="AF1244" s="162" t="s">
        <v>204</v>
      </c>
      <c r="AG1244" s="162" t="s">
        <v>197</v>
      </c>
    </row>
    <row r="1245" spans="1:33" x14ac:dyDescent="0.25">
      <c r="A1245" s="162" t="s">
        <v>232</v>
      </c>
      <c r="B1245" s="162" t="s">
        <v>197</v>
      </c>
      <c r="C1245" s="162" t="s">
        <v>197</v>
      </c>
      <c r="D1245" s="162" t="s">
        <v>1358</v>
      </c>
      <c r="E1245" s="162" t="s">
        <v>197</v>
      </c>
      <c r="F1245" s="162" t="s">
        <v>1359</v>
      </c>
      <c r="G1245" s="162" t="s">
        <v>1614</v>
      </c>
      <c r="H1245" s="162" t="s">
        <v>1615</v>
      </c>
      <c r="I1245" s="162" t="s">
        <v>1616</v>
      </c>
      <c r="J1245" s="162" t="s">
        <v>187</v>
      </c>
      <c r="K1245" s="162" t="s">
        <v>10</v>
      </c>
      <c r="L1245" s="162">
        <v>6</v>
      </c>
      <c r="M1245" s="162">
        <v>2016</v>
      </c>
      <c r="N1245" s="162" t="s">
        <v>2557</v>
      </c>
      <c r="O1245" s="162">
        <v>657</v>
      </c>
      <c r="P1245" s="162" t="s">
        <v>204</v>
      </c>
      <c r="Q1245" s="162" t="s">
        <v>204</v>
      </c>
      <c r="R1245" s="162" t="s">
        <v>204</v>
      </c>
      <c r="S1245" s="162" t="s">
        <v>204</v>
      </c>
      <c r="T1245" s="162" t="s">
        <v>204</v>
      </c>
      <c r="U1245" s="162" t="s">
        <v>204</v>
      </c>
      <c r="V1245" s="162" t="s">
        <v>204</v>
      </c>
      <c r="W1245" s="162" t="s">
        <v>204</v>
      </c>
      <c r="X1245" s="162" t="s">
        <v>204</v>
      </c>
      <c r="Y1245" s="162" t="s">
        <v>204</v>
      </c>
      <c r="Z1245" s="162" t="s">
        <v>204</v>
      </c>
      <c r="AA1245" s="162" t="s">
        <v>204</v>
      </c>
      <c r="AB1245" s="162" t="s">
        <v>205</v>
      </c>
      <c r="AC1245" s="162" t="s">
        <v>204</v>
      </c>
      <c r="AD1245" s="162" t="s">
        <v>204</v>
      </c>
      <c r="AE1245" s="162" t="s">
        <v>204</v>
      </c>
      <c r="AF1245" s="162" t="s">
        <v>204</v>
      </c>
      <c r="AG1245" s="162" t="s">
        <v>197</v>
      </c>
    </row>
    <row r="1246" spans="1:33" x14ac:dyDescent="0.25">
      <c r="A1246" s="162" t="s">
        <v>232</v>
      </c>
      <c r="B1246" s="162" t="s">
        <v>197</v>
      </c>
      <c r="C1246" s="162" t="s">
        <v>197</v>
      </c>
      <c r="D1246" s="162" t="s">
        <v>1358</v>
      </c>
      <c r="E1246" s="162" t="s">
        <v>197</v>
      </c>
      <c r="F1246" s="162" t="s">
        <v>1359</v>
      </c>
      <c r="G1246" s="162" t="s">
        <v>1614</v>
      </c>
      <c r="H1246" s="162" t="s">
        <v>1615</v>
      </c>
      <c r="I1246" s="162" t="s">
        <v>1616</v>
      </c>
      <c r="J1246" s="162" t="s">
        <v>187</v>
      </c>
      <c r="K1246" s="162" t="s">
        <v>10</v>
      </c>
      <c r="L1246" s="162">
        <v>5</v>
      </c>
      <c r="M1246" s="162">
        <v>2016</v>
      </c>
      <c r="N1246" s="162" t="s">
        <v>2556</v>
      </c>
      <c r="O1246" s="162">
        <v>757</v>
      </c>
      <c r="P1246" s="162" t="s">
        <v>204</v>
      </c>
      <c r="Q1246" s="162" t="s">
        <v>204</v>
      </c>
      <c r="R1246" s="162" t="s">
        <v>204</v>
      </c>
      <c r="S1246" s="162" t="s">
        <v>204</v>
      </c>
      <c r="T1246" s="162" t="s">
        <v>204</v>
      </c>
      <c r="U1246" s="162" t="s">
        <v>204</v>
      </c>
      <c r="V1246" s="162" t="s">
        <v>204</v>
      </c>
      <c r="W1246" s="162" t="s">
        <v>204</v>
      </c>
      <c r="X1246" s="162" t="s">
        <v>204</v>
      </c>
      <c r="Y1246" s="162" t="s">
        <v>204</v>
      </c>
      <c r="Z1246" s="162" t="s">
        <v>204</v>
      </c>
      <c r="AA1246" s="162" t="s">
        <v>204</v>
      </c>
      <c r="AB1246" s="162" t="s">
        <v>205</v>
      </c>
      <c r="AC1246" s="162" t="s">
        <v>204</v>
      </c>
      <c r="AD1246" s="162" t="s">
        <v>204</v>
      </c>
      <c r="AE1246" s="162" t="s">
        <v>204</v>
      </c>
      <c r="AF1246" s="162" t="s">
        <v>204</v>
      </c>
      <c r="AG1246" s="162" t="s">
        <v>197</v>
      </c>
    </row>
    <row r="1247" spans="1:33" x14ac:dyDescent="0.25">
      <c r="A1247" s="162" t="s">
        <v>232</v>
      </c>
      <c r="B1247" s="162" t="s">
        <v>197</v>
      </c>
      <c r="C1247" s="162" t="s">
        <v>197</v>
      </c>
      <c r="D1247" s="162" t="s">
        <v>1358</v>
      </c>
      <c r="E1247" s="162" t="s">
        <v>197</v>
      </c>
      <c r="F1247" s="162" t="s">
        <v>1359</v>
      </c>
      <c r="G1247" s="162" t="s">
        <v>1614</v>
      </c>
      <c r="H1247" s="162" t="s">
        <v>1615</v>
      </c>
      <c r="I1247" s="162" t="s">
        <v>1616</v>
      </c>
      <c r="J1247" s="162" t="s">
        <v>187</v>
      </c>
      <c r="K1247" s="162" t="s">
        <v>10</v>
      </c>
      <c r="L1247" s="162">
        <v>9</v>
      </c>
      <c r="M1247" s="162">
        <v>2015</v>
      </c>
      <c r="N1247" s="162" t="s">
        <v>2548</v>
      </c>
      <c r="O1247" s="162">
        <v>384</v>
      </c>
      <c r="P1247" s="162" t="s">
        <v>204</v>
      </c>
      <c r="Q1247" s="162" t="s">
        <v>204</v>
      </c>
      <c r="R1247" s="162" t="s">
        <v>204</v>
      </c>
      <c r="S1247" s="162" t="s">
        <v>204</v>
      </c>
      <c r="T1247" s="162" t="s">
        <v>204</v>
      </c>
      <c r="U1247" s="162" t="s">
        <v>204</v>
      </c>
      <c r="V1247" s="162" t="s">
        <v>204</v>
      </c>
      <c r="W1247" s="162" t="s">
        <v>204</v>
      </c>
      <c r="X1247" s="162" t="s">
        <v>204</v>
      </c>
      <c r="Y1247" s="162" t="s">
        <v>204</v>
      </c>
      <c r="Z1247" s="162" t="s">
        <v>204</v>
      </c>
      <c r="AA1247" s="162" t="s">
        <v>204</v>
      </c>
      <c r="AB1247" s="162" t="s">
        <v>205</v>
      </c>
      <c r="AC1247" s="162" t="s">
        <v>204</v>
      </c>
      <c r="AD1247" s="162" t="s">
        <v>204</v>
      </c>
      <c r="AE1247" s="162" t="s">
        <v>204</v>
      </c>
      <c r="AF1247" s="162" t="s">
        <v>204</v>
      </c>
      <c r="AG1247" s="162" t="s">
        <v>197</v>
      </c>
    </row>
    <row r="1248" spans="1:33" x14ac:dyDescent="0.25">
      <c r="A1248" s="162" t="s">
        <v>232</v>
      </c>
      <c r="B1248" s="162" t="s">
        <v>197</v>
      </c>
      <c r="C1248" s="162" t="s">
        <v>197</v>
      </c>
      <c r="D1248" s="162" t="s">
        <v>1358</v>
      </c>
      <c r="E1248" s="162" t="s">
        <v>197</v>
      </c>
      <c r="F1248" s="162" t="s">
        <v>1359</v>
      </c>
      <c r="G1248" s="162" t="s">
        <v>1614</v>
      </c>
      <c r="H1248" s="162" t="s">
        <v>1615</v>
      </c>
      <c r="I1248" s="162" t="s">
        <v>1616</v>
      </c>
      <c r="J1248" s="162" t="s">
        <v>187</v>
      </c>
      <c r="K1248" s="162" t="s">
        <v>10</v>
      </c>
      <c r="L1248" s="162">
        <v>12</v>
      </c>
      <c r="M1248" s="162">
        <v>2015</v>
      </c>
      <c r="N1248" s="162" t="s">
        <v>2551</v>
      </c>
      <c r="O1248" s="162">
        <v>398</v>
      </c>
      <c r="P1248" s="162" t="s">
        <v>204</v>
      </c>
      <c r="Q1248" s="162" t="s">
        <v>204</v>
      </c>
      <c r="R1248" s="162" t="s">
        <v>204</v>
      </c>
      <c r="S1248" s="162" t="s">
        <v>204</v>
      </c>
      <c r="T1248" s="162" t="s">
        <v>204</v>
      </c>
      <c r="U1248" s="162" t="s">
        <v>204</v>
      </c>
      <c r="V1248" s="162" t="s">
        <v>204</v>
      </c>
      <c r="W1248" s="162" t="s">
        <v>204</v>
      </c>
      <c r="X1248" s="162" t="s">
        <v>204</v>
      </c>
      <c r="Y1248" s="162" t="s">
        <v>204</v>
      </c>
      <c r="Z1248" s="162" t="s">
        <v>204</v>
      </c>
      <c r="AA1248" s="162" t="s">
        <v>204</v>
      </c>
      <c r="AB1248" s="162" t="s">
        <v>205</v>
      </c>
      <c r="AC1248" s="162" t="s">
        <v>204</v>
      </c>
      <c r="AD1248" s="162" t="s">
        <v>204</v>
      </c>
      <c r="AE1248" s="162" t="s">
        <v>204</v>
      </c>
      <c r="AF1248" s="162" t="s">
        <v>204</v>
      </c>
      <c r="AG1248" s="162" t="s">
        <v>197</v>
      </c>
    </row>
    <row r="1249" spans="1:33" x14ac:dyDescent="0.25">
      <c r="A1249" s="162" t="s">
        <v>232</v>
      </c>
      <c r="B1249" s="162" t="s">
        <v>197</v>
      </c>
      <c r="C1249" s="162" t="s">
        <v>197</v>
      </c>
      <c r="D1249" s="162" t="s">
        <v>1358</v>
      </c>
      <c r="E1249" s="162" t="s">
        <v>197</v>
      </c>
      <c r="F1249" s="162" t="s">
        <v>1359</v>
      </c>
      <c r="G1249" s="162" t="s">
        <v>1614</v>
      </c>
      <c r="H1249" s="162" t="s">
        <v>1615</v>
      </c>
      <c r="I1249" s="162" t="s">
        <v>1616</v>
      </c>
      <c r="J1249" s="162" t="s">
        <v>187</v>
      </c>
      <c r="K1249" s="162" t="s">
        <v>10</v>
      </c>
      <c r="L1249" s="162">
        <v>1</v>
      </c>
      <c r="M1249" s="162">
        <v>2016</v>
      </c>
      <c r="N1249" s="162" t="s">
        <v>2552</v>
      </c>
      <c r="O1249" s="162">
        <v>179</v>
      </c>
      <c r="P1249" s="162" t="s">
        <v>204</v>
      </c>
      <c r="Q1249" s="162" t="s">
        <v>204</v>
      </c>
      <c r="R1249" s="162" t="s">
        <v>204</v>
      </c>
      <c r="S1249" s="162" t="s">
        <v>204</v>
      </c>
      <c r="T1249" s="162" t="s">
        <v>204</v>
      </c>
      <c r="U1249" s="162" t="s">
        <v>204</v>
      </c>
      <c r="V1249" s="162" t="s">
        <v>204</v>
      </c>
      <c r="W1249" s="162" t="s">
        <v>204</v>
      </c>
      <c r="X1249" s="162" t="s">
        <v>204</v>
      </c>
      <c r="Y1249" s="162" t="s">
        <v>204</v>
      </c>
      <c r="Z1249" s="162" t="s">
        <v>204</v>
      </c>
      <c r="AA1249" s="162" t="s">
        <v>204</v>
      </c>
      <c r="AB1249" s="162" t="s">
        <v>205</v>
      </c>
      <c r="AC1249" s="162" t="s">
        <v>204</v>
      </c>
      <c r="AD1249" s="162" t="s">
        <v>204</v>
      </c>
      <c r="AE1249" s="162" t="s">
        <v>204</v>
      </c>
      <c r="AF1249" s="162" t="s">
        <v>204</v>
      </c>
      <c r="AG1249" s="162" t="s">
        <v>197</v>
      </c>
    </row>
    <row r="1250" spans="1:33" x14ac:dyDescent="0.25">
      <c r="A1250" s="162" t="s">
        <v>232</v>
      </c>
      <c r="B1250" s="162" t="s">
        <v>197</v>
      </c>
      <c r="C1250" s="162" t="s">
        <v>197</v>
      </c>
      <c r="D1250" s="162" t="s">
        <v>1358</v>
      </c>
      <c r="E1250" s="162" t="s">
        <v>197</v>
      </c>
      <c r="F1250" s="162" t="s">
        <v>1359</v>
      </c>
      <c r="G1250" s="162" t="s">
        <v>1614</v>
      </c>
      <c r="H1250" s="162" t="s">
        <v>1615</v>
      </c>
      <c r="I1250" s="162" t="s">
        <v>1616</v>
      </c>
      <c r="J1250" s="162" t="s">
        <v>187</v>
      </c>
      <c r="K1250" s="162" t="s">
        <v>10</v>
      </c>
      <c r="L1250" s="162">
        <v>2</v>
      </c>
      <c r="M1250" s="162">
        <v>2016</v>
      </c>
      <c r="N1250" s="162" t="s">
        <v>2553</v>
      </c>
      <c r="O1250" s="162">
        <v>127</v>
      </c>
      <c r="P1250" s="162" t="s">
        <v>204</v>
      </c>
      <c r="Q1250" s="162" t="s">
        <v>204</v>
      </c>
      <c r="R1250" s="162" t="s">
        <v>204</v>
      </c>
      <c r="S1250" s="162" t="s">
        <v>204</v>
      </c>
      <c r="T1250" s="162" t="s">
        <v>204</v>
      </c>
      <c r="U1250" s="162" t="s">
        <v>204</v>
      </c>
      <c r="V1250" s="162" t="s">
        <v>204</v>
      </c>
      <c r="W1250" s="162" t="s">
        <v>204</v>
      </c>
      <c r="X1250" s="162" t="s">
        <v>204</v>
      </c>
      <c r="Y1250" s="162" t="s">
        <v>204</v>
      </c>
      <c r="Z1250" s="162" t="s">
        <v>204</v>
      </c>
      <c r="AA1250" s="162" t="s">
        <v>204</v>
      </c>
      <c r="AB1250" s="162" t="s">
        <v>205</v>
      </c>
      <c r="AC1250" s="162" t="s">
        <v>204</v>
      </c>
      <c r="AD1250" s="162" t="s">
        <v>204</v>
      </c>
      <c r="AE1250" s="162" t="s">
        <v>204</v>
      </c>
      <c r="AF1250" s="162" t="s">
        <v>204</v>
      </c>
      <c r="AG1250" s="162" t="s">
        <v>197</v>
      </c>
    </row>
    <row r="1251" spans="1:33" x14ac:dyDescent="0.25">
      <c r="A1251" s="162" t="s">
        <v>232</v>
      </c>
      <c r="B1251" s="162" t="s">
        <v>197</v>
      </c>
      <c r="C1251" s="162" t="s">
        <v>197</v>
      </c>
      <c r="D1251" s="162" t="s">
        <v>1358</v>
      </c>
      <c r="E1251" s="162" t="s">
        <v>197</v>
      </c>
      <c r="F1251" s="162" t="s">
        <v>1359</v>
      </c>
      <c r="G1251" s="162" t="s">
        <v>1614</v>
      </c>
      <c r="H1251" s="162" t="s">
        <v>1615</v>
      </c>
      <c r="I1251" s="162" t="s">
        <v>1616</v>
      </c>
      <c r="J1251" s="162" t="s">
        <v>187</v>
      </c>
      <c r="K1251" s="162" t="s">
        <v>10</v>
      </c>
      <c r="L1251" s="162">
        <v>7</v>
      </c>
      <c r="M1251" s="162">
        <v>2015</v>
      </c>
      <c r="N1251" s="162" t="s">
        <v>2546</v>
      </c>
      <c r="O1251" s="162">
        <v>588</v>
      </c>
      <c r="P1251" s="162" t="s">
        <v>204</v>
      </c>
      <c r="Q1251" s="162" t="s">
        <v>204</v>
      </c>
      <c r="R1251" s="162" t="s">
        <v>204</v>
      </c>
      <c r="S1251" s="162" t="s">
        <v>204</v>
      </c>
      <c r="T1251" s="162" t="s">
        <v>204</v>
      </c>
      <c r="U1251" s="162" t="s">
        <v>204</v>
      </c>
      <c r="V1251" s="162" t="s">
        <v>204</v>
      </c>
      <c r="W1251" s="162" t="s">
        <v>204</v>
      </c>
      <c r="X1251" s="162" t="s">
        <v>204</v>
      </c>
      <c r="Y1251" s="162" t="s">
        <v>204</v>
      </c>
      <c r="Z1251" s="162" t="s">
        <v>204</v>
      </c>
      <c r="AA1251" s="162" t="s">
        <v>204</v>
      </c>
      <c r="AB1251" s="162" t="s">
        <v>205</v>
      </c>
      <c r="AC1251" s="162" t="s">
        <v>204</v>
      </c>
      <c r="AD1251" s="162" t="s">
        <v>204</v>
      </c>
      <c r="AE1251" s="162" t="s">
        <v>204</v>
      </c>
      <c r="AF1251" s="162" t="s">
        <v>204</v>
      </c>
      <c r="AG1251" s="162" t="s">
        <v>197</v>
      </c>
    </row>
    <row r="1252" spans="1:33" x14ac:dyDescent="0.25">
      <c r="A1252" s="162" t="s">
        <v>232</v>
      </c>
      <c r="B1252" s="162" t="s">
        <v>197</v>
      </c>
      <c r="C1252" s="162" t="s">
        <v>197</v>
      </c>
      <c r="D1252" s="162" t="s">
        <v>1358</v>
      </c>
      <c r="E1252" s="162" t="s">
        <v>197</v>
      </c>
      <c r="F1252" s="162" t="s">
        <v>1359</v>
      </c>
      <c r="G1252" s="162" t="s">
        <v>1614</v>
      </c>
      <c r="H1252" s="162" t="s">
        <v>1615</v>
      </c>
      <c r="I1252" s="162" t="s">
        <v>1616</v>
      </c>
      <c r="J1252" s="162" t="s">
        <v>187</v>
      </c>
      <c r="K1252" s="162" t="s">
        <v>10</v>
      </c>
      <c r="L1252" s="162">
        <v>3</v>
      </c>
      <c r="M1252" s="162">
        <v>2016</v>
      </c>
      <c r="N1252" s="162" t="s">
        <v>2554</v>
      </c>
      <c r="O1252" s="162">
        <v>517</v>
      </c>
      <c r="P1252" s="162" t="s">
        <v>204</v>
      </c>
      <c r="Q1252" s="162" t="s">
        <v>204</v>
      </c>
      <c r="R1252" s="162" t="s">
        <v>204</v>
      </c>
      <c r="S1252" s="162" t="s">
        <v>204</v>
      </c>
      <c r="T1252" s="162" t="s">
        <v>204</v>
      </c>
      <c r="U1252" s="162" t="s">
        <v>204</v>
      </c>
      <c r="V1252" s="162" t="s">
        <v>204</v>
      </c>
      <c r="W1252" s="162" t="s">
        <v>204</v>
      </c>
      <c r="X1252" s="162" t="s">
        <v>204</v>
      </c>
      <c r="Y1252" s="162" t="s">
        <v>204</v>
      </c>
      <c r="Z1252" s="162" t="s">
        <v>204</v>
      </c>
      <c r="AA1252" s="162" t="s">
        <v>204</v>
      </c>
      <c r="AB1252" s="162" t="s">
        <v>205</v>
      </c>
      <c r="AC1252" s="162" t="s">
        <v>204</v>
      </c>
      <c r="AD1252" s="162" t="s">
        <v>204</v>
      </c>
      <c r="AE1252" s="162" t="s">
        <v>204</v>
      </c>
      <c r="AF1252" s="162" t="s">
        <v>204</v>
      </c>
      <c r="AG1252" s="162" t="s">
        <v>197</v>
      </c>
    </row>
    <row r="1253" spans="1:33" x14ac:dyDescent="0.25">
      <c r="A1253" s="162" t="s">
        <v>232</v>
      </c>
      <c r="B1253" s="162" t="s">
        <v>197</v>
      </c>
      <c r="C1253" s="162" t="s">
        <v>197</v>
      </c>
      <c r="D1253" s="162" t="s">
        <v>1358</v>
      </c>
      <c r="E1253" s="162" t="s">
        <v>197</v>
      </c>
      <c r="F1253" s="162" t="s">
        <v>1359</v>
      </c>
      <c r="G1253" s="162" t="s">
        <v>1614</v>
      </c>
      <c r="H1253" s="162" t="s">
        <v>1615</v>
      </c>
      <c r="I1253" s="162" t="s">
        <v>1616</v>
      </c>
      <c r="J1253" s="162" t="s">
        <v>187</v>
      </c>
      <c r="K1253" s="162" t="s">
        <v>10</v>
      </c>
      <c r="L1253" s="162">
        <v>4</v>
      </c>
      <c r="M1253" s="162">
        <v>2016</v>
      </c>
      <c r="N1253" s="162" t="s">
        <v>2555</v>
      </c>
      <c r="O1253" s="162">
        <v>632</v>
      </c>
      <c r="P1253" s="162" t="s">
        <v>204</v>
      </c>
      <c r="Q1253" s="162" t="s">
        <v>204</v>
      </c>
      <c r="R1253" s="162" t="s">
        <v>204</v>
      </c>
      <c r="S1253" s="162" t="s">
        <v>204</v>
      </c>
      <c r="T1253" s="162" t="s">
        <v>204</v>
      </c>
      <c r="U1253" s="162" t="s">
        <v>204</v>
      </c>
      <c r="V1253" s="162" t="s">
        <v>204</v>
      </c>
      <c r="W1253" s="162" t="s">
        <v>204</v>
      </c>
      <c r="X1253" s="162" t="s">
        <v>204</v>
      </c>
      <c r="Y1253" s="162" t="s">
        <v>204</v>
      </c>
      <c r="Z1253" s="162" t="s">
        <v>204</v>
      </c>
      <c r="AA1253" s="162" t="s">
        <v>204</v>
      </c>
      <c r="AB1253" s="162" t="s">
        <v>205</v>
      </c>
      <c r="AC1253" s="162" t="s">
        <v>204</v>
      </c>
      <c r="AD1253" s="162" t="s">
        <v>204</v>
      </c>
      <c r="AE1253" s="162" t="s">
        <v>204</v>
      </c>
      <c r="AF1253" s="162" t="s">
        <v>204</v>
      </c>
      <c r="AG1253" s="162" t="s">
        <v>197</v>
      </c>
    </row>
    <row r="1254" spans="1:33" x14ac:dyDescent="0.25">
      <c r="A1254" s="162" t="s">
        <v>232</v>
      </c>
      <c r="B1254" s="162" t="s">
        <v>197</v>
      </c>
      <c r="C1254" s="162" t="s">
        <v>197</v>
      </c>
      <c r="D1254" s="162" t="s">
        <v>1358</v>
      </c>
      <c r="E1254" s="162" t="s">
        <v>197</v>
      </c>
      <c r="F1254" s="162" t="s">
        <v>1359</v>
      </c>
      <c r="G1254" s="162" t="s">
        <v>1614</v>
      </c>
      <c r="H1254" s="162" t="s">
        <v>1615</v>
      </c>
      <c r="I1254" s="162" t="s">
        <v>1616</v>
      </c>
      <c r="J1254" s="162" t="s">
        <v>187</v>
      </c>
      <c r="K1254" s="162" t="s">
        <v>10</v>
      </c>
      <c r="L1254" s="162">
        <v>8</v>
      </c>
      <c r="M1254" s="162">
        <v>2015</v>
      </c>
      <c r="N1254" s="162" t="s">
        <v>2547</v>
      </c>
      <c r="O1254" s="162">
        <v>528</v>
      </c>
      <c r="P1254" s="162" t="s">
        <v>204</v>
      </c>
      <c r="Q1254" s="162" t="s">
        <v>204</v>
      </c>
      <c r="R1254" s="162" t="s">
        <v>204</v>
      </c>
      <c r="S1254" s="162" t="s">
        <v>204</v>
      </c>
      <c r="T1254" s="162" t="s">
        <v>204</v>
      </c>
      <c r="U1254" s="162" t="s">
        <v>204</v>
      </c>
      <c r="V1254" s="162" t="s">
        <v>204</v>
      </c>
      <c r="W1254" s="162" t="s">
        <v>204</v>
      </c>
      <c r="X1254" s="162" t="s">
        <v>204</v>
      </c>
      <c r="Y1254" s="162" t="s">
        <v>204</v>
      </c>
      <c r="Z1254" s="162" t="s">
        <v>204</v>
      </c>
      <c r="AA1254" s="162" t="s">
        <v>204</v>
      </c>
      <c r="AB1254" s="162" t="s">
        <v>205</v>
      </c>
      <c r="AC1254" s="162" t="s">
        <v>204</v>
      </c>
      <c r="AD1254" s="162" t="s">
        <v>204</v>
      </c>
      <c r="AE1254" s="162" t="s">
        <v>204</v>
      </c>
      <c r="AF1254" s="162" t="s">
        <v>204</v>
      </c>
      <c r="AG1254" s="162" t="s">
        <v>197</v>
      </c>
    </row>
    <row r="1255" spans="1:33" x14ac:dyDescent="0.25">
      <c r="A1255" s="162" t="s">
        <v>232</v>
      </c>
      <c r="B1255" s="162" t="s">
        <v>197</v>
      </c>
      <c r="C1255" s="162" t="s">
        <v>197</v>
      </c>
      <c r="D1255" s="162" t="s">
        <v>1358</v>
      </c>
      <c r="E1255" s="162" t="s">
        <v>197</v>
      </c>
      <c r="F1255" s="162" t="s">
        <v>1359</v>
      </c>
      <c r="G1255" s="162" t="s">
        <v>1614</v>
      </c>
      <c r="H1255" s="162" t="s">
        <v>1615</v>
      </c>
      <c r="I1255" s="162" t="s">
        <v>1616</v>
      </c>
      <c r="J1255" s="162" t="s">
        <v>187</v>
      </c>
      <c r="K1255" s="162" t="s">
        <v>10</v>
      </c>
      <c r="L1255" s="162">
        <v>11</v>
      </c>
      <c r="M1255" s="162">
        <v>2015</v>
      </c>
      <c r="N1255" s="162" t="s">
        <v>2550</v>
      </c>
      <c r="O1255" s="162">
        <v>509</v>
      </c>
      <c r="P1255" s="162" t="s">
        <v>204</v>
      </c>
      <c r="Q1255" s="162" t="s">
        <v>204</v>
      </c>
      <c r="R1255" s="162" t="s">
        <v>204</v>
      </c>
      <c r="S1255" s="162" t="s">
        <v>204</v>
      </c>
      <c r="T1255" s="162" t="s">
        <v>204</v>
      </c>
      <c r="U1255" s="162" t="s">
        <v>204</v>
      </c>
      <c r="V1255" s="162" t="s">
        <v>204</v>
      </c>
      <c r="W1255" s="162" t="s">
        <v>204</v>
      </c>
      <c r="X1255" s="162" t="s">
        <v>204</v>
      </c>
      <c r="Y1255" s="162" t="s">
        <v>204</v>
      </c>
      <c r="Z1255" s="162" t="s">
        <v>204</v>
      </c>
      <c r="AA1255" s="162" t="s">
        <v>204</v>
      </c>
      <c r="AB1255" s="162" t="s">
        <v>205</v>
      </c>
      <c r="AC1255" s="162" t="s">
        <v>204</v>
      </c>
      <c r="AD1255" s="162" t="s">
        <v>204</v>
      </c>
      <c r="AE1255" s="162" t="s">
        <v>204</v>
      </c>
      <c r="AF1255" s="162" t="s">
        <v>204</v>
      </c>
      <c r="AG1255" s="162" t="s">
        <v>197</v>
      </c>
    </row>
    <row r="1256" spans="1:33" x14ac:dyDescent="0.25">
      <c r="A1256" s="162" t="s">
        <v>232</v>
      </c>
      <c r="B1256" s="162" t="s">
        <v>197</v>
      </c>
      <c r="C1256" s="162" t="s">
        <v>197</v>
      </c>
      <c r="D1256" s="162" t="s">
        <v>1358</v>
      </c>
      <c r="E1256" s="162" t="s">
        <v>197</v>
      </c>
      <c r="F1256" s="162" t="s">
        <v>1359</v>
      </c>
      <c r="G1256" s="162" t="s">
        <v>1614</v>
      </c>
      <c r="H1256" s="162" t="s">
        <v>1615</v>
      </c>
      <c r="I1256" s="162" t="s">
        <v>1616</v>
      </c>
      <c r="J1256" s="162" t="s">
        <v>187</v>
      </c>
      <c r="K1256" s="162" t="s">
        <v>10</v>
      </c>
      <c r="L1256" s="162">
        <v>10</v>
      </c>
      <c r="M1256" s="162">
        <v>2015</v>
      </c>
      <c r="N1256" s="162" t="s">
        <v>2549</v>
      </c>
      <c r="O1256" s="162">
        <v>383</v>
      </c>
      <c r="P1256" s="162" t="s">
        <v>204</v>
      </c>
      <c r="Q1256" s="162" t="s">
        <v>204</v>
      </c>
      <c r="R1256" s="162" t="s">
        <v>204</v>
      </c>
      <c r="S1256" s="162" t="s">
        <v>204</v>
      </c>
      <c r="T1256" s="162" t="s">
        <v>204</v>
      </c>
      <c r="U1256" s="162" t="s">
        <v>204</v>
      </c>
      <c r="V1256" s="162" t="s">
        <v>204</v>
      </c>
      <c r="W1256" s="162" t="s">
        <v>204</v>
      </c>
      <c r="X1256" s="162" t="s">
        <v>204</v>
      </c>
      <c r="Y1256" s="162" t="s">
        <v>204</v>
      </c>
      <c r="Z1256" s="162" t="s">
        <v>204</v>
      </c>
      <c r="AA1256" s="162" t="s">
        <v>204</v>
      </c>
      <c r="AB1256" s="162" t="s">
        <v>205</v>
      </c>
      <c r="AC1256" s="162" t="s">
        <v>204</v>
      </c>
      <c r="AD1256" s="162" t="s">
        <v>204</v>
      </c>
      <c r="AE1256" s="162" t="s">
        <v>204</v>
      </c>
      <c r="AF1256" s="162" t="s">
        <v>204</v>
      </c>
      <c r="AG1256" s="162" t="s">
        <v>197</v>
      </c>
    </row>
    <row r="1257" spans="1:33" x14ac:dyDescent="0.25">
      <c r="A1257" s="162" t="s">
        <v>232</v>
      </c>
      <c r="B1257" s="162" t="s">
        <v>197</v>
      </c>
      <c r="C1257" s="162" t="s">
        <v>197</v>
      </c>
      <c r="D1257" s="162" t="s">
        <v>1358</v>
      </c>
      <c r="E1257" s="162" t="s">
        <v>197</v>
      </c>
      <c r="F1257" s="162" t="s">
        <v>1359</v>
      </c>
      <c r="G1257" s="162" t="s">
        <v>2391</v>
      </c>
      <c r="H1257" s="162" t="s">
        <v>2392</v>
      </c>
      <c r="I1257" s="162" t="s">
        <v>2393</v>
      </c>
      <c r="J1257" s="162" t="s">
        <v>186</v>
      </c>
      <c r="K1257" s="162" t="s">
        <v>52</v>
      </c>
      <c r="L1257" s="162">
        <v>5</v>
      </c>
      <c r="M1257" s="162">
        <v>2016</v>
      </c>
      <c r="N1257" s="162" t="s">
        <v>2565</v>
      </c>
      <c r="O1257" s="162">
        <v>1250</v>
      </c>
      <c r="P1257" s="162" t="s">
        <v>204</v>
      </c>
      <c r="Q1257" s="162" t="s">
        <v>204</v>
      </c>
      <c r="R1257" s="162" t="s">
        <v>204</v>
      </c>
      <c r="S1257" s="162" t="s">
        <v>204</v>
      </c>
      <c r="T1257" s="162" t="s">
        <v>204</v>
      </c>
      <c r="U1257" s="162" t="s">
        <v>204</v>
      </c>
      <c r="V1257" s="162" t="s">
        <v>204</v>
      </c>
      <c r="W1257" s="162" t="s">
        <v>204</v>
      </c>
      <c r="X1257" s="162" t="s">
        <v>205</v>
      </c>
      <c r="Y1257" s="162" t="s">
        <v>204</v>
      </c>
      <c r="Z1257" s="162" t="s">
        <v>204</v>
      </c>
      <c r="AA1257" s="162" t="s">
        <v>204</v>
      </c>
      <c r="AB1257" s="162" t="s">
        <v>204</v>
      </c>
      <c r="AC1257" s="162" t="s">
        <v>204</v>
      </c>
      <c r="AD1257" s="162" t="s">
        <v>204</v>
      </c>
      <c r="AE1257" s="162" t="s">
        <v>204</v>
      </c>
      <c r="AF1257" s="162" t="s">
        <v>204</v>
      </c>
      <c r="AG1257" s="162" t="s">
        <v>197</v>
      </c>
    </row>
    <row r="1258" spans="1:33" x14ac:dyDescent="0.25">
      <c r="A1258" s="162" t="s">
        <v>232</v>
      </c>
      <c r="B1258" s="162" t="s">
        <v>197</v>
      </c>
      <c r="C1258" s="162" t="s">
        <v>197</v>
      </c>
      <c r="D1258" s="162" t="s">
        <v>1358</v>
      </c>
      <c r="E1258" s="162" t="s">
        <v>197</v>
      </c>
      <c r="F1258" s="162" t="s">
        <v>1359</v>
      </c>
      <c r="G1258" s="162" t="s">
        <v>2391</v>
      </c>
      <c r="H1258" s="162" t="s">
        <v>2392</v>
      </c>
      <c r="I1258" s="162" t="s">
        <v>2393</v>
      </c>
      <c r="J1258" s="162" t="s">
        <v>186</v>
      </c>
      <c r="K1258" s="162" t="s">
        <v>52</v>
      </c>
      <c r="L1258" s="162">
        <v>12</v>
      </c>
      <c r="M1258" s="162">
        <v>2015</v>
      </c>
      <c r="N1258" s="162" t="s">
        <v>2563</v>
      </c>
      <c r="O1258" s="162">
        <v>3237</v>
      </c>
      <c r="P1258" s="162" t="s">
        <v>204</v>
      </c>
      <c r="Q1258" s="162" t="s">
        <v>204</v>
      </c>
      <c r="R1258" s="162" t="s">
        <v>204</v>
      </c>
      <c r="S1258" s="162" t="s">
        <v>204</v>
      </c>
      <c r="T1258" s="162" t="s">
        <v>204</v>
      </c>
      <c r="U1258" s="162" t="s">
        <v>204</v>
      </c>
      <c r="V1258" s="162" t="s">
        <v>204</v>
      </c>
      <c r="W1258" s="162" t="s">
        <v>204</v>
      </c>
      <c r="X1258" s="162" t="s">
        <v>205</v>
      </c>
      <c r="Y1258" s="162" t="s">
        <v>204</v>
      </c>
      <c r="Z1258" s="162" t="s">
        <v>204</v>
      </c>
      <c r="AA1258" s="162" t="s">
        <v>204</v>
      </c>
      <c r="AB1258" s="162" t="s">
        <v>204</v>
      </c>
      <c r="AC1258" s="162" t="s">
        <v>204</v>
      </c>
      <c r="AD1258" s="162" t="s">
        <v>204</v>
      </c>
      <c r="AE1258" s="162" t="s">
        <v>204</v>
      </c>
      <c r="AF1258" s="162" t="s">
        <v>204</v>
      </c>
      <c r="AG1258" s="162" t="s">
        <v>197</v>
      </c>
    </row>
    <row r="1259" spans="1:33" x14ac:dyDescent="0.25">
      <c r="A1259" s="162" t="s">
        <v>232</v>
      </c>
      <c r="B1259" s="162" t="s">
        <v>197</v>
      </c>
      <c r="C1259" s="162" t="s">
        <v>197</v>
      </c>
      <c r="D1259" s="162" t="s">
        <v>1358</v>
      </c>
      <c r="E1259" s="162" t="s">
        <v>197</v>
      </c>
      <c r="F1259" s="162" t="s">
        <v>1359</v>
      </c>
      <c r="G1259" s="162" t="s">
        <v>2391</v>
      </c>
      <c r="H1259" s="162" t="s">
        <v>2392</v>
      </c>
      <c r="I1259" s="162" t="s">
        <v>2393</v>
      </c>
      <c r="J1259" s="162" t="s">
        <v>186</v>
      </c>
      <c r="K1259" s="162" t="s">
        <v>52</v>
      </c>
      <c r="L1259" s="162">
        <v>2</v>
      </c>
      <c r="M1259" s="162">
        <v>2016</v>
      </c>
      <c r="N1259" s="162" t="s">
        <v>2564</v>
      </c>
      <c r="O1259" s="162">
        <v>1250</v>
      </c>
      <c r="P1259" s="162" t="s">
        <v>204</v>
      </c>
      <c r="Q1259" s="162" t="s">
        <v>204</v>
      </c>
      <c r="R1259" s="162" t="s">
        <v>204</v>
      </c>
      <c r="S1259" s="162" t="s">
        <v>204</v>
      </c>
      <c r="T1259" s="162" t="s">
        <v>204</v>
      </c>
      <c r="U1259" s="162" t="s">
        <v>204</v>
      </c>
      <c r="V1259" s="162" t="s">
        <v>204</v>
      </c>
      <c r="W1259" s="162" t="s">
        <v>204</v>
      </c>
      <c r="X1259" s="162" t="s">
        <v>205</v>
      </c>
      <c r="Y1259" s="162" t="s">
        <v>204</v>
      </c>
      <c r="Z1259" s="162" t="s">
        <v>204</v>
      </c>
      <c r="AA1259" s="162" t="s">
        <v>204</v>
      </c>
      <c r="AB1259" s="162" t="s">
        <v>204</v>
      </c>
      <c r="AC1259" s="162" t="s">
        <v>204</v>
      </c>
      <c r="AD1259" s="162" t="s">
        <v>204</v>
      </c>
      <c r="AE1259" s="162" t="s">
        <v>204</v>
      </c>
      <c r="AF1259" s="162" t="s">
        <v>204</v>
      </c>
      <c r="AG1259" s="162" t="s">
        <v>197</v>
      </c>
    </row>
    <row r="1260" spans="1:33" x14ac:dyDescent="0.25">
      <c r="A1260" s="162" t="s">
        <v>232</v>
      </c>
      <c r="B1260" s="162" t="s">
        <v>197</v>
      </c>
      <c r="C1260" s="162" t="s">
        <v>197</v>
      </c>
      <c r="D1260" s="162" t="s">
        <v>1358</v>
      </c>
      <c r="E1260" s="162" t="s">
        <v>197</v>
      </c>
      <c r="F1260" s="162" t="s">
        <v>1359</v>
      </c>
      <c r="G1260" s="162" t="s">
        <v>2391</v>
      </c>
      <c r="H1260" s="162" t="s">
        <v>2392</v>
      </c>
      <c r="I1260" s="162" t="s">
        <v>2393</v>
      </c>
      <c r="J1260" s="162" t="s">
        <v>186</v>
      </c>
      <c r="K1260" s="162" t="s">
        <v>52</v>
      </c>
      <c r="L1260" s="162">
        <v>7</v>
      </c>
      <c r="M1260" s="162">
        <v>2015</v>
      </c>
      <c r="N1260" s="162" t="s">
        <v>2558</v>
      </c>
      <c r="O1260" s="162">
        <v>3400</v>
      </c>
      <c r="P1260" s="162" t="s">
        <v>204</v>
      </c>
      <c r="Q1260" s="162" t="s">
        <v>204</v>
      </c>
      <c r="R1260" s="162" t="s">
        <v>204</v>
      </c>
      <c r="S1260" s="162" t="s">
        <v>204</v>
      </c>
      <c r="T1260" s="162" t="s">
        <v>204</v>
      </c>
      <c r="U1260" s="162" t="s">
        <v>204</v>
      </c>
      <c r="V1260" s="162" t="s">
        <v>204</v>
      </c>
      <c r="W1260" s="162" t="s">
        <v>204</v>
      </c>
      <c r="X1260" s="162" t="s">
        <v>205</v>
      </c>
      <c r="Y1260" s="162" t="s">
        <v>204</v>
      </c>
      <c r="Z1260" s="162" t="s">
        <v>204</v>
      </c>
      <c r="AA1260" s="162" t="s">
        <v>204</v>
      </c>
      <c r="AB1260" s="162" t="s">
        <v>204</v>
      </c>
      <c r="AC1260" s="162" t="s">
        <v>204</v>
      </c>
      <c r="AD1260" s="162" t="s">
        <v>204</v>
      </c>
      <c r="AE1260" s="162" t="s">
        <v>204</v>
      </c>
      <c r="AF1260" s="162" t="s">
        <v>204</v>
      </c>
      <c r="AG1260" s="162" t="s">
        <v>197</v>
      </c>
    </row>
    <row r="1261" spans="1:33" x14ac:dyDescent="0.25">
      <c r="A1261" s="162" t="s">
        <v>232</v>
      </c>
      <c r="B1261" s="162" t="s">
        <v>197</v>
      </c>
      <c r="C1261" s="162" t="s">
        <v>197</v>
      </c>
      <c r="D1261" s="162" t="s">
        <v>1358</v>
      </c>
      <c r="E1261" s="162" t="s">
        <v>197</v>
      </c>
      <c r="F1261" s="162" t="s">
        <v>1359</v>
      </c>
      <c r="G1261" s="162" t="s">
        <v>2391</v>
      </c>
      <c r="H1261" s="162" t="s">
        <v>2392</v>
      </c>
      <c r="I1261" s="162" t="s">
        <v>2393</v>
      </c>
      <c r="J1261" s="162" t="s">
        <v>186</v>
      </c>
      <c r="K1261" s="162" t="s">
        <v>52</v>
      </c>
      <c r="L1261" s="162">
        <v>11</v>
      </c>
      <c r="M1261" s="162">
        <v>2015</v>
      </c>
      <c r="N1261" s="162" t="s">
        <v>2562</v>
      </c>
      <c r="O1261" s="162">
        <v>2321</v>
      </c>
      <c r="P1261" s="162" t="s">
        <v>204</v>
      </c>
      <c r="Q1261" s="162" t="s">
        <v>204</v>
      </c>
      <c r="R1261" s="162" t="s">
        <v>204</v>
      </c>
      <c r="S1261" s="162" t="s">
        <v>204</v>
      </c>
      <c r="T1261" s="162" t="s">
        <v>204</v>
      </c>
      <c r="U1261" s="162" t="s">
        <v>204</v>
      </c>
      <c r="V1261" s="162" t="s">
        <v>204</v>
      </c>
      <c r="W1261" s="162" t="s">
        <v>204</v>
      </c>
      <c r="X1261" s="162" t="s">
        <v>205</v>
      </c>
      <c r="Y1261" s="162" t="s">
        <v>204</v>
      </c>
      <c r="Z1261" s="162" t="s">
        <v>204</v>
      </c>
      <c r="AA1261" s="162" t="s">
        <v>204</v>
      </c>
      <c r="AB1261" s="162" t="s">
        <v>204</v>
      </c>
      <c r="AC1261" s="162" t="s">
        <v>204</v>
      </c>
      <c r="AD1261" s="162" t="s">
        <v>204</v>
      </c>
      <c r="AE1261" s="162" t="s">
        <v>204</v>
      </c>
      <c r="AF1261" s="162" t="s">
        <v>204</v>
      </c>
      <c r="AG1261" s="162" t="s">
        <v>197</v>
      </c>
    </row>
    <row r="1262" spans="1:33" x14ac:dyDescent="0.25">
      <c r="A1262" s="162" t="s">
        <v>232</v>
      </c>
      <c r="B1262" s="162" t="s">
        <v>197</v>
      </c>
      <c r="C1262" s="162" t="s">
        <v>197</v>
      </c>
      <c r="D1262" s="162" t="s">
        <v>1358</v>
      </c>
      <c r="E1262" s="162" t="s">
        <v>197</v>
      </c>
      <c r="F1262" s="162" t="s">
        <v>1359</v>
      </c>
      <c r="G1262" s="162" t="s">
        <v>2391</v>
      </c>
      <c r="H1262" s="162" t="s">
        <v>2392</v>
      </c>
      <c r="I1262" s="162" t="s">
        <v>2393</v>
      </c>
      <c r="J1262" s="162" t="s">
        <v>186</v>
      </c>
      <c r="K1262" s="162" t="s">
        <v>52</v>
      </c>
      <c r="L1262" s="162">
        <v>10</v>
      </c>
      <c r="M1262" s="162">
        <v>2015</v>
      </c>
      <c r="N1262" s="162" t="s">
        <v>2561</v>
      </c>
      <c r="O1262" s="162">
        <v>1418</v>
      </c>
      <c r="P1262" s="162" t="s">
        <v>204</v>
      </c>
      <c r="Q1262" s="162" t="s">
        <v>204</v>
      </c>
      <c r="R1262" s="162" t="s">
        <v>204</v>
      </c>
      <c r="S1262" s="162" t="s">
        <v>204</v>
      </c>
      <c r="T1262" s="162" t="s">
        <v>204</v>
      </c>
      <c r="U1262" s="162" t="s">
        <v>204</v>
      </c>
      <c r="V1262" s="162" t="s">
        <v>204</v>
      </c>
      <c r="W1262" s="162" t="s">
        <v>204</v>
      </c>
      <c r="X1262" s="162" t="s">
        <v>205</v>
      </c>
      <c r="Y1262" s="162" t="s">
        <v>204</v>
      </c>
      <c r="Z1262" s="162" t="s">
        <v>204</v>
      </c>
      <c r="AA1262" s="162" t="s">
        <v>204</v>
      </c>
      <c r="AB1262" s="162" t="s">
        <v>204</v>
      </c>
      <c r="AC1262" s="162" t="s">
        <v>204</v>
      </c>
      <c r="AD1262" s="162" t="s">
        <v>204</v>
      </c>
      <c r="AE1262" s="162" t="s">
        <v>204</v>
      </c>
      <c r="AF1262" s="162" t="s">
        <v>204</v>
      </c>
      <c r="AG1262" s="162" t="s">
        <v>197</v>
      </c>
    </row>
    <row r="1263" spans="1:33" x14ac:dyDescent="0.25">
      <c r="A1263" s="162" t="s">
        <v>232</v>
      </c>
      <c r="B1263" s="162" t="s">
        <v>197</v>
      </c>
      <c r="C1263" s="162" t="s">
        <v>197</v>
      </c>
      <c r="D1263" s="162" t="s">
        <v>1358</v>
      </c>
      <c r="E1263" s="162" t="s">
        <v>197</v>
      </c>
      <c r="F1263" s="162" t="s">
        <v>1359</v>
      </c>
      <c r="G1263" s="162" t="s">
        <v>2391</v>
      </c>
      <c r="H1263" s="162" t="s">
        <v>2392</v>
      </c>
      <c r="I1263" s="162" t="s">
        <v>2393</v>
      </c>
      <c r="J1263" s="162" t="s">
        <v>186</v>
      </c>
      <c r="K1263" s="162" t="s">
        <v>52</v>
      </c>
      <c r="L1263" s="162">
        <v>9</v>
      </c>
      <c r="M1263" s="162">
        <v>2015</v>
      </c>
      <c r="N1263" s="162" t="s">
        <v>2560</v>
      </c>
      <c r="O1263" s="162">
        <v>3050</v>
      </c>
      <c r="P1263" s="162" t="s">
        <v>204</v>
      </c>
      <c r="Q1263" s="162" t="s">
        <v>204</v>
      </c>
      <c r="R1263" s="162" t="s">
        <v>204</v>
      </c>
      <c r="S1263" s="162" t="s">
        <v>204</v>
      </c>
      <c r="T1263" s="162" t="s">
        <v>204</v>
      </c>
      <c r="U1263" s="162" t="s">
        <v>204</v>
      </c>
      <c r="V1263" s="162" t="s">
        <v>204</v>
      </c>
      <c r="W1263" s="162" t="s">
        <v>204</v>
      </c>
      <c r="X1263" s="162" t="s">
        <v>205</v>
      </c>
      <c r="Y1263" s="162" t="s">
        <v>204</v>
      </c>
      <c r="Z1263" s="162" t="s">
        <v>204</v>
      </c>
      <c r="AA1263" s="162" t="s">
        <v>204</v>
      </c>
      <c r="AB1263" s="162" t="s">
        <v>204</v>
      </c>
      <c r="AC1263" s="162" t="s">
        <v>204</v>
      </c>
      <c r="AD1263" s="162" t="s">
        <v>204</v>
      </c>
      <c r="AE1263" s="162" t="s">
        <v>204</v>
      </c>
      <c r="AF1263" s="162" t="s">
        <v>204</v>
      </c>
      <c r="AG1263" s="162" t="s">
        <v>197</v>
      </c>
    </row>
    <row r="1264" spans="1:33" x14ac:dyDescent="0.25">
      <c r="A1264" s="162" t="s">
        <v>232</v>
      </c>
      <c r="B1264" s="162" t="s">
        <v>197</v>
      </c>
      <c r="C1264" s="162" t="s">
        <v>197</v>
      </c>
      <c r="D1264" s="162" t="s">
        <v>1358</v>
      </c>
      <c r="E1264" s="162" t="s">
        <v>197</v>
      </c>
      <c r="F1264" s="162" t="s">
        <v>1359</v>
      </c>
      <c r="G1264" s="162" t="s">
        <v>2391</v>
      </c>
      <c r="H1264" s="162" t="s">
        <v>2392</v>
      </c>
      <c r="I1264" s="162" t="s">
        <v>2393</v>
      </c>
      <c r="J1264" s="162" t="s">
        <v>186</v>
      </c>
      <c r="K1264" s="162" t="s">
        <v>52</v>
      </c>
      <c r="L1264" s="162">
        <v>8</v>
      </c>
      <c r="M1264" s="162">
        <v>2015</v>
      </c>
      <c r="N1264" s="162" t="s">
        <v>2559</v>
      </c>
      <c r="O1264" s="162">
        <v>3387</v>
      </c>
      <c r="P1264" s="162" t="s">
        <v>204</v>
      </c>
      <c r="Q1264" s="162" t="s">
        <v>204</v>
      </c>
      <c r="R1264" s="162" t="s">
        <v>204</v>
      </c>
      <c r="S1264" s="162" t="s">
        <v>204</v>
      </c>
      <c r="T1264" s="162" t="s">
        <v>204</v>
      </c>
      <c r="U1264" s="162" t="s">
        <v>204</v>
      </c>
      <c r="V1264" s="162" t="s">
        <v>204</v>
      </c>
      <c r="W1264" s="162" t="s">
        <v>204</v>
      </c>
      <c r="X1264" s="162" t="s">
        <v>205</v>
      </c>
      <c r="Y1264" s="162" t="s">
        <v>204</v>
      </c>
      <c r="Z1264" s="162" t="s">
        <v>204</v>
      </c>
      <c r="AA1264" s="162" t="s">
        <v>204</v>
      </c>
      <c r="AB1264" s="162" t="s">
        <v>204</v>
      </c>
      <c r="AC1264" s="162" t="s">
        <v>204</v>
      </c>
      <c r="AD1264" s="162" t="s">
        <v>204</v>
      </c>
      <c r="AE1264" s="162" t="s">
        <v>204</v>
      </c>
      <c r="AF1264" s="162" t="s">
        <v>204</v>
      </c>
      <c r="AG1264" s="162" t="s">
        <v>197</v>
      </c>
    </row>
    <row r="1265" spans="1:33" x14ac:dyDescent="0.25">
      <c r="A1265" s="162" t="s">
        <v>232</v>
      </c>
      <c r="B1265" s="162" t="s">
        <v>197</v>
      </c>
      <c r="C1265" s="162" t="s">
        <v>197</v>
      </c>
      <c r="D1265" s="162" t="s">
        <v>1358</v>
      </c>
      <c r="E1265" s="162" t="s">
        <v>197</v>
      </c>
      <c r="F1265" s="162" t="s">
        <v>1359</v>
      </c>
      <c r="G1265" s="162" t="s">
        <v>63</v>
      </c>
      <c r="H1265" s="162" t="s">
        <v>62</v>
      </c>
      <c r="I1265" s="162" t="s">
        <v>1641</v>
      </c>
      <c r="J1265" s="162" t="s">
        <v>186</v>
      </c>
      <c r="K1265" s="162" t="s">
        <v>10</v>
      </c>
      <c r="L1265" s="162">
        <v>2</v>
      </c>
      <c r="M1265" s="162">
        <v>2016</v>
      </c>
      <c r="N1265" s="162" t="s">
        <v>2569</v>
      </c>
      <c r="O1265" s="162">
        <v>7196</v>
      </c>
      <c r="P1265" s="162" t="s">
        <v>204</v>
      </c>
      <c r="Q1265" s="162" t="s">
        <v>204</v>
      </c>
      <c r="R1265" s="162" t="s">
        <v>205</v>
      </c>
      <c r="S1265" s="162" t="s">
        <v>204</v>
      </c>
      <c r="T1265" s="162" t="s">
        <v>204</v>
      </c>
      <c r="U1265" s="162" t="s">
        <v>204</v>
      </c>
      <c r="V1265" s="162" t="s">
        <v>204</v>
      </c>
      <c r="W1265" s="162" t="s">
        <v>204</v>
      </c>
      <c r="X1265" s="162" t="s">
        <v>204</v>
      </c>
      <c r="Y1265" s="162" t="s">
        <v>205</v>
      </c>
      <c r="Z1265" s="162" t="s">
        <v>204</v>
      </c>
      <c r="AA1265" s="162" t="s">
        <v>204</v>
      </c>
      <c r="AB1265" s="162" t="s">
        <v>205</v>
      </c>
      <c r="AC1265" s="162" t="s">
        <v>204</v>
      </c>
      <c r="AD1265" s="162" t="s">
        <v>204</v>
      </c>
      <c r="AE1265" s="162" t="s">
        <v>204</v>
      </c>
      <c r="AF1265" s="162" t="s">
        <v>204</v>
      </c>
      <c r="AG1265" s="162" t="s">
        <v>197</v>
      </c>
    </row>
    <row r="1266" spans="1:33" x14ac:dyDescent="0.25">
      <c r="A1266" s="162" t="s">
        <v>232</v>
      </c>
      <c r="B1266" s="162" t="s">
        <v>197</v>
      </c>
      <c r="C1266" s="162" t="s">
        <v>197</v>
      </c>
      <c r="D1266" s="162" t="s">
        <v>1358</v>
      </c>
      <c r="E1266" s="162" t="s">
        <v>197</v>
      </c>
      <c r="F1266" s="162" t="s">
        <v>1359</v>
      </c>
      <c r="G1266" s="162" t="s">
        <v>63</v>
      </c>
      <c r="H1266" s="162" t="s">
        <v>62</v>
      </c>
      <c r="I1266" s="162" t="s">
        <v>1641</v>
      </c>
      <c r="J1266" s="162" t="s">
        <v>186</v>
      </c>
      <c r="K1266" s="162" t="s">
        <v>10</v>
      </c>
      <c r="L1266" s="162">
        <v>2</v>
      </c>
      <c r="M1266" s="162">
        <v>2016</v>
      </c>
      <c r="N1266" s="162" t="s">
        <v>2570</v>
      </c>
      <c r="O1266" s="162">
        <v>3109</v>
      </c>
      <c r="P1266" s="162" t="s">
        <v>204</v>
      </c>
      <c r="Q1266" s="162" t="s">
        <v>204</v>
      </c>
      <c r="R1266" s="162" t="s">
        <v>205</v>
      </c>
      <c r="S1266" s="162" t="s">
        <v>204</v>
      </c>
      <c r="T1266" s="162" t="s">
        <v>204</v>
      </c>
      <c r="U1266" s="162" t="s">
        <v>204</v>
      </c>
      <c r="V1266" s="162" t="s">
        <v>204</v>
      </c>
      <c r="W1266" s="162" t="s">
        <v>204</v>
      </c>
      <c r="X1266" s="162" t="s">
        <v>204</v>
      </c>
      <c r="Y1266" s="162" t="s">
        <v>205</v>
      </c>
      <c r="Z1266" s="162" t="s">
        <v>204</v>
      </c>
      <c r="AA1266" s="162" t="s">
        <v>204</v>
      </c>
      <c r="AB1266" s="162" t="s">
        <v>205</v>
      </c>
      <c r="AC1266" s="162" t="s">
        <v>204</v>
      </c>
      <c r="AD1266" s="162" t="s">
        <v>204</v>
      </c>
      <c r="AE1266" s="162" t="s">
        <v>204</v>
      </c>
      <c r="AF1266" s="162" t="s">
        <v>204</v>
      </c>
      <c r="AG1266" s="162" t="s">
        <v>197</v>
      </c>
    </row>
    <row r="1267" spans="1:33" x14ac:dyDescent="0.25">
      <c r="A1267" s="162" t="s">
        <v>232</v>
      </c>
      <c r="B1267" s="162" t="s">
        <v>197</v>
      </c>
      <c r="C1267" s="162" t="s">
        <v>197</v>
      </c>
      <c r="D1267" s="162" t="s">
        <v>1358</v>
      </c>
      <c r="E1267" s="162" t="s">
        <v>197</v>
      </c>
      <c r="F1267" s="162" t="s">
        <v>1359</v>
      </c>
      <c r="G1267" s="162" t="s">
        <v>63</v>
      </c>
      <c r="H1267" s="162" t="s">
        <v>62</v>
      </c>
      <c r="I1267" s="162" t="s">
        <v>1641</v>
      </c>
      <c r="J1267" s="162" t="s">
        <v>186</v>
      </c>
      <c r="K1267" s="162" t="s">
        <v>10</v>
      </c>
      <c r="L1267" s="162">
        <v>3</v>
      </c>
      <c r="M1267" s="162">
        <v>2016</v>
      </c>
      <c r="N1267" s="162" t="s">
        <v>2566</v>
      </c>
      <c r="O1267" s="162">
        <v>1085</v>
      </c>
      <c r="P1267" s="162" t="s">
        <v>204</v>
      </c>
      <c r="Q1267" s="162" t="s">
        <v>204</v>
      </c>
      <c r="R1267" s="162" t="s">
        <v>205</v>
      </c>
      <c r="S1267" s="162" t="s">
        <v>204</v>
      </c>
      <c r="T1267" s="162" t="s">
        <v>204</v>
      </c>
      <c r="U1267" s="162" t="s">
        <v>204</v>
      </c>
      <c r="V1267" s="162" t="s">
        <v>204</v>
      </c>
      <c r="W1267" s="162" t="s">
        <v>204</v>
      </c>
      <c r="X1267" s="162" t="s">
        <v>204</v>
      </c>
      <c r="Y1267" s="162" t="s">
        <v>205</v>
      </c>
      <c r="Z1267" s="162" t="s">
        <v>204</v>
      </c>
      <c r="AA1267" s="162" t="s">
        <v>204</v>
      </c>
      <c r="AB1267" s="162" t="s">
        <v>205</v>
      </c>
      <c r="AC1267" s="162" t="s">
        <v>204</v>
      </c>
      <c r="AD1267" s="162" t="s">
        <v>204</v>
      </c>
      <c r="AE1267" s="162" t="s">
        <v>204</v>
      </c>
      <c r="AF1267" s="162" t="s">
        <v>204</v>
      </c>
      <c r="AG1267" s="162" t="s">
        <v>197</v>
      </c>
    </row>
    <row r="1268" spans="1:33" x14ac:dyDescent="0.25">
      <c r="A1268" s="162" t="s">
        <v>232</v>
      </c>
      <c r="B1268" s="162" t="s">
        <v>197</v>
      </c>
      <c r="C1268" s="162" t="s">
        <v>197</v>
      </c>
      <c r="D1268" s="162" t="s">
        <v>1358</v>
      </c>
      <c r="E1268" s="162" t="s">
        <v>197</v>
      </c>
      <c r="F1268" s="162" t="s">
        <v>1359</v>
      </c>
      <c r="G1268" s="162" t="s">
        <v>63</v>
      </c>
      <c r="H1268" s="162" t="s">
        <v>62</v>
      </c>
      <c r="I1268" s="162" t="s">
        <v>1641</v>
      </c>
      <c r="J1268" s="162" t="s">
        <v>186</v>
      </c>
      <c r="K1268" s="162" t="s">
        <v>10</v>
      </c>
      <c r="L1268" s="162">
        <v>1</v>
      </c>
      <c r="M1268" s="162">
        <v>2016</v>
      </c>
      <c r="N1268" s="162" t="s">
        <v>2567</v>
      </c>
      <c r="O1268" s="162">
        <v>14604</v>
      </c>
      <c r="P1268" s="162" t="s">
        <v>204</v>
      </c>
      <c r="Q1268" s="162" t="s">
        <v>204</v>
      </c>
      <c r="R1268" s="162" t="s">
        <v>205</v>
      </c>
      <c r="S1268" s="162" t="s">
        <v>204</v>
      </c>
      <c r="T1268" s="162" t="s">
        <v>204</v>
      </c>
      <c r="U1268" s="162" t="s">
        <v>204</v>
      </c>
      <c r="V1268" s="162" t="s">
        <v>204</v>
      </c>
      <c r="W1268" s="162" t="s">
        <v>204</v>
      </c>
      <c r="X1268" s="162" t="s">
        <v>204</v>
      </c>
      <c r="Y1268" s="162" t="s">
        <v>205</v>
      </c>
      <c r="Z1268" s="162" t="s">
        <v>204</v>
      </c>
      <c r="AA1268" s="162" t="s">
        <v>204</v>
      </c>
      <c r="AB1268" s="162" t="s">
        <v>205</v>
      </c>
      <c r="AC1268" s="162" t="s">
        <v>204</v>
      </c>
      <c r="AD1268" s="162" t="s">
        <v>204</v>
      </c>
      <c r="AE1268" s="162" t="s">
        <v>204</v>
      </c>
      <c r="AF1268" s="162" t="s">
        <v>204</v>
      </c>
      <c r="AG1268" s="162" t="s">
        <v>197</v>
      </c>
    </row>
    <row r="1269" spans="1:33" x14ac:dyDescent="0.25">
      <c r="A1269" s="162" t="s">
        <v>232</v>
      </c>
      <c r="B1269" s="162" t="s">
        <v>197</v>
      </c>
      <c r="C1269" s="162" t="s">
        <v>197</v>
      </c>
      <c r="D1269" s="162" t="s">
        <v>1358</v>
      </c>
      <c r="E1269" s="162" t="s">
        <v>197</v>
      </c>
      <c r="F1269" s="162" t="s">
        <v>1359</v>
      </c>
      <c r="G1269" s="162" t="s">
        <v>63</v>
      </c>
      <c r="H1269" s="162" t="s">
        <v>62</v>
      </c>
      <c r="I1269" s="162" t="s">
        <v>1641</v>
      </c>
      <c r="J1269" s="162" t="s">
        <v>186</v>
      </c>
      <c r="K1269" s="162" t="s">
        <v>10</v>
      </c>
      <c r="L1269" s="162">
        <v>1</v>
      </c>
      <c r="M1269" s="162">
        <v>2016</v>
      </c>
      <c r="N1269" s="162" t="s">
        <v>2568</v>
      </c>
      <c r="O1269" s="162">
        <v>2945</v>
      </c>
      <c r="P1269" s="162" t="s">
        <v>204</v>
      </c>
      <c r="Q1269" s="162" t="s">
        <v>204</v>
      </c>
      <c r="R1269" s="162" t="s">
        <v>205</v>
      </c>
      <c r="S1269" s="162" t="s">
        <v>204</v>
      </c>
      <c r="T1269" s="162" t="s">
        <v>204</v>
      </c>
      <c r="U1269" s="162" t="s">
        <v>204</v>
      </c>
      <c r="V1269" s="162" t="s">
        <v>204</v>
      </c>
      <c r="W1269" s="162" t="s">
        <v>204</v>
      </c>
      <c r="X1269" s="162" t="s">
        <v>204</v>
      </c>
      <c r="Y1269" s="162" t="s">
        <v>205</v>
      </c>
      <c r="Z1269" s="162" t="s">
        <v>204</v>
      </c>
      <c r="AA1269" s="162" t="s">
        <v>204</v>
      </c>
      <c r="AB1269" s="162" t="s">
        <v>205</v>
      </c>
      <c r="AC1269" s="162" t="s">
        <v>204</v>
      </c>
      <c r="AD1269" s="162" t="s">
        <v>204</v>
      </c>
      <c r="AE1269" s="162" t="s">
        <v>204</v>
      </c>
      <c r="AF1269" s="162" t="s">
        <v>204</v>
      </c>
      <c r="AG1269" s="162" t="s">
        <v>197</v>
      </c>
    </row>
    <row r="1270" spans="1:33" x14ac:dyDescent="0.25">
      <c r="A1270" s="162" t="s">
        <v>232</v>
      </c>
      <c r="B1270" s="162" t="s">
        <v>197</v>
      </c>
      <c r="C1270" s="162" t="s">
        <v>197</v>
      </c>
      <c r="D1270" s="162" t="s">
        <v>1358</v>
      </c>
      <c r="E1270" s="162" t="s">
        <v>197</v>
      </c>
      <c r="F1270" s="162" t="s">
        <v>1359</v>
      </c>
      <c r="G1270" s="162" t="s">
        <v>2571</v>
      </c>
      <c r="H1270" s="162" t="s">
        <v>2572</v>
      </c>
      <c r="I1270" s="162" t="s">
        <v>1424</v>
      </c>
      <c r="J1270" s="162" t="s">
        <v>1412</v>
      </c>
      <c r="K1270" s="162" t="s">
        <v>2333</v>
      </c>
      <c r="L1270" s="162">
        <v>4</v>
      </c>
      <c r="M1270" s="162">
        <v>2016</v>
      </c>
      <c r="N1270" s="162" t="s">
        <v>2573</v>
      </c>
      <c r="O1270" s="162">
        <v>500</v>
      </c>
      <c r="P1270" s="162" t="s">
        <v>204</v>
      </c>
      <c r="Q1270" s="162" t="s">
        <v>204</v>
      </c>
      <c r="R1270" s="162" t="s">
        <v>204</v>
      </c>
      <c r="S1270" s="162" t="s">
        <v>204</v>
      </c>
      <c r="T1270" s="162" t="s">
        <v>204</v>
      </c>
      <c r="U1270" s="162" t="s">
        <v>204</v>
      </c>
      <c r="V1270" s="162" t="s">
        <v>204</v>
      </c>
      <c r="W1270" s="162" t="s">
        <v>204</v>
      </c>
      <c r="X1270" s="162" t="s">
        <v>204</v>
      </c>
      <c r="Y1270" s="162" t="s">
        <v>204</v>
      </c>
      <c r="Z1270" s="162" t="s">
        <v>204</v>
      </c>
      <c r="AA1270" s="162" t="s">
        <v>204</v>
      </c>
      <c r="AB1270" s="162" t="s">
        <v>205</v>
      </c>
      <c r="AC1270" s="162" t="s">
        <v>204</v>
      </c>
      <c r="AD1270" s="162" t="s">
        <v>204</v>
      </c>
      <c r="AE1270" s="162" t="s">
        <v>204</v>
      </c>
      <c r="AF1270" s="162" t="s">
        <v>204</v>
      </c>
      <c r="AG1270" s="162" t="s">
        <v>197</v>
      </c>
    </row>
    <row r="1271" spans="1:33" x14ac:dyDescent="0.25">
      <c r="A1271" s="162" t="s">
        <v>232</v>
      </c>
      <c r="B1271" s="162" t="s">
        <v>197</v>
      </c>
      <c r="C1271" s="162" t="s">
        <v>197</v>
      </c>
      <c r="D1271" s="162" t="s">
        <v>1358</v>
      </c>
      <c r="E1271" s="162" t="s">
        <v>197</v>
      </c>
      <c r="F1271" s="162" t="s">
        <v>1359</v>
      </c>
      <c r="G1271" s="162" t="s">
        <v>2571</v>
      </c>
      <c r="H1271" s="162" t="s">
        <v>2572</v>
      </c>
      <c r="I1271" s="162" t="s">
        <v>1424</v>
      </c>
      <c r="J1271" s="162" t="s">
        <v>1412</v>
      </c>
      <c r="K1271" s="162" t="s">
        <v>2333</v>
      </c>
      <c r="L1271" s="162">
        <v>6</v>
      </c>
      <c r="M1271" s="162">
        <v>2016</v>
      </c>
      <c r="N1271" s="162" t="s">
        <v>2575</v>
      </c>
      <c r="O1271" s="162">
        <v>1560</v>
      </c>
      <c r="P1271" s="162" t="s">
        <v>204</v>
      </c>
      <c r="Q1271" s="162" t="s">
        <v>204</v>
      </c>
      <c r="R1271" s="162" t="s">
        <v>204</v>
      </c>
      <c r="S1271" s="162" t="s">
        <v>204</v>
      </c>
      <c r="T1271" s="162" t="s">
        <v>204</v>
      </c>
      <c r="U1271" s="162" t="s">
        <v>204</v>
      </c>
      <c r="V1271" s="162" t="s">
        <v>204</v>
      </c>
      <c r="W1271" s="162" t="s">
        <v>204</v>
      </c>
      <c r="X1271" s="162" t="s">
        <v>204</v>
      </c>
      <c r="Y1271" s="162" t="s">
        <v>204</v>
      </c>
      <c r="Z1271" s="162" t="s">
        <v>204</v>
      </c>
      <c r="AA1271" s="162" t="s">
        <v>204</v>
      </c>
      <c r="AB1271" s="162" t="s">
        <v>205</v>
      </c>
      <c r="AC1271" s="162" t="s">
        <v>204</v>
      </c>
      <c r="AD1271" s="162" t="s">
        <v>204</v>
      </c>
      <c r="AE1271" s="162" t="s">
        <v>204</v>
      </c>
      <c r="AF1271" s="162" t="s">
        <v>204</v>
      </c>
      <c r="AG1271" s="162" t="s">
        <v>197</v>
      </c>
    </row>
    <row r="1272" spans="1:33" x14ac:dyDescent="0.25">
      <c r="A1272" s="162" t="s">
        <v>232</v>
      </c>
      <c r="B1272" s="162" t="s">
        <v>197</v>
      </c>
      <c r="C1272" s="162" t="s">
        <v>197</v>
      </c>
      <c r="D1272" s="162" t="s">
        <v>1358</v>
      </c>
      <c r="E1272" s="162" t="s">
        <v>197</v>
      </c>
      <c r="F1272" s="162" t="s">
        <v>1359</v>
      </c>
      <c r="G1272" s="162" t="s">
        <v>2571</v>
      </c>
      <c r="H1272" s="162" t="s">
        <v>2572</v>
      </c>
      <c r="I1272" s="162" t="s">
        <v>1424</v>
      </c>
      <c r="J1272" s="162" t="s">
        <v>1412</v>
      </c>
      <c r="K1272" s="162" t="s">
        <v>2333</v>
      </c>
      <c r="L1272" s="162">
        <v>5</v>
      </c>
      <c r="M1272" s="162">
        <v>2016</v>
      </c>
      <c r="N1272" s="162" t="s">
        <v>2574</v>
      </c>
      <c r="O1272" s="162">
        <v>1279</v>
      </c>
      <c r="P1272" s="162" t="s">
        <v>204</v>
      </c>
      <c r="Q1272" s="162" t="s">
        <v>204</v>
      </c>
      <c r="R1272" s="162" t="s">
        <v>204</v>
      </c>
      <c r="S1272" s="162" t="s">
        <v>204</v>
      </c>
      <c r="T1272" s="162" t="s">
        <v>204</v>
      </c>
      <c r="U1272" s="162" t="s">
        <v>204</v>
      </c>
      <c r="V1272" s="162" t="s">
        <v>204</v>
      </c>
      <c r="W1272" s="162" t="s">
        <v>204</v>
      </c>
      <c r="X1272" s="162" t="s">
        <v>204</v>
      </c>
      <c r="Y1272" s="162" t="s">
        <v>204</v>
      </c>
      <c r="Z1272" s="162" t="s">
        <v>204</v>
      </c>
      <c r="AA1272" s="162" t="s">
        <v>204</v>
      </c>
      <c r="AB1272" s="162" t="s">
        <v>205</v>
      </c>
      <c r="AC1272" s="162" t="s">
        <v>204</v>
      </c>
      <c r="AD1272" s="162" t="s">
        <v>204</v>
      </c>
      <c r="AE1272" s="162" t="s">
        <v>204</v>
      </c>
      <c r="AF1272" s="162" t="s">
        <v>204</v>
      </c>
      <c r="AG1272" s="162" t="s">
        <v>197</v>
      </c>
    </row>
    <row r="1273" spans="1:33" x14ac:dyDescent="0.25">
      <c r="A1273" s="162" t="s">
        <v>232</v>
      </c>
      <c r="B1273" s="162" t="s">
        <v>197</v>
      </c>
      <c r="C1273" s="162" t="s">
        <v>197</v>
      </c>
      <c r="D1273" s="162" t="s">
        <v>1358</v>
      </c>
      <c r="E1273" s="162" t="s">
        <v>197</v>
      </c>
      <c r="F1273" s="162" t="s">
        <v>1359</v>
      </c>
      <c r="G1273" s="162" t="s">
        <v>2576</v>
      </c>
      <c r="H1273" s="162" t="s">
        <v>2577</v>
      </c>
      <c r="I1273" s="162" t="s">
        <v>1699</v>
      </c>
      <c r="J1273" s="162" t="s">
        <v>187</v>
      </c>
      <c r="K1273" s="162" t="s">
        <v>2578</v>
      </c>
      <c r="L1273" s="162">
        <v>12</v>
      </c>
      <c r="M1273" s="162">
        <v>2015</v>
      </c>
      <c r="N1273" s="162" t="s">
        <v>2581</v>
      </c>
      <c r="O1273" s="162">
        <v>132</v>
      </c>
      <c r="P1273" s="162" t="s">
        <v>204</v>
      </c>
      <c r="Q1273" s="162" t="s">
        <v>204</v>
      </c>
      <c r="R1273" s="162" t="s">
        <v>205</v>
      </c>
      <c r="S1273" s="162" t="s">
        <v>204</v>
      </c>
      <c r="T1273" s="162" t="s">
        <v>204</v>
      </c>
      <c r="U1273" s="162" t="s">
        <v>204</v>
      </c>
      <c r="V1273" s="162" t="s">
        <v>204</v>
      </c>
      <c r="W1273" s="162" t="s">
        <v>204</v>
      </c>
      <c r="X1273" s="162" t="s">
        <v>204</v>
      </c>
      <c r="Y1273" s="162" t="s">
        <v>205</v>
      </c>
      <c r="Z1273" s="162" t="s">
        <v>204</v>
      </c>
      <c r="AA1273" s="162" t="s">
        <v>204</v>
      </c>
      <c r="AB1273" s="162" t="s">
        <v>205</v>
      </c>
      <c r="AC1273" s="162" t="s">
        <v>204</v>
      </c>
      <c r="AD1273" s="162" t="s">
        <v>204</v>
      </c>
      <c r="AE1273" s="162" t="s">
        <v>204</v>
      </c>
      <c r="AF1273" s="162" t="s">
        <v>204</v>
      </c>
      <c r="AG1273" s="162" t="s">
        <v>197</v>
      </c>
    </row>
    <row r="1274" spans="1:33" x14ac:dyDescent="0.25">
      <c r="A1274" s="162" t="s">
        <v>232</v>
      </c>
      <c r="B1274" s="162" t="s">
        <v>197</v>
      </c>
      <c r="C1274" s="162" t="s">
        <v>197</v>
      </c>
      <c r="D1274" s="162" t="s">
        <v>1358</v>
      </c>
      <c r="E1274" s="162" t="s">
        <v>197</v>
      </c>
      <c r="F1274" s="162" t="s">
        <v>1359</v>
      </c>
      <c r="G1274" s="162" t="s">
        <v>2576</v>
      </c>
      <c r="H1274" s="162" t="s">
        <v>2577</v>
      </c>
      <c r="I1274" s="162" t="s">
        <v>1699</v>
      </c>
      <c r="J1274" s="162" t="s">
        <v>187</v>
      </c>
      <c r="K1274" s="162" t="s">
        <v>2578</v>
      </c>
      <c r="L1274" s="162">
        <v>11</v>
      </c>
      <c r="M1274" s="162">
        <v>2015</v>
      </c>
      <c r="N1274" s="162" t="s">
        <v>2580</v>
      </c>
      <c r="O1274" s="162">
        <v>1043</v>
      </c>
      <c r="P1274" s="162" t="s">
        <v>204</v>
      </c>
      <c r="Q1274" s="162" t="s">
        <v>204</v>
      </c>
      <c r="R1274" s="162" t="s">
        <v>205</v>
      </c>
      <c r="S1274" s="162" t="s">
        <v>204</v>
      </c>
      <c r="T1274" s="162" t="s">
        <v>204</v>
      </c>
      <c r="U1274" s="162" t="s">
        <v>204</v>
      </c>
      <c r="V1274" s="162" t="s">
        <v>204</v>
      </c>
      <c r="W1274" s="162" t="s">
        <v>204</v>
      </c>
      <c r="X1274" s="162" t="s">
        <v>204</v>
      </c>
      <c r="Y1274" s="162" t="s">
        <v>205</v>
      </c>
      <c r="Z1274" s="162" t="s">
        <v>204</v>
      </c>
      <c r="AA1274" s="162" t="s">
        <v>204</v>
      </c>
      <c r="AB1274" s="162" t="s">
        <v>205</v>
      </c>
      <c r="AC1274" s="162" t="s">
        <v>204</v>
      </c>
      <c r="AD1274" s="162" t="s">
        <v>204</v>
      </c>
      <c r="AE1274" s="162" t="s">
        <v>204</v>
      </c>
      <c r="AF1274" s="162" t="s">
        <v>204</v>
      </c>
      <c r="AG1274" s="162" t="s">
        <v>197</v>
      </c>
    </row>
    <row r="1275" spans="1:33" x14ac:dyDescent="0.25">
      <c r="A1275" s="162" t="s">
        <v>232</v>
      </c>
      <c r="B1275" s="162" t="s">
        <v>197</v>
      </c>
      <c r="C1275" s="162" t="s">
        <v>197</v>
      </c>
      <c r="D1275" s="162" t="s">
        <v>1358</v>
      </c>
      <c r="E1275" s="162" t="s">
        <v>197</v>
      </c>
      <c r="F1275" s="162" t="s">
        <v>1359</v>
      </c>
      <c r="G1275" s="162" t="s">
        <v>2576</v>
      </c>
      <c r="H1275" s="162" t="s">
        <v>2577</v>
      </c>
      <c r="I1275" s="162" t="s">
        <v>1699</v>
      </c>
      <c r="J1275" s="162" t="s">
        <v>187</v>
      </c>
      <c r="K1275" s="162" t="s">
        <v>2578</v>
      </c>
      <c r="L1275" s="162">
        <v>11</v>
      </c>
      <c r="M1275" s="162">
        <v>2015</v>
      </c>
      <c r="N1275" s="162" t="s">
        <v>2579</v>
      </c>
      <c r="O1275" s="162">
        <v>1</v>
      </c>
      <c r="P1275" s="162" t="s">
        <v>204</v>
      </c>
      <c r="Q1275" s="162" t="s">
        <v>204</v>
      </c>
      <c r="R1275" s="162" t="s">
        <v>205</v>
      </c>
      <c r="S1275" s="162" t="s">
        <v>204</v>
      </c>
      <c r="T1275" s="162" t="s">
        <v>204</v>
      </c>
      <c r="U1275" s="162" t="s">
        <v>204</v>
      </c>
      <c r="V1275" s="162" t="s">
        <v>204</v>
      </c>
      <c r="W1275" s="162" t="s">
        <v>204</v>
      </c>
      <c r="X1275" s="162" t="s">
        <v>204</v>
      </c>
      <c r="Y1275" s="162" t="s">
        <v>205</v>
      </c>
      <c r="Z1275" s="162" t="s">
        <v>204</v>
      </c>
      <c r="AA1275" s="162" t="s">
        <v>204</v>
      </c>
      <c r="AB1275" s="162" t="s">
        <v>205</v>
      </c>
      <c r="AC1275" s="162" t="s">
        <v>204</v>
      </c>
      <c r="AD1275" s="162" t="s">
        <v>204</v>
      </c>
      <c r="AE1275" s="162" t="s">
        <v>204</v>
      </c>
      <c r="AF1275" s="162" t="s">
        <v>204</v>
      </c>
      <c r="AG1275" s="162" t="s">
        <v>197</v>
      </c>
    </row>
    <row r="1276" spans="1:33" x14ac:dyDescent="0.25">
      <c r="A1276" s="162" t="s">
        <v>232</v>
      </c>
      <c r="B1276" s="162" t="s">
        <v>197</v>
      </c>
      <c r="C1276" s="162" t="s">
        <v>197</v>
      </c>
      <c r="D1276" s="162" t="s">
        <v>1358</v>
      </c>
      <c r="E1276" s="162" t="s">
        <v>197</v>
      </c>
      <c r="F1276" s="162" t="s">
        <v>1359</v>
      </c>
      <c r="G1276" s="162" t="s">
        <v>71</v>
      </c>
      <c r="H1276" s="162" t="s">
        <v>70</v>
      </c>
      <c r="I1276" s="162" t="s">
        <v>1680</v>
      </c>
      <c r="J1276" s="162" t="s">
        <v>186</v>
      </c>
      <c r="K1276" s="162" t="s">
        <v>10</v>
      </c>
      <c r="L1276" s="162">
        <v>10</v>
      </c>
      <c r="M1276" s="162">
        <v>2015</v>
      </c>
      <c r="N1276" s="162" t="s">
        <v>2601</v>
      </c>
      <c r="O1276" s="162">
        <v>446</v>
      </c>
      <c r="P1276" s="162" t="s">
        <v>204</v>
      </c>
      <c r="Q1276" s="162" t="s">
        <v>204</v>
      </c>
      <c r="R1276" s="162" t="s">
        <v>205</v>
      </c>
      <c r="S1276" s="162" t="s">
        <v>204</v>
      </c>
      <c r="T1276" s="162" t="s">
        <v>204</v>
      </c>
      <c r="U1276" s="162" t="s">
        <v>204</v>
      </c>
      <c r="V1276" s="162" t="s">
        <v>204</v>
      </c>
      <c r="W1276" s="162" t="s">
        <v>204</v>
      </c>
      <c r="X1276" s="162" t="s">
        <v>205</v>
      </c>
      <c r="Y1276" s="162" t="s">
        <v>205</v>
      </c>
      <c r="Z1276" s="162" t="s">
        <v>204</v>
      </c>
      <c r="AA1276" s="162" t="s">
        <v>204</v>
      </c>
      <c r="AB1276" s="162" t="s">
        <v>205</v>
      </c>
      <c r="AC1276" s="162" t="s">
        <v>204</v>
      </c>
      <c r="AD1276" s="162" t="s">
        <v>204</v>
      </c>
      <c r="AE1276" s="162" t="s">
        <v>204</v>
      </c>
      <c r="AF1276" s="162" t="s">
        <v>204</v>
      </c>
      <c r="AG1276" s="162" t="s">
        <v>197</v>
      </c>
    </row>
    <row r="1277" spans="1:33" x14ac:dyDescent="0.25">
      <c r="A1277" s="162" t="s">
        <v>232</v>
      </c>
      <c r="B1277" s="162" t="s">
        <v>197</v>
      </c>
      <c r="C1277" s="162" t="s">
        <v>197</v>
      </c>
      <c r="D1277" s="162" t="s">
        <v>1358</v>
      </c>
      <c r="E1277" s="162" t="s">
        <v>197</v>
      </c>
      <c r="F1277" s="162" t="s">
        <v>1359</v>
      </c>
      <c r="G1277" s="162" t="s">
        <v>71</v>
      </c>
      <c r="H1277" s="162" t="s">
        <v>70</v>
      </c>
      <c r="I1277" s="162" t="s">
        <v>1680</v>
      </c>
      <c r="J1277" s="162" t="s">
        <v>186</v>
      </c>
      <c r="K1277" s="162" t="s">
        <v>10</v>
      </c>
      <c r="L1277" s="162">
        <v>5</v>
      </c>
      <c r="M1277" s="162">
        <v>2016</v>
      </c>
      <c r="N1277" s="162" t="s">
        <v>2582</v>
      </c>
      <c r="O1277" s="162">
        <v>779</v>
      </c>
      <c r="P1277" s="162" t="s">
        <v>204</v>
      </c>
      <c r="Q1277" s="162" t="s">
        <v>204</v>
      </c>
      <c r="R1277" s="162" t="s">
        <v>205</v>
      </c>
      <c r="S1277" s="162" t="s">
        <v>204</v>
      </c>
      <c r="T1277" s="162" t="s">
        <v>204</v>
      </c>
      <c r="U1277" s="162" t="s">
        <v>204</v>
      </c>
      <c r="V1277" s="162" t="s">
        <v>204</v>
      </c>
      <c r="W1277" s="162" t="s">
        <v>204</v>
      </c>
      <c r="X1277" s="162" t="s">
        <v>205</v>
      </c>
      <c r="Y1277" s="162" t="s">
        <v>205</v>
      </c>
      <c r="Z1277" s="162" t="s">
        <v>204</v>
      </c>
      <c r="AA1277" s="162" t="s">
        <v>204</v>
      </c>
      <c r="AB1277" s="162" t="s">
        <v>205</v>
      </c>
      <c r="AC1277" s="162" t="s">
        <v>204</v>
      </c>
      <c r="AD1277" s="162" t="s">
        <v>204</v>
      </c>
      <c r="AE1277" s="162" t="s">
        <v>204</v>
      </c>
      <c r="AF1277" s="162" t="s">
        <v>204</v>
      </c>
      <c r="AG1277" s="162" t="s">
        <v>197</v>
      </c>
    </row>
    <row r="1278" spans="1:33" x14ac:dyDescent="0.25">
      <c r="A1278" s="162" t="s">
        <v>232</v>
      </c>
      <c r="B1278" s="162" t="s">
        <v>197</v>
      </c>
      <c r="C1278" s="162" t="s">
        <v>197</v>
      </c>
      <c r="D1278" s="162" t="s">
        <v>1358</v>
      </c>
      <c r="E1278" s="162" t="s">
        <v>197</v>
      </c>
      <c r="F1278" s="162" t="s">
        <v>1359</v>
      </c>
      <c r="G1278" s="162" t="s">
        <v>71</v>
      </c>
      <c r="H1278" s="162" t="s">
        <v>70</v>
      </c>
      <c r="I1278" s="162" t="s">
        <v>1680</v>
      </c>
      <c r="J1278" s="162" t="s">
        <v>186</v>
      </c>
      <c r="K1278" s="162" t="s">
        <v>10</v>
      </c>
      <c r="L1278" s="162">
        <v>6</v>
      </c>
      <c r="M1278" s="162">
        <v>2016</v>
      </c>
      <c r="N1278" s="162" t="s">
        <v>2583</v>
      </c>
      <c r="O1278" s="162">
        <v>821</v>
      </c>
      <c r="P1278" s="162" t="s">
        <v>204</v>
      </c>
      <c r="Q1278" s="162" t="s">
        <v>204</v>
      </c>
      <c r="R1278" s="162" t="s">
        <v>205</v>
      </c>
      <c r="S1278" s="162" t="s">
        <v>204</v>
      </c>
      <c r="T1278" s="162" t="s">
        <v>204</v>
      </c>
      <c r="U1278" s="162" t="s">
        <v>204</v>
      </c>
      <c r="V1278" s="162" t="s">
        <v>204</v>
      </c>
      <c r="W1278" s="162" t="s">
        <v>204</v>
      </c>
      <c r="X1278" s="162" t="s">
        <v>205</v>
      </c>
      <c r="Y1278" s="162" t="s">
        <v>205</v>
      </c>
      <c r="Z1278" s="162" t="s">
        <v>204</v>
      </c>
      <c r="AA1278" s="162" t="s">
        <v>204</v>
      </c>
      <c r="AB1278" s="162" t="s">
        <v>205</v>
      </c>
      <c r="AC1278" s="162" t="s">
        <v>204</v>
      </c>
      <c r="AD1278" s="162" t="s">
        <v>204</v>
      </c>
      <c r="AE1278" s="162" t="s">
        <v>204</v>
      </c>
      <c r="AF1278" s="162" t="s">
        <v>204</v>
      </c>
      <c r="AG1278" s="162" t="s">
        <v>197</v>
      </c>
    </row>
    <row r="1279" spans="1:33" x14ac:dyDescent="0.25">
      <c r="A1279" s="162" t="s">
        <v>232</v>
      </c>
      <c r="B1279" s="162" t="s">
        <v>197</v>
      </c>
      <c r="C1279" s="162" t="s">
        <v>197</v>
      </c>
      <c r="D1279" s="162" t="s">
        <v>1358</v>
      </c>
      <c r="E1279" s="162" t="s">
        <v>197</v>
      </c>
      <c r="F1279" s="162" t="s">
        <v>1359</v>
      </c>
      <c r="G1279" s="162" t="s">
        <v>71</v>
      </c>
      <c r="H1279" s="162" t="s">
        <v>70</v>
      </c>
      <c r="I1279" s="162" t="s">
        <v>1680</v>
      </c>
      <c r="J1279" s="162" t="s">
        <v>186</v>
      </c>
      <c r="K1279" s="162" t="s">
        <v>10</v>
      </c>
      <c r="L1279" s="162">
        <v>9</v>
      </c>
      <c r="M1279" s="162">
        <v>2015</v>
      </c>
      <c r="N1279" s="162" t="s">
        <v>2599</v>
      </c>
      <c r="O1279" s="162">
        <v>332</v>
      </c>
      <c r="P1279" s="162" t="s">
        <v>204</v>
      </c>
      <c r="Q1279" s="162" t="s">
        <v>204</v>
      </c>
      <c r="R1279" s="162" t="s">
        <v>205</v>
      </c>
      <c r="S1279" s="162" t="s">
        <v>204</v>
      </c>
      <c r="T1279" s="162" t="s">
        <v>204</v>
      </c>
      <c r="U1279" s="162" t="s">
        <v>204</v>
      </c>
      <c r="V1279" s="162" t="s">
        <v>204</v>
      </c>
      <c r="W1279" s="162" t="s">
        <v>204</v>
      </c>
      <c r="X1279" s="162" t="s">
        <v>205</v>
      </c>
      <c r="Y1279" s="162" t="s">
        <v>205</v>
      </c>
      <c r="Z1279" s="162" t="s">
        <v>204</v>
      </c>
      <c r="AA1279" s="162" t="s">
        <v>204</v>
      </c>
      <c r="AB1279" s="162" t="s">
        <v>205</v>
      </c>
      <c r="AC1279" s="162" t="s">
        <v>204</v>
      </c>
      <c r="AD1279" s="162" t="s">
        <v>204</v>
      </c>
      <c r="AE1279" s="162" t="s">
        <v>204</v>
      </c>
      <c r="AF1279" s="162" t="s">
        <v>204</v>
      </c>
      <c r="AG1279" s="162" t="s">
        <v>197</v>
      </c>
    </row>
    <row r="1280" spans="1:33" x14ac:dyDescent="0.25">
      <c r="A1280" s="162" t="s">
        <v>232</v>
      </c>
      <c r="B1280" s="162" t="s">
        <v>197</v>
      </c>
      <c r="C1280" s="162" t="s">
        <v>197</v>
      </c>
      <c r="D1280" s="162" t="s">
        <v>1358</v>
      </c>
      <c r="E1280" s="162" t="s">
        <v>197</v>
      </c>
      <c r="F1280" s="162" t="s">
        <v>1359</v>
      </c>
      <c r="G1280" s="162" t="s">
        <v>71</v>
      </c>
      <c r="H1280" s="162" t="s">
        <v>70</v>
      </c>
      <c r="I1280" s="162" t="s">
        <v>1680</v>
      </c>
      <c r="J1280" s="162" t="s">
        <v>186</v>
      </c>
      <c r="K1280" s="162" t="s">
        <v>10</v>
      </c>
      <c r="L1280" s="162">
        <v>9</v>
      </c>
      <c r="M1280" s="162">
        <v>2015</v>
      </c>
      <c r="N1280" s="162" t="s">
        <v>2600</v>
      </c>
      <c r="O1280" s="162">
        <v>551</v>
      </c>
      <c r="P1280" s="162" t="s">
        <v>204</v>
      </c>
      <c r="Q1280" s="162" t="s">
        <v>204</v>
      </c>
      <c r="R1280" s="162" t="s">
        <v>205</v>
      </c>
      <c r="S1280" s="162" t="s">
        <v>204</v>
      </c>
      <c r="T1280" s="162" t="s">
        <v>204</v>
      </c>
      <c r="U1280" s="162" t="s">
        <v>204</v>
      </c>
      <c r="V1280" s="162" t="s">
        <v>204</v>
      </c>
      <c r="W1280" s="162" t="s">
        <v>204</v>
      </c>
      <c r="X1280" s="162" t="s">
        <v>205</v>
      </c>
      <c r="Y1280" s="162" t="s">
        <v>205</v>
      </c>
      <c r="Z1280" s="162" t="s">
        <v>204</v>
      </c>
      <c r="AA1280" s="162" t="s">
        <v>204</v>
      </c>
      <c r="AB1280" s="162" t="s">
        <v>205</v>
      </c>
      <c r="AC1280" s="162" t="s">
        <v>204</v>
      </c>
      <c r="AD1280" s="162" t="s">
        <v>204</v>
      </c>
      <c r="AE1280" s="162" t="s">
        <v>204</v>
      </c>
      <c r="AF1280" s="162" t="s">
        <v>204</v>
      </c>
      <c r="AG1280" s="162" t="s">
        <v>197</v>
      </c>
    </row>
    <row r="1281" spans="1:33" x14ac:dyDescent="0.25">
      <c r="A1281" s="162" t="s">
        <v>232</v>
      </c>
      <c r="B1281" s="162" t="s">
        <v>197</v>
      </c>
      <c r="C1281" s="162" t="s">
        <v>197</v>
      </c>
      <c r="D1281" s="162" t="s">
        <v>1358</v>
      </c>
      <c r="E1281" s="162" t="s">
        <v>197</v>
      </c>
      <c r="F1281" s="162" t="s">
        <v>1359</v>
      </c>
      <c r="G1281" s="162" t="s">
        <v>71</v>
      </c>
      <c r="H1281" s="162" t="s">
        <v>70</v>
      </c>
      <c r="I1281" s="162" t="s">
        <v>1680</v>
      </c>
      <c r="J1281" s="162" t="s">
        <v>186</v>
      </c>
      <c r="K1281" s="162" t="s">
        <v>10</v>
      </c>
      <c r="L1281" s="162">
        <v>2</v>
      </c>
      <c r="M1281" s="162">
        <v>2016</v>
      </c>
      <c r="N1281" s="162" t="s">
        <v>2592</v>
      </c>
      <c r="O1281" s="162">
        <v>538</v>
      </c>
      <c r="P1281" s="162" t="s">
        <v>204</v>
      </c>
      <c r="Q1281" s="162" t="s">
        <v>204</v>
      </c>
      <c r="R1281" s="162" t="s">
        <v>205</v>
      </c>
      <c r="S1281" s="162" t="s">
        <v>204</v>
      </c>
      <c r="T1281" s="162" t="s">
        <v>204</v>
      </c>
      <c r="U1281" s="162" t="s">
        <v>204</v>
      </c>
      <c r="V1281" s="162" t="s">
        <v>204</v>
      </c>
      <c r="W1281" s="162" t="s">
        <v>204</v>
      </c>
      <c r="X1281" s="162" t="s">
        <v>205</v>
      </c>
      <c r="Y1281" s="162" t="s">
        <v>205</v>
      </c>
      <c r="Z1281" s="162" t="s">
        <v>204</v>
      </c>
      <c r="AA1281" s="162" t="s">
        <v>204</v>
      </c>
      <c r="AB1281" s="162" t="s">
        <v>205</v>
      </c>
      <c r="AC1281" s="162" t="s">
        <v>204</v>
      </c>
      <c r="AD1281" s="162" t="s">
        <v>204</v>
      </c>
      <c r="AE1281" s="162" t="s">
        <v>204</v>
      </c>
      <c r="AF1281" s="162" t="s">
        <v>204</v>
      </c>
      <c r="AG1281" s="162" t="s">
        <v>197</v>
      </c>
    </row>
    <row r="1282" spans="1:33" x14ac:dyDescent="0.25">
      <c r="A1282" s="162" t="s">
        <v>232</v>
      </c>
      <c r="B1282" s="162" t="s">
        <v>197</v>
      </c>
      <c r="C1282" s="162" t="s">
        <v>197</v>
      </c>
      <c r="D1282" s="162" t="s">
        <v>1358</v>
      </c>
      <c r="E1282" s="162" t="s">
        <v>197</v>
      </c>
      <c r="F1282" s="162" t="s">
        <v>1359</v>
      </c>
      <c r="G1282" s="162" t="s">
        <v>71</v>
      </c>
      <c r="H1282" s="162" t="s">
        <v>70</v>
      </c>
      <c r="I1282" s="162" t="s">
        <v>1680</v>
      </c>
      <c r="J1282" s="162" t="s">
        <v>186</v>
      </c>
      <c r="K1282" s="162" t="s">
        <v>10</v>
      </c>
      <c r="L1282" s="162">
        <v>2</v>
      </c>
      <c r="M1282" s="162">
        <v>2016</v>
      </c>
      <c r="N1282" s="162" t="s">
        <v>2593</v>
      </c>
      <c r="O1282" s="162">
        <v>893</v>
      </c>
      <c r="P1282" s="162" t="s">
        <v>204</v>
      </c>
      <c r="Q1282" s="162" t="s">
        <v>204</v>
      </c>
      <c r="R1282" s="162" t="s">
        <v>205</v>
      </c>
      <c r="S1282" s="162" t="s">
        <v>204</v>
      </c>
      <c r="T1282" s="162" t="s">
        <v>204</v>
      </c>
      <c r="U1282" s="162" t="s">
        <v>204</v>
      </c>
      <c r="V1282" s="162" t="s">
        <v>204</v>
      </c>
      <c r="W1282" s="162" t="s">
        <v>204</v>
      </c>
      <c r="X1282" s="162" t="s">
        <v>205</v>
      </c>
      <c r="Y1282" s="162" t="s">
        <v>205</v>
      </c>
      <c r="Z1282" s="162" t="s">
        <v>204</v>
      </c>
      <c r="AA1282" s="162" t="s">
        <v>204</v>
      </c>
      <c r="AB1282" s="162" t="s">
        <v>205</v>
      </c>
      <c r="AC1282" s="162" t="s">
        <v>204</v>
      </c>
      <c r="AD1282" s="162" t="s">
        <v>204</v>
      </c>
      <c r="AE1282" s="162" t="s">
        <v>204</v>
      </c>
      <c r="AF1282" s="162" t="s">
        <v>204</v>
      </c>
      <c r="AG1282" s="162" t="s">
        <v>197</v>
      </c>
    </row>
    <row r="1283" spans="1:33" x14ac:dyDescent="0.25">
      <c r="A1283" s="162" t="s">
        <v>232</v>
      </c>
      <c r="B1283" s="162" t="s">
        <v>197</v>
      </c>
      <c r="C1283" s="162" t="s">
        <v>197</v>
      </c>
      <c r="D1283" s="162" t="s">
        <v>1358</v>
      </c>
      <c r="E1283" s="162" t="s">
        <v>197</v>
      </c>
      <c r="F1283" s="162" t="s">
        <v>1359</v>
      </c>
      <c r="G1283" s="162" t="s">
        <v>71</v>
      </c>
      <c r="H1283" s="162" t="s">
        <v>70</v>
      </c>
      <c r="I1283" s="162" t="s">
        <v>1680</v>
      </c>
      <c r="J1283" s="162" t="s">
        <v>186</v>
      </c>
      <c r="K1283" s="162" t="s">
        <v>10</v>
      </c>
      <c r="L1283" s="162">
        <v>12</v>
      </c>
      <c r="M1283" s="162">
        <v>2015</v>
      </c>
      <c r="N1283" s="162" t="s">
        <v>2584</v>
      </c>
      <c r="O1283" s="162">
        <v>2031</v>
      </c>
      <c r="P1283" s="162" t="s">
        <v>204</v>
      </c>
      <c r="Q1283" s="162" t="s">
        <v>204</v>
      </c>
      <c r="R1283" s="162" t="s">
        <v>205</v>
      </c>
      <c r="S1283" s="162" t="s">
        <v>204</v>
      </c>
      <c r="T1283" s="162" t="s">
        <v>204</v>
      </c>
      <c r="U1283" s="162" t="s">
        <v>204</v>
      </c>
      <c r="V1283" s="162" t="s">
        <v>204</v>
      </c>
      <c r="W1283" s="162" t="s">
        <v>204</v>
      </c>
      <c r="X1283" s="162" t="s">
        <v>205</v>
      </c>
      <c r="Y1283" s="162" t="s">
        <v>205</v>
      </c>
      <c r="Z1283" s="162" t="s">
        <v>204</v>
      </c>
      <c r="AA1283" s="162" t="s">
        <v>204</v>
      </c>
      <c r="AB1283" s="162" t="s">
        <v>205</v>
      </c>
      <c r="AC1283" s="162" t="s">
        <v>204</v>
      </c>
      <c r="AD1283" s="162" t="s">
        <v>204</v>
      </c>
      <c r="AE1283" s="162" t="s">
        <v>204</v>
      </c>
      <c r="AF1283" s="162" t="s">
        <v>204</v>
      </c>
      <c r="AG1283" s="162" t="s">
        <v>197</v>
      </c>
    </row>
    <row r="1284" spans="1:33" x14ac:dyDescent="0.25">
      <c r="A1284" s="162" t="s">
        <v>232</v>
      </c>
      <c r="B1284" s="162" t="s">
        <v>197</v>
      </c>
      <c r="C1284" s="162" t="s">
        <v>197</v>
      </c>
      <c r="D1284" s="162" t="s">
        <v>1358</v>
      </c>
      <c r="E1284" s="162" t="s">
        <v>197</v>
      </c>
      <c r="F1284" s="162" t="s">
        <v>1359</v>
      </c>
      <c r="G1284" s="162" t="s">
        <v>71</v>
      </c>
      <c r="H1284" s="162" t="s">
        <v>70</v>
      </c>
      <c r="I1284" s="162" t="s">
        <v>1680</v>
      </c>
      <c r="J1284" s="162" t="s">
        <v>186</v>
      </c>
      <c r="K1284" s="162" t="s">
        <v>10</v>
      </c>
      <c r="L1284" s="162">
        <v>12</v>
      </c>
      <c r="M1284" s="162">
        <v>2015</v>
      </c>
      <c r="N1284" s="162" t="s">
        <v>2585</v>
      </c>
      <c r="O1284" s="162">
        <v>614</v>
      </c>
      <c r="P1284" s="162" t="s">
        <v>204</v>
      </c>
      <c r="Q1284" s="162" t="s">
        <v>204</v>
      </c>
      <c r="R1284" s="162" t="s">
        <v>205</v>
      </c>
      <c r="S1284" s="162" t="s">
        <v>204</v>
      </c>
      <c r="T1284" s="162" t="s">
        <v>204</v>
      </c>
      <c r="U1284" s="162" t="s">
        <v>204</v>
      </c>
      <c r="V1284" s="162" t="s">
        <v>204</v>
      </c>
      <c r="W1284" s="162" t="s">
        <v>204</v>
      </c>
      <c r="X1284" s="162" t="s">
        <v>205</v>
      </c>
      <c r="Y1284" s="162" t="s">
        <v>205</v>
      </c>
      <c r="Z1284" s="162" t="s">
        <v>204</v>
      </c>
      <c r="AA1284" s="162" t="s">
        <v>204</v>
      </c>
      <c r="AB1284" s="162" t="s">
        <v>205</v>
      </c>
      <c r="AC1284" s="162" t="s">
        <v>204</v>
      </c>
      <c r="AD1284" s="162" t="s">
        <v>204</v>
      </c>
      <c r="AE1284" s="162" t="s">
        <v>204</v>
      </c>
      <c r="AF1284" s="162" t="s">
        <v>204</v>
      </c>
      <c r="AG1284" s="162" t="s">
        <v>197</v>
      </c>
    </row>
    <row r="1285" spans="1:33" x14ac:dyDescent="0.25">
      <c r="A1285" s="162" t="s">
        <v>232</v>
      </c>
      <c r="B1285" s="162" t="s">
        <v>197</v>
      </c>
      <c r="C1285" s="162" t="s">
        <v>197</v>
      </c>
      <c r="D1285" s="162" t="s">
        <v>1358</v>
      </c>
      <c r="E1285" s="162" t="s">
        <v>197</v>
      </c>
      <c r="F1285" s="162" t="s">
        <v>1359</v>
      </c>
      <c r="G1285" s="162" t="s">
        <v>71</v>
      </c>
      <c r="H1285" s="162" t="s">
        <v>70</v>
      </c>
      <c r="I1285" s="162" t="s">
        <v>1680</v>
      </c>
      <c r="J1285" s="162" t="s">
        <v>186</v>
      </c>
      <c r="K1285" s="162" t="s">
        <v>10</v>
      </c>
      <c r="L1285" s="162">
        <v>12</v>
      </c>
      <c r="M1285" s="162">
        <v>2015</v>
      </c>
      <c r="N1285" s="162" t="s">
        <v>2586</v>
      </c>
      <c r="O1285" s="162">
        <v>1020</v>
      </c>
      <c r="P1285" s="162" t="s">
        <v>204</v>
      </c>
      <c r="Q1285" s="162" t="s">
        <v>204</v>
      </c>
      <c r="R1285" s="162" t="s">
        <v>205</v>
      </c>
      <c r="S1285" s="162" t="s">
        <v>204</v>
      </c>
      <c r="T1285" s="162" t="s">
        <v>204</v>
      </c>
      <c r="U1285" s="162" t="s">
        <v>204</v>
      </c>
      <c r="V1285" s="162" t="s">
        <v>204</v>
      </c>
      <c r="W1285" s="162" t="s">
        <v>204</v>
      </c>
      <c r="X1285" s="162" t="s">
        <v>205</v>
      </c>
      <c r="Y1285" s="162" t="s">
        <v>205</v>
      </c>
      <c r="Z1285" s="162" t="s">
        <v>204</v>
      </c>
      <c r="AA1285" s="162" t="s">
        <v>204</v>
      </c>
      <c r="AB1285" s="162" t="s">
        <v>205</v>
      </c>
      <c r="AC1285" s="162" t="s">
        <v>204</v>
      </c>
      <c r="AD1285" s="162" t="s">
        <v>204</v>
      </c>
      <c r="AE1285" s="162" t="s">
        <v>204</v>
      </c>
      <c r="AF1285" s="162" t="s">
        <v>204</v>
      </c>
      <c r="AG1285" s="162" t="s">
        <v>197</v>
      </c>
    </row>
    <row r="1286" spans="1:33" x14ac:dyDescent="0.25">
      <c r="A1286" s="162" t="s">
        <v>232</v>
      </c>
      <c r="B1286" s="162" t="s">
        <v>197</v>
      </c>
      <c r="C1286" s="162" t="s">
        <v>197</v>
      </c>
      <c r="D1286" s="162" t="s">
        <v>1358</v>
      </c>
      <c r="E1286" s="162" t="s">
        <v>197</v>
      </c>
      <c r="F1286" s="162" t="s">
        <v>1359</v>
      </c>
      <c r="G1286" s="162" t="s">
        <v>71</v>
      </c>
      <c r="H1286" s="162" t="s">
        <v>70</v>
      </c>
      <c r="I1286" s="162" t="s">
        <v>1680</v>
      </c>
      <c r="J1286" s="162" t="s">
        <v>186</v>
      </c>
      <c r="K1286" s="162" t="s">
        <v>10</v>
      </c>
      <c r="L1286" s="162">
        <v>7</v>
      </c>
      <c r="M1286" s="162">
        <v>2015</v>
      </c>
      <c r="N1286" s="162" t="s">
        <v>2587</v>
      </c>
      <c r="O1286" s="162">
        <v>436</v>
      </c>
      <c r="P1286" s="162" t="s">
        <v>204</v>
      </c>
      <c r="Q1286" s="162" t="s">
        <v>204</v>
      </c>
      <c r="R1286" s="162" t="s">
        <v>205</v>
      </c>
      <c r="S1286" s="162" t="s">
        <v>204</v>
      </c>
      <c r="T1286" s="162" t="s">
        <v>204</v>
      </c>
      <c r="U1286" s="162" t="s">
        <v>204</v>
      </c>
      <c r="V1286" s="162" t="s">
        <v>204</v>
      </c>
      <c r="W1286" s="162" t="s">
        <v>204</v>
      </c>
      <c r="X1286" s="162" t="s">
        <v>205</v>
      </c>
      <c r="Y1286" s="162" t="s">
        <v>205</v>
      </c>
      <c r="Z1286" s="162" t="s">
        <v>204</v>
      </c>
      <c r="AA1286" s="162" t="s">
        <v>204</v>
      </c>
      <c r="AB1286" s="162" t="s">
        <v>205</v>
      </c>
      <c r="AC1286" s="162" t="s">
        <v>204</v>
      </c>
      <c r="AD1286" s="162" t="s">
        <v>204</v>
      </c>
      <c r="AE1286" s="162" t="s">
        <v>204</v>
      </c>
      <c r="AF1286" s="162" t="s">
        <v>204</v>
      </c>
      <c r="AG1286" s="162" t="s">
        <v>197</v>
      </c>
    </row>
    <row r="1287" spans="1:33" x14ac:dyDescent="0.25">
      <c r="A1287" s="162" t="s">
        <v>232</v>
      </c>
      <c r="B1287" s="162" t="s">
        <v>197</v>
      </c>
      <c r="C1287" s="162" t="s">
        <v>197</v>
      </c>
      <c r="D1287" s="162" t="s">
        <v>1358</v>
      </c>
      <c r="E1287" s="162" t="s">
        <v>197</v>
      </c>
      <c r="F1287" s="162" t="s">
        <v>1359</v>
      </c>
      <c r="G1287" s="162" t="s">
        <v>71</v>
      </c>
      <c r="H1287" s="162" t="s">
        <v>70</v>
      </c>
      <c r="I1287" s="162" t="s">
        <v>1680</v>
      </c>
      <c r="J1287" s="162" t="s">
        <v>186</v>
      </c>
      <c r="K1287" s="162" t="s">
        <v>10</v>
      </c>
      <c r="L1287" s="162">
        <v>3</v>
      </c>
      <c r="M1287" s="162">
        <v>2016</v>
      </c>
      <c r="N1287" s="162" t="s">
        <v>2590</v>
      </c>
      <c r="O1287" s="162">
        <v>589</v>
      </c>
      <c r="P1287" s="162" t="s">
        <v>204</v>
      </c>
      <c r="Q1287" s="162" t="s">
        <v>204</v>
      </c>
      <c r="R1287" s="162" t="s">
        <v>205</v>
      </c>
      <c r="S1287" s="162" t="s">
        <v>204</v>
      </c>
      <c r="T1287" s="162" t="s">
        <v>204</v>
      </c>
      <c r="U1287" s="162" t="s">
        <v>204</v>
      </c>
      <c r="V1287" s="162" t="s">
        <v>204</v>
      </c>
      <c r="W1287" s="162" t="s">
        <v>204</v>
      </c>
      <c r="X1287" s="162" t="s">
        <v>205</v>
      </c>
      <c r="Y1287" s="162" t="s">
        <v>205</v>
      </c>
      <c r="Z1287" s="162" t="s">
        <v>204</v>
      </c>
      <c r="AA1287" s="162" t="s">
        <v>204</v>
      </c>
      <c r="AB1287" s="162" t="s">
        <v>205</v>
      </c>
      <c r="AC1287" s="162" t="s">
        <v>204</v>
      </c>
      <c r="AD1287" s="162" t="s">
        <v>204</v>
      </c>
      <c r="AE1287" s="162" t="s">
        <v>204</v>
      </c>
      <c r="AF1287" s="162" t="s">
        <v>204</v>
      </c>
      <c r="AG1287" s="162" t="s">
        <v>197</v>
      </c>
    </row>
    <row r="1288" spans="1:33" x14ac:dyDescent="0.25">
      <c r="A1288" s="162" t="s">
        <v>232</v>
      </c>
      <c r="B1288" s="162" t="s">
        <v>197</v>
      </c>
      <c r="C1288" s="162" t="s">
        <v>197</v>
      </c>
      <c r="D1288" s="162" t="s">
        <v>1358</v>
      </c>
      <c r="E1288" s="162" t="s">
        <v>197</v>
      </c>
      <c r="F1288" s="162" t="s">
        <v>1359</v>
      </c>
      <c r="G1288" s="162" t="s">
        <v>71</v>
      </c>
      <c r="H1288" s="162" t="s">
        <v>70</v>
      </c>
      <c r="I1288" s="162" t="s">
        <v>1680</v>
      </c>
      <c r="J1288" s="162" t="s">
        <v>186</v>
      </c>
      <c r="K1288" s="162" t="s">
        <v>10</v>
      </c>
      <c r="L1288" s="162">
        <v>3</v>
      </c>
      <c r="M1288" s="162">
        <v>2016</v>
      </c>
      <c r="N1288" s="162" t="s">
        <v>2591</v>
      </c>
      <c r="O1288" s="162">
        <v>978</v>
      </c>
      <c r="P1288" s="162" t="s">
        <v>204</v>
      </c>
      <c r="Q1288" s="162" t="s">
        <v>204</v>
      </c>
      <c r="R1288" s="162" t="s">
        <v>205</v>
      </c>
      <c r="S1288" s="162" t="s">
        <v>204</v>
      </c>
      <c r="T1288" s="162" t="s">
        <v>204</v>
      </c>
      <c r="U1288" s="162" t="s">
        <v>204</v>
      </c>
      <c r="V1288" s="162" t="s">
        <v>204</v>
      </c>
      <c r="W1288" s="162" t="s">
        <v>204</v>
      </c>
      <c r="X1288" s="162" t="s">
        <v>205</v>
      </c>
      <c r="Y1288" s="162" t="s">
        <v>205</v>
      </c>
      <c r="Z1288" s="162" t="s">
        <v>204</v>
      </c>
      <c r="AA1288" s="162" t="s">
        <v>204</v>
      </c>
      <c r="AB1288" s="162" t="s">
        <v>205</v>
      </c>
      <c r="AC1288" s="162" t="s">
        <v>204</v>
      </c>
      <c r="AD1288" s="162" t="s">
        <v>204</v>
      </c>
      <c r="AE1288" s="162" t="s">
        <v>204</v>
      </c>
      <c r="AF1288" s="162" t="s">
        <v>204</v>
      </c>
      <c r="AG1288" s="162" t="s">
        <v>197</v>
      </c>
    </row>
    <row r="1289" spans="1:33" x14ac:dyDescent="0.25">
      <c r="A1289" s="162" t="s">
        <v>232</v>
      </c>
      <c r="B1289" s="162" t="s">
        <v>197</v>
      </c>
      <c r="C1289" s="162" t="s">
        <v>197</v>
      </c>
      <c r="D1289" s="162" t="s">
        <v>1358</v>
      </c>
      <c r="E1289" s="162" t="s">
        <v>197</v>
      </c>
      <c r="F1289" s="162" t="s">
        <v>1359</v>
      </c>
      <c r="G1289" s="162" t="s">
        <v>71</v>
      </c>
      <c r="H1289" s="162" t="s">
        <v>70</v>
      </c>
      <c r="I1289" s="162" t="s">
        <v>1680</v>
      </c>
      <c r="J1289" s="162" t="s">
        <v>186</v>
      </c>
      <c r="K1289" s="162" t="s">
        <v>10</v>
      </c>
      <c r="L1289" s="162">
        <v>1</v>
      </c>
      <c r="M1289" s="162">
        <v>2016</v>
      </c>
      <c r="N1289" s="162" t="s">
        <v>2589</v>
      </c>
      <c r="O1289" s="162">
        <v>316</v>
      </c>
      <c r="P1289" s="162" t="s">
        <v>204</v>
      </c>
      <c r="Q1289" s="162" t="s">
        <v>204</v>
      </c>
      <c r="R1289" s="162" t="s">
        <v>205</v>
      </c>
      <c r="S1289" s="162" t="s">
        <v>204</v>
      </c>
      <c r="T1289" s="162" t="s">
        <v>204</v>
      </c>
      <c r="U1289" s="162" t="s">
        <v>204</v>
      </c>
      <c r="V1289" s="162" t="s">
        <v>204</v>
      </c>
      <c r="W1289" s="162" t="s">
        <v>204</v>
      </c>
      <c r="X1289" s="162" t="s">
        <v>205</v>
      </c>
      <c r="Y1289" s="162" t="s">
        <v>205</v>
      </c>
      <c r="Z1289" s="162" t="s">
        <v>204</v>
      </c>
      <c r="AA1289" s="162" t="s">
        <v>204</v>
      </c>
      <c r="AB1289" s="162" t="s">
        <v>205</v>
      </c>
      <c r="AC1289" s="162" t="s">
        <v>204</v>
      </c>
      <c r="AD1289" s="162" t="s">
        <v>204</v>
      </c>
      <c r="AE1289" s="162" t="s">
        <v>204</v>
      </c>
      <c r="AF1289" s="162" t="s">
        <v>204</v>
      </c>
      <c r="AG1289" s="162" t="s">
        <v>197</v>
      </c>
    </row>
    <row r="1290" spans="1:33" x14ac:dyDescent="0.25">
      <c r="A1290" s="162" t="s">
        <v>232</v>
      </c>
      <c r="B1290" s="162" t="s">
        <v>197</v>
      </c>
      <c r="C1290" s="162" t="s">
        <v>197</v>
      </c>
      <c r="D1290" s="162" t="s">
        <v>1358</v>
      </c>
      <c r="E1290" s="162" t="s">
        <v>197</v>
      </c>
      <c r="F1290" s="162" t="s">
        <v>1359</v>
      </c>
      <c r="G1290" s="162" t="s">
        <v>71</v>
      </c>
      <c r="H1290" s="162" t="s">
        <v>70</v>
      </c>
      <c r="I1290" s="162" t="s">
        <v>1680</v>
      </c>
      <c r="J1290" s="162" t="s">
        <v>186</v>
      </c>
      <c r="K1290" s="162" t="s">
        <v>10</v>
      </c>
      <c r="L1290" s="162">
        <v>1</v>
      </c>
      <c r="M1290" s="162">
        <v>2016</v>
      </c>
      <c r="N1290" s="162" t="s">
        <v>2588</v>
      </c>
      <c r="O1290" s="162">
        <v>525</v>
      </c>
      <c r="P1290" s="162" t="s">
        <v>204</v>
      </c>
      <c r="Q1290" s="162" t="s">
        <v>204</v>
      </c>
      <c r="R1290" s="162" t="s">
        <v>205</v>
      </c>
      <c r="S1290" s="162" t="s">
        <v>204</v>
      </c>
      <c r="T1290" s="162" t="s">
        <v>204</v>
      </c>
      <c r="U1290" s="162" t="s">
        <v>204</v>
      </c>
      <c r="V1290" s="162" t="s">
        <v>204</v>
      </c>
      <c r="W1290" s="162" t="s">
        <v>204</v>
      </c>
      <c r="X1290" s="162" t="s">
        <v>205</v>
      </c>
      <c r="Y1290" s="162" t="s">
        <v>205</v>
      </c>
      <c r="Z1290" s="162" t="s">
        <v>204</v>
      </c>
      <c r="AA1290" s="162" t="s">
        <v>204</v>
      </c>
      <c r="AB1290" s="162" t="s">
        <v>205</v>
      </c>
      <c r="AC1290" s="162" t="s">
        <v>204</v>
      </c>
      <c r="AD1290" s="162" t="s">
        <v>204</v>
      </c>
      <c r="AE1290" s="162" t="s">
        <v>204</v>
      </c>
      <c r="AF1290" s="162" t="s">
        <v>204</v>
      </c>
      <c r="AG1290" s="162" t="s">
        <v>197</v>
      </c>
    </row>
    <row r="1291" spans="1:33" x14ac:dyDescent="0.25">
      <c r="A1291" s="162" t="s">
        <v>232</v>
      </c>
      <c r="B1291" s="162" t="s">
        <v>197</v>
      </c>
      <c r="C1291" s="162" t="s">
        <v>197</v>
      </c>
      <c r="D1291" s="162" t="s">
        <v>1358</v>
      </c>
      <c r="E1291" s="162" t="s">
        <v>197</v>
      </c>
      <c r="F1291" s="162" t="s">
        <v>1359</v>
      </c>
      <c r="G1291" s="162" t="s">
        <v>71</v>
      </c>
      <c r="H1291" s="162" t="s">
        <v>70</v>
      </c>
      <c r="I1291" s="162" t="s">
        <v>1680</v>
      </c>
      <c r="J1291" s="162" t="s">
        <v>186</v>
      </c>
      <c r="K1291" s="162" t="s">
        <v>10</v>
      </c>
      <c r="L1291" s="162">
        <v>7</v>
      </c>
      <c r="M1291" s="162">
        <v>2016</v>
      </c>
      <c r="N1291" s="162" t="s">
        <v>2595</v>
      </c>
      <c r="O1291" s="162">
        <v>299</v>
      </c>
      <c r="P1291" s="162" t="s">
        <v>204</v>
      </c>
      <c r="Q1291" s="162" t="s">
        <v>204</v>
      </c>
      <c r="R1291" s="162" t="s">
        <v>205</v>
      </c>
      <c r="S1291" s="162" t="s">
        <v>204</v>
      </c>
      <c r="T1291" s="162" t="s">
        <v>204</v>
      </c>
      <c r="U1291" s="162" t="s">
        <v>204</v>
      </c>
      <c r="V1291" s="162" t="s">
        <v>204</v>
      </c>
      <c r="W1291" s="162" t="s">
        <v>204</v>
      </c>
      <c r="X1291" s="162" t="s">
        <v>205</v>
      </c>
      <c r="Y1291" s="162" t="s">
        <v>205</v>
      </c>
      <c r="Z1291" s="162" t="s">
        <v>204</v>
      </c>
      <c r="AA1291" s="162" t="s">
        <v>204</v>
      </c>
      <c r="AB1291" s="162" t="s">
        <v>205</v>
      </c>
      <c r="AC1291" s="162" t="s">
        <v>204</v>
      </c>
      <c r="AD1291" s="162" t="s">
        <v>204</v>
      </c>
      <c r="AE1291" s="162" t="s">
        <v>204</v>
      </c>
      <c r="AF1291" s="162" t="s">
        <v>204</v>
      </c>
      <c r="AG1291" s="162" t="s">
        <v>197</v>
      </c>
    </row>
    <row r="1292" spans="1:33" x14ac:dyDescent="0.25">
      <c r="A1292" s="162" t="s">
        <v>232</v>
      </c>
      <c r="B1292" s="162" t="s">
        <v>197</v>
      </c>
      <c r="C1292" s="162" t="s">
        <v>197</v>
      </c>
      <c r="D1292" s="162" t="s">
        <v>1358</v>
      </c>
      <c r="E1292" s="162" t="s">
        <v>197</v>
      </c>
      <c r="F1292" s="162" t="s">
        <v>1359</v>
      </c>
      <c r="G1292" s="162" t="s">
        <v>71</v>
      </c>
      <c r="H1292" s="162" t="s">
        <v>70</v>
      </c>
      <c r="I1292" s="162" t="s">
        <v>1680</v>
      </c>
      <c r="J1292" s="162" t="s">
        <v>186</v>
      </c>
      <c r="K1292" s="162" t="s">
        <v>10</v>
      </c>
      <c r="L1292" s="162">
        <v>4</v>
      </c>
      <c r="M1292" s="162">
        <v>2016</v>
      </c>
      <c r="N1292" s="162" t="s">
        <v>2594</v>
      </c>
      <c r="O1292" s="162">
        <v>94</v>
      </c>
      <c r="P1292" s="162" t="s">
        <v>204</v>
      </c>
      <c r="Q1292" s="162" t="s">
        <v>204</v>
      </c>
      <c r="R1292" s="162" t="s">
        <v>205</v>
      </c>
      <c r="S1292" s="162" t="s">
        <v>204</v>
      </c>
      <c r="T1292" s="162" t="s">
        <v>204</v>
      </c>
      <c r="U1292" s="162" t="s">
        <v>204</v>
      </c>
      <c r="V1292" s="162" t="s">
        <v>204</v>
      </c>
      <c r="W1292" s="162" t="s">
        <v>204</v>
      </c>
      <c r="X1292" s="162" t="s">
        <v>205</v>
      </c>
      <c r="Y1292" s="162" t="s">
        <v>205</v>
      </c>
      <c r="Z1292" s="162" t="s">
        <v>204</v>
      </c>
      <c r="AA1292" s="162" t="s">
        <v>204</v>
      </c>
      <c r="AB1292" s="162" t="s">
        <v>205</v>
      </c>
      <c r="AC1292" s="162" t="s">
        <v>204</v>
      </c>
      <c r="AD1292" s="162" t="s">
        <v>204</v>
      </c>
      <c r="AE1292" s="162" t="s">
        <v>204</v>
      </c>
      <c r="AF1292" s="162" t="s">
        <v>204</v>
      </c>
      <c r="AG1292" s="162" t="s">
        <v>197</v>
      </c>
    </row>
    <row r="1293" spans="1:33" x14ac:dyDescent="0.25">
      <c r="A1293" s="162" t="s">
        <v>232</v>
      </c>
      <c r="B1293" s="162" t="s">
        <v>197</v>
      </c>
      <c r="C1293" s="162" t="s">
        <v>197</v>
      </c>
      <c r="D1293" s="162" t="s">
        <v>1358</v>
      </c>
      <c r="E1293" s="162" t="s">
        <v>197</v>
      </c>
      <c r="F1293" s="162" t="s">
        <v>1359</v>
      </c>
      <c r="G1293" s="162" t="s">
        <v>71</v>
      </c>
      <c r="H1293" s="162" t="s">
        <v>70</v>
      </c>
      <c r="I1293" s="162" t="s">
        <v>1680</v>
      </c>
      <c r="J1293" s="162" t="s">
        <v>186</v>
      </c>
      <c r="K1293" s="162" t="s">
        <v>10</v>
      </c>
      <c r="L1293" s="162">
        <v>11</v>
      </c>
      <c r="M1293" s="162">
        <v>2015</v>
      </c>
      <c r="N1293" s="162" t="s">
        <v>2602</v>
      </c>
      <c r="O1293" s="162">
        <v>481</v>
      </c>
      <c r="P1293" s="162" t="s">
        <v>204</v>
      </c>
      <c r="Q1293" s="162" t="s">
        <v>204</v>
      </c>
      <c r="R1293" s="162" t="s">
        <v>205</v>
      </c>
      <c r="S1293" s="162" t="s">
        <v>204</v>
      </c>
      <c r="T1293" s="162" t="s">
        <v>204</v>
      </c>
      <c r="U1293" s="162" t="s">
        <v>204</v>
      </c>
      <c r="V1293" s="162" t="s">
        <v>204</v>
      </c>
      <c r="W1293" s="162" t="s">
        <v>204</v>
      </c>
      <c r="X1293" s="162" t="s">
        <v>205</v>
      </c>
      <c r="Y1293" s="162" t="s">
        <v>205</v>
      </c>
      <c r="Z1293" s="162" t="s">
        <v>204</v>
      </c>
      <c r="AA1293" s="162" t="s">
        <v>204</v>
      </c>
      <c r="AB1293" s="162" t="s">
        <v>205</v>
      </c>
      <c r="AC1293" s="162" t="s">
        <v>204</v>
      </c>
      <c r="AD1293" s="162" t="s">
        <v>204</v>
      </c>
      <c r="AE1293" s="162" t="s">
        <v>204</v>
      </c>
      <c r="AF1293" s="162" t="s">
        <v>204</v>
      </c>
      <c r="AG1293" s="162" t="s">
        <v>197</v>
      </c>
    </row>
    <row r="1294" spans="1:33" x14ac:dyDescent="0.25">
      <c r="A1294" s="162" t="s">
        <v>232</v>
      </c>
      <c r="B1294" s="162" t="s">
        <v>197</v>
      </c>
      <c r="C1294" s="162" t="s">
        <v>197</v>
      </c>
      <c r="D1294" s="162" t="s">
        <v>1358</v>
      </c>
      <c r="E1294" s="162" t="s">
        <v>197</v>
      </c>
      <c r="F1294" s="162" t="s">
        <v>1359</v>
      </c>
      <c r="G1294" s="162" t="s">
        <v>71</v>
      </c>
      <c r="H1294" s="162" t="s">
        <v>70</v>
      </c>
      <c r="I1294" s="162" t="s">
        <v>1680</v>
      </c>
      <c r="J1294" s="162" t="s">
        <v>186</v>
      </c>
      <c r="K1294" s="162" t="s">
        <v>10</v>
      </c>
      <c r="L1294" s="162">
        <v>11</v>
      </c>
      <c r="M1294" s="162">
        <v>2015</v>
      </c>
      <c r="N1294" s="162" t="s">
        <v>2604</v>
      </c>
      <c r="O1294" s="162">
        <v>1590</v>
      </c>
      <c r="P1294" s="162" t="s">
        <v>204</v>
      </c>
      <c r="Q1294" s="162" t="s">
        <v>204</v>
      </c>
      <c r="R1294" s="162" t="s">
        <v>205</v>
      </c>
      <c r="S1294" s="162" t="s">
        <v>204</v>
      </c>
      <c r="T1294" s="162" t="s">
        <v>204</v>
      </c>
      <c r="U1294" s="162" t="s">
        <v>204</v>
      </c>
      <c r="V1294" s="162" t="s">
        <v>204</v>
      </c>
      <c r="W1294" s="162" t="s">
        <v>204</v>
      </c>
      <c r="X1294" s="162" t="s">
        <v>205</v>
      </c>
      <c r="Y1294" s="162" t="s">
        <v>205</v>
      </c>
      <c r="Z1294" s="162" t="s">
        <v>204</v>
      </c>
      <c r="AA1294" s="162" t="s">
        <v>204</v>
      </c>
      <c r="AB1294" s="162" t="s">
        <v>205</v>
      </c>
      <c r="AC1294" s="162" t="s">
        <v>204</v>
      </c>
      <c r="AD1294" s="162" t="s">
        <v>204</v>
      </c>
      <c r="AE1294" s="162" t="s">
        <v>204</v>
      </c>
      <c r="AF1294" s="162" t="s">
        <v>204</v>
      </c>
      <c r="AG1294" s="162" t="s">
        <v>197</v>
      </c>
    </row>
    <row r="1295" spans="1:33" x14ac:dyDescent="0.25">
      <c r="A1295" s="162" t="s">
        <v>232</v>
      </c>
      <c r="B1295" s="162" t="s">
        <v>197</v>
      </c>
      <c r="C1295" s="162" t="s">
        <v>197</v>
      </c>
      <c r="D1295" s="162" t="s">
        <v>1358</v>
      </c>
      <c r="E1295" s="162" t="s">
        <v>197</v>
      </c>
      <c r="F1295" s="162" t="s">
        <v>1359</v>
      </c>
      <c r="G1295" s="162" t="s">
        <v>71</v>
      </c>
      <c r="H1295" s="162" t="s">
        <v>70</v>
      </c>
      <c r="I1295" s="162" t="s">
        <v>1680</v>
      </c>
      <c r="J1295" s="162" t="s">
        <v>186</v>
      </c>
      <c r="K1295" s="162" t="s">
        <v>10</v>
      </c>
      <c r="L1295" s="162">
        <v>11</v>
      </c>
      <c r="M1295" s="162">
        <v>2015</v>
      </c>
      <c r="N1295" s="162" t="s">
        <v>2603</v>
      </c>
      <c r="O1295" s="162">
        <v>291</v>
      </c>
      <c r="P1295" s="162" t="s">
        <v>204</v>
      </c>
      <c r="Q1295" s="162" t="s">
        <v>204</v>
      </c>
      <c r="R1295" s="162" t="s">
        <v>205</v>
      </c>
      <c r="S1295" s="162" t="s">
        <v>204</v>
      </c>
      <c r="T1295" s="162" t="s">
        <v>204</v>
      </c>
      <c r="U1295" s="162" t="s">
        <v>204</v>
      </c>
      <c r="V1295" s="162" t="s">
        <v>204</v>
      </c>
      <c r="W1295" s="162" t="s">
        <v>204</v>
      </c>
      <c r="X1295" s="162" t="s">
        <v>205</v>
      </c>
      <c r="Y1295" s="162" t="s">
        <v>205</v>
      </c>
      <c r="Z1295" s="162" t="s">
        <v>204</v>
      </c>
      <c r="AA1295" s="162" t="s">
        <v>204</v>
      </c>
      <c r="AB1295" s="162" t="s">
        <v>205</v>
      </c>
      <c r="AC1295" s="162" t="s">
        <v>204</v>
      </c>
      <c r="AD1295" s="162" t="s">
        <v>204</v>
      </c>
      <c r="AE1295" s="162" t="s">
        <v>204</v>
      </c>
      <c r="AF1295" s="162" t="s">
        <v>204</v>
      </c>
      <c r="AG1295" s="162" t="s">
        <v>197</v>
      </c>
    </row>
    <row r="1296" spans="1:33" x14ac:dyDescent="0.25">
      <c r="A1296" s="162" t="s">
        <v>232</v>
      </c>
      <c r="B1296" s="162" t="s">
        <v>197</v>
      </c>
      <c r="C1296" s="162" t="s">
        <v>197</v>
      </c>
      <c r="D1296" s="162" t="s">
        <v>1358</v>
      </c>
      <c r="E1296" s="162" t="s">
        <v>197</v>
      </c>
      <c r="F1296" s="162" t="s">
        <v>1359</v>
      </c>
      <c r="G1296" s="162" t="s">
        <v>71</v>
      </c>
      <c r="H1296" s="162" t="s">
        <v>70</v>
      </c>
      <c r="I1296" s="162" t="s">
        <v>1680</v>
      </c>
      <c r="J1296" s="162" t="s">
        <v>186</v>
      </c>
      <c r="K1296" s="162" t="s">
        <v>10</v>
      </c>
      <c r="L1296" s="162">
        <v>8</v>
      </c>
      <c r="M1296" s="162">
        <v>2015</v>
      </c>
      <c r="N1296" s="162" t="s">
        <v>2596</v>
      </c>
      <c r="O1296" s="162">
        <v>411</v>
      </c>
      <c r="P1296" s="162" t="s">
        <v>204</v>
      </c>
      <c r="Q1296" s="162" t="s">
        <v>204</v>
      </c>
      <c r="R1296" s="162" t="s">
        <v>205</v>
      </c>
      <c r="S1296" s="162" t="s">
        <v>204</v>
      </c>
      <c r="T1296" s="162" t="s">
        <v>204</v>
      </c>
      <c r="U1296" s="162" t="s">
        <v>204</v>
      </c>
      <c r="V1296" s="162" t="s">
        <v>204</v>
      </c>
      <c r="W1296" s="162" t="s">
        <v>204</v>
      </c>
      <c r="X1296" s="162" t="s">
        <v>205</v>
      </c>
      <c r="Y1296" s="162" t="s">
        <v>205</v>
      </c>
      <c r="Z1296" s="162" t="s">
        <v>204</v>
      </c>
      <c r="AA1296" s="162" t="s">
        <v>204</v>
      </c>
      <c r="AB1296" s="162" t="s">
        <v>205</v>
      </c>
      <c r="AC1296" s="162" t="s">
        <v>204</v>
      </c>
      <c r="AD1296" s="162" t="s">
        <v>204</v>
      </c>
      <c r="AE1296" s="162" t="s">
        <v>204</v>
      </c>
      <c r="AF1296" s="162" t="s">
        <v>204</v>
      </c>
      <c r="AG1296" s="162" t="s">
        <v>197</v>
      </c>
    </row>
    <row r="1297" spans="1:33" x14ac:dyDescent="0.25">
      <c r="A1297" s="162" t="s">
        <v>232</v>
      </c>
      <c r="B1297" s="162" t="s">
        <v>197</v>
      </c>
      <c r="C1297" s="162" t="s">
        <v>197</v>
      </c>
      <c r="D1297" s="162" t="s">
        <v>1358</v>
      </c>
      <c r="E1297" s="162" t="s">
        <v>197</v>
      </c>
      <c r="F1297" s="162" t="s">
        <v>1359</v>
      </c>
      <c r="G1297" s="162" t="s">
        <v>71</v>
      </c>
      <c r="H1297" s="162" t="s">
        <v>70</v>
      </c>
      <c r="I1297" s="162" t="s">
        <v>1680</v>
      </c>
      <c r="J1297" s="162" t="s">
        <v>186</v>
      </c>
      <c r="K1297" s="162" t="s">
        <v>10</v>
      </c>
      <c r="L1297" s="162">
        <v>8</v>
      </c>
      <c r="M1297" s="162">
        <v>2015</v>
      </c>
      <c r="N1297" s="162" t="s">
        <v>2597</v>
      </c>
      <c r="O1297" s="162">
        <v>682</v>
      </c>
      <c r="P1297" s="162" t="s">
        <v>204</v>
      </c>
      <c r="Q1297" s="162" t="s">
        <v>204</v>
      </c>
      <c r="R1297" s="162" t="s">
        <v>205</v>
      </c>
      <c r="S1297" s="162" t="s">
        <v>204</v>
      </c>
      <c r="T1297" s="162" t="s">
        <v>204</v>
      </c>
      <c r="U1297" s="162" t="s">
        <v>204</v>
      </c>
      <c r="V1297" s="162" t="s">
        <v>204</v>
      </c>
      <c r="W1297" s="162" t="s">
        <v>204</v>
      </c>
      <c r="X1297" s="162" t="s">
        <v>205</v>
      </c>
      <c r="Y1297" s="162" t="s">
        <v>205</v>
      </c>
      <c r="Z1297" s="162" t="s">
        <v>204</v>
      </c>
      <c r="AA1297" s="162" t="s">
        <v>204</v>
      </c>
      <c r="AB1297" s="162" t="s">
        <v>205</v>
      </c>
      <c r="AC1297" s="162" t="s">
        <v>204</v>
      </c>
      <c r="AD1297" s="162" t="s">
        <v>204</v>
      </c>
      <c r="AE1297" s="162" t="s">
        <v>204</v>
      </c>
      <c r="AF1297" s="162" t="s">
        <v>204</v>
      </c>
      <c r="AG1297" s="162" t="s">
        <v>197</v>
      </c>
    </row>
    <row r="1298" spans="1:33" x14ac:dyDescent="0.25">
      <c r="A1298" s="162" t="s">
        <v>232</v>
      </c>
      <c r="B1298" s="162" t="s">
        <v>197</v>
      </c>
      <c r="C1298" s="162" t="s">
        <v>197</v>
      </c>
      <c r="D1298" s="162" t="s">
        <v>1358</v>
      </c>
      <c r="E1298" s="162" t="s">
        <v>197</v>
      </c>
      <c r="F1298" s="162" t="s">
        <v>1359</v>
      </c>
      <c r="G1298" s="162" t="s">
        <v>71</v>
      </c>
      <c r="H1298" s="162" t="s">
        <v>70</v>
      </c>
      <c r="I1298" s="162" t="s">
        <v>1680</v>
      </c>
      <c r="J1298" s="162" t="s">
        <v>186</v>
      </c>
      <c r="K1298" s="162" t="s">
        <v>10</v>
      </c>
      <c r="L1298" s="162">
        <v>8</v>
      </c>
      <c r="M1298" s="162">
        <v>2015</v>
      </c>
      <c r="N1298" s="162" t="s">
        <v>2598</v>
      </c>
      <c r="O1298" s="162">
        <v>205</v>
      </c>
      <c r="P1298" s="162" t="s">
        <v>204</v>
      </c>
      <c r="Q1298" s="162" t="s">
        <v>204</v>
      </c>
      <c r="R1298" s="162" t="s">
        <v>205</v>
      </c>
      <c r="S1298" s="162" t="s">
        <v>204</v>
      </c>
      <c r="T1298" s="162" t="s">
        <v>204</v>
      </c>
      <c r="U1298" s="162" t="s">
        <v>204</v>
      </c>
      <c r="V1298" s="162" t="s">
        <v>204</v>
      </c>
      <c r="W1298" s="162" t="s">
        <v>204</v>
      </c>
      <c r="X1298" s="162" t="s">
        <v>205</v>
      </c>
      <c r="Y1298" s="162" t="s">
        <v>205</v>
      </c>
      <c r="Z1298" s="162" t="s">
        <v>204</v>
      </c>
      <c r="AA1298" s="162" t="s">
        <v>204</v>
      </c>
      <c r="AB1298" s="162" t="s">
        <v>205</v>
      </c>
      <c r="AC1298" s="162" t="s">
        <v>204</v>
      </c>
      <c r="AD1298" s="162" t="s">
        <v>204</v>
      </c>
      <c r="AE1298" s="162" t="s">
        <v>204</v>
      </c>
      <c r="AF1298" s="162" t="s">
        <v>204</v>
      </c>
      <c r="AG1298" s="162" t="s">
        <v>197</v>
      </c>
    </row>
    <row r="1299" spans="1:33" x14ac:dyDescent="0.25">
      <c r="A1299" s="162" t="s">
        <v>232</v>
      </c>
      <c r="B1299" s="162" t="s">
        <v>197</v>
      </c>
      <c r="C1299" s="162" t="s">
        <v>197</v>
      </c>
      <c r="D1299" s="162" t="s">
        <v>1358</v>
      </c>
      <c r="E1299" s="162" t="s">
        <v>197</v>
      </c>
      <c r="F1299" s="162" t="s">
        <v>1359</v>
      </c>
      <c r="G1299" s="162" t="s">
        <v>73</v>
      </c>
      <c r="H1299" s="162" t="s">
        <v>72</v>
      </c>
      <c r="I1299" s="162" t="s">
        <v>1680</v>
      </c>
      <c r="J1299" s="162" t="s">
        <v>186</v>
      </c>
      <c r="K1299" s="162" t="s">
        <v>10</v>
      </c>
      <c r="L1299" s="162">
        <v>11</v>
      </c>
      <c r="M1299" s="162">
        <v>2015</v>
      </c>
      <c r="N1299" s="162" t="s">
        <v>2610</v>
      </c>
      <c r="O1299" s="162">
        <v>2951</v>
      </c>
      <c r="P1299" s="162" t="s">
        <v>204</v>
      </c>
      <c r="Q1299" s="162" t="s">
        <v>204</v>
      </c>
      <c r="R1299" s="162" t="s">
        <v>204</v>
      </c>
      <c r="S1299" s="162" t="s">
        <v>204</v>
      </c>
      <c r="T1299" s="162" t="s">
        <v>204</v>
      </c>
      <c r="U1299" s="162" t="s">
        <v>204</v>
      </c>
      <c r="V1299" s="162" t="s">
        <v>204</v>
      </c>
      <c r="W1299" s="162" t="s">
        <v>204</v>
      </c>
      <c r="X1299" s="162" t="s">
        <v>205</v>
      </c>
      <c r="Y1299" s="162" t="s">
        <v>205</v>
      </c>
      <c r="Z1299" s="162" t="s">
        <v>204</v>
      </c>
      <c r="AA1299" s="162" t="s">
        <v>204</v>
      </c>
      <c r="AB1299" s="162" t="s">
        <v>205</v>
      </c>
      <c r="AC1299" s="162" t="s">
        <v>204</v>
      </c>
      <c r="AD1299" s="162" t="s">
        <v>204</v>
      </c>
      <c r="AE1299" s="162" t="s">
        <v>204</v>
      </c>
      <c r="AF1299" s="162" t="s">
        <v>204</v>
      </c>
      <c r="AG1299" s="162" t="s">
        <v>197</v>
      </c>
    </row>
    <row r="1300" spans="1:33" x14ac:dyDescent="0.25">
      <c r="A1300" s="162" t="s">
        <v>232</v>
      </c>
      <c r="B1300" s="162" t="s">
        <v>197</v>
      </c>
      <c r="C1300" s="162" t="s">
        <v>197</v>
      </c>
      <c r="D1300" s="162" t="s">
        <v>1358</v>
      </c>
      <c r="E1300" s="162" t="s">
        <v>197</v>
      </c>
      <c r="F1300" s="162" t="s">
        <v>1359</v>
      </c>
      <c r="G1300" s="162" t="s">
        <v>73</v>
      </c>
      <c r="H1300" s="162" t="s">
        <v>72</v>
      </c>
      <c r="I1300" s="162" t="s">
        <v>1680</v>
      </c>
      <c r="J1300" s="162" t="s">
        <v>186</v>
      </c>
      <c r="K1300" s="162" t="s">
        <v>10</v>
      </c>
      <c r="L1300" s="162">
        <v>11</v>
      </c>
      <c r="M1300" s="162">
        <v>2015</v>
      </c>
      <c r="N1300" s="162" t="s">
        <v>2609</v>
      </c>
      <c r="O1300" s="162">
        <v>892</v>
      </c>
      <c r="P1300" s="162" t="s">
        <v>204</v>
      </c>
      <c r="Q1300" s="162" t="s">
        <v>204</v>
      </c>
      <c r="R1300" s="162" t="s">
        <v>204</v>
      </c>
      <c r="S1300" s="162" t="s">
        <v>204</v>
      </c>
      <c r="T1300" s="162" t="s">
        <v>204</v>
      </c>
      <c r="U1300" s="162" t="s">
        <v>204</v>
      </c>
      <c r="V1300" s="162" t="s">
        <v>204</v>
      </c>
      <c r="W1300" s="162" t="s">
        <v>204</v>
      </c>
      <c r="X1300" s="162" t="s">
        <v>205</v>
      </c>
      <c r="Y1300" s="162" t="s">
        <v>205</v>
      </c>
      <c r="Z1300" s="162" t="s">
        <v>204</v>
      </c>
      <c r="AA1300" s="162" t="s">
        <v>204</v>
      </c>
      <c r="AB1300" s="162" t="s">
        <v>205</v>
      </c>
      <c r="AC1300" s="162" t="s">
        <v>204</v>
      </c>
      <c r="AD1300" s="162" t="s">
        <v>204</v>
      </c>
      <c r="AE1300" s="162" t="s">
        <v>204</v>
      </c>
      <c r="AF1300" s="162" t="s">
        <v>204</v>
      </c>
      <c r="AG1300" s="162" t="s">
        <v>197</v>
      </c>
    </row>
    <row r="1301" spans="1:33" x14ac:dyDescent="0.25">
      <c r="A1301" s="162" t="s">
        <v>232</v>
      </c>
      <c r="B1301" s="162" t="s">
        <v>197</v>
      </c>
      <c r="C1301" s="162" t="s">
        <v>197</v>
      </c>
      <c r="D1301" s="162" t="s">
        <v>1358</v>
      </c>
      <c r="E1301" s="162" t="s">
        <v>197</v>
      </c>
      <c r="F1301" s="162" t="s">
        <v>1359</v>
      </c>
      <c r="G1301" s="162" t="s">
        <v>73</v>
      </c>
      <c r="H1301" s="162" t="s">
        <v>72</v>
      </c>
      <c r="I1301" s="162" t="s">
        <v>1680</v>
      </c>
      <c r="J1301" s="162" t="s">
        <v>186</v>
      </c>
      <c r="K1301" s="162" t="s">
        <v>10</v>
      </c>
      <c r="L1301" s="162">
        <v>4</v>
      </c>
      <c r="M1301" s="162">
        <v>2016</v>
      </c>
      <c r="N1301" s="162" t="s">
        <v>2617</v>
      </c>
      <c r="O1301" s="162">
        <v>1379</v>
      </c>
      <c r="P1301" s="162" t="s">
        <v>204</v>
      </c>
      <c r="Q1301" s="162" t="s">
        <v>204</v>
      </c>
      <c r="R1301" s="162" t="s">
        <v>204</v>
      </c>
      <c r="S1301" s="162" t="s">
        <v>204</v>
      </c>
      <c r="T1301" s="162" t="s">
        <v>204</v>
      </c>
      <c r="U1301" s="162" t="s">
        <v>204</v>
      </c>
      <c r="V1301" s="162" t="s">
        <v>204</v>
      </c>
      <c r="W1301" s="162" t="s">
        <v>204</v>
      </c>
      <c r="X1301" s="162" t="s">
        <v>205</v>
      </c>
      <c r="Y1301" s="162" t="s">
        <v>205</v>
      </c>
      <c r="Z1301" s="162" t="s">
        <v>204</v>
      </c>
      <c r="AA1301" s="162" t="s">
        <v>204</v>
      </c>
      <c r="AB1301" s="162" t="s">
        <v>205</v>
      </c>
      <c r="AC1301" s="162" t="s">
        <v>204</v>
      </c>
      <c r="AD1301" s="162" t="s">
        <v>204</v>
      </c>
      <c r="AE1301" s="162" t="s">
        <v>204</v>
      </c>
      <c r="AF1301" s="162" t="s">
        <v>204</v>
      </c>
      <c r="AG1301" s="162" t="s">
        <v>197</v>
      </c>
    </row>
    <row r="1302" spans="1:33" x14ac:dyDescent="0.25">
      <c r="A1302" s="162" t="s">
        <v>232</v>
      </c>
      <c r="B1302" s="162" t="s">
        <v>197</v>
      </c>
      <c r="C1302" s="162" t="s">
        <v>197</v>
      </c>
      <c r="D1302" s="162" t="s">
        <v>1358</v>
      </c>
      <c r="E1302" s="162" t="s">
        <v>197</v>
      </c>
      <c r="F1302" s="162" t="s">
        <v>1359</v>
      </c>
      <c r="G1302" s="162" t="s">
        <v>73</v>
      </c>
      <c r="H1302" s="162" t="s">
        <v>72</v>
      </c>
      <c r="I1302" s="162" t="s">
        <v>1680</v>
      </c>
      <c r="J1302" s="162" t="s">
        <v>186</v>
      </c>
      <c r="K1302" s="162" t="s">
        <v>10</v>
      </c>
      <c r="L1302" s="162">
        <v>4</v>
      </c>
      <c r="M1302" s="162">
        <v>2016</v>
      </c>
      <c r="N1302" s="162" t="s">
        <v>2616</v>
      </c>
      <c r="O1302" s="162">
        <v>831</v>
      </c>
      <c r="P1302" s="162" t="s">
        <v>204</v>
      </c>
      <c r="Q1302" s="162" t="s">
        <v>204</v>
      </c>
      <c r="R1302" s="162" t="s">
        <v>204</v>
      </c>
      <c r="S1302" s="162" t="s">
        <v>204</v>
      </c>
      <c r="T1302" s="162" t="s">
        <v>204</v>
      </c>
      <c r="U1302" s="162" t="s">
        <v>204</v>
      </c>
      <c r="V1302" s="162" t="s">
        <v>204</v>
      </c>
      <c r="W1302" s="162" t="s">
        <v>204</v>
      </c>
      <c r="X1302" s="162" t="s">
        <v>205</v>
      </c>
      <c r="Y1302" s="162" t="s">
        <v>205</v>
      </c>
      <c r="Z1302" s="162" t="s">
        <v>204</v>
      </c>
      <c r="AA1302" s="162" t="s">
        <v>204</v>
      </c>
      <c r="AB1302" s="162" t="s">
        <v>205</v>
      </c>
      <c r="AC1302" s="162" t="s">
        <v>204</v>
      </c>
      <c r="AD1302" s="162" t="s">
        <v>204</v>
      </c>
      <c r="AE1302" s="162" t="s">
        <v>204</v>
      </c>
      <c r="AF1302" s="162" t="s">
        <v>204</v>
      </c>
      <c r="AG1302" s="162" t="s">
        <v>197</v>
      </c>
    </row>
    <row r="1303" spans="1:33" x14ac:dyDescent="0.25">
      <c r="A1303" s="162" t="s">
        <v>232</v>
      </c>
      <c r="B1303" s="162" t="s">
        <v>197</v>
      </c>
      <c r="C1303" s="162" t="s">
        <v>197</v>
      </c>
      <c r="D1303" s="162" t="s">
        <v>1358</v>
      </c>
      <c r="E1303" s="162" t="s">
        <v>197</v>
      </c>
      <c r="F1303" s="162" t="s">
        <v>1359</v>
      </c>
      <c r="G1303" s="162" t="s">
        <v>73</v>
      </c>
      <c r="H1303" s="162" t="s">
        <v>72</v>
      </c>
      <c r="I1303" s="162" t="s">
        <v>1680</v>
      </c>
      <c r="J1303" s="162" t="s">
        <v>186</v>
      </c>
      <c r="K1303" s="162" t="s">
        <v>10</v>
      </c>
      <c r="L1303" s="162">
        <v>8</v>
      </c>
      <c r="M1303" s="162">
        <v>2015</v>
      </c>
      <c r="N1303" s="162" t="s">
        <v>2619</v>
      </c>
      <c r="O1303" s="162">
        <v>692</v>
      </c>
      <c r="P1303" s="162" t="s">
        <v>204</v>
      </c>
      <c r="Q1303" s="162" t="s">
        <v>204</v>
      </c>
      <c r="R1303" s="162" t="s">
        <v>204</v>
      </c>
      <c r="S1303" s="162" t="s">
        <v>204</v>
      </c>
      <c r="T1303" s="162" t="s">
        <v>204</v>
      </c>
      <c r="U1303" s="162" t="s">
        <v>204</v>
      </c>
      <c r="V1303" s="162" t="s">
        <v>204</v>
      </c>
      <c r="W1303" s="162" t="s">
        <v>204</v>
      </c>
      <c r="X1303" s="162" t="s">
        <v>205</v>
      </c>
      <c r="Y1303" s="162" t="s">
        <v>205</v>
      </c>
      <c r="Z1303" s="162" t="s">
        <v>204</v>
      </c>
      <c r="AA1303" s="162" t="s">
        <v>204</v>
      </c>
      <c r="AB1303" s="162" t="s">
        <v>205</v>
      </c>
      <c r="AC1303" s="162" t="s">
        <v>204</v>
      </c>
      <c r="AD1303" s="162" t="s">
        <v>204</v>
      </c>
      <c r="AE1303" s="162" t="s">
        <v>204</v>
      </c>
      <c r="AF1303" s="162" t="s">
        <v>204</v>
      </c>
      <c r="AG1303" s="162" t="s">
        <v>197</v>
      </c>
    </row>
    <row r="1304" spans="1:33" x14ac:dyDescent="0.25">
      <c r="A1304" s="162" t="s">
        <v>232</v>
      </c>
      <c r="B1304" s="162" t="s">
        <v>197</v>
      </c>
      <c r="C1304" s="162" t="s">
        <v>197</v>
      </c>
      <c r="D1304" s="162" t="s">
        <v>1358</v>
      </c>
      <c r="E1304" s="162" t="s">
        <v>197</v>
      </c>
      <c r="F1304" s="162" t="s">
        <v>1359</v>
      </c>
      <c r="G1304" s="162" t="s">
        <v>73</v>
      </c>
      <c r="H1304" s="162" t="s">
        <v>72</v>
      </c>
      <c r="I1304" s="162" t="s">
        <v>1680</v>
      </c>
      <c r="J1304" s="162" t="s">
        <v>186</v>
      </c>
      <c r="K1304" s="162" t="s">
        <v>10</v>
      </c>
      <c r="L1304" s="162">
        <v>1</v>
      </c>
      <c r="M1304" s="162">
        <v>2016</v>
      </c>
      <c r="N1304" s="162" t="s">
        <v>2620</v>
      </c>
      <c r="O1304" s="162">
        <v>566</v>
      </c>
      <c r="P1304" s="162" t="s">
        <v>204</v>
      </c>
      <c r="Q1304" s="162" t="s">
        <v>204</v>
      </c>
      <c r="R1304" s="162" t="s">
        <v>204</v>
      </c>
      <c r="S1304" s="162" t="s">
        <v>204</v>
      </c>
      <c r="T1304" s="162" t="s">
        <v>204</v>
      </c>
      <c r="U1304" s="162" t="s">
        <v>204</v>
      </c>
      <c r="V1304" s="162" t="s">
        <v>204</v>
      </c>
      <c r="W1304" s="162" t="s">
        <v>204</v>
      </c>
      <c r="X1304" s="162" t="s">
        <v>205</v>
      </c>
      <c r="Y1304" s="162" t="s">
        <v>205</v>
      </c>
      <c r="Z1304" s="162" t="s">
        <v>204</v>
      </c>
      <c r="AA1304" s="162" t="s">
        <v>204</v>
      </c>
      <c r="AB1304" s="162" t="s">
        <v>205</v>
      </c>
      <c r="AC1304" s="162" t="s">
        <v>204</v>
      </c>
      <c r="AD1304" s="162" t="s">
        <v>204</v>
      </c>
      <c r="AE1304" s="162" t="s">
        <v>204</v>
      </c>
      <c r="AF1304" s="162" t="s">
        <v>204</v>
      </c>
      <c r="AG1304" s="162" t="s">
        <v>197</v>
      </c>
    </row>
    <row r="1305" spans="1:33" x14ac:dyDescent="0.25">
      <c r="A1305" s="162" t="s">
        <v>232</v>
      </c>
      <c r="B1305" s="162" t="s">
        <v>197</v>
      </c>
      <c r="C1305" s="162" t="s">
        <v>197</v>
      </c>
      <c r="D1305" s="162" t="s">
        <v>1358</v>
      </c>
      <c r="E1305" s="162" t="s">
        <v>197</v>
      </c>
      <c r="F1305" s="162" t="s">
        <v>1359</v>
      </c>
      <c r="G1305" s="162" t="s">
        <v>73</v>
      </c>
      <c r="H1305" s="162" t="s">
        <v>72</v>
      </c>
      <c r="I1305" s="162" t="s">
        <v>1680</v>
      </c>
      <c r="J1305" s="162" t="s">
        <v>186</v>
      </c>
      <c r="K1305" s="162" t="s">
        <v>10</v>
      </c>
      <c r="L1305" s="162">
        <v>3</v>
      </c>
      <c r="M1305" s="162">
        <v>2016</v>
      </c>
      <c r="N1305" s="162" t="s">
        <v>2615</v>
      </c>
      <c r="O1305" s="162">
        <v>1077</v>
      </c>
      <c r="P1305" s="162" t="s">
        <v>204</v>
      </c>
      <c r="Q1305" s="162" t="s">
        <v>204</v>
      </c>
      <c r="R1305" s="162" t="s">
        <v>204</v>
      </c>
      <c r="S1305" s="162" t="s">
        <v>204</v>
      </c>
      <c r="T1305" s="162" t="s">
        <v>204</v>
      </c>
      <c r="U1305" s="162" t="s">
        <v>204</v>
      </c>
      <c r="V1305" s="162" t="s">
        <v>204</v>
      </c>
      <c r="W1305" s="162" t="s">
        <v>204</v>
      </c>
      <c r="X1305" s="162" t="s">
        <v>205</v>
      </c>
      <c r="Y1305" s="162" t="s">
        <v>205</v>
      </c>
      <c r="Z1305" s="162" t="s">
        <v>204</v>
      </c>
      <c r="AA1305" s="162" t="s">
        <v>204</v>
      </c>
      <c r="AB1305" s="162" t="s">
        <v>205</v>
      </c>
      <c r="AC1305" s="162" t="s">
        <v>204</v>
      </c>
      <c r="AD1305" s="162" t="s">
        <v>204</v>
      </c>
      <c r="AE1305" s="162" t="s">
        <v>204</v>
      </c>
      <c r="AF1305" s="162" t="s">
        <v>204</v>
      </c>
      <c r="AG1305" s="162" t="s">
        <v>197</v>
      </c>
    </row>
    <row r="1306" spans="1:33" x14ac:dyDescent="0.25">
      <c r="A1306" s="162" t="s">
        <v>232</v>
      </c>
      <c r="B1306" s="162" t="s">
        <v>197</v>
      </c>
      <c r="C1306" s="162" t="s">
        <v>197</v>
      </c>
      <c r="D1306" s="162" t="s">
        <v>1358</v>
      </c>
      <c r="E1306" s="162" t="s">
        <v>197</v>
      </c>
      <c r="F1306" s="162" t="s">
        <v>1359</v>
      </c>
      <c r="G1306" s="162" t="s">
        <v>73</v>
      </c>
      <c r="H1306" s="162" t="s">
        <v>72</v>
      </c>
      <c r="I1306" s="162" t="s">
        <v>1680</v>
      </c>
      <c r="J1306" s="162" t="s">
        <v>186</v>
      </c>
      <c r="K1306" s="162" t="s">
        <v>10</v>
      </c>
      <c r="L1306" s="162">
        <v>2</v>
      </c>
      <c r="M1306" s="162">
        <v>2016</v>
      </c>
      <c r="N1306" s="162" t="s">
        <v>2618</v>
      </c>
      <c r="O1306" s="162">
        <v>1009</v>
      </c>
      <c r="P1306" s="162" t="s">
        <v>204</v>
      </c>
      <c r="Q1306" s="162" t="s">
        <v>204</v>
      </c>
      <c r="R1306" s="162" t="s">
        <v>204</v>
      </c>
      <c r="S1306" s="162" t="s">
        <v>204</v>
      </c>
      <c r="T1306" s="162" t="s">
        <v>204</v>
      </c>
      <c r="U1306" s="162" t="s">
        <v>204</v>
      </c>
      <c r="V1306" s="162" t="s">
        <v>204</v>
      </c>
      <c r="W1306" s="162" t="s">
        <v>204</v>
      </c>
      <c r="X1306" s="162" t="s">
        <v>205</v>
      </c>
      <c r="Y1306" s="162" t="s">
        <v>205</v>
      </c>
      <c r="Z1306" s="162" t="s">
        <v>204</v>
      </c>
      <c r="AA1306" s="162" t="s">
        <v>204</v>
      </c>
      <c r="AB1306" s="162" t="s">
        <v>205</v>
      </c>
      <c r="AC1306" s="162" t="s">
        <v>204</v>
      </c>
      <c r="AD1306" s="162" t="s">
        <v>204</v>
      </c>
      <c r="AE1306" s="162" t="s">
        <v>204</v>
      </c>
      <c r="AF1306" s="162" t="s">
        <v>204</v>
      </c>
      <c r="AG1306" s="162" t="s">
        <v>197</v>
      </c>
    </row>
    <row r="1307" spans="1:33" x14ac:dyDescent="0.25">
      <c r="A1307" s="162" t="s">
        <v>232</v>
      </c>
      <c r="B1307" s="162" t="s">
        <v>197</v>
      </c>
      <c r="C1307" s="162" t="s">
        <v>197</v>
      </c>
      <c r="D1307" s="162" t="s">
        <v>1358</v>
      </c>
      <c r="E1307" s="162" t="s">
        <v>197</v>
      </c>
      <c r="F1307" s="162" t="s">
        <v>1359</v>
      </c>
      <c r="G1307" s="162" t="s">
        <v>73</v>
      </c>
      <c r="H1307" s="162" t="s">
        <v>72</v>
      </c>
      <c r="I1307" s="162" t="s">
        <v>1680</v>
      </c>
      <c r="J1307" s="162" t="s">
        <v>186</v>
      </c>
      <c r="K1307" s="162" t="s">
        <v>10</v>
      </c>
      <c r="L1307" s="162">
        <v>12</v>
      </c>
      <c r="M1307" s="162">
        <v>2015</v>
      </c>
      <c r="N1307" s="162" t="s">
        <v>2607</v>
      </c>
      <c r="O1307" s="162">
        <v>1917</v>
      </c>
      <c r="P1307" s="162" t="s">
        <v>204</v>
      </c>
      <c r="Q1307" s="162" t="s">
        <v>204</v>
      </c>
      <c r="R1307" s="162" t="s">
        <v>204</v>
      </c>
      <c r="S1307" s="162" t="s">
        <v>204</v>
      </c>
      <c r="T1307" s="162" t="s">
        <v>204</v>
      </c>
      <c r="U1307" s="162" t="s">
        <v>204</v>
      </c>
      <c r="V1307" s="162" t="s">
        <v>204</v>
      </c>
      <c r="W1307" s="162" t="s">
        <v>204</v>
      </c>
      <c r="X1307" s="162" t="s">
        <v>205</v>
      </c>
      <c r="Y1307" s="162" t="s">
        <v>205</v>
      </c>
      <c r="Z1307" s="162" t="s">
        <v>204</v>
      </c>
      <c r="AA1307" s="162" t="s">
        <v>204</v>
      </c>
      <c r="AB1307" s="162" t="s">
        <v>205</v>
      </c>
      <c r="AC1307" s="162" t="s">
        <v>204</v>
      </c>
      <c r="AD1307" s="162" t="s">
        <v>204</v>
      </c>
      <c r="AE1307" s="162" t="s">
        <v>204</v>
      </c>
      <c r="AF1307" s="162" t="s">
        <v>204</v>
      </c>
      <c r="AG1307" s="162" t="s">
        <v>197</v>
      </c>
    </row>
    <row r="1308" spans="1:33" x14ac:dyDescent="0.25">
      <c r="A1308" s="162" t="s">
        <v>232</v>
      </c>
      <c r="B1308" s="162" t="s">
        <v>197</v>
      </c>
      <c r="C1308" s="162" t="s">
        <v>197</v>
      </c>
      <c r="D1308" s="162" t="s">
        <v>1358</v>
      </c>
      <c r="E1308" s="162" t="s">
        <v>197</v>
      </c>
      <c r="F1308" s="162" t="s">
        <v>1359</v>
      </c>
      <c r="G1308" s="162" t="s">
        <v>73</v>
      </c>
      <c r="H1308" s="162" t="s">
        <v>72</v>
      </c>
      <c r="I1308" s="162" t="s">
        <v>1680</v>
      </c>
      <c r="J1308" s="162" t="s">
        <v>186</v>
      </c>
      <c r="K1308" s="162" t="s">
        <v>10</v>
      </c>
      <c r="L1308" s="162">
        <v>12</v>
      </c>
      <c r="M1308" s="162">
        <v>2015</v>
      </c>
      <c r="N1308" s="162" t="s">
        <v>2606</v>
      </c>
      <c r="O1308" s="162">
        <v>1155</v>
      </c>
      <c r="P1308" s="162" t="s">
        <v>204</v>
      </c>
      <c r="Q1308" s="162" t="s">
        <v>204</v>
      </c>
      <c r="R1308" s="162" t="s">
        <v>204</v>
      </c>
      <c r="S1308" s="162" t="s">
        <v>204</v>
      </c>
      <c r="T1308" s="162" t="s">
        <v>204</v>
      </c>
      <c r="U1308" s="162" t="s">
        <v>204</v>
      </c>
      <c r="V1308" s="162" t="s">
        <v>204</v>
      </c>
      <c r="W1308" s="162" t="s">
        <v>204</v>
      </c>
      <c r="X1308" s="162" t="s">
        <v>205</v>
      </c>
      <c r="Y1308" s="162" t="s">
        <v>205</v>
      </c>
      <c r="Z1308" s="162" t="s">
        <v>204</v>
      </c>
      <c r="AA1308" s="162" t="s">
        <v>204</v>
      </c>
      <c r="AB1308" s="162" t="s">
        <v>205</v>
      </c>
      <c r="AC1308" s="162" t="s">
        <v>204</v>
      </c>
      <c r="AD1308" s="162" t="s">
        <v>204</v>
      </c>
      <c r="AE1308" s="162" t="s">
        <v>204</v>
      </c>
      <c r="AF1308" s="162" t="s">
        <v>204</v>
      </c>
      <c r="AG1308" s="162" t="s">
        <v>197</v>
      </c>
    </row>
    <row r="1309" spans="1:33" x14ac:dyDescent="0.25">
      <c r="A1309" s="162" t="s">
        <v>232</v>
      </c>
      <c r="B1309" s="162" t="s">
        <v>197</v>
      </c>
      <c r="C1309" s="162" t="s">
        <v>197</v>
      </c>
      <c r="D1309" s="162" t="s">
        <v>1358</v>
      </c>
      <c r="E1309" s="162" t="s">
        <v>197</v>
      </c>
      <c r="F1309" s="162" t="s">
        <v>1359</v>
      </c>
      <c r="G1309" s="162" t="s">
        <v>73</v>
      </c>
      <c r="H1309" s="162" t="s">
        <v>72</v>
      </c>
      <c r="I1309" s="162" t="s">
        <v>1680</v>
      </c>
      <c r="J1309" s="162" t="s">
        <v>186</v>
      </c>
      <c r="K1309" s="162" t="s">
        <v>10</v>
      </c>
      <c r="L1309" s="162">
        <v>12</v>
      </c>
      <c r="M1309" s="162">
        <v>2015</v>
      </c>
      <c r="N1309" s="162" t="s">
        <v>2605</v>
      </c>
      <c r="O1309" s="162">
        <v>3818</v>
      </c>
      <c r="P1309" s="162" t="s">
        <v>204</v>
      </c>
      <c r="Q1309" s="162" t="s">
        <v>204</v>
      </c>
      <c r="R1309" s="162" t="s">
        <v>204</v>
      </c>
      <c r="S1309" s="162" t="s">
        <v>204</v>
      </c>
      <c r="T1309" s="162" t="s">
        <v>204</v>
      </c>
      <c r="U1309" s="162" t="s">
        <v>204</v>
      </c>
      <c r="V1309" s="162" t="s">
        <v>204</v>
      </c>
      <c r="W1309" s="162" t="s">
        <v>204</v>
      </c>
      <c r="X1309" s="162" t="s">
        <v>205</v>
      </c>
      <c r="Y1309" s="162" t="s">
        <v>205</v>
      </c>
      <c r="Z1309" s="162" t="s">
        <v>204</v>
      </c>
      <c r="AA1309" s="162" t="s">
        <v>204</v>
      </c>
      <c r="AB1309" s="162" t="s">
        <v>205</v>
      </c>
      <c r="AC1309" s="162" t="s">
        <v>204</v>
      </c>
      <c r="AD1309" s="162" t="s">
        <v>204</v>
      </c>
      <c r="AE1309" s="162" t="s">
        <v>204</v>
      </c>
      <c r="AF1309" s="162" t="s">
        <v>204</v>
      </c>
      <c r="AG1309" s="162" t="s">
        <v>197</v>
      </c>
    </row>
    <row r="1310" spans="1:33" x14ac:dyDescent="0.25">
      <c r="A1310" s="162" t="s">
        <v>232</v>
      </c>
      <c r="B1310" s="162" t="s">
        <v>197</v>
      </c>
      <c r="C1310" s="162" t="s">
        <v>197</v>
      </c>
      <c r="D1310" s="162" t="s">
        <v>1358</v>
      </c>
      <c r="E1310" s="162" t="s">
        <v>197</v>
      </c>
      <c r="F1310" s="162" t="s">
        <v>1359</v>
      </c>
      <c r="G1310" s="162" t="s">
        <v>73</v>
      </c>
      <c r="H1310" s="162" t="s">
        <v>72</v>
      </c>
      <c r="I1310" s="162" t="s">
        <v>1680</v>
      </c>
      <c r="J1310" s="162" t="s">
        <v>186</v>
      </c>
      <c r="K1310" s="162" t="s">
        <v>10</v>
      </c>
      <c r="L1310" s="162">
        <v>7</v>
      </c>
      <c r="M1310" s="162">
        <v>2015</v>
      </c>
      <c r="N1310" s="162" t="s">
        <v>2613</v>
      </c>
      <c r="O1310" s="162">
        <v>749</v>
      </c>
      <c r="P1310" s="162" t="s">
        <v>204</v>
      </c>
      <c r="Q1310" s="162" t="s">
        <v>204</v>
      </c>
      <c r="R1310" s="162" t="s">
        <v>204</v>
      </c>
      <c r="S1310" s="162" t="s">
        <v>204</v>
      </c>
      <c r="T1310" s="162" t="s">
        <v>204</v>
      </c>
      <c r="U1310" s="162" t="s">
        <v>204</v>
      </c>
      <c r="V1310" s="162" t="s">
        <v>204</v>
      </c>
      <c r="W1310" s="162" t="s">
        <v>204</v>
      </c>
      <c r="X1310" s="162" t="s">
        <v>205</v>
      </c>
      <c r="Y1310" s="162" t="s">
        <v>205</v>
      </c>
      <c r="Z1310" s="162" t="s">
        <v>204</v>
      </c>
      <c r="AA1310" s="162" t="s">
        <v>204</v>
      </c>
      <c r="AB1310" s="162" t="s">
        <v>205</v>
      </c>
      <c r="AC1310" s="162" t="s">
        <v>204</v>
      </c>
      <c r="AD1310" s="162" t="s">
        <v>204</v>
      </c>
      <c r="AE1310" s="162" t="s">
        <v>204</v>
      </c>
      <c r="AF1310" s="162" t="s">
        <v>204</v>
      </c>
      <c r="AG1310" s="162" t="s">
        <v>197</v>
      </c>
    </row>
    <row r="1311" spans="1:33" x14ac:dyDescent="0.25">
      <c r="A1311" s="162" t="s">
        <v>232</v>
      </c>
      <c r="B1311" s="162" t="s">
        <v>197</v>
      </c>
      <c r="C1311" s="162" t="s">
        <v>197</v>
      </c>
      <c r="D1311" s="162" t="s">
        <v>1358</v>
      </c>
      <c r="E1311" s="162" t="s">
        <v>197</v>
      </c>
      <c r="F1311" s="162" t="s">
        <v>1359</v>
      </c>
      <c r="G1311" s="162" t="s">
        <v>73</v>
      </c>
      <c r="H1311" s="162" t="s">
        <v>72</v>
      </c>
      <c r="I1311" s="162" t="s">
        <v>1680</v>
      </c>
      <c r="J1311" s="162" t="s">
        <v>186</v>
      </c>
      <c r="K1311" s="162" t="s">
        <v>10</v>
      </c>
      <c r="L1311" s="162">
        <v>6</v>
      </c>
      <c r="M1311" s="162">
        <v>2016</v>
      </c>
      <c r="N1311" s="162" t="s">
        <v>2621</v>
      </c>
      <c r="O1311" s="162">
        <v>852</v>
      </c>
      <c r="P1311" s="162" t="s">
        <v>204</v>
      </c>
      <c r="Q1311" s="162" t="s">
        <v>204</v>
      </c>
      <c r="R1311" s="162" t="s">
        <v>204</v>
      </c>
      <c r="S1311" s="162" t="s">
        <v>204</v>
      </c>
      <c r="T1311" s="162" t="s">
        <v>204</v>
      </c>
      <c r="U1311" s="162" t="s">
        <v>204</v>
      </c>
      <c r="V1311" s="162" t="s">
        <v>204</v>
      </c>
      <c r="W1311" s="162" t="s">
        <v>204</v>
      </c>
      <c r="X1311" s="162" t="s">
        <v>205</v>
      </c>
      <c r="Y1311" s="162" t="s">
        <v>205</v>
      </c>
      <c r="Z1311" s="162" t="s">
        <v>204</v>
      </c>
      <c r="AA1311" s="162" t="s">
        <v>204</v>
      </c>
      <c r="AB1311" s="162" t="s">
        <v>205</v>
      </c>
      <c r="AC1311" s="162" t="s">
        <v>204</v>
      </c>
      <c r="AD1311" s="162" t="s">
        <v>204</v>
      </c>
      <c r="AE1311" s="162" t="s">
        <v>204</v>
      </c>
      <c r="AF1311" s="162" t="s">
        <v>204</v>
      </c>
      <c r="AG1311" s="162" t="s">
        <v>197</v>
      </c>
    </row>
    <row r="1312" spans="1:33" x14ac:dyDescent="0.25">
      <c r="A1312" s="162" t="s">
        <v>232</v>
      </c>
      <c r="B1312" s="162" t="s">
        <v>197</v>
      </c>
      <c r="C1312" s="162" t="s">
        <v>197</v>
      </c>
      <c r="D1312" s="162" t="s">
        <v>1358</v>
      </c>
      <c r="E1312" s="162" t="s">
        <v>197</v>
      </c>
      <c r="F1312" s="162" t="s">
        <v>1359</v>
      </c>
      <c r="G1312" s="162" t="s">
        <v>73</v>
      </c>
      <c r="H1312" s="162" t="s">
        <v>72</v>
      </c>
      <c r="I1312" s="162" t="s">
        <v>1680</v>
      </c>
      <c r="J1312" s="162" t="s">
        <v>186</v>
      </c>
      <c r="K1312" s="162" t="s">
        <v>10</v>
      </c>
      <c r="L1312" s="162">
        <v>10</v>
      </c>
      <c r="M1312" s="162">
        <v>2015</v>
      </c>
      <c r="N1312" s="162" t="s">
        <v>2608</v>
      </c>
      <c r="O1312" s="162">
        <v>765</v>
      </c>
      <c r="P1312" s="162" t="s">
        <v>204</v>
      </c>
      <c r="Q1312" s="162" t="s">
        <v>204</v>
      </c>
      <c r="R1312" s="162" t="s">
        <v>204</v>
      </c>
      <c r="S1312" s="162" t="s">
        <v>204</v>
      </c>
      <c r="T1312" s="162" t="s">
        <v>204</v>
      </c>
      <c r="U1312" s="162" t="s">
        <v>204</v>
      </c>
      <c r="V1312" s="162" t="s">
        <v>204</v>
      </c>
      <c r="W1312" s="162" t="s">
        <v>204</v>
      </c>
      <c r="X1312" s="162" t="s">
        <v>205</v>
      </c>
      <c r="Y1312" s="162" t="s">
        <v>205</v>
      </c>
      <c r="Z1312" s="162" t="s">
        <v>204</v>
      </c>
      <c r="AA1312" s="162" t="s">
        <v>204</v>
      </c>
      <c r="AB1312" s="162" t="s">
        <v>205</v>
      </c>
      <c r="AC1312" s="162" t="s">
        <v>204</v>
      </c>
      <c r="AD1312" s="162" t="s">
        <v>204</v>
      </c>
      <c r="AE1312" s="162" t="s">
        <v>204</v>
      </c>
      <c r="AF1312" s="162" t="s">
        <v>204</v>
      </c>
      <c r="AG1312" s="162" t="s">
        <v>197</v>
      </c>
    </row>
    <row r="1313" spans="1:33" x14ac:dyDescent="0.25">
      <c r="A1313" s="162" t="s">
        <v>232</v>
      </c>
      <c r="B1313" s="162" t="s">
        <v>197</v>
      </c>
      <c r="C1313" s="162" t="s">
        <v>197</v>
      </c>
      <c r="D1313" s="162" t="s">
        <v>1358</v>
      </c>
      <c r="E1313" s="162" t="s">
        <v>197</v>
      </c>
      <c r="F1313" s="162" t="s">
        <v>1359</v>
      </c>
      <c r="G1313" s="162" t="s">
        <v>73</v>
      </c>
      <c r="H1313" s="162" t="s">
        <v>72</v>
      </c>
      <c r="I1313" s="162" t="s">
        <v>1680</v>
      </c>
      <c r="J1313" s="162" t="s">
        <v>186</v>
      </c>
      <c r="K1313" s="162" t="s">
        <v>10</v>
      </c>
      <c r="L1313" s="162">
        <v>9</v>
      </c>
      <c r="M1313" s="162">
        <v>2015</v>
      </c>
      <c r="N1313" s="162" t="s">
        <v>2612</v>
      </c>
      <c r="O1313" s="162">
        <v>943</v>
      </c>
      <c r="P1313" s="162" t="s">
        <v>204</v>
      </c>
      <c r="Q1313" s="162" t="s">
        <v>204</v>
      </c>
      <c r="R1313" s="162" t="s">
        <v>204</v>
      </c>
      <c r="S1313" s="162" t="s">
        <v>204</v>
      </c>
      <c r="T1313" s="162" t="s">
        <v>204</v>
      </c>
      <c r="U1313" s="162" t="s">
        <v>204</v>
      </c>
      <c r="V1313" s="162" t="s">
        <v>204</v>
      </c>
      <c r="W1313" s="162" t="s">
        <v>204</v>
      </c>
      <c r="X1313" s="162" t="s">
        <v>205</v>
      </c>
      <c r="Y1313" s="162" t="s">
        <v>205</v>
      </c>
      <c r="Z1313" s="162" t="s">
        <v>204</v>
      </c>
      <c r="AA1313" s="162" t="s">
        <v>204</v>
      </c>
      <c r="AB1313" s="162" t="s">
        <v>205</v>
      </c>
      <c r="AC1313" s="162" t="s">
        <v>204</v>
      </c>
      <c r="AD1313" s="162" t="s">
        <v>204</v>
      </c>
      <c r="AE1313" s="162" t="s">
        <v>204</v>
      </c>
      <c r="AF1313" s="162" t="s">
        <v>204</v>
      </c>
      <c r="AG1313" s="162" t="s">
        <v>197</v>
      </c>
    </row>
    <row r="1314" spans="1:33" x14ac:dyDescent="0.25">
      <c r="A1314" s="162" t="s">
        <v>232</v>
      </c>
      <c r="B1314" s="162" t="s">
        <v>197</v>
      </c>
      <c r="C1314" s="162" t="s">
        <v>197</v>
      </c>
      <c r="D1314" s="162" t="s">
        <v>1358</v>
      </c>
      <c r="E1314" s="162" t="s">
        <v>197</v>
      </c>
      <c r="F1314" s="162" t="s">
        <v>1359</v>
      </c>
      <c r="G1314" s="162" t="s">
        <v>73</v>
      </c>
      <c r="H1314" s="162" t="s">
        <v>72</v>
      </c>
      <c r="I1314" s="162" t="s">
        <v>1680</v>
      </c>
      <c r="J1314" s="162" t="s">
        <v>186</v>
      </c>
      <c r="K1314" s="162" t="s">
        <v>10</v>
      </c>
      <c r="L1314" s="162">
        <v>9</v>
      </c>
      <c r="M1314" s="162">
        <v>2015</v>
      </c>
      <c r="N1314" s="162" t="s">
        <v>2611</v>
      </c>
      <c r="O1314" s="162">
        <v>568</v>
      </c>
      <c r="P1314" s="162" t="s">
        <v>204</v>
      </c>
      <c r="Q1314" s="162" t="s">
        <v>204</v>
      </c>
      <c r="R1314" s="162" t="s">
        <v>204</v>
      </c>
      <c r="S1314" s="162" t="s">
        <v>204</v>
      </c>
      <c r="T1314" s="162" t="s">
        <v>204</v>
      </c>
      <c r="U1314" s="162" t="s">
        <v>204</v>
      </c>
      <c r="V1314" s="162" t="s">
        <v>204</v>
      </c>
      <c r="W1314" s="162" t="s">
        <v>204</v>
      </c>
      <c r="X1314" s="162" t="s">
        <v>205</v>
      </c>
      <c r="Y1314" s="162" t="s">
        <v>205</v>
      </c>
      <c r="Z1314" s="162" t="s">
        <v>204</v>
      </c>
      <c r="AA1314" s="162" t="s">
        <v>204</v>
      </c>
      <c r="AB1314" s="162" t="s">
        <v>205</v>
      </c>
      <c r="AC1314" s="162" t="s">
        <v>204</v>
      </c>
      <c r="AD1314" s="162" t="s">
        <v>204</v>
      </c>
      <c r="AE1314" s="162" t="s">
        <v>204</v>
      </c>
      <c r="AF1314" s="162" t="s">
        <v>204</v>
      </c>
      <c r="AG1314" s="162" t="s">
        <v>197</v>
      </c>
    </row>
    <row r="1315" spans="1:33" x14ac:dyDescent="0.25">
      <c r="A1315" s="162" t="s">
        <v>232</v>
      </c>
      <c r="B1315" s="162" t="s">
        <v>197</v>
      </c>
      <c r="C1315" s="162" t="s">
        <v>197</v>
      </c>
      <c r="D1315" s="162" t="s">
        <v>1358</v>
      </c>
      <c r="E1315" s="162" t="s">
        <v>197</v>
      </c>
      <c r="F1315" s="162" t="s">
        <v>1359</v>
      </c>
      <c r="G1315" s="162" t="s">
        <v>73</v>
      </c>
      <c r="H1315" s="162" t="s">
        <v>72</v>
      </c>
      <c r="I1315" s="162" t="s">
        <v>1680</v>
      </c>
      <c r="J1315" s="162" t="s">
        <v>186</v>
      </c>
      <c r="K1315" s="162" t="s">
        <v>10</v>
      </c>
      <c r="L1315" s="162">
        <v>5</v>
      </c>
      <c r="M1315" s="162">
        <v>2016</v>
      </c>
      <c r="N1315" s="162" t="s">
        <v>2614</v>
      </c>
      <c r="O1315" s="162">
        <v>745</v>
      </c>
      <c r="P1315" s="162" t="s">
        <v>204</v>
      </c>
      <c r="Q1315" s="162" t="s">
        <v>204</v>
      </c>
      <c r="R1315" s="162" t="s">
        <v>204</v>
      </c>
      <c r="S1315" s="162" t="s">
        <v>204</v>
      </c>
      <c r="T1315" s="162" t="s">
        <v>204</v>
      </c>
      <c r="U1315" s="162" t="s">
        <v>204</v>
      </c>
      <c r="V1315" s="162" t="s">
        <v>204</v>
      </c>
      <c r="W1315" s="162" t="s">
        <v>204</v>
      </c>
      <c r="X1315" s="162" t="s">
        <v>205</v>
      </c>
      <c r="Y1315" s="162" t="s">
        <v>205</v>
      </c>
      <c r="Z1315" s="162" t="s">
        <v>204</v>
      </c>
      <c r="AA1315" s="162" t="s">
        <v>204</v>
      </c>
      <c r="AB1315" s="162" t="s">
        <v>205</v>
      </c>
      <c r="AC1315" s="162" t="s">
        <v>204</v>
      </c>
      <c r="AD1315" s="162" t="s">
        <v>204</v>
      </c>
      <c r="AE1315" s="162" t="s">
        <v>204</v>
      </c>
      <c r="AF1315" s="162" t="s">
        <v>204</v>
      </c>
      <c r="AG1315" s="162" t="s">
        <v>197</v>
      </c>
    </row>
    <row r="1316" spans="1:33" x14ac:dyDescent="0.25">
      <c r="A1316" s="162" t="s">
        <v>232</v>
      </c>
      <c r="B1316" s="162" t="s">
        <v>197</v>
      </c>
      <c r="C1316" s="162" t="s">
        <v>197</v>
      </c>
      <c r="D1316" s="162" t="s">
        <v>1358</v>
      </c>
      <c r="E1316" s="162" t="s">
        <v>197</v>
      </c>
      <c r="F1316" s="162" t="s">
        <v>1359</v>
      </c>
      <c r="G1316" s="162" t="s">
        <v>67</v>
      </c>
      <c r="H1316" s="162" t="s">
        <v>66</v>
      </c>
      <c r="I1316" s="162" t="s">
        <v>2059</v>
      </c>
      <c r="J1316" s="162" t="s">
        <v>1412</v>
      </c>
      <c r="K1316" s="162" t="s">
        <v>10</v>
      </c>
      <c r="L1316" s="162">
        <v>1</v>
      </c>
      <c r="M1316" s="162">
        <v>2016</v>
      </c>
      <c r="N1316" s="162" t="s">
        <v>2622</v>
      </c>
      <c r="O1316" s="162">
        <v>14644</v>
      </c>
      <c r="P1316" s="162" t="s">
        <v>204</v>
      </c>
      <c r="Q1316" s="162" t="s">
        <v>204</v>
      </c>
      <c r="R1316" s="162" t="s">
        <v>205</v>
      </c>
      <c r="S1316" s="162" t="s">
        <v>204</v>
      </c>
      <c r="T1316" s="162" t="s">
        <v>204</v>
      </c>
      <c r="U1316" s="162" t="s">
        <v>204</v>
      </c>
      <c r="V1316" s="162" t="s">
        <v>204</v>
      </c>
      <c r="W1316" s="162" t="s">
        <v>204</v>
      </c>
      <c r="X1316" s="162" t="s">
        <v>204</v>
      </c>
      <c r="Y1316" s="162" t="s">
        <v>205</v>
      </c>
      <c r="Z1316" s="162" t="s">
        <v>204</v>
      </c>
      <c r="AA1316" s="162" t="s">
        <v>204</v>
      </c>
      <c r="AB1316" s="162" t="s">
        <v>205</v>
      </c>
      <c r="AC1316" s="162" t="s">
        <v>204</v>
      </c>
      <c r="AD1316" s="162" t="s">
        <v>204</v>
      </c>
      <c r="AE1316" s="162" t="s">
        <v>204</v>
      </c>
      <c r="AF1316" s="162" t="s">
        <v>204</v>
      </c>
      <c r="AG1316" s="162" t="s">
        <v>197</v>
      </c>
    </row>
    <row r="1317" spans="1:33" x14ac:dyDescent="0.25">
      <c r="A1317" s="162" t="s">
        <v>232</v>
      </c>
      <c r="B1317" s="162" t="s">
        <v>197</v>
      </c>
      <c r="C1317" s="162" t="s">
        <v>197</v>
      </c>
      <c r="D1317" s="162" t="s">
        <v>1358</v>
      </c>
      <c r="E1317" s="162" t="s">
        <v>197</v>
      </c>
      <c r="F1317" s="162" t="s">
        <v>1359</v>
      </c>
      <c r="G1317" s="162" t="s">
        <v>67</v>
      </c>
      <c r="H1317" s="162" t="s">
        <v>66</v>
      </c>
      <c r="I1317" s="162" t="s">
        <v>2059</v>
      </c>
      <c r="J1317" s="162" t="s">
        <v>1412</v>
      </c>
      <c r="K1317" s="162" t="s">
        <v>10</v>
      </c>
      <c r="L1317" s="162">
        <v>12</v>
      </c>
      <c r="M1317" s="162">
        <v>2015</v>
      </c>
      <c r="N1317" s="162" t="s">
        <v>2623</v>
      </c>
      <c r="O1317" s="162">
        <v>1380</v>
      </c>
      <c r="P1317" s="162" t="s">
        <v>204</v>
      </c>
      <c r="Q1317" s="162" t="s">
        <v>204</v>
      </c>
      <c r="R1317" s="162" t="s">
        <v>205</v>
      </c>
      <c r="S1317" s="162" t="s">
        <v>204</v>
      </c>
      <c r="T1317" s="162" t="s">
        <v>204</v>
      </c>
      <c r="U1317" s="162" t="s">
        <v>204</v>
      </c>
      <c r="V1317" s="162" t="s">
        <v>204</v>
      </c>
      <c r="W1317" s="162" t="s">
        <v>204</v>
      </c>
      <c r="X1317" s="162" t="s">
        <v>204</v>
      </c>
      <c r="Y1317" s="162" t="s">
        <v>205</v>
      </c>
      <c r="Z1317" s="162" t="s">
        <v>204</v>
      </c>
      <c r="AA1317" s="162" t="s">
        <v>204</v>
      </c>
      <c r="AB1317" s="162" t="s">
        <v>205</v>
      </c>
      <c r="AC1317" s="162" t="s">
        <v>204</v>
      </c>
      <c r="AD1317" s="162" t="s">
        <v>204</v>
      </c>
      <c r="AE1317" s="162" t="s">
        <v>204</v>
      </c>
      <c r="AF1317" s="162" t="s">
        <v>204</v>
      </c>
      <c r="AG1317" s="162" t="s">
        <v>197</v>
      </c>
    </row>
    <row r="1318" spans="1:33" x14ac:dyDescent="0.25">
      <c r="A1318" s="162" t="s">
        <v>232</v>
      </c>
      <c r="B1318" s="162" t="s">
        <v>197</v>
      </c>
      <c r="C1318" s="162" t="s">
        <v>197</v>
      </c>
      <c r="D1318" s="162" t="s">
        <v>1358</v>
      </c>
      <c r="E1318" s="162" t="s">
        <v>197</v>
      </c>
      <c r="F1318" s="162" t="s">
        <v>1359</v>
      </c>
      <c r="G1318" s="162" t="s">
        <v>67</v>
      </c>
      <c r="H1318" s="162" t="s">
        <v>66</v>
      </c>
      <c r="I1318" s="162" t="s">
        <v>2059</v>
      </c>
      <c r="J1318" s="162" t="s">
        <v>1412</v>
      </c>
      <c r="K1318" s="162" t="s">
        <v>10</v>
      </c>
      <c r="L1318" s="162">
        <v>12</v>
      </c>
      <c r="M1318" s="162">
        <v>2015</v>
      </c>
      <c r="N1318" s="162" t="s">
        <v>2624</v>
      </c>
      <c r="O1318" s="162">
        <v>14</v>
      </c>
      <c r="P1318" s="162" t="s">
        <v>204</v>
      </c>
      <c r="Q1318" s="162" t="s">
        <v>204</v>
      </c>
      <c r="R1318" s="162" t="s">
        <v>205</v>
      </c>
      <c r="S1318" s="162" t="s">
        <v>204</v>
      </c>
      <c r="T1318" s="162" t="s">
        <v>204</v>
      </c>
      <c r="U1318" s="162" t="s">
        <v>204</v>
      </c>
      <c r="V1318" s="162" t="s">
        <v>204</v>
      </c>
      <c r="W1318" s="162" t="s">
        <v>204</v>
      </c>
      <c r="X1318" s="162" t="s">
        <v>204</v>
      </c>
      <c r="Y1318" s="162" t="s">
        <v>205</v>
      </c>
      <c r="Z1318" s="162" t="s">
        <v>204</v>
      </c>
      <c r="AA1318" s="162" t="s">
        <v>204</v>
      </c>
      <c r="AB1318" s="162" t="s">
        <v>205</v>
      </c>
      <c r="AC1318" s="162" t="s">
        <v>204</v>
      </c>
      <c r="AD1318" s="162" t="s">
        <v>204</v>
      </c>
      <c r="AE1318" s="162" t="s">
        <v>204</v>
      </c>
      <c r="AF1318" s="162" t="s">
        <v>204</v>
      </c>
      <c r="AG1318" s="162" t="s">
        <v>197</v>
      </c>
    </row>
    <row r="1319" spans="1:33" x14ac:dyDescent="0.25">
      <c r="A1319" s="162" t="s">
        <v>232</v>
      </c>
      <c r="B1319" s="162" t="s">
        <v>197</v>
      </c>
      <c r="C1319" s="162" t="s">
        <v>197</v>
      </c>
      <c r="D1319" s="162" t="s">
        <v>1358</v>
      </c>
      <c r="E1319" s="162" t="s">
        <v>197</v>
      </c>
      <c r="F1319" s="162" t="s">
        <v>1359</v>
      </c>
      <c r="G1319" s="162" t="s">
        <v>67</v>
      </c>
      <c r="H1319" s="162" t="s">
        <v>66</v>
      </c>
      <c r="I1319" s="162" t="s">
        <v>2059</v>
      </c>
      <c r="J1319" s="162" t="s">
        <v>1412</v>
      </c>
      <c r="K1319" s="162" t="s">
        <v>10</v>
      </c>
      <c r="L1319" s="162">
        <v>2</v>
      </c>
      <c r="M1319" s="162">
        <v>2016</v>
      </c>
      <c r="N1319" s="162" t="s">
        <v>2625</v>
      </c>
      <c r="O1319" s="162">
        <v>14154</v>
      </c>
      <c r="P1319" s="162" t="s">
        <v>204</v>
      </c>
      <c r="Q1319" s="162" t="s">
        <v>204</v>
      </c>
      <c r="R1319" s="162" t="s">
        <v>205</v>
      </c>
      <c r="S1319" s="162" t="s">
        <v>204</v>
      </c>
      <c r="T1319" s="162" t="s">
        <v>204</v>
      </c>
      <c r="U1319" s="162" t="s">
        <v>204</v>
      </c>
      <c r="V1319" s="162" t="s">
        <v>204</v>
      </c>
      <c r="W1319" s="162" t="s">
        <v>204</v>
      </c>
      <c r="X1319" s="162" t="s">
        <v>204</v>
      </c>
      <c r="Y1319" s="162" t="s">
        <v>205</v>
      </c>
      <c r="Z1319" s="162" t="s">
        <v>204</v>
      </c>
      <c r="AA1319" s="162" t="s">
        <v>204</v>
      </c>
      <c r="AB1319" s="162" t="s">
        <v>205</v>
      </c>
      <c r="AC1319" s="162" t="s">
        <v>204</v>
      </c>
      <c r="AD1319" s="162" t="s">
        <v>204</v>
      </c>
      <c r="AE1319" s="162" t="s">
        <v>204</v>
      </c>
      <c r="AF1319" s="162" t="s">
        <v>204</v>
      </c>
      <c r="AG1319" s="162" t="s">
        <v>197</v>
      </c>
    </row>
    <row r="1320" spans="1:33" x14ac:dyDescent="0.25">
      <c r="A1320" s="162" t="s">
        <v>232</v>
      </c>
      <c r="B1320" s="162" t="s">
        <v>197</v>
      </c>
      <c r="C1320" s="162" t="s">
        <v>197</v>
      </c>
      <c r="D1320" s="162" t="s">
        <v>1358</v>
      </c>
      <c r="E1320" s="162" t="s">
        <v>197</v>
      </c>
      <c r="F1320" s="162" t="s">
        <v>1359</v>
      </c>
      <c r="G1320" s="162" t="s">
        <v>1697</v>
      </c>
      <c r="H1320" s="162" t="s">
        <v>2432</v>
      </c>
      <c r="I1320" s="162" t="s">
        <v>197</v>
      </c>
      <c r="J1320" s="162" t="s">
        <v>187</v>
      </c>
      <c r="K1320" s="162" t="s">
        <v>47</v>
      </c>
      <c r="L1320" s="162">
        <v>2</v>
      </c>
      <c r="M1320" s="162">
        <v>2016</v>
      </c>
      <c r="N1320" s="162" t="s">
        <v>2633</v>
      </c>
      <c r="O1320" s="162">
        <v>12</v>
      </c>
      <c r="P1320" s="162" t="s">
        <v>204</v>
      </c>
      <c r="Q1320" s="162" t="s">
        <v>204</v>
      </c>
      <c r="R1320" s="162" t="s">
        <v>204</v>
      </c>
      <c r="S1320" s="162" t="s">
        <v>204</v>
      </c>
      <c r="T1320" s="162" t="s">
        <v>204</v>
      </c>
      <c r="U1320" s="162" t="s">
        <v>204</v>
      </c>
      <c r="V1320" s="162" t="s">
        <v>204</v>
      </c>
      <c r="W1320" s="162" t="s">
        <v>204</v>
      </c>
      <c r="X1320" s="162" t="s">
        <v>204</v>
      </c>
      <c r="Y1320" s="162" t="s">
        <v>204</v>
      </c>
      <c r="Z1320" s="162" t="s">
        <v>204</v>
      </c>
      <c r="AA1320" s="162" t="s">
        <v>204</v>
      </c>
      <c r="AB1320" s="162" t="s">
        <v>205</v>
      </c>
      <c r="AC1320" s="162" t="s">
        <v>204</v>
      </c>
      <c r="AD1320" s="162" t="s">
        <v>204</v>
      </c>
      <c r="AE1320" s="162" t="s">
        <v>204</v>
      </c>
      <c r="AF1320" s="162" t="s">
        <v>204</v>
      </c>
      <c r="AG1320" s="162" t="s">
        <v>197</v>
      </c>
    </row>
    <row r="1321" spans="1:33" x14ac:dyDescent="0.25">
      <c r="A1321" s="162" t="s">
        <v>232</v>
      </c>
      <c r="B1321" s="162" t="s">
        <v>197</v>
      </c>
      <c r="C1321" s="162" t="s">
        <v>197</v>
      </c>
      <c r="D1321" s="162" t="s">
        <v>1358</v>
      </c>
      <c r="E1321" s="162" t="s">
        <v>197</v>
      </c>
      <c r="F1321" s="162" t="s">
        <v>1359</v>
      </c>
      <c r="G1321" s="162" t="s">
        <v>1697</v>
      </c>
      <c r="H1321" s="162" t="s">
        <v>2432</v>
      </c>
      <c r="I1321" s="162" t="s">
        <v>197</v>
      </c>
      <c r="J1321" s="162" t="s">
        <v>187</v>
      </c>
      <c r="K1321" s="162" t="s">
        <v>47</v>
      </c>
      <c r="L1321" s="162">
        <v>1</v>
      </c>
      <c r="M1321" s="162">
        <v>2016</v>
      </c>
      <c r="N1321" s="162" t="s">
        <v>2626</v>
      </c>
      <c r="O1321" s="162">
        <v>8</v>
      </c>
      <c r="P1321" s="162" t="s">
        <v>204</v>
      </c>
      <c r="Q1321" s="162" t="s">
        <v>204</v>
      </c>
      <c r="R1321" s="162" t="s">
        <v>204</v>
      </c>
      <c r="S1321" s="162" t="s">
        <v>204</v>
      </c>
      <c r="T1321" s="162" t="s">
        <v>204</v>
      </c>
      <c r="U1321" s="162" t="s">
        <v>204</v>
      </c>
      <c r="V1321" s="162" t="s">
        <v>204</v>
      </c>
      <c r="W1321" s="162" t="s">
        <v>204</v>
      </c>
      <c r="X1321" s="162" t="s">
        <v>204</v>
      </c>
      <c r="Y1321" s="162" t="s">
        <v>204</v>
      </c>
      <c r="Z1321" s="162" t="s">
        <v>204</v>
      </c>
      <c r="AA1321" s="162" t="s">
        <v>204</v>
      </c>
      <c r="AB1321" s="162" t="s">
        <v>205</v>
      </c>
      <c r="AC1321" s="162" t="s">
        <v>204</v>
      </c>
      <c r="AD1321" s="162" t="s">
        <v>204</v>
      </c>
      <c r="AE1321" s="162" t="s">
        <v>204</v>
      </c>
      <c r="AF1321" s="162" t="s">
        <v>204</v>
      </c>
      <c r="AG1321" s="162" t="s">
        <v>197</v>
      </c>
    </row>
    <row r="1322" spans="1:33" x14ac:dyDescent="0.25">
      <c r="A1322" s="162" t="s">
        <v>232</v>
      </c>
      <c r="B1322" s="162" t="s">
        <v>197</v>
      </c>
      <c r="C1322" s="162" t="s">
        <v>197</v>
      </c>
      <c r="D1322" s="162" t="s">
        <v>1358</v>
      </c>
      <c r="E1322" s="162" t="s">
        <v>197</v>
      </c>
      <c r="F1322" s="162" t="s">
        <v>1359</v>
      </c>
      <c r="G1322" s="162" t="s">
        <v>1697</v>
      </c>
      <c r="H1322" s="162" t="s">
        <v>2432</v>
      </c>
      <c r="I1322" s="162" t="s">
        <v>197</v>
      </c>
      <c r="J1322" s="162" t="s">
        <v>187</v>
      </c>
      <c r="K1322" s="162" t="s">
        <v>47</v>
      </c>
      <c r="L1322" s="162">
        <v>9</v>
      </c>
      <c r="M1322" s="162">
        <v>2015</v>
      </c>
      <c r="N1322" s="162" t="s">
        <v>2630</v>
      </c>
      <c r="O1322" s="162">
        <v>52</v>
      </c>
      <c r="P1322" s="162" t="s">
        <v>204</v>
      </c>
      <c r="Q1322" s="162" t="s">
        <v>204</v>
      </c>
      <c r="R1322" s="162" t="s">
        <v>204</v>
      </c>
      <c r="S1322" s="162" t="s">
        <v>204</v>
      </c>
      <c r="T1322" s="162" t="s">
        <v>204</v>
      </c>
      <c r="U1322" s="162" t="s">
        <v>204</v>
      </c>
      <c r="V1322" s="162" t="s">
        <v>204</v>
      </c>
      <c r="W1322" s="162" t="s">
        <v>204</v>
      </c>
      <c r="X1322" s="162" t="s">
        <v>204</v>
      </c>
      <c r="Y1322" s="162" t="s">
        <v>204</v>
      </c>
      <c r="Z1322" s="162" t="s">
        <v>204</v>
      </c>
      <c r="AA1322" s="162" t="s">
        <v>204</v>
      </c>
      <c r="AB1322" s="162" t="s">
        <v>205</v>
      </c>
      <c r="AC1322" s="162" t="s">
        <v>204</v>
      </c>
      <c r="AD1322" s="162" t="s">
        <v>204</v>
      </c>
      <c r="AE1322" s="162" t="s">
        <v>204</v>
      </c>
      <c r="AF1322" s="162" t="s">
        <v>204</v>
      </c>
      <c r="AG1322" s="162" t="s">
        <v>197</v>
      </c>
    </row>
    <row r="1323" spans="1:33" x14ac:dyDescent="0.25">
      <c r="A1323" s="162" t="s">
        <v>232</v>
      </c>
      <c r="B1323" s="162" t="s">
        <v>197</v>
      </c>
      <c r="C1323" s="162" t="s">
        <v>197</v>
      </c>
      <c r="D1323" s="162" t="s">
        <v>1358</v>
      </c>
      <c r="E1323" s="162" t="s">
        <v>197</v>
      </c>
      <c r="F1323" s="162" t="s">
        <v>1359</v>
      </c>
      <c r="G1323" s="162" t="s">
        <v>1697</v>
      </c>
      <c r="H1323" s="162" t="s">
        <v>2432</v>
      </c>
      <c r="I1323" s="162" t="s">
        <v>197</v>
      </c>
      <c r="J1323" s="162" t="s">
        <v>187</v>
      </c>
      <c r="K1323" s="162" t="s">
        <v>47</v>
      </c>
      <c r="L1323" s="162">
        <v>4</v>
      </c>
      <c r="M1323" s="162">
        <v>2016</v>
      </c>
      <c r="N1323" s="162" t="s">
        <v>2635</v>
      </c>
      <c r="O1323" s="162">
        <v>32</v>
      </c>
      <c r="P1323" s="162" t="s">
        <v>204</v>
      </c>
      <c r="Q1323" s="162" t="s">
        <v>204</v>
      </c>
      <c r="R1323" s="162" t="s">
        <v>204</v>
      </c>
      <c r="S1323" s="162" t="s">
        <v>204</v>
      </c>
      <c r="T1323" s="162" t="s">
        <v>204</v>
      </c>
      <c r="U1323" s="162" t="s">
        <v>204</v>
      </c>
      <c r="V1323" s="162" t="s">
        <v>204</v>
      </c>
      <c r="W1323" s="162" t="s">
        <v>204</v>
      </c>
      <c r="X1323" s="162" t="s">
        <v>204</v>
      </c>
      <c r="Y1323" s="162" t="s">
        <v>204</v>
      </c>
      <c r="Z1323" s="162" t="s">
        <v>204</v>
      </c>
      <c r="AA1323" s="162" t="s">
        <v>204</v>
      </c>
      <c r="AB1323" s="162" t="s">
        <v>205</v>
      </c>
      <c r="AC1323" s="162" t="s">
        <v>204</v>
      </c>
      <c r="AD1323" s="162" t="s">
        <v>204</v>
      </c>
      <c r="AE1323" s="162" t="s">
        <v>204</v>
      </c>
      <c r="AF1323" s="162" t="s">
        <v>204</v>
      </c>
      <c r="AG1323" s="162" t="s">
        <v>197</v>
      </c>
    </row>
    <row r="1324" spans="1:33" x14ac:dyDescent="0.25">
      <c r="A1324" s="162" t="s">
        <v>232</v>
      </c>
      <c r="B1324" s="162" t="s">
        <v>197</v>
      </c>
      <c r="C1324" s="162" t="s">
        <v>197</v>
      </c>
      <c r="D1324" s="162" t="s">
        <v>1358</v>
      </c>
      <c r="E1324" s="162" t="s">
        <v>197</v>
      </c>
      <c r="F1324" s="162" t="s">
        <v>1359</v>
      </c>
      <c r="G1324" s="162" t="s">
        <v>1697</v>
      </c>
      <c r="H1324" s="162" t="s">
        <v>2432</v>
      </c>
      <c r="I1324" s="162" t="s">
        <v>197</v>
      </c>
      <c r="J1324" s="162" t="s">
        <v>187</v>
      </c>
      <c r="K1324" s="162" t="s">
        <v>47</v>
      </c>
      <c r="L1324" s="162">
        <v>10</v>
      </c>
      <c r="M1324" s="162">
        <v>2015</v>
      </c>
      <c r="N1324" s="162" t="s">
        <v>2628</v>
      </c>
      <c r="O1324" s="162">
        <v>47</v>
      </c>
      <c r="P1324" s="162" t="s">
        <v>204</v>
      </c>
      <c r="Q1324" s="162" t="s">
        <v>204</v>
      </c>
      <c r="R1324" s="162" t="s">
        <v>204</v>
      </c>
      <c r="S1324" s="162" t="s">
        <v>204</v>
      </c>
      <c r="T1324" s="162" t="s">
        <v>204</v>
      </c>
      <c r="U1324" s="162" t="s">
        <v>204</v>
      </c>
      <c r="V1324" s="162" t="s">
        <v>204</v>
      </c>
      <c r="W1324" s="162" t="s">
        <v>204</v>
      </c>
      <c r="X1324" s="162" t="s">
        <v>204</v>
      </c>
      <c r="Y1324" s="162" t="s">
        <v>204</v>
      </c>
      <c r="Z1324" s="162" t="s">
        <v>204</v>
      </c>
      <c r="AA1324" s="162" t="s">
        <v>204</v>
      </c>
      <c r="AB1324" s="162" t="s">
        <v>205</v>
      </c>
      <c r="AC1324" s="162" t="s">
        <v>204</v>
      </c>
      <c r="AD1324" s="162" t="s">
        <v>204</v>
      </c>
      <c r="AE1324" s="162" t="s">
        <v>204</v>
      </c>
      <c r="AF1324" s="162" t="s">
        <v>204</v>
      </c>
      <c r="AG1324" s="162" t="s">
        <v>197</v>
      </c>
    </row>
    <row r="1325" spans="1:33" x14ac:dyDescent="0.25">
      <c r="A1325" s="162" t="s">
        <v>232</v>
      </c>
      <c r="B1325" s="162" t="s">
        <v>197</v>
      </c>
      <c r="C1325" s="162" t="s">
        <v>197</v>
      </c>
      <c r="D1325" s="162" t="s">
        <v>1358</v>
      </c>
      <c r="E1325" s="162" t="s">
        <v>197</v>
      </c>
      <c r="F1325" s="162" t="s">
        <v>1359</v>
      </c>
      <c r="G1325" s="162" t="s">
        <v>1697</v>
      </c>
      <c r="H1325" s="162" t="s">
        <v>2432</v>
      </c>
      <c r="I1325" s="162" t="s">
        <v>197</v>
      </c>
      <c r="J1325" s="162" t="s">
        <v>187</v>
      </c>
      <c r="K1325" s="162" t="s">
        <v>47</v>
      </c>
      <c r="L1325" s="162">
        <v>12</v>
      </c>
      <c r="M1325" s="162">
        <v>2015</v>
      </c>
      <c r="N1325" s="162" t="s">
        <v>2632</v>
      </c>
      <c r="O1325" s="162">
        <v>10</v>
      </c>
      <c r="P1325" s="162" t="s">
        <v>204</v>
      </c>
      <c r="Q1325" s="162" t="s">
        <v>204</v>
      </c>
      <c r="R1325" s="162" t="s">
        <v>204</v>
      </c>
      <c r="S1325" s="162" t="s">
        <v>204</v>
      </c>
      <c r="T1325" s="162" t="s">
        <v>204</v>
      </c>
      <c r="U1325" s="162" t="s">
        <v>204</v>
      </c>
      <c r="V1325" s="162" t="s">
        <v>204</v>
      </c>
      <c r="W1325" s="162" t="s">
        <v>204</v>
      </c>
      <c r="X1325" s="162" t="s">
        <v>204</v>
      </c>
      <c r="Y1325" s="162" t="s">
        <v>204</v>
      </c>
      <c r="Z1325" s="162" t="s">
        <v>204</v>
      </c>
      <c r="AA1325" s="162" t="s">
        <v>204</v>
      </c>
      <c r="AB1325" s="162" t="s">
        <v>205</v>
      </c>
      <c r="AC1325" s="162" t="s">
        <v>204</v>
      </c>
      <c r="AD1325" s="162" t="s">
        <v>204</v>
      </c>
      <c r="AE1325" s="162" t="s">
        <v>204</v>
      </c>
      <c r="AF1325" s="162" t="s">
        <v>204</v>
      </c>
      <c r="AG1325" s="162" t="s">
        <v>197</v>
      </c>
    </row>
    <row r="1326" spans="1:33" x14ac:dyDescent="0.25">
      <c r="A1326" s="162" t="s">
        <v>232</v>
      </c>
      <c r="B1326" s="162" t="s">
        <v>197</v>
      </c>
      <c r="C1326" s="162" t="s">
        <v>197</v>
      </c>
      <c r="D1326" s="162" t="s">
        <v>1358</v>
      </c>
      <c r="E1326" s="162" t="s">
        <v>197</v>
      </c>
      <c r="F1326" s="162" t="s">
        <v>1359</v>
      </c>
      <c r="G1326" s="162" t="s">
        <v>1697</v>
      </c>
      <c r="H1326" s="162" t="s">
        <v>2432</v>
      </c>
      <c r="I1326" s="162" t="s">
        <v>197</v>
      </c>
      <c r="J1326" s="162" t="s">
        <v>187</v>
      </c>
      <c r="K1326" s="162" t="s">
        <v>47</v>
      </c>
      <c r="L1326" s="162">
        <v>7</v>
      </c>
      <c r="M1326" s="162">
        <v>2015</v>
      </c>
      <c r="N1326" s="162" t="s">
        <v>2631</v>
      </c>
      <c r="O1326" s="162">
        <v>59</v>
      </c>
      <c r="P1326" s="162" t="s">
        <v>204</v>
      </c>
      <c r="Q1326" s="162" t="s">
        <v>204</v>
      </c>
      <c r="R1326" s="162" t="s">
        <v>204</v>
      </c>
      <c r="S1326" s="162" t="s">
        <v>204</v>
      </c>
      <c r="T1326" s="162" t="s">
        <v>204</v>
      </c>
      <c r="U1326" s="162" t="s">
        <v>204</v>
      </c>
      <c r="V1326" s="162" t="s">
        <v>204</v>
      </c>
      <c r="W1326" s="162" t="s">
        <v>204</v>
      </c>
      <c r="X1326" s="162" t="s">
        <v>204</v>
      </c>
      <c r="Y1326" s="162" t="s">
        <v>204</v>
      </c>
      <c r="Z1326" s="162" t="s">
        <v>204</v>
      </c>
      <c r="AA1326" s="162" t="s">
        <v>204</v>
      </c>
      <c r="AB1326" s="162" t="s">
        <v>205</v>
      </c>
      <c r="AC1326" s="162" t="s">
        <v>204</v>
      </c>
      <c r="AD1326" s="162" t="s">
        <v>204</v>
      </c>
      <c r="AE1326" s="162" t="s">
        <v>204</v>
      </c>
      <c r="AF1326" s="162" t="s">
        <v>204</v>
      </c>
      <c r="AG1326" s="162" t="s">
        <v>197</v>
      </c>
    </row>
    <row r="1327" spans="1:33" x14ac:dyDescent="0.25">
      <c r="A1327" s="162" t="s">
        <v>232</v>
      </c>
      <c r="B1327" s="162" t="s">
        <v>197</v>
      </c>
      <c r="C1327" s="162" t="s">
        <v>197</v>
      </c>
      <c r="D1327" s="162" t="s">
        <v>1358</v>
      </c>
      <c r="E1327" s="162" t="s">
        <v>197</v>
      </c>
      <c r="F1327" s="162" t="s">
        <v>1359</v>
      </c>
      <c r="G1327" s="162" t="s">
        <v>1697</v>
      </c>
      <c r="H1327" s="162" t="s">
        <v>2432</v>
      </c>
      <c r="I1327" s="162" t="s">
        <v>197</v>
      </c>
      <c r="J1327" s="162" t="s">
        <v>187</v>
      </c>
      <c r="K1327" s="162" t="s">
        <v>47</v>
      </c>
      <c r="L1327" s="162">
        <v>3</v>
      </c>
      <c r="M1327" s="162">
        <v>2016</v>
      </c>
      <c r="N1327" s="162" t="s">
        <v>2634</v>
      </c>
      <c r="O1327" s="162">
        <v>13</v>
      </c>
      <c r="P1327" s="162" t="s">
        <v>204</v>
      </c>
      <c r="Q1327" s="162" t="s">
        <v>204</v>
      </c>
      <c r="R1327" s="162" t="s">
        <v>204</v>
      </c>
      <c r="S1327" s="162" t="s">
        <v>204</v>
      </c>
      <c r="T1327" s="162" t="s">
        <v>204</v>
      </c>
      <c r="U1327" s="162" t="s">
        <v>204</v>
      </c>
      <c r="V1327" s="162" t="s">
        <v>204</v>
      </c>
      <c r="W1327" s="162" t="s">
        <v>204</v>
      </c>
      <c r="X1327" s="162" t="s">
        <v>204</v>
      </c>
      <c r="Y1327" s="162" t="s">
        <v>204</v>
      </c>
      <c r="Z1327" s="162" t="s">
        <v>204</v>
      </c>
      <c r="AA1327" s="162" t="s">
        <v>204</v>
      </c>
      <c r="AB1327" s="162" t="s">
        <v>205</v>
      </c>
      <c r="AC1327" s="162" t="s">
        <v>204</v>
      </c>
      <c r="AD1327" s="162" t="s">
        <v>204</v>
      </c>
      <c r="AE1327" s="162" t="s">
        <v>204</v>
      </c>
      <c r="AF1327" s="162" t="s">
        <v>204</v>
      </c>
      <c r="AG1327" s="162" t="s">
        <v>197</v>
      </c>
    </row>
    <row r="1328" spans="1:33" x14ac:dyDescent="0.25">
      <c r="A1328" s="162" t="s">
        <v>232</v>
      </c>
      <c r="B1328" s="162" t="s">
        <v>197</v>
      </c>
      <c r="C1328" s="162" t="s">
        <v>197</v>
      </c>
      <c r="D1328" s="162" t="s">
        <v>1358</v>
      </c>
      <c r="E1328" s="162" t="s">
        <v>197</v>
      </c>
      <c r="F1328" s="162" t="s">
        <v>1359</v>
      </c>
      <c r="G1328" s="162" t="s">
        <v>1697</v>
      </c>
      <c r="H1328" s="162" t="s">
        <v>2432</v>
      </c>
      <c r="I1328" s="162" t="s">
        <v>197</v>
      </c>
      <c r="J1328" s="162" t="s">
        <v>187</v>
      </c>
      <c r="K1328" s="162" t="s">
        <v>47</v>
      </c>
      <c r="L1328" s="162">
        <v>8</v>
      </c>
      <c r="M1328" s="162">
        <v>2015</v>
      </c>
      <c r="N1328" s="162" t="s">
        <v>2629</v>
      </c>
      <c r="O1328" s="162">
        <v>51</v>
      </c>
      <c r="P1328" s="162" t="s">
        <v>204</v>
      </c>
      <c r="Q1328" s="162" t="s">
        <v>204</v>
      </c>
      <c r="R1328" s="162" t="s">
        <v>204</v>
      </c>
      <c r="S1328" s="162" t="s">
        <v>204</v>
      </c>
      <c r="T1328" s="162" t="s">
        <v>204</v>
      </c>
      <c r="U1328" s="162" t="s">
        <v>204</v>
      </c>
      <c r="V1328" s="162" t="s">
        <v>204</v>
      </c>
      <c r="W1328" s="162" t="s">
        <v>204</v>
      </c>
      <c r="X1328" s="162" t="s">
        <v>204</v>
      </c>
      <c r="Y1328" s="162" t="s">
        <v>204</v>
      </c>
      <c r="Z1328" s="162" t="s">
        <v>204</v>
      </c>
      <c r="AA1328" s="162" t="s">
        <v>204</v>
      </c>
      <c r="AB1328" s="162" t="s">
        <v>205</v>
      </c>
      <c r="AC1328" s="162" t="s">
        <v>204</v>
      </c>
      <c r="AD1328" s="162" t="s">
        <v>204</v>
      </c>
      <c r="AE1328" s="162" t="s">
        <v>204</v>
      </c>
      <c r="AF1328" s="162" t="s">
        <v>204</v>
      </c>
      <c r="AG1328" s="162" t="s">
        <v>197</v>
      </c>
    </row>
    <row r="1329" spans="1:33" x14ac:dyDescent="0.25">
      <c r="A1329" s="162" t="s">
        <v>232</v>
      </c>
      <c r="B1329" s="162" t="s">
        <v>197</v>
      </c>
      <c r="C1329" s="162" t="s">
        <v>197</v>
      </c>
      <c r="D1329" s="162" t="s">
        <v>1358</v>
      </c>
      <c r="E1329" s="162" t="s">
        <v>197</v>
      </c>
      <c r="F1329" s="162" t="s">
        <v>1359</v>
      </c>
      <c r="G1329" s="162" t="s">
        <v>1697</v>
      </c>
      <c r="H1329" s="162" t="s">
        <v>2432</v>
      </c>
      <c r="I1329" s="162" t="s">
        <v>197</v>
      </c>
      <c r="J1329" s="162" t="s">
        <v>187</v>
      </c>
      <c r="K1329" s="162" t="s">
        <v>47</v>
      </c>
      <c r="L1329" s="162">
        <v>11</v>
      </c>
      <c r="M1329" s="162">
        <v>2015</v>
      </c>
      <c r="N1329" s="162" t="s">
        <v>2627</v>
      </c>
      <c r="O1329" s="162">
        <v>21</v>
      </c>
      <c r="P1329" s="162" t="s">
        <v>204</v>
      </c>
      <c r="Q1329" s="162" t="s">
        <v>204</v>
      </c>
      <c r="R1329" s="162" t="s">
        <v>204</v>
      </c>
      <c r="S1329" s="162" t="s">
        <v>204</v>
      </c>
      <c r="T1329" s="162" t="s">
        <v>204</v>
      </c>
      <c r="U1329" s="162" t="s">
        <v>204</v>
      </c>
      <c r="V1329" s="162" t="s">
        <v>204</v>
      </c>
      <c r="W1329" s="162" t="s">
        <v>204</v>
      </c>
      <c r="X1329" s="162" t="s">
        <v>204</v>
      </c>
      <c r="Y1329" s="162" t="s">
        <v>204</v>
      </c>
      <c r="Z1329" s="162" t="s">
        <v>204</v>
      </c>
      <c r="AA1329" s="162" t="s">
        <v>204</v>
      </c>
      <c r="AB1329" s="162" t="s">
        <v>205</v>
      </c>
      <c r="AC1329" s="162" t="s">
        <v>204</v>
      </c>
      <c r="AD1329" s="162" t="s">
        <v>204</v>
      </c>
      <c r="AE1329" s="162" t="s">
        <v>204</v>
      </c>
      <c r="AF1329" s="162" t="s">
        <v>204</v>
      </c>
      <c r="AG1329" s="162" t="s">
        <v>197</v>
      </c>
    </row>
    <row r="1330" spans="1:33" x14ac:dyDescent="0.25">
      <c r="A1330" s="162" t="s">
        <v>232</v>
      </c>
      <c r="B1330" s="162" t="s">
        <v>197</v>
      </c>
      <c r="C1330" s="162" t="s">
        <v>197</v>
      </c>
      <c r="D1330" s="162" t="s">
        <v>1358</v>
      </c>
      <c r="E1330" s="162" t="s">
        <v>197</v>
      </c>
      <c r="F1330" s="162" t="s">
        <v>1359</v>
      </c>
      <c r="G1330" s="162" t="s">
        <v>1707</v>
      </c>
      <c r="H1330" s="162" t="s">
        <v>2438</v>
      </c>
      <c r="I1330" s="162" t="s">
        <v>197</v>
      </c>
      <c r="J1330" s="162" t="s">
        <v>187</v>
      </c>
      <c r="K1330" s="162" t="s">
        <v>47</v>
      </c>
      <c r="L1330" s="162">
        <v>11</v>
      </c>
      <c r="M1330" s="162">
        <v>2015</v>
      </c>
      <c r="N1330" s="162" t="s">
        <v>2644</v>
      </c>
      <c r="O1330" s="162">
        <v>10</v>
      </c>
      <c r="P1330" s="162" t="s">
        <v>204</v>
      </c>
      <c r="Q1330" s="162" t="s">
        <v>204</v>
      </c>
      <c r="R1330" s="162" t="s">
        <v>204</v>
      </c>
      <c r="S1330" s="162" t="s">
        <v>204</v>
      </c>
      <c r="T1330" s="162" t="s">
        <v>204</v>
      </c>
      <c r="U1330" s="162" t="s">
        <v>204</v>
      </c>
      <c r="V1330" s="162" t="s">
        <v>204</v>
      </c>
      <c r="W1330" s="162" t="s">
        <v>204</v>
      </c>
      <c r="X1330" s="162" t="s">
        <v>204</v>
      </c>
      <c r="Y1330" s="162" t="s">
        <v>204</v>
      </c>
      <c r="Z1330" s="162" t="s">
        <v>204</v>
      </c>
      <c r="AA1330" s="162" t="s">
        <v>204</v>
      </c>
      <c r="AB1330" s="162" t="s">
        <v>205</v>
      </c>
      <c r="AC1330" s="162" t="s">
        <v>204</v>
      </c>
      <c r="AD1330" s="162" t="s">
        <v>204</v>
      </c>
      <c r="AE1330" s="162" t="s">
        <v>204</v>
      </c>
      <c r="AF1330" s="162" t="s">
        <v>204</v>
      </c>
      <c r="AG1330" s="162" t="s">
        <v>197</v>
      </c>
    </row>
    <row r="1331" spans="1:33" x14ac:dyDescent="0.25">
      <c r="A1331" s="162" t="s">
        <v>232</v>
      </c>
      <c r="B1331" s="162" t="s">
        <v>197</v>
      </c>
      <c r="C1331" s="162" t="s">
        <v>197</v>
      </c>
      <c r="D1331" s="162" t="s">
        <v>1358</v>
      </c>
      <c r="E1331" s="162" t="s">
        <v>197</v>
      </c>
      <c r="F1331" s="162" t="s">
        <v>1359</v>
      </c>
      <c r="G1331" s="162" t="s">
        <v>1707</v>
      </c>
      <c r="H1331" s="162" t="s">
        <v>2438</v>
      </c>
      <c r="I1331" s="162" t="s">
        <v>197</v>
      </c>
      <c r="J1331" s="162" t="s">
        <v>187</v>
      </c>
      <c r="K1331" s="162" t="s">
        <v>47</v>
      </c>
      <c r="L1331" s="162">
        <v>8</v>
      </c>
      <c r="M1331" s="162">
        <v>2015</v>
      </c>
      <c r="N1331" s="162" t="s">
        <v>2642</v>
      </c>
      <c r="O1331" s="162">
        <v>15</v>
      </c>
      <c r="P1331" s="162" t="s">
        <v>204</v>
      </c>
      <c r="Q1331" s="162" t="s">
        <v>204</v>
      </c>
      <c r="R1331" s="162" t="s">
        <v>204</v>
      </c>
      <c r="S1331" s="162" t="s">
        <v>204</v>
      </c>
      <c r="T1331" s="162" t="s">
        <v>204</v>
      </c>
      <c r="U1331" s="162" t="s">
        <v>204</v>
      </c>
      <c r="V1331" s="162" t="s">
        <v>204</v>
      </c>
      <c r="W1331" s="162" t="s">
        <v>204</v>
      </c>
      <c r="X1331" s="162" t="s">
        <v>204</v>
      </c>
      <c r="Y1331" s="162" t="s">
        <v>204</v>
      </c>
      <c r="Z1331" s="162" t="s">
        <v>204</v>
      </c>
      <c r="AA1331" s="162" t="s">
        <v>204</v>
      </c>
      <c r="AB1331" s="162" t="s">
        <v>205</v>
      </c>
      <c r="AC1331" s="162" t="s">
        <v>204</v>
      </c>
      <c r="AD1331" s="162" t="s">
        <v>204</v>
      </c>
      <c r="AE1331" s="162" t="s">
        <v>204</v>
      </c>
      <c r="AF1331" s="162" t="s">
        <v>204</v>
      </c>
      <c r="AG1331" s="162" t="s">
        <v>197</v>
      </c>
    </row>
    <row r="1332" spans="1:33" x14ac:dyDescent="0.25">
      <c r="A1332" s="162" t="s">
        <v>232</v>
      </c>
      <c r="B1332" s="162" t="s">
        <v>197</v>
      </c>
      <c r="C1332" s="162" t="s">
        <v>197</v>
      </c>
      <c r="D1332" s="162" t="s">
        <v>1358</v>
      </c>
      <c r="E1332" s="162" t="s">
        <v>197</v>
      </c>
      <c r="F1332" s="162" t="s">
        <v>1359</v>
      </c>
      <c r="G1332" s="162" t="s">
        <v>1707</v>
      </c>
      <c r="H1332" s="162" t="s">
        <v>2438</v>
      </c>
      <c r="I1332" s="162" t="s">
        <v>197</v>
      </c>
      <c r="J1332" s="162" t="s">
        <v>187</v>
      </c>
      <c r="K1332" s="162" t="s">
        <v>47</v>
      </c>
      <c r="L1332" s="162">
        <v>3</v>
      </c>
      <c r="M1332" s="162">
        <v>2016</v>
      </c>
      <c r="N1332" s="162" t="s">
        <v>2639</v>
      </c>
      <c r="O1332" s="162">
        <v>6</v>
      </c>
      <c r="P1332" s="162" t="s">
        <v>204</v>
      </c>
      <c r="Q1332" s="162" t="s">
        <v>204</v>
      </c>
      <c r="R1332" s="162" t="s">
        <v>204</v>
      </c>
      <c r="S1332" s="162" t="s">
        <v>204</v>
      </c>
      <c r="T1332" s="162" t="s">
        <v>204</v>
      </c>
      <c r="U1332" s="162" t="s">
        <v>204</v>
      </c>
      <c r="V1332" s="162" t="s">
        <v>204</v>
      </c>
      <c r="W1332" s="162" t="s">
        <v>204</v>
      </c>
      <c r="X1332" s="162" t="s">
        <v>204</v>
      </c>
      <c r="Y1332" s="162" t="s">
        <v>204</v>
      </c>
      <c r="Z1332" s="162" t="s">
        <v>204</v>
      </c>
      <c r="AA1332" s="162" t="s">
        <v>204</v>
      </c>
      <c r="AB1332" s="162" t="s">
        <v>205</v>
      </c>
      <c r="AC1332" s="162" t="s">
        <v>204</v>
      </c>
      <c r="AD1332" s="162" t="s">
        <v>204</v>
      </c>
      <c r="AE1332" s="162" t="s">
        <v>204</v>
      </c>
      <c r="AF1332" s="162" t="s">
        <v>204</v>
      </c>
      <c r="AG1332" s="162" t="s">
        <v>197</v>
      </c>
    </row>
    <row r="1333" spans="1:33" x14ac:dyDescent="0.25">
      <c r="A1333" s="162" t="s">
        <v>232</v>
      </c>
      <c r="B1333" s="162" t="s">
        <v>197</v>
      </c>
      <c r="C1333" s="162" t="s">
        <v>197</v>
      </c>
      <c r="D1333" s="162" t="s">
        <v>1358</v>
      </c>
      <c r="E1333" s="162" t="s">
        <v>197</v>
      </c>
      <c r="F1333" s="162" t="s">
        <v>1359</v>
      </c>
      <c r="G1333" s="162" t="s">
        <v>1707</v>
      </c>
      <c r="H1333" s="162" t="s">
        <v>2438</v>
      </c>
      <c r="I1333" s="162" t="s">
        <v>197</v>
      </c>
      <c r="J1333" s="162" t="s">
        <v>187</v>
      </c>
      <c r="K1333" s="162" t="s">
        <v>47</v>
      </c>
      <c r="L1333" s="162">
        <v>5</v>
      </c>
      <c r="M1333" s="162">
        <v>2016</v>
      </c>
      <c r="N1333" s="162" t="s">
        <v>2638</v>
      </c>
      <c r="O1333" s="162">
        <v>15</v>
      </c>
      <c r="P1333" s="162" t="s">
        <v>204</v>
      </c>
      <c r="Q1333" s="162" t="s">
        <v>204</v>
      </c>
      <c r="R1333" s="162" t="s">
        <v>204</v>
      </c>
      <c r="S1333" s="162" t="s">
        <v>204</v>
      </c>
      <c r="T1333" s="162" t="s">
        <v>204</v>
      </c>
      <c r="U1333" s="162" t="s">
        <v>204</v>
      </c>
      <c r="V1333" s="162" t="s">
        <v>204</v>
      </c>
      <c r="W1333" s="162" t="s">
        <v>204</v>
      </c>
      <c r="X1333" s="162" t="s">
        <v>204</v>
      </c>
      <c r="Y1333" s="162" t="s">
        <v>204</v>
      </c>
      <c r="Z1333" s="162" t="s">
        <v>204</v>
      </c>
      <c r="AA1333" s="162" t="s">
        <v>204</v>
      </c>
      <c r="AB1333" s="162" t="s">
        <v>205</v>
      </c>
      <c r="AC1333" s="162" t="s">
        <v>204</v>
      </c>
      <c r="AD1333" s="162" t="s">
        <v>204</v>
      </c>
      <c r="AE1333" s="162" t="s">
        <v>204</v>
      </c>
      <c r="AF1333" s="162" t="s">
        <v>204</v>
      </c>
      <c r="AG1333" s="162" t="s">
        <v>197</v>
      </c>
    </row>
    <row r="1334" spans="1:33" x14ac:dyDescent="0.25">
      <c r="A1334" s="162" t="s">
        <v>232</v>
      </c>
      <c r="B1334" s="162" t="s">
        <v>197</v>
      </c>
      <c r="C1334" s="162" t="s">
        <v>197</v>
      </c>
      <c r="D1334" s="162" t="s">
        <v>1358</v>
      </c>
      <c r="E1334" s="162" t="s">
        <v>197</v>
      </c>
      <c r="F1334" s="162" t="s">
        <v>1359</v>
      </c>
      <c r="G1334" s="162" t="s">
        <v>1707</v>
      </c>
      <c r="H1334" s="162" t="s">
        <v>2438</v>
      </c>
      <c r="I1334" s="162" t="s">
        <v>197</v>
      </c>
      <c r="J1334" s="162" t="s">
        <v>187</v>
      </c>
      <c r="K1334" s="162" t="s">
        <v>47</v>
      </c>
      <c r="L1334" s="162">
        <v>7</v>
      </c>
      <c r="M1334" s="162">
        <v>2015</v>
      </c>
      <c r="N1334" s="162" t="s">
        <v>2641</v>
      </c>
      <c r="O1334" s="162">
        <v>15</v>
      </c>
      <c r="P1334" s="162" t="s">
        <v>204</v>
      </c>
      <c r="Q1334" s="162" t="s">
        <v>204</v>
      </c>
      <c r="R1334" s="162" t="s">
        <v>204</v>
      </c>
      <c r="S1334" s="162" t="s">
        <v>204</v>
      </c>
      <c r="T1334" s="162" t="s">
        <v>204</v>
      </c>
      <c r="U1334" s="162" t="s">
        <v>204</v>
      </c>
      <c r="V1334" s="162" t="s">
        <v>204</v>
      </c>
      <c r="W1334" s="162" t="s">
        <v>204</v>
      </c>
      <c r="X1334" s="162" t="s">
        <v>204</v>
      </c>
      <c r="Y1334" s="162" t="s">
        <v>204</v>
      </c>
      <c r="Z1334" s="162" t="s">
        <v>204</v>
      </c>
      <c r="AA1334" s="162" t="s">
        <v>204</v>
      </c>
      <c r="AB1334" s="162" t="s">
        <v>205</v>
      </c>
      <c r="AC1334" s="162" t="s">
        <v>204</v>
      </c>
      <c r="AD1334" s="162" t="s">
        <v>204</v>
      </c>
      <c r="AE1334" s="162" t="s">
        <v>204</v>
      </c>
      <c r="AF1334" s="162" t="s">
        <v>204</v>
      </c>
      <c r="AG1334" s="162" t="s">
        <v>197</v>
      </c>
    </row>
    <row r="1335" spans="1:33" x14ac:dyDescent="0.25">
      <c r="A1335" s="162" t="s">
        <v>232</v>
      </c>
      <c r="B1335" s="162" t="s">
        <v>197</v>
      </c>
      <c r="C1335" s="162" t="s">
        <v>197</v>
      </c>
      <c r="D1335" s="162" t="s">
        <v>1358</v>
      </c>
      <c r="E1335" s="162" t="s">
        <v>197</v>
      </c>
      <c r="F1335" s="162" t="s">
        <v>1359</v>
      </c>
      <c r="G1335" s="162" t="s">
        <v>1707</v>
      </c>
      <c r="H1335" s="162" t="s">
        <v>2438</v>
      </c>
      <c r="I1335" s="162" t="s">
        <v>197</v>
      </c>
      <c r="J1335" s="162" t="s">
        <v>187</v>
      </c>
      <c r="K1335" s="162" t="s">
        <v>47</v>
      </c>
      <c r="L1335" s="162">
        <v>6</v>
      </c>
      <c r="M1335" s="162">
        <v>2016</v>
      </c>
      <c r="N1335" s="162" t="s">
        <v>2640</v>
      </c>
      <c r="O1335" s="162">
        <v>14</v>
      </c>
      <c r="P1335" s="162" t="s">
        <v>204</v>
      </c>
      <c r="Q1335" s="162" t="s">
        <v>204</v>
      </c>
      <c r="R1335" s="162" t="s">
        <v>204</v>
      </c>
      <c r="S1335" s="162" t="s">
        <v>204</v>
      </c>
      <c r="T1335" s="162" t="s">
        <v>204</v>
      </c>
      <c r="U1335" s="162" t="s">
        <v>204</v>
      </c>
      <c r="V1335" s="162" t="s">
        <v>204</v>
      </c>
      <c r="W1335" s="162" t="s">
        <v>204</v>
      </c>
      <c r="X1335" s="162" t="s">
        <v>204</v>
      </c>
      <c r="Y1335" s="162" t="s">
        <v>204</v>
      </c>
      <c r="Z1335" s="162" t="s">
        <v>204</v>
      </c>
      <c r="AA1335" s="162" t="s">
        <v>204</v>
      </c>
      <c r="AB1335" s="162" t="s">
        <v>205</v>
      </c>
      <c r="AC1335" s="162" t="s">
        <v>204</v>
      </c>
      <c r="AD1335" s="162" t="s">
        <v>204</v>
      </c>
      <c r="AE1335" s="162" t="s">
        <v>204</v>
      </c>
      <c r="AF1335" s="162" t="s">
        <v>204</v>
      </c>
      <c r="AG1335" s="162" t="s">
        <v>197</v>
      </c>
    </row>
    <row r="1336" spans="1:33" x14ac:dyDescent="0.25">
      <c r="A1336" s="162" t="s">
        <v>232</v>
      </c>
      <c r="B1336" s="162" t="s">
        <v>197</v>
      </c>
      <c r="C1336" s="162" t="s">
        <v>197</v>
      </c>
      <c r="D1336" s="162" t="s">
        <v>1358</v>
      </c>
      <c r="E1336" s="162" t="s">
        <v>197</v>
      </c>
      <c r="F1336" s="162" t="s">
        <v>1359</v>
      </c>
      <c r="G1336" s="162" t="s">
        <v>1707</v>
      </c>
      <c r="H1336" s="162" t="s">
        <v>2438</v>
      </c>
      <c r="I1336" s="162" t="s">
        <v>197</v>
      </c>
      <c r="J1336" s="162" t="s">
        <v>187</v>
      </c>
      <c r="K1336" s="162" t="s">
        <v>47</v>
      </c>
      <c r="L1336" s="162">
        <v>12</v>
      </c>
      <c r="M1336" s="162">
        <v>2015</v>
      </c>
      <c r="N1336" s="162" t="s">
        <v>2646</v>
      </c>
      <c r="O1336" s="162">
        <v>6</v>
      </c>
      <c r="P1336" s="162" t="s">
        <v>204</v>
      </c>
      <c r="Q1336" s="162" t="s">
        <v>204</v>
      </c>
      <c r="R1336" s="162" t="s">
        <v>204</v>
      </c>
      <c r="S1336" s="162" t="s">
        <v>204</v>
      </c>
      <c r="T1336" s="162" t="s">
        <v>204</v>
      </c>
      <c r="U1336" s="162" t="s">
        <v>204</v>
      </c>
      <c r="V1336" s="162" t="s">
        <v>204</v>
      </c>
      <c r="W1336" s="162" t="s">
        <v>204</v>
      </c>
      <c r="X1336" s="162" t="s">
        <v>204</v>
      </c>
      <c r="Y1336" s="162" t="s">
        <v>204</v>
      </c>
      <c r="Z1336" s="162" t="s">
        <v>204</v>
      </c>
      <c r="AA1336" s="162" t="s">
        <v>204</v>
      </c>
      <c r="AB1336" s="162" t="s">
        <v>205</v>
      </c>
      <c r="AC1336" s="162" t="s">
        <v>204</v>
      </c>
      <c r="AD1336" s="162" t="s">
        <v>204</v>
      </c>
      <c r="AE1336" s="162" t="s">
        <v>204</v>
      </c>
      <c r="AF1336" s="162" t="s">
        <v>204</v>
      </c>
      <c r="AG1336" s="162" t="s">
        <v>197</v>
      </c>
    </row>
    <row r="1337" spans="1:33" x14ac:dyDescent="0.25">
      <c r="A1337" s="162" t="s">
        <v>232</v>
      </c>
      <c r="B1337" s="162" t="s">
        <v>197</v>
      </c>
      <c r="C1337" s="162" t="s">
        <v>197</v>
      </c>
      <c r="D1337" s="162" t="s">
        <v>1358</v>
      </c>
      <c r="E1337" s="162" t="s">
        <v>197</v>
      </c>
      <c r="F1337" s="162" t="s">
        <v>1359</v>
      </c>
      <c r="G1337" s="162" t="s">
        <v>1707</v>
      </c>
      <c r="H1337" s="162" t="s">
        <v>2438</v>
      </c>
      <c r="I1337" s="162" t="s">
        <v>197</v>
      </c>
      <c r="J1337" s="162" t="s">
        <v>187</v>
      </c>
      <c r="K1337" s="162" t="s">
        <v>47</v>
      </c>
      <c r="L1337" s="162">
        <v>10</v>
      </c>
      <c r="M1337" s="162">
        <v>2015</v>
      </c>
      <c r="N1337" s="162" t="s">
        <v>2643</v>
      </c>
      <c r="O1337" s="162">
        <v>11</v>
      </c>
      <c r="P1337" s="162" t="s">
        <v>204</v>
      </c>
      <c r="Q1337" s="162" t="s">
        <v>204</v>
      </c>
      <c r="R1337" s="162" t="s">
        <v>204</v>
      </c>
      <c r="S1337" s="162" t="s">
        <v>204</v>
      </c>
      <c r="T1337" s="162" t="s">
        <v>204</v>
      </c>
      <c r="U1337" s="162" t="s">
        <v>204</v>
      </c>
      <c r="V1337" s="162" t="s">
        <v>204</v>
      </c>
      <c r="W1337" s="162" t="s">
        <v>204</v>
      </c>
      <c r="X1337" s="162" t="s">
        <v>204</v>
      </c>
      <c r="Y1337" s="162" t="s">
        <v>204</v>
      </c>
      <c r="Z1337" s="162" t="s">
        <v>204</v>
      </c>
      <c r="AA1337" s="162" t="s">
        <v>204</v>
      </c>
      <c r="AB1337" s="162" t="s">
        <v>205</v>
      </c>
      <c r="AC1337" s="162" t="s">
        <v>204</v>
      </c>
      <c r="AD1337" s="162" t="s">
        <v>204</v>
      </c>
      <c r="AE1337" s="162" t="s">
        <v>204</v>
      </c>
      <c r="AF1337" s="162" t="s">
        <v>204</v>
      </c>
      <c r="AG1337" s="162" t="s">
        <v>197</v>
      </c>
    </row>
    <row r="1338" spans="1:33" x14ac:dyDescent="0.25">
      <c r="A1338" s="162" t="s">
        <v>232</v>
      </c>
      <c r="B1338" s="162" t="s">
        <v>197</v>
      </c>
      <c r="C1338" s="162" t="s">
        <v>197</v>
      </c>
      <c r="D1338" s="162" t="s">
        <v>1358</v>
      </c>
      <c r="E1338" s="162" t="s">
        <v>197</v>
      </c>
      <c r="F1338" s="162" t="s">
        <v>1359</v>
      </c>
      <c r="G1338" s="162" t="s">
        <v>1707</v>
      </c>
      <c r="H1338" s="162" t="s">
        <v>2438</v>
      </c>
      <c r="I1338" s="162" t="s">
        <v>197</v>
      </c>
      <c r="J1338" s="162" t="s">
        <v>187</v>
      </c>
      <c r="K1338" s="162" t="s">
        <v>47</v>
      </c>
      <c r="L1338" s="162">
        <v>4</v>
      </c>
      <c r="M1338" s="162">
        <v>2016</v>
      </c>
      <c r="N1338" s="162" t="s">
        <v>2636</v>
      </c>
      <c r="O1338" s="162">
        <v>12</v>
      </c>
      <c r="P1338" s="162" t="s">
        <v>204</v>
      </c>
      <c r="Q1338" s="162" t="s">
        <v>204</v>
      </c>
      <c r="R1338" s="162" t="s">
        <v>204</v>
      </c>
      <c r="S1338" s="162" t="s">
        <v>204</v>
      </c>
      <c r="T1338" s="162" t="s">
        <v>204</v>
      </c>
      <c r="U1338" s="162" t="s">
        <v>204</v>
      </c>
      <c r="V1338" s="162" t="s">
        <v>204</v>
      </c>
      <c r="W1338" s="162" t="s">
        <v>204</v>
      </c>
      <c r="X1338" s="162" t="s">
        <v>204</v>
      </c>
      <c r="Y1338" s="162" t="s">
        <v>204</v>
      </c>
      <c r="Z1338" s="162" t="s">
        <v>204</v>
      </c>
      <c r="AA1338" s="162" t="s">
        <v>204</v>
      </c>
      <c r="AB1338" s="162" t="s">
        <v>205</v>
      </c>
      <c r="AC1338" s="162" t="s">
        <v>204</v>
      </c>
      <c r="AD1338" s="162" t="s">
        <v>204</v>
      </c>
      <c r="AE1338" s="162" t="s">
        <v>204</v>
      </c>
      <c r="AF1338" s="162" t="s">
        <v>204</v>
      </c>
      <c r="AG1338" s="162" t="s">
        <v>197</v>
      </c>
    </row>
    <row r="1339" spans="1:33" x14ac:dyDescent="0.25">
      <c r="A1339" s="162" t="s">
        <v>232</v>
      </c>
      <c r="B1339" s="162" t="s">
        <v>197</v>
      </c>
      <c r="C1339" s="162" t="s">
        <v>197</v>
      </c>
      <c r="D1339" s="162" t="s">
        <v>1358</v>
      </c>
      <c r="E1339" s="162" t="s">
        <v>197</v>
      </c>
      <c r="F1339" s="162" t="s">
        <v>1359</v>
      </c>
      <c r="G1339" s="162" t="s">
        <v>1707</v>
      </c>
      <c r="H1339" s="162" t="s">
        <v>2438</v>
      </c>
      <c r="I1339" s="162" t="s">
        <v>197</v>
      </c>
      <c r="J1339" s="162" t="s">
        <v>187</v>
      </c>
      <c r="K1339" s="162" t="s">
        <v>47</v>
      </c>
      <c r="L1339" s="162">
        <v>1</v>
      </c>
      <c r="M1339" s="162">
        <v>2016</v>
      </c>
      <c r="N1339" s="162" t="s">
        <v>2647</v>
      </c>
      <c r="O1339" s="162">
        <v>6</v>
      </c>
      <c r="P1339" s="162" t="s">
        <v>204</v>
      </c>
      <c r="Q1339" s="162" t="s">
        <v>204</v>
      </c>
      <c r="R1339" s="162" t="s">
        <v>204</v>
      </c>
      <c r="S1339" s="162" t="s">
        <v>204</v>
      </c>
      <c r="T1339" s="162" t="s">
        <v>204</v>
      </c>
      <c r="U1339" s="162" t="s">
        <v>204</v>
      </c>
      <c r="V1339" s="162" t="s">
        <v>204</v>
      </c>
      <c r="W1339" s="162" t="s">
        <v>204</v>
      </c>
      <c r="X1339" s="162" t="s">
        <v>204</v>
      </c>
      <c r="Y1339" s="162" t="s">
        <v>204</v>
      </c>
      <c r="Z1339" s="162" t="s">
        <v>204</v>
      </c>
      <c r="AA1339" s="162" t="s">
        <v>204</v>
      </c>
      <c r="AB1339" s="162" t="s">
        <v>205</v>
      </c>
      <c r="AC1339" s="162" t="s">
        <v>204</v>
      </c>
      <c r="AD1339" s="162" t="s">
        <v>204</v>
      </c>
      <c r="AE1339" s="162" t="s">
        <v>204</v>
      </c>
      <c r="AF1339" s="162" t="s">
        <v>204</v>
      </c>
      <c r="AG1339" s="162" t="s">
        <v>197</v>
      </c>
    </row>
    <row r="1340" spans="1:33" x14ac:dyDescent="0.25">
      <c r="A1340" s="162" t="s">
        <v>232</v>
      </c>
      <c r="B1340" s="162" t="s">
        <v>197</v>
      </c>
      <c r="C1340" s="162" t="s">
        <v>197</v>
      </c>
      <c r="D1340" s="162" t="s">
        <v>1358</v>
      </c>
      <c r="E1340" s="162" t="s">
        <v>197</v>
      </c>
      <c r="F1340" s="162" t="s">
        <v>1359</v>
      </c>
      <c r="G1340" s="162" t="s">
        <v>1707</v>
      </c>
      <c r="H1340" s="162" t="s">
        <v>2438</v>
      </c>
      <c r="I1340" s="162" t="s">
        <v>197</v>
      </c>
      <c r="J1340" s="162" t="s">
        <v>187</v>
      </c>
      <c r="K1340" s="162" t="s">
        <v>47</v>
      </c>
      <c r="L1340" s="162">
        <v>9</v>
      </c>
      <c r="M1340" s="162">
        <v>2015</v>
      </c>
      <c r="N1340" s="162" t="s">
        <v>2645</v>
      </c>
      <c r="O1340" s="162">
        <v>15</v>
      </c>
      <c r="P1340" s="162" t="s">
        <v>204</v>
      </c>
      <c r="Q1340" s="162" t="s">
        <v>204</v>
      </c>
      <c r="R1340" s="162" t="s">
        <v>204</v>
      </c>
      <c r="S1340" s="162" t="s">
        <v>204</v>
      </c>
      <c r="T1340" s="162" t="s">
        <v>204</v>
      </c>
      <c r="U1340" s="162" t="s">
        <v>204</v>
      </c>
      <c r="V1340" s="162" t="s">
        <v>204</v>
      </c>
      <c r="W1340" s="162" t="s">
        <v>204</v>
      </c>
      <c r="X1340" s="162" t="s">
        <v>204</v>
      </c>
      <c r="Y1340" s="162" t="s">
        <v>204</v>
      </c>
      <c r="Z1340" s="162" t="s">
        <v>204</v>
      </c>
      <c r="AA1340" s="162" t="s">
        <v>204</v>
      </c>
      <c r="AB1340" s="162" t="s">
        <v>205</v>
      </c>
      <c r="AC1340" s="162" t="s">
        <v>204</v>
      </c>
      <c r="AD1340" s="162" t="s">
        <v>204</v>
      </c>
      <c r="AE1340" s="162" t="s">
        <v>204</v>
      </c>
      <c r="AF1340" s="162" t="s">
        <v>204</v>
      </c>
      <c r="AG1340" s="162" t="s">
        <v>197</v>
      </c>
    </row>
    <row r="1341" spans="1:33" x14ac:dyDescent="0.25">
      <c r="A1341" s="162" t="s">
        <v>232</v>
      </c>
      <c r="B1341" s="162" t="s">
        <v>197</v>
      </c>
      <c r="C1341" s="162" t="s">
        <v>197</v>
      </c>
      <c r="D1341" s="162" t="s">
        <v>1358</v>
      </c>
      <c r="E1341" s="162" t="s">
        <v>197</v>
      </c>
      <c r="F1341" s="162" t="s">
        <v>1359</v>
      </c>
      <c r="G1341" s="162" t="s">
        <v>1707</v>
      </c>
      <c r="H1341" s="162" t="s">
        <v>2438</v>
      </c>
      <c r="I1341" s="162" t="s">
        <v>197</v>
      </c>
      <c r="J1341" s="162" t="s">
        <v>187</v>
      </c>
      <c r="K1341" s="162" t="s">
        <v>47</v>
      </c>
      <c r="L1341" s="162">
        <v>2</v>
      </c>
      <c r="M1341" s="162">
        <v>2016</v>
      </c>
      <c r="N1341" s="162" t="s">
        <v>2637</v>
      </c>
      <c r="O1341" s="162">
        <v>6</v>
      </c>
      <c r="P1341" s="162" t="s">
        <v>204</v>
      </c>
      <c r="Q1341" s="162" t="s">
        <v>204</v>
      </c>
      <c r="R1341" s="162" t="s">
        <v>204</v>
      </c>
      <c r="S1341" s="162" t="s">
        <v>204</v>
      </c>
      <c r="T1341" s="162" t="s">
        <v>204</v>
      </c>
      <c r="U1341" s="162" t="s">
        <v>204</v>
      </c>
      <c r="V1341" s="162" t="s">
        <v>204</v>
      </c>
      <c r="W1341" s="162" t="s">
        <v>204</v>
      </c>
      <c r="X1341" s="162" t="s">
        <v>204</v>
      </c>
      <c r="Y1341" s="162" t="s">
        <v>204</v>
      </c>
      <c r="Z1341" s="162" t="s">
        <v>204</v>
      </c>
      <c r="AA1341" s="162" t="s">
        <v>204</v>
      </c>
      <c r="AB1341" s="162" t="s">
        <v>205</v>
      </c>
      <c r="AC1341" s="162" t="s">
        <v>204</v>
      </c>
      <c r="AD1341" s="162" t="s">
        <v>204</v>
      </c>
      <c r="AE1341" s="162" t="s">
        <v>204</v>
      </c>
      <c r="AF1341" s="162" t="s">
        <v>204</v>
      </c>
      <c r="AG1341" s="162" t="s">
        <v>197</v>
      </c>
    </row>
    <row r="1342" spans="1:33" x14ac:dyDescent="0.25">
      <c r="A1342" s="162" t="s">
        <v>232</v>
      </c>
      <c r="B1342" s="162" t="s">
        <v>197</v>
      </c>
      <c r="C1342" s="162" t="s">
        <v>197</v>
      </c>
      <c r="D1342" s="162" t="s">
        <v>1358</v>
      </c>
      <c r="E1342" s="162" t="s">
        <v>197</v>
      </c>
      <c r="F1342" s="162" t="s">
        <v>1359</v>
      </c>
      <c r="G1342" s="162" t="s">
        <v>2648</v>
      </c>
      <c r="H1342" s="162" t="s">
        <v>2649</v>
      </c>
      <c r="I1342" s="162" t="s">
        <v>197</v>
      </c>
      <c r="J1342" s="162" t="s">
        <v>187</v>
      </c>
      <c r="K1342" s="162" t="s">
        <v>47</v>
      </c>
      <c r="L1342" s="162">
        <v>2</v>
      </c>
      <c r="M1342" s="162">
        <v>2016</v>
      </c>
      <c r="N1342" s="162" t="s">
        <v>2658</v>
      </c>
      <c r="O1342" s="162">
        <v>7</v>
      </c>
      <c r="P1342" s="162" t="s">
        <v>204</v>
      </c>
      <c r="Q1342" s="162" t="s">
        <v>204</v>
      </c>
      <c r="R1342" s="162" t="s">
        <v>204</v>
      </c>
      <c r="S1342" s="162" t="s">
        <v>204</v>
      </c>
      <c r="T1342" s="162" t="s">
        <v>204</v>
      </c>
      <c r="U1342" s="162" t="s">
        <v>204</v>
      </c>
      <c r="V1342" s="162" t="s">
        <v>204</v>
      </c>
      <c r="W1342" s="162" t="s">
        <v>204</v>
      </c>
      <c r="X1342" s="162" t="s">
        <v>204</v>
      </c>
      <c r="Y1342" s="162" t="s">
        <v>204</v>
      </c>
      <c r="Z1342" s="162" t="s">
        <v>204</v>
      </c>
      <c r="AA1342" s="162" t="s">
        <v>204</v>
      </c>
      <c r="AB1342" s="162" t="s">
        <v>204</v>
      </c>
      <c r="AC1342" s="162" t="s">
        <v>204</v>
      </c>
      <c r="AD1342" s="162" t="s">
        <v>204</v>
      </c>
      <c r="AE1342" s="162" t="s">
        <v>204</v>
      </c>
      <c r="AF1342" s="162" t="s">
        <v>204</v>
      </c>
      <c r="AG1342" s="162" t="s">
        <v>197</v>
      </c>
    </row>
    <row r="1343" spans="1:33" x14ac:dyDescent="0.25">
      <c r="A1343" s="162" t="s">
        <v>232</v>
      </c>
      <c r="B1343" s="162" t="s">
        <v>197</v>
      </c>
      <c r="C1343" s="162" t="s">
        <v>197</v>
      </c>
      <c r="D1343" s="162" t="s">
        <v>1358</v>
      </c>
      <c r="E1343" s="162" t="s">
        <v>197</v>
      </c>
      <c r="F1343" s="162" t="s">
        <v>1359</v>
      </c>
      <c r="G1343" s="162" t="s">
        <v>2648</v>
      </c>
      <c r="H1343" s="162" t="s">
        <v>2649</v>
      </c>
      <c r="I1343" s="162" t="s">
        <v>197</v>
      </c>
      <c r="J1343" s="162" t="s">
        <v>187</v>
      </c>
      <c r="K1343" s="162" t="s">
        <v>47</v>
      </c>
      <c r="L1343" s="162">
        <v>1</v>
      </c>
      <c r="M1343" s="162">
        <v>2016</v>
      </c>
      <c r="N1343" s="162" t="s">
        <v>2650</v>
      </c>
      <c r="O1343" s="162">
        <v>6</v>
      </c>
      <c r="P1343" s="162" t="s">
        <v>204</v>
      </c>
      <c r="Q1343" s="162" t="s">
        <v>204</v>
      </c>
      <c r="R1343" s="162" t="s">
        <v>204</v>
      </c>
      <c r="S1343" s="162" t="s">
        <v>204</v>
      </c>
      <c r="T1343" s="162" t="s">
        <v>204</v>
      </c>
      <c r="U1343" s="162" t="s">
        <v>204</v>
      </c>
      <c r="V1343" s="162" t="s">
        <v>204</v>
      </c>
      <c r="W1343" s="162" t="s">
        <v>204</v>
      </c>
      <c r="X1343" s="162" t="s">
        <v>204</v>
      </c>
      <c r="Y1343" s="162" t="s">
        <v>204</v>
      </c>
      <c r="Z1343" s="162" t="s">
        <v>204</v>
      </c>
      <c r="AA1343" s="162" t="s">
        <v>204</v>
      </c>
      <c r="AB1343" s="162" t="s">
        <v>204</v>
      </c>
      <c r="AC1343" s="162" t="s">
        <v>204</v>
      </c>
      <c r="AD1343" s="162" t="s">
        <v>204</v>
      </c>
      <c r="AE1343" s="162" t="s">
        <v>204</v>
      </c>
      <c r="AF1343" s="162" t="s">
        <v>204</v>
      </c>
      <c r="AG1343" s="162" t="s">
        <v>197</v>
      </c>
    </row>
    <row r="1344" spans="1:33" x14ac:dyDescent="0.25">
      <c r="A1344" s="162" t="s">
        <v>232</v>
      </c>
      <c r="B1344" s="162" t="s">
        <v>197</v>
      </c>
      <c r="C1344" s="162" t="s">
        <v>197</v>
      </c>
      <c r="D1344" s="162" t="s">
        <v>1358</v>
      </c>
      <c r="E1344" s="162" t="s">
        <v>197</v>
      </c>
      <c r="F1344" s="162" t="s">
        <v>1359</v>
      </c>
      <c r="G1344" s="162" t="s">
        <v>2648</v>
      </c>
      <c r="H1344" s="162" t="s">
        <v>2649</v>
      </c>
      <c r="I1344" s="162" t="s">
        <v>197</v>
      </c>
      <c r="J1344" s="162" t="s">
        <v>187</v>
      </c>
      <c r="K1344" s="162" t="s">
        <v>47</v>
      </c>
      <c r="L1344" s="162">
        <v>11</v>
      </c>
      <c r="M1344" s="162">
        <v>2015</v>
      </c>
      <c r="N1344" s="162" t="s">
        <v>2651</v>
      </c>
      <c r="O1344" s="162">
        <v>9</v>
      </c>
      <c r="P1344" s="162" t="s">
        <v>204</v>
      </c>
      <c r="Q1344" s="162" t="s">
        <v>204</v>
      </c>
      <c r="R1344" s="162" t="s">
        <v>204</v>
      </c>
      <c r="S1344" s="162" t="s">
        <v>204</v>
      </c>
      <c r="T1344" s="162" t="s">
        <v>204</v>
      </c>
      <c r="U1344" s="162" t="s">
        <v>204</v>
      </c>
      <c r="V1344" s="162" t="s">
        <v>204</v>
      </c>
      <c r="W1344" s="162" t="s">
        <v>204</v>
      </c>
      <c r="X1344" s="162" t="s">
        <v>204</v>
      </c>
      <c r="Y1344" s="162" t="s">
        <v>204</v>
      </c>
      <c r="Z1344" s="162" t="s">
        <v>204</v>
      </c>
      <c r="AA1344" s="162" t="s">
        <v>204</v>
      </c>
      <c r="AB1344" s="162" t="s">
        <v>204</v>
      </c>
      <c r="AC1344" s="162" t="s">
        <v>204</v>
      </c>
      <c r="AD1344" s="162" t="s">
        <v>204</v>
      </c>
      <c r="AE1344" s="162" t="s">
        <v>204</v>
      </c>
      <c r="AF1344" s="162" t="s">
        <v>204</v>
      </c>
      <c r="AG1344" s="162" t="s">
        <v>197</v>
      </c>
    </row>
    <row r="1345" spans="1:33" x14ac:dyDescent="0.25">
      <c r="A1345" s="162" t="s">
        <v>232</v>
      </c>
      <c r="B1345" s="162" t="s">
        <v>197</v>
      </c>
      <c r="C1345" s="162" t="s">
        <v>197</v>
      </c>
      <c r="D1345" s="162" t="s">
        <v>1358</v>
      </c>
      <c r="E1345" s="162" t="s">
        <v>197</v>
      </c>
      <c r="F1345" s="162" t="s">
        <v>1359</v>
      </c>
      <c r="G1345" s="162" t="s">
        <v>2648</v>
      </c>
      <c r="H1345" s="162" t="s">
        <v>2649</v>
      </c>
      <c r="I1345" s="162" t="s">
        <v>197</v>
      </c>
      <c r="J1345" s="162" t="s">
        <v>187</v>
      </c>
      <c r="K1345" s="162" t="s">
        <v>47</v>
      </c>
      <c r="L1345" s="162">
        <v>10</v>
      </c>
      <c r="M1345" s="162">
        <v>2015</v>
      </c>
      <c r="N1345" s="162" t="s">
        <v>2653</v>
      </c>
      <c r="O1345" s="162">
        <v>17</v>
      </c>
      <c r="P1345" s="162" t="s">
        <v>204</v>
      </c>
      <c r="Q1345" s="162" t="s">
        <v>204</v>
      </c>
      <c r="R1345" s="162" t="s">
        <v>204</v>
      </c>
      <c r="S1345" s="162" t="s">
        <v>204</v>
      </c>
      <c r="T1345" s="162" t="s">
        <v>204</v>
      </c>
      <c r="U1345" s="162" t="s">
        <v>204</v>
      </c>
      <c r="V1345" s="162" t="s">
        <v>204</v>
      </c>
      <c r="W1345" s="162" t="s">
        <v>204</v>
      </c>
      <c r="X1345" s="162" t="s">
        <v>204</v>
      </c>
      <c r="Y1345" s="162" t="s">
        <v>204</v>
      </c>
      <c r="Z1345" s="162" t="s">
        <v>204</v>
      </c>
      <c r="AA1345" s="162" t="s">
        <v>204</v>
      </c>
      <c r="AB1345" s="162" t="s">
        <v>204</v>
      </c>
      <c r="AC1345" s="162" t="s">
        <v>204</v>
      </c>
      <c r="AD1345" s="162" t="s">
        <v>204</v>
      </c>
      <c r="AE1345" s="162" t="s">
        <v>204</v>
      </c>
      <c r="AF1345" s="162" t="s">
        <v>204</v>
      </c>
      <c r="AG1345" s="162" t="s">
        <v>197</v>
      </c>
    </row>
    <row r="1346" spans="1:33" x14ac:dyDescent="0.25">
      <c r="A1346" s="162" t="s">
        <v>232</v>
      </c>
      <c r="B1346" s="162" t="s">
        <v>197</v>
      </c>
      <c r="C1346" s="162" t="s">
        <v>197</v>
      </c>
      <c r="D1346" s="162" t="s">
        <v>1358</v>
      </c>
      <c r="E1346" s="162" t="s">
        <v>197</v>
      </c>
      <c r="F1346" s="162" t="s">
        <v>1359</v>
      </c>
      <c r="G1346" s="162" t="s">
        <v>2648</v>
      </c>
      <c r="H1346" s="162" t="s">
        <v>2649</v>
      </c>
      <c r="I1346" s="162" t="s">
        <v>197</v>
      </c>
      <c r="J1346" s="162" t="s">
        <v>187</v>
      </c>
      <c r="K1346" s="162" t="s">
        <v>47</v>
      </c>
      <c r="L1346" s="162">
        <v>4</v>
      </c>
      <c r="M1346" s="162">
        <v>2016</v>
      </c>
      <c r="N1346" s="162" t="s">
        <v>2660</v>
      </c>
      <c r="O1346" s="162">
        <v>7</v>
      </c>
      <c r="P1346" s="162" t="s">
        <v>204</v>
      </c>
      <c r="Q1346" s="162" t="s">
        <v>204</v>
      </c>
      <c r="R1346" s="162" t="s">
        <v>204</v>
      </c>
      <c r="S1346" s="162" t="s">
        <v>204</v>
      </c>
      <c r="T1346" s="162" t="s">
        <v>204</v>
      </c>
      <c r="U1346" s="162" t="s">
        <v>204</v>
      </c>
      <c r="V1346" s="162" t="s">
        <v>204</v>
      </c>
      <c r="W1346" s="162" t="s">
        <v>204</v>
      </c>
      <c r="X1346" s="162" t="s">
        <v>204</v>
      </c>
      <c r="Y1346" s="162" t="s">
        <v>204</v>
      </c>
      <c r="Z1346" s="162" t="s">
        <v>204</v>
      </c>
      <c r="AA1346" s="162" t="s">
        <v>204</v>
      </c>
      <c r="AB1346" s="162" t="s">
        <v>204</v>
      </c>
      <c r="AC1346" s="162" t="s">
        <v>204</v>
      </c>
      <c r="AD1346" s="162" t="s">
        <v>204</v>
      </c>
      <c r="AE1346" s="162" t="s">
        <v>204</v>
      </c>
      <c r="AF1346" s="162" t="s">
        <v>204</v>
      </c>
      <c r="AG1346" s="162" t="s">
        <v>197</v>
      </c>
    </row>
    <row r="1347" spans="1:33" x14ac:dyDescent="0.25">
      <c r="A1347" s="162" t="s">
        <v>232</v>
      </c>
      <c r="B1347" s="162" t="s">
        <v>197</v>
      </c>
      <c r="C1347" s="162" t="s">
        <v>197</v>
      </c>
      <c r="D1347" s="162" t="s">
        <v>1358</v>
      </c>
      <c r="E1347" s="162" t="s">
        <v>197</v>
      </c>
      <c r="F1347" s="162" t="s">
        <v>1359</v>
      </c>
      <c r="G1347" s="162" t="s">
        <v>2648</v>
      </c>
      <c r="H1347" s="162" t="s">
        <v>2649</v>
      </c>
      <c r="I1347" s="162" t="s">
        <v>197</v>
      </c>
      <c r="J1347" s="162" t="s">
        <v>187</v>
      </c>
      <c r="K1347" s="162" t="s">
        <v>47</v>
      </c>
      <c r="L1347" s="162">
        <v>12</v>
      </c>
      <c r="M1347" s="162">
        <v>2015</v>
      </c>
      <c r="N1347" s="162" t="s">
        <v>2652</v>
      </c>
      <c r="O1347" s="162">
        <v>7</v>
      </c>
      <c r="P1347" s="162" t="s">
        <v>204</v>
      </c>
      <c r="Q1347" s="162" t="s">
        <v>204</v>
      </c>
      <c r="R1347" s="162" t="s">
        <v>204</v>
      </c>
      <c r="S1347" s="162" t="s">
        <v>204</v>
      </c>
      <c r="T1347" s="162" t="s">
        <v>204</v>
      </c>
      <c r="U1347" s="162" t="s">
        <v>204</v>
      </c>
      <c r="V1347" s="162" t="s">
        <v>204</v>
      </c>
      <c r="W1347" s="162" t="s">
        <v>204</v>
      </c>
      <c r="X1347" s="162" t="s">
        <v>204</v>
      </c>
      <c r="Y1347" s="162" t="s">
        <v>204</v>
      </c>
      <c r="Z1347" s="162" t="s">
        <v>204</v>
      </c>
      <c r="AA1347" s="162" t="s">
        <v>204</v>
      </c>
      <c r="AB1347" s="162" t="s">
        <v>204</v>
      </c>
      <c r="AC1347" s="162" t="s">
        <v>204</v>
      </c>
      <c r="AD1347" s="162" t="s">
        <v>204</v>
      </c>
      <c r="AE1347" s="162" t="s">
        <v>204</v>
      </c>
      <c r="AF1347" s="162" t="s">
        <v>204</v>
      </c>
      <c r="AG1347" s="162" t="s">
        <v>197</v>
      </c>
    </row>
    <row r="1348" spans="1:33" x14ac:dyDescent="0.25">
      <c r="A1348" s="162" t="s">
        <v>232</v>
      </c>
      <c r="B1348" s="162" t="s">
        <v>197</v>
      </c>
      <c r="C1348" s="162" t="s">
        <v>197</v>
      </c>
      <c r="D1348" s="162" t="s">
        <v>1358</v>
      </c>
      <c r="E1348" s="162" t="s">
        <v>197</v>
      </c>
      <c r="F1348" s="162" t="s">
        <v>1359</v>
      </c>
      <c r="G1348" s="162" t="s">
        <v>2648</v>
      </c>
      <c r="H1348" s="162" t="s">
        <v>2649</v>
      </c>
      <c r="I1348" s="162" t="s">
        <v>197</v>
      </c>
      <c r="J1348" s="162" t="s">
        <v>187</v>
      </c>
      <c r="K1348" s="162" t="s">
        <v>47</v>
      </c>
      <c r="L1348" s="162">
        <v>6</v>
      </c>
      <c r="M1348" s="162">
        <v>2016</v>
      </c>
      <c r="N1348" s="162" t="s">
        <v>2657</v>
      </c>
      <c r="O1348" s="162">
        <v>19</v>
      </c>
      <c r="P1348" s="162" t="s">
        <v>204</v>
      </c>
      <c r="Q1348" s="162" t="s">
        <v>204</v>
      </c>
      <c r="R1348" s="162" t="s">
        <v>204</v>
      </c>
      <c r="S1348" s="162" t="s">
        <v>204</v>
      </c>
      <c r="T1348" s="162" t="s">
        <v>204</v>
      </c>
      <c r="U1348" s="162" t="s">
        <v>204</v>
      </c>
      <c r="V1348" s="162" t="s">
        <v>204</v>
      </c>
      <c r="W1348" s="162" t="s">
        <v>204</v>
      </c>
      <c r="X1348" s="162" t="s">
        <v>204</v>
      </c>
      <c r="Y1348" s="162" t="s">
        <v>204</v>
      </c>
      <c r="Z1348" s="162" t="s">
        <v>204</v>
      </c>
      <c r="AA1348" s="162" t="s">
        <v>204</v>
      </c>
      <c r="AB1348" s="162" t="s">
        <v>204</v>
      </c>
      <c r="AC1348" s="162" t="s">
        <v>204</v>
      </c>
      <c r="AD1348" s="162" t="s">
        <v>204</v>
      </c>
      <c r="AE1348" s="162" t="s">
        <v>204</v>
      </c>
      <c r="AF1348" s="162" t="s">
        <v>204</v>
      </c>
      <c r="AG1348" s="162" t="s">
        <v>197</v>
      </c>
    </row>
    <row r="1349" spans="1:33" x14ac:dyDescent="0.25">
      <c r="A1349" s="162" t="s">
        <v>232</v>
      </c>
      <c r="B1349" s="162" t="s">
        <v>197</v>
      </c>
      <c r="C1349" s="162" t="s">
        <v>197</v>
      </c>
      <c r="D1349" s="162" t="s">
        <v>1358</v>
      </c>
      <c r="E1349" s="162" t="s">
        <v>197</v>
      </c>
      <c r="F1349" s="162" t="s">
        <v>1359</v>
      </c>
      <c r="G1349" s="162" t="s">
        <v>2648</v>
      </c>
      <c r="H1349" s="162" t="s">
        <v>2649</v>
      </c>
      <c r="I1349" s="162" t="s">
        <v>197</v>
      </c>
      <c r="J1349" s="162" t="s">
        <v>187</v>
      </c>
      <c r="K1349" s="162" t="s">
        <v>47</v>
      </c>
      <c r="L1349" s="162">
        <v>8</v>
      </c>
      <c r="M1349" s="162">
        <v>2015</v>
      </c>
      <c r="N1349" s="162" t="s">
        <v>2656</v>
      </c>
      <c r="O1349" s="162">
        <v>11</v>
      </c>
      <c r="P1349" s="162" t="s">
        <v>204</v>
      </c>
      <c r="Q1349" s="162" t="s">
        <v>204</v>
      </c>
      <c r="R1349" s="162" t="s">
        <v>204</v>
      </c>
      <c r="S1349" s="162" t="s">
        <v>204</v>
      </c>
      <c r="T1349" s="162" t="s">
        <v>204</v>
      </c>
      <c r="U1349" s="162" t="s">
        <v>204</v>
      </c>
      <c r="V1349" s="162" t="s">
        <v>204</v>
      </c>
      <c r="W1349" s="162" t="s">
        <v>204</v>
      </c>
      <c r="X1349" s="162" t="s">
        <v>204</v>
      </c>
      <c r="Y1349" s="162" t="s">
        <v>204</v>
      </c>
      <c r="Z1349" s="162" t="s">
        <v>204</v>
      </c>
      <c r="AA1349" s="162" t="s">
        <v>204</v>
      </c>
      <c r="AB1349" s="162" t="s">
        <v>204</v>
      </c>
      <c r="AC1349" s="162" t="s">
        <v>204</v>
      </c>
      <c r="AD1349" s="162" t="s">
        <v>204</v>
      </c>
      <c r="AE1349" s="162" t="s">
        <v>204</v>
      </c>
      <c r="AF1349" s="162" t="s">
        <v>204</v>
      </c>
      <c r="AG1349" s="162" t="s">
        <v>197</v>
      </c>
    </row>
    <row r="1350" spans="1:33" x14ac:dyDescent="0.25">
      <c r="A1350" s="162" t="s">
        <v>232</v>
      </c>
      <c r="B1350" s="162" t="s">
        <v>197</v>
      </c>
      <c r="C1350" s="162" t="s">
        <v>197</v>
      </c>
      <c r="D1350" s="162" t="s">
        <v>1358</v>
      </c>
      <c r="E1350" s="162" t="s">
        <v>197</v>
      </c>
      <c r="F1350" s="162" t="s">
        <v>1359</v>
      </c>
      <c r="G1350" s="162" t="s">
        <v>2648</v>
      </c>
      <c r="H1350" s="162" t="s">
        <v>2649</v>
      </c>
      <c r="I1350" s="162" t="s">
        <v>197</v>
      </c>
      <c r="J1350" s="162" t="s">
        <v>187</v>
      </c>
      <c r="K1350" s="162" t="s">
        <v>47</v>
      </c>
      <c r="L1350" s="162">
        <v>3</v>
      </c>
      <c r="M1350" s="162">
        <v>2016</v>
      </c>
      <c r="N1350" s="162" t="s">
        <v>2659</v>
      </c>
      <c r="O1350" s="162">
        <v>7</v>
      </c>
      <c r="P1350" s="162" t="s">
        <v>204</v>
      </c>
      <c r="Q1350" s="162" t="s">
        <v>204</v>
      </c>
      <c r="R1350" s="162" t="s">
        <v>204</v>
      </c>
      <c r="S1350" s="162" t="s">
        <v>204</v>
      </c>
      <c r="T1350" s="162" t="s">
        <v>204</v>
      </c>
      <c r="U1350" s="162" t="s">
        <v>204</v>
      </c>
      <c r="V1350" s="162" t="s">
        <v>204</v>
      </c>
      <c r="W1350" s="162" t="s">
        <v>204</v>
      </c>
      <c r="X1350" s="162" t="s">
        <v>204</v>
      </c>
      <c r="Y1350" s="162" t="s">
        <v>204</v>
      </c>
      <c r="Z1350" s="162" t="s">
        <v>204</v>
      </c>
      <c r="AA1350" s="162" t="s">
        <v>204</v>
      </c>
      <c r="AB1350" s="162" t="s">
        <v>204</v>
      </c>
      <c r="AC1350" s="162" t="s">
        <v>204</v>
      </c>
      <c r="AD1350" s="162" t="s">
        <v>204</v>
      </c>
      <c r="AE1350" s="162" t="s">
        <v>204</v>
      </c>
      <c r="AF1350" s="162" t="s">
        <v>204</v>
      </c>
      <c r="AG1350" s="162" t="s">
        <v>197</v>
      </c>
    </row>
    <row r="1351" spans="1:33" x14ac:dyDescent="0.25">
      <c r="A1351" s="162" t="s">
        <v>232</v>
      </c>
      <c r="B1351" s="162" t="s">
        <v>197</v>
      </c>
      <c r="C1351" s="162" t="s">
        <v>197</v>
      </c>
      <c r="D1351" s="162" t="s">
        <v>1358</v>
      </c>
      <c r="E1351" s="162" t="s">
        <v>197</v>
      </c>
      <c r="F1351" s="162" t="s">
        <v>1359</v>
      </c>
      <c r="G1351" s="162" t="s">
        <v>2648</v>
      </c>
      <c r="H1351" s="162" t="s">
        <v>2649</v>
      </c>
      <c r="I1351" s="162" t="s">
        <v>197</v>
      </c>
      <c r="J1351" s="162" t="s">
        <v>187</v>
      </c>
      <c r="K1351" s="162" t="s">
        <v>47</v>
      </c>
      <c r="L1351" s="162">
        <v>5</v>
      </c>
      <c r="M1351" s="162">
        <v>2016</v>
      </c>
      <c r="N1351" s="162" t="s">
        <v>2661</v>
      </c>
      <c r="O1351" s="162">
        <v>9</v>
      </c>
      <c r="P1351" s="162" t="s">
        <v>204</v>
      </c>
      <c r="Q1351" s="162" t="s">
        <v>204</v>
      </c>
      <c r="R1351" s="162" t="s">
        <v>204</v>
      </c>
      <c r="S1351" s="162" t="s">
        <v>204</v>
      </c>
      <c r="T1351" s="162" t="s">
        <v>204</v>
      </c>
      <c r="U1351" s="162" t="s">
        <v>204</v>
      </c>
      <c r="V1351" s="162" t="s">
        <v>204</v>
      </c>
      <c r="W1351" s="162" t="s">
        <v>204</v>
      </c>
      <c r="X1351" s="162" t="s">
        <v>204</v>
      </c>
      <c r="Y1351" s="162" t="s">
        <v>204</v>
      </c>
      <c r="Z1351" s="162" t="s">
        <v>204</v>
      </c>
      <c r="AA1351" s="162" t="s">
        <v>204</v>
      </c>
      <c r="AB1351" s="162" t="s">
        <v>204</v>
      </c>
      <c r="AC1351" s="162" t="s">
        <v>204</v>
      </c>
      <c r="AD1351" s="162" t="s">
        <v>204</v>
      </c>
      <c r="AE1351" s="162" t="s">
        <v>204</v>
      </c>
      <c r="AF1351" s="162" t="s">
        <v>204</v>
      </c>
      <c r="AG1351" s="162" t="s">
        <v>197</v>
      </c>
    </row>
    <row r="1352" spans="1:33" x14ac:dyDescent="0.25">
      <c r="A1352" s="162" t="s">
        <v>232</v>
      </c>
      <c r="B1352" s="162" t="s">
        <v>197</v>
      </c>
      <c r="C1352" s="162" t="s">
        <v>197</v>
      </c>
      <c r="D1352" s="162" t="s">
        <v>1358</v>
      </c>
      <c r="E1352" s="162" t="s">
        <v>197</v>
      </c>
      <c r="F1352" s="162" t="s">
        <v>1359</v>
      </c>
      <c r="G1352" s="162" t="s">
        <v>2648</v>
      </c>
      <c r="H1352" s="162" t="s">
        <v>2649</v>
      </c>
      <c r="I1352" s="162" t="s">
        <v>197</v>
      </c>
      <c r="J1352" s="162" t="s">
        <v>187</v>
      </c>
      <c r="K1352" s="162" t="s">
        <v>47</v>
      </c>
      <c r="L1352" s="162">
        <v>7</v>
      </c>
      <c r="M1352" s="162">
        <v>2015</v>
      </c>
      <c r="N1352" s="162" t="s">
        <v>2655</v>
      </c>
      <c r="O1352" s="162">
        <v>12</v>
      </c>
      <c r="P1352" s="162" t="s">
        <v>204</v>
      </c>
      <c r="Q1352" s="162" t="s">
        <v>204</v>
      </c>
      <c r="R1352" s="162" t="s">
        <v>204</v>
      </c>
      <c r="S1352" s="162" t="s">
        <v>204</v>
      </c>
      <c r="T1352" s="162" t="s">
        <v>204</v>
      </c>
      <c r="U1352" s="162" t="s">
        <v>204</v>
      </c>
      <c r="V1352" s="162" t="s">
        <v>204</v>
      </c>
      <c r="W1352" s="162" t="s">
        <v>204</v>
      </c>
      <c r="X1352" s="162" t="s">
        <v>204</v>
      </c>
      <c r="Y1352" s="162" t="s">
        <v>204</v>
      </c>
      <c r="Z1352" s="162" t="s">
        <v>204</v>
      </c>
      <c r="AA1352" s="162" t="s">
        <v>204</v>
      </c>
      <c r="AB1352" s="162" t="s">
        <v>204</v>
      </c>
      <c r="AC1352" s="162" t="s">
        <v>204</v>
      </c>
      <c r="AD1352" s="162" t="s">
        <v>204</v>
      </c>
      <c r="AE1352" s="162" t="s">
        <v>204</v>
      </c>
      <c r="AF1352" s="162" t="s">
        <v>204</v>
      </c>
      <c r="AG1352" s="162" t="s">
        <v>197</v>
      </c>
    </row>
    <row r="1353" spans="1:33" x14ac:dyDescent="0.25">
      <c r="A1353" s="162" t="s">
        <v>232</v>
      </c>
      <c r="B1353" s="162" t="s">
        <v>197</v>
      </c>
      <c r="C1353" s="162" t="s">
        <v>197</v>
      </c>
      <c r="D1353" s="162" t="s">
        <v>1358</v>
      </c>
      <c r="E1353" s="162" t="s">
        <v>197</v>
      </c>
      <c r="F1353" s="162" t="s">
        <v>1359</v>
      </c>
      <c r="G1353" s="162" t="s">
        <v>2648</v>
      </c>
      <c r="H1353" s="162" t="s">
        <v>2649</v>
      </c>
      <c r="I1353" s="162" t="s">
        <v>197</v>
      </c>
      <c r="J1353" s="162" t="s">
        <v>187</v>
      </c>
      <c r="K1353" s="162" t="s">
        <v>47</v>
      </c>
      <c r="L1353" s="162">
        <v>9</v>
      </c>
      <c r="M1353" s="162">
        <v>2015</v>
      </c>
      <c r="N1353" s="162" t="s">
        <v>2654</v>
      </c>
      <c r="O1353" s="162">
        <v>10</v>
      </c>
      <c r="P1353" s="162" t="s">
        <v>204</v>
      </c>
      <c r="Q1353" s="162" t="s">
        <v>204</v>
      </c>
      <c r="R1353" s="162" t="s">
        <v>204</v>
      </c>
      <c r="S1353" s="162" t="s">
        <v>204</v>
      </c>
      <c r="T1353" s="162" t="s">
        <v>204</v>
      </c>
      <c r="U1353" s="162" t="s">
        <v>204</v>
      </c>
      <c r="V1353" s="162" t="s">
        <v>204</v>
      </c>
      <c r="W1353" s="162" t="s">
        <v>204</v>
      </c>
      <c r="X1353" s="162" t="s">
        <v>204</v>
      </c>
      <c r="Y1353" s="162" t="s">
        <v>204</v>
      </c>
      <c r="Z1353" s="162" t="s">
        <v>204</v>
      </c>
      <c r="AA1353" s="162" t="s">
        <v>204</v>
      </c>
      <c r="AB1353" s="162" t="s">
        <v>204</v>
      </c>
      <c r="AC1353" s="162" t="s">
        <v>204</v>
      </c>
      <c r="AD1353" s="162" t="s">
        <v>204</v>
      </c>
      <c r="AE1353" s="162" t="s">
        <v>204</v>
      </c>
      <c r="AF1353" s="162" t="s">
        <v>204</v>
      </c>
      <c r="AG1353" s="162" t="s">
        <v>197</v>
      </c>
    </row>
    <row r="1354" spans="1:33" x14ac:dyDescent="0.25">
      <c r="A1354" s="162" t="s">
        <v>232</v>
      </c>
      <c r="B1354" s="162" t="s">
        <v>197</v>
      </c>
      <c r="C1354" s="162" t="s">
        <v>197</v>
      </c>
      <c r="D1354" s="162" t="s">
        <v>1358</v>
      </c>
      <c r="E1354" s="162" t="s">
        <v>197</v>
      </c>
      <c r="F1354" s="162" t="s">
        <v>1359</v>
      </c>
      <c r="G1354" s="162" t="s">
        <v>2156</v>
      </c>
      <c r="H1354" s="162" t="s">
        <v>2157</v>
      </c>
      <c r="I1354" s="162" t="s">
        <v>2158</v>
      </c>
      <c r="J1354" s="162" t="s">
        <v>186</v>
      </c>
      <c r="K1354" s="162" t="s">
        <v>10</v>
      </c>
      <c r="L1354" s="162">
        <v>11</v>
      </c>
      <c r="M1354" s="162">
        <v>2015</v>
      </c>
      <c r="N1354" s="162" t="s">
        <v>2666</v>
      </c>
      <c r="O1354" s="162">
        <v>19578</v>
      </c>
      <c r="P1354" s="162" t="s">
        <v>204</v>
      </c>
      <c r="Q1354" s="162" t="s">
        <v>204</v>
      </c>
      <c r="R1354" s="162" t="s">
        <v>205</v>
      </c>
      <c r="S1354" s="162" t="s">
        <v>204</v>
      </c>
      <c r="T1354" s="162" t="s">
        <v>204</v>
      </c>
      <c r="U1354" s="162" t="s">
        <v>204</v>
      </c>
      <c r="V1354" s="162" t="s">
        <v>204</v>
      </c>
      <c r="W1354" s="162" t="s">
        <v>204</v>
      </c>
      <c r="X1354" s="162" t="s">
        <v>204</v>
      </c>
      <c r="Y1354" s="162" t="s">
        <v>204</v>
      </c>
      <c r="Z1354" s="162" t="s">
        <v>204</v>
      </c>
      <c r="AA1354" s="162" t="s">
        <v>204</v>
      </c>
      <c r="AB1354" s="162" t="s">
        <v>205</v>
      </c>
      <c r="AC1354" s="162" t="s">
        <v>204</v>
      </c>
      <c r="AD1354" s="162" t="s">
        <v>204</v>
      </c>
      <c r="AE1354" s="162" t="s">
        <v>204</v>
      </c>
      <c r="AF1354" s="162" t="s">
        <v>204</v>
      </c>
      <c r="AG1354" s="162" t="s">
        <v>197</v>
      </c>
    </row>
    <row r="1355" spans="1:33" x14ac:dyDescent="0.25">
      <c r="A1355" s="162" t="s">
        <v>232</v>
      </c>
      <c r="B1355" s="162" t="s">
        <v>197</v>
      </c>
      <c r="C1355" s="162" t="s">
        <v>197</v>
      </c>
      <c r="D1355" s="162" t="s">
        <v>1358</v>
      </c>
      <c r="E1355" s="162" t="s">
        <v>197</v>
      </c>
      <c r="F1355" s="162" t="s">
        <v>1359</v>
      </c>
      <c r="G1355" s="162" t="s">
        <v>2156</v>
      </c>
      <c r="H1355" s="162" t="s">
        <v>2157</v>
      </c>
      <c r="I1355" s="162" t="s">
        <v>2158</v>
      </c>
      <c r="J1355" s="162" t="s">
        <v>186</v>
      </c>
      <c r="K1355" s="162" t="s">
        <v>10</v>
      </c>
      <c r="L1355" s="162">
        <v>10</v>
      </c>
      <c r="M1355" s="162">
        <v>2015</v>
      </c>
      <c r="N1355" s="162" t="s">
        <v>2665</v>
      </c>
      <c r="O1355" s="162">
        <v>776</v>
      </c>
      <c r="P1355" s="162" t="s">
        <v>204</v>
      </c>
      <c r="Q1355" s="162" t="s">
        <v>204</v>
      </c>
      <c r="R1355" s="162" t="s">
        <v>205</v>
      </c>
      <c r="S1355" s="162" t="s">
        <v>204</v>
      </c>
      <c r="T1355" s="162" t="s">
        <v>204</v>
      </c>
      <c r="U1355" s="162" t="s">
        <v>204</v>
      </c>
      <c r="V1355" s="162" t="s">
        <v>204</v>
      </c>
      <c r="W1355" s="162" t="s">
        <v>204</v>
      </c>
      <c r="X1355" s="162" t="s">
        <v>204</v>
      </c>
      <c r="Y1355" s="162" t="s">
        <v>204</v>
      </c>
      <c r="Z1355" s="162" t="s">
        <v>204</v>
      </c>
      <c r="AA1355" s="162" t="s">
        <v>204</v>
      </c>
      <c r="AB1355" s="162" t="s">
        <v>205</v>
      </c>
      <c r="AC1355" s="162" t="s">
        <v>204</v>
      </c>
      <c r="AD1355" s="162" t="s">
        <v>204</v>
      </c>
      <c r="AE1355" s="162" t="s">
        <v>204</v>
      </c>
      <c r="AF1355" s="162" t="s">
        <v>204</v>
      </c>
      <c r="AG1355" s="162" t="s">
        <v>197</v>
      </c>
    </row>
    <row r="1356" spans="1:33" x14ac:dyDescent="0.25">
      <c r="A1356" s="162" t="s">
        <v>232</v>
      </c>
      <c r="B1356" s="162" t="s">
        <v>197</v>
      </c>
      <c r="C1356" s="162" t="s">
        <v>197</v>
      </c>
      <c r="D1356" s="162" t="s">
        <v>1358</v>
      </c>
      <c r="E1356" s="162" t="s">
        <v>197</v>
      </c>
      <c r="F1356" s="162" t="s">
        <v>1359</v>
      </c>
      <c r="G1356" s="162" t="s">
        <v>2156</v>
      </c>
      <c r="H1356" s="162" t="s">
        <v>2157</v>
      </c>
      <c r="I1356" s="162" t="s">
        <v>2158</v>
      </c>
      <c r="J1356" s="162" t="s">
        <v>186</v>
      </c>
      <c r="K1356" s="162" t="s">
        <v>10</v>
      </c>
      <c r="L1356" s="162">
        <v>9</v>
      </c>
      <c r="M1356" s="162">
        <v>2015</v>
      </c>
      <c r="N1356" s="162" t="s">
        <v>2664</v>
      </c>
      <c r="O1356" s="162">
        <v>11238</v>
      </c>
      <c r="P1356" s="162" t="s">
        <v>204</v>
      </c>
      <c r="Q1356" s="162" t="s">
        <v>204</v>
      </c>
      <c r="R1356" s="162" t="s">
        <v>205</v>
      </c>
      <c r="S1356" s="162" t="s">
        <v>204</v>
      </c>
      <c r="T1356" s="162" t="s">
        <v>204</v>
      </c>
      <c r="U1356" s="162" t="s">
        <v>204</v>
      </c>
      <c r="V1356" s="162" t="s">
        <v>204</v>
      </c>
      <c r="W1356" s="162" t="s">
        <v>204</v>
      </c>
      <c r="X1356" s="162" t="s">
        <v>204</v>
      </c>
      <c r="Y1356" s="162" t="s">
        <v>204</v>
      </c>
      <c r="Z1356" s="162" t="s">
        <v>204</v>
      </c>
      <c r="AA1356" s="162" t="s">
        <v>204</v>
      </c>
      <c r="AB1356" s="162" t="s">
        <v>205</v>
      </c>
      <c r="AC1356" s="162" t="s">
        <v>204</v>
      </c>
      <c r="AD1356" s="162" t="s">
        <v>204</v>
      </c>
      <c r="AE1356" s="162" t="s">
        <v>204</v>
      </c>
      <c r="AF1356" s="162" t="s">
        <v>204</v>
      </c>
      <c r="AG1356" s="162" t="s">
        <v>197</v>
      </c>
    </row>
    <row r="1357" spans="1:33" x14ac:dyDescent="0.25">
      <c r="A1357" s="162" t="s">
        <v>232</v>
      </c>
      <c r="B1357" s="162" t="s">
        <v>197</v>
      </c>
      <c r="C1357" s="162" t="s">
        <v>197</v>
      </c>
      <c r="D1357" s="162" t="s">
        <v>1358</v>
      </c>
      <c r="E1357" s="162" t="s">
        <v>197</v>
      </c>
      <c r="F1357" s="162" t="s">
        <v>1359</v>
      </c>
      <c r="G1357" s="162" t="s">
        <v>2156</v>
      </c>
      <c r="H1357" s="162" t="s">
        <v>2157</v>
      </c>
      <c r="I1357" s="162" t="s">
        <v>2158</v>
      </c>
      <c r="J1357" s="162" t="s">
        <v>186</v>
      </c>
      <c r="K1357" s="162" t="s">
        <v>10</v>
      </c>
      <c r="L1357" s="162">
        <v>7</v>
      </c>
      <c r="M1357" s="162">
        <v>2015</v>
      </c>
      <c r="N1357" s="162" t="s">
        <v>2662</v>
      </c>
      <c r="O1357" s="162">
        <v>2155</v>
      </c>
      <c r="P1357" s="162" t="s">
        <v>204</v>
      </c>
      <c r="Q1357" s="162" t="s">
        <v>204</v>
      </c>
      <c r="R1357" s="162" t="s">
        <v>205</v>
      </c>
      <c r="S1357" s="162" t="s">
        <v>204</v>
      </c>
      <c r="T1357" s="162" t="s">
        <v>204</v>
      </c>
      <c r="U1357" s="162" t="s">
        <v>204</v>
      </c>
      <c r="V1357" s="162" t="s">
        <v>204</v>
      </c>
      <c r="W1357" s="162" t="s">
        <v>204</v>
      </c>
      <c r="X1357" s="162" t="s">
        <v>204</v>
      </c>
      <c r="Y1357" s="162" t="s">
        <v>204</v>
      </c>
      <c r="Z1357" s="162" t="s">
        <v>204</v>
      </c>
      <c r="AA1357" s="162" t="s">
        <v>204</v>
      </c>
      <c r="AB1357" s="162" t="s">
        <v>205</v>
      </c>
      <c r="AC1357" s="162" t="s">
        <v>204</v>
      </c>
      <c r="AD1357" s="162" t="s">
        <v>204</v>
      </c>
      <c r="AE1357" s="162" t="s">
        <v>204</v>
      </c>
      <c r="AF1357" s="162" t="s">
        <v>204</v>
      </c>
      <c r="AG1357" s="162" t="s">
        <v>197</v>
      </c>
    </row>
    <row r="1358" spans="1:33" x14ac:dyDescent="0.25">
      <c r="A1358" s="162" t="s">
        <v>232</v>
      </c>
      <c r="B1358" s="162" t="s">
        <v>197</v>
      </c>
      <c r="C1358" s="162" t="s">
        <v>197</v>
      </c>
      <c r="D1358" s="162" t="s">
        <v>1358</v>
      </c>
      <c r="E1358" s="162" t="s">
        <v>197</v>
      </c>
      <c r="F1358" s="162" t="s">
        <v>1359</v>
      </c>
      <c r="G1358" s="162" t="s">
        <v>2156</v>
      </c>
      <c r="H1358" s="162" t="s">
        <v>2157</v>
      </c>
      <c r="I1358" s="162" t="s">
        <v>2158</v>
      </c>
      <c r="J1358" s="162" t="s">
        <v>186</v>
      </c>
      <c r="K1358" s="162" t="s">
        <v>10</v>
      </c>
      <c r="L1358" s="162">
        <v>7</v>
      </c>
      <c r="M1358" s="162">
        <v>2015</v>
      </c>
      <c r="N1358" s="162" t="s">
        <v>2663</v>
      </c>
      <c r="O1358" s="162">
        <v>5343</v>
      </c>
      <c r="P1358" s="162" t="s">
        <v>204</v>
      </c>
      <c r="Q1358" s="162" t="s">
        <v>204</v>
      </c>
      <c r="R1358" s="162" t="s">
        <v>205</v>
      </c>
      <c r="S1358" s="162" t="s">
        <v>204</v>
      </c>
      <c r="T1358" s="162" t="s">
        <v>204</v>
      </c>
      <c r="U1358" s="162" t="s">
        <v>204</v>
      </c>
      <c r="V1358" s="162" t="s">
        <v>204</v>
      </c>
      <c r="W1358" s="162" t="s">
        <v>204</v>
      </c>
      <c r="X1358" s="162" t="s">
        <v>204</v>
      </c>
      <c r="Y1358" s="162" t="s">
        <v>204</v>
      </c>
      <c r="Z1358" s="162" t="s">
        <v>204</v>
      </c>
      <c r="AA1358" s="162" t="s">
        <v>204</v>
      </c>
      <c r="AB1358" s="162" t="s">
        <v>205</v>
      </c>
      <c r="AC1358" s="162" t="s">
        <v>204</v>
      </c>
      <c r="AD1358" s="162" t="s">
        <v>204</v>
      </c>
      <c r="AE1358" s="162" t="s">
        <v>204</v>
      </c>
      <c r="AF1358" s="162" t="s">
        <v>204</v>
      </c>
      <c r="AG1358" s="162" t="s">
        <v>197</v>
      </c>
    </row>
    <row r="1359" spans="1:33" x14ac:dyDescent="0.25">
      <c r="A1359" s="162" t="s">
        <v>232</v>
      </c>
      <c r="B1359" s="162" t="s">
        <v>197</v>
      </c>
      <c r="C1359" s="162" t="s">
        <v>197</v>
      </c>
      <c r="D1359" s="162" t="s">
        <v>1358</v>
      </c>
      <c r="E1359" s="162" t="s">
        <v>197</v>
      </c>
      <c r="F1359" s="162" t="s">
        <v>1359</v>
      </c>
      <c r="G1359" s="162" t="s">
        <v>2156</v>
      </c>
      <c r="H1359" s="162" t="s">
        <v>2157</v>
      </c>
      <c r="I1359" s="162" t="s">
        <v>2158</v>
      </c>
      <c r="J1359" s="162" t="s">
        <v>186</v>
      </c>
      <c r="K1359" s="162" t="s">
        <v>10</v>
      </c>
      <c r="L1359" s="162">
        <v>12</v>
      </c>
      <c r="M1359" s="162">
        <v>2015</v>
      </c>
      <c r="N1359" s="162" t="s">
        <v>2669</v>
      </c>
      <c r="O1359" s="162">
        <v>1646</v>
      </c>
      <c r="P1359" s="162" t="s">
        <v>204</v>
      </c>
      <c r="Q1359" s="162" t="s">
        <v>204</v>
      </c>
      <c r="R1359" s="162" t="s">
        <v>205</v>
      </c>
      <c r="S1359" s="162" t="s">
        <v>204</v>
      </c>
      <c r="T1359" s="162" t="s">
        <v>204</v>
      </c>
      <c r="U1359" s="162" t="s">
        <v>204</v>
      </c>
      <c r="V1359" s="162" t="s">
        <v>204</v>
      </c>
      <c r="W1359" s="162" t="s">
        <v>204</v>
      </c>
      <c r="X1359" s="162" t="s">
        <v>204</v>
      </c>
      <c r="Y1359" s="162" t="s">
        <v>204</v>
      </c>
      <c r="Z1359" s="162" t="s">
        <v>204</v>
      </c>
      <c r="AA1359" s="162" t="s">
        <v>204</v>
      </c>
      <c r="AB1359" s="162" t="s">
        <v>205</v>
      </c>
      <c r="AC1359" s="162" t="s">
        <v>204</v>
      </c>
      <c r="AD1359" s="162" t="s">
        <v>204</v>
      </c>
      <c r="AE1359" s="162" t="s">
        <v>204</v>
      </c>
      <c r="AF1359" s="162" t="s">
        <v>204</v>
      </c>
      <c r="AG1359" s="162" t="s">
        <v>197</v>
      </c>
    </row>
    <row r="1360" spans="1:33" x14ac:dyDescent="0.25">
      <c r="A1360" s="162" t="s">
        <v>232</v>
      </c>
      <c r="B1360" s="162" t="s">
        <v>197</v>
      </c>
      <c r="C1360" s="162" t="s">
        <v>197</v>
      </c>
      <c r="D1360" s="162" t="s">
        <v>1358</v>
      </c>
      <c r="E1360" s="162" t="s">
        <v>197</v>
      </c>
      <c r="F1360" s="162" t="s">
        <v>1359</v>
      </c>
      <c r="G1360" s="162" t="s">
        <v>2156</v>
      </c>
      <c r="H1360" s="162" t="s">
        <v>2157</v>
      </c>
      <c r="I1360" s="162" t="s">
        <v>2158</v>
      </c>
      <c r="J1360" s="162" t="s">
        <v>186</v>
      </c>
      <c r="K1360" s="162" t="s">
        <v>10</v>
      </c>
      <c r="L1360" s="162">
        <v>12</v>
      </c>
      <c r="M1360" s="162">
        <v>2015</v>
      </c>
      <c r="N1360" s="162" t="s">
        <v>2667</v>
      </c>
      <c r="O1360" s="162">
        <v>16060</v>
      </c>
      <c r="P1360" s="162" t="s">
        <v>204</v>
      </c>
      <c r="Q1360" s="162" t="s">
        <v>204</v>
      </c>
      <c r="R1360" s="162" t="s">
        <v>205</v>
      </c>
      <c r="S1360" s="162" t="s">
        <v>204</v>
      </c>
      <c r="T1360" s="162" t="s">
        <v>204</v>
      </c>
      <c r="U1360" s="162" t="s">
        <v>204</v>
      </c>
      <c r="V1360" s="162" t="s">
        <v>204</v>
      </c>
      <c r="W1360" s="162" t="s">
        <v>204</v>
      </c>
      <c r="X1360" s="162" t="s">
        <v>204</v>
      </c>
      <c r="Y1360" s="162" t="s">
        <v>204</v>
      </c>
      <c r="Z1360" s="162" t="s">
        <v>204</v>
      </c>
      <c r="AA1360" s="162" t="s">
        <v>204</v>
      </c>
      <c r="AB1360" s="162" t="s">
        <v>205</v>
      </c>
      <c r="AC1360" s="162" t="s">
        <v>204</v>
      </c>
      <c r="AD1360" s="162" t="s">
        <v>204</v>
      </c>
      <c r="AE1360" s="162" t="s">
        <v>204</v>
      </c>
      <c r="AF1360" s="162" t="s">
        <v>204</v>
      </c>
      <c r="AG1360" s="162" t="s">
        <v>197</v>
      </c>
    </row>
    <row r="1361" spans="1:33" x14ac:dyDescent="0.25">
      <c r="A1361" s="162" t="s">
        <v>232</v>
      </c>
      <c r="B1361" s="162" t="s">
        <v>197</v>
      </c>
      <c r="C1361" s="162" t="s">
        <v>197</v>
      </c>
      <c r="D1361" s="162" t="s">
        <v>1358</v>
      </c>
      <c r="E1361" s="162" t="s">
        <v>197</v>
      </c>
      <c r="F1361" s="162" t="s">
        <v>1359</v>
      </c>
      <c r="G1361" s="162" t="s">
        <v>2156</v>
      </c>
      <c r="H1361" s="162" t="s">
        <v>2157</v>
      </c>
      <c r="I1361" s="162" t="s">
        <v>2158</v>
      </c>
      <c r="J1361" s="162" t="s">
        <v>186</v>
      </c>
      <c r="K1361" s="162" t="s">
        <v>10</v>
      </c>
      <c r="L1361" s="162">
        <v>12</v>
      </c>
      <c r="M1361" s="162">
        <v>2015</v>
      </c>
      <c r="N1361" s="162" t="s">
        <v>2668</v>
      </c>
      <c r="O1361" s="162">
        <v>1646</v>
      </c>
      <c r="P1361" s="162" t="s">
        <v>204</v>
      </c>
      <c r="Q1361" s="162" t="s">
        <v>204</v>
      </c>
      <c r="R1361" s="162" t="s">
        <v>205</v>
      </c>
      <c r="S1361" s="162" t="s">
        <v>204</v>
      </c>
      <c r="T1361" s="162" t="s">
        <v>204</v>
      </c>
      <c r="U1361" s="162" t="s">
        <v>204</v>
      </c>
      <c r="V1361" s="162" t="s">
        <v>204</v>
      </c>
      <c r="W1361" s="162" t="s">
        <v>204</v>
      </c>
      <c r="X1361" s="162" t="s">
        <v>204</v>
      </c>
      <c r="Y1361" s="162" t="s">
        <v>204</v>
      </c>
      <c r="Z1361" s="162" t="s">
        <v>204</v>
      </c>
      <c r="AA1361" s="162" t="s">
        <v>204</v>
      </c>
      <c r="AB1361" s="162" t="s">
        <v>205</v>
      </c>
      <c r="AC1361" s="162" t="s">
        <v>204</v>
      </c>
      <c r="AD1361" s="162" t="s">
        <v>204</v>
      </c>
      <c r="AE1361" s="162" t="s">
        <v>204</v>
      </c>
      <c r="AF1361" s="162" t="s">
        <v>204</v>
      </c>
      <c r="AG1361" s="162" t="s">
        <v>197</v>
      </c>
    </row>
    <row r="1362" spans="1:33" x14ac:dyDescent="0.25">
      <c r="A1362" s="162" t="s">
        <v>232</v>
      </c>
      <c r="B1362" s="162" t="s">
        <v>197</v>
      </c>
      <c r="C1362" s="162" t="s">
        <v>197</v>
      </c>
      <c r="D1362" s="162" t="s">
        <v>1358</v>
      </c>
      <c r="E1362" s="162" t="s">
        <v>197</v>
      </c>
      <c r="F1362" s="162" t="s">
        <v>1359</v>
      </c>
      <c r="G1362" s="162" t="s">
        <v>77</v>
      </c>
      <c r="H1362" s="162" t="s">
        <v>76</v>
      </c>
      <c r="I1362" s="162" t="s">
        <v>1581</v>
      </c>
      <c r="J1362" s="162" t="s">
        <v>187</v>
      </c>
      <c r="K1362" s="162" t="s">
        <v>10</v>
      </c>
      <c r="L1362" s="162">
        <v>7</v>
      </c>
      <c r="M1362" s="162">
        <v>2015</v>
      </c>
      <c r="N1362" s="162" t="s">
        <v>2670</v>
      </c>
      <c r="O1362" s="162">
        <v>40</v>
      </c>
      <c r="P1362" s="162" t="s">
        <v>204</v>
      </c>
      <c r="Q1362" s="162" t="s">
        <v>204</v>
      </c>
      <c r="R1362" s="162" t="s">
        <v>205</v>
      </c>
      <c r="S1362" s="162" t="s">
        <v>204</v>
      </c>
      <c r="T1362" s="162" t="s">
        <v>204</v>
      </c>
      <c r="U1362" s="162" t="s">
        <v>204</v>
      </c>
      <c r="V1362" s="162" t="s">
        <v>204</v>
      </c>
      <c r="W1362" s="162" t="s">
        <v>204</v>
      </c>
      <c r="X1362" s="162" t="s">
        <v>204</v>
      </c>
      <c r="Y1362" s="162" t="s">
        <v>204</v>
      </c>
      <c r="Z1362" s="162" t="s">
        <v>204</v>
      </c>
      <c r="AA1362" s="162" t="s">
        <v>204</v>
      </c>
      <c r="AB1362" s="162" t="s">
        <v>205</v>
      </c>
      <c r="AC1362" s="162" t="s">
        <v>204</v>
      </c>
      <c r="AD1362" s="162" t="s">
        <v>204</v>
      </c>
      <c r="AE1362" s="162" t="s">
        <v>204</v>
      </c>
      <c r="AF1362" s="162" t="s">
        <v>204</v>
      </c>
      <c r="AG1362" s="162" t="s">
        <v>197</v>
      </c>
    </row>
    <row r="1363" spans="1:33" x14ac:dyDescent="0.25">
      <c r="A1363" s="162" t="s">
        <v>232</v>
      </c>
      <c r="B1363" s="162" t="s">
        <v>197</v>
      </c>
      <c r="C1363" s="162" t="s">
        <v>197</v>
      </c>
      <c r="D1363" s="162" t="s">
        <v>1358</v>
      </c>
      <c r="E1363" s="162" t="s">
        <v>197</v>
      </c>
      <c r="F1363" s="162" t="s">
        <v>1359</v>
      </c>
      <c r="G1363" s="162" t="s">
        <v>1731</v>
      </c>
      <c r="H1363" s="162" t="s">
        <v>1732</v>
      </c>
      <c r="I1363" s="162" t="s">
        <v>1733</v>
      </c>
      <c r="J1363" s="162" t="s">
        <v>187</v>
      </c>
      <c r="K1363" s="162" t="s">
        <v>52</v>
      </c>
      <c r="L1363" s="162">
        <v>8</v>
      </c>
      <c r="M1363" s="162">
        <v>2015</v>
      </c>
      <c r="N1363" s="162" t="s">
        <v>2672</v>
      </c>
      <c r="O1363" s="162">
        <v>792</v>
      </c>
      <c r="P1363" s="162" t="s">
        <v>204</v>
      </c>
      <c r="Q1363" s="162" t="s">
        <v>204</v>
      </c>
      <c r="R1363" s="162" t="s">
        <v>204</v>
      </c>
      <c r="S1363" s="162" t="s">
        <v>204</v>
      </c>
      <c r="T1363" s="162" t="s">
        <v>204</v>
      </c>
      <c r="U1363" s="162" t="s">
        <v>204</v>
      </c>
      <c r="V1363" s="162" t="s">
        <v>204</v>
      </c>
      <c r="W1363" s="162" t="s">
        <v>204</v>
      </c>
      <c r="X1363" s="162" t="s">
        <v>204</v>
      </c>
      <c r="Y1363" s="162" t="s">
        <v>204</v>
      </c>
      <c r="Z1363" s="162" t="s">
        <v>204</v>
      </c>
      <c r="AA1363" s="162" t="s">
        <v>204</v>
      </c>
      <c r="AB1363" s="162" t="s">
        <v>204</v>
      </c>
      <c r="AC1363" s="162" t="s">
        <v>204</v>
      </c>
      <c r="AD1363" s="162" t="s">
        <v>204</v>
      </c>
      <c r="AE1363" s="162" t="s">
        <v>204</v>
      </c>
      <c r="AF1363" s="162" t="s">
        <v>204</v>
      </c>
      <c r="AG1363" s="162" t="s">
        <v>197</v>
      </c>
    </row>
    <row r="1364" spans="1:33" x14ac:dyDescent="0.25">
      <c r="A1364" s="162" t="s">
        <v>232</v>
      </c>
      <c r="B1364" s="162" t="s">
        <v>197</v>
      </c>
      <c r="C1364" s="162" t="s">
        <v>197</v>
      </c>
      <c r="D1364" s="162" t="s">
        <v>1358</v>
      </c>
      <c r="E1364" s="162" t="s">
        <v>197</v>
      </c>
      <c r="F1364" s="162" t="s">
        <v>1359</v>
      </c>
      <c r="G1364" s="162" t="s">
        <v>1731</v>
      </c>
      <c r="H1364" s="162" t="s">
        <v>1732</v>
      </c>
      <c r="I1364" s="162" t="s">
        <v>1733</v>
      </c>
      <c r="J1364" s="162" t="s">
        <v>187</v>
      </c>
      <c r="K1364" s="162" t="s">
        <v>52</v>
      </c>
      <c r="L1364" s="162">
        <v>9</v>
      </c>
      <c r="M1364" s="162">
        <v>2015</v>
      </c>
      <c r="N1364" s="162" t="s">
        <v>2673</v>
      </c>
      <c r="O1364" s="162">
        <v>708</v>
      </c>
      <c r="P1364" s="162" t="s">
        <v>204</v>
      </c>
      <c r="Q1364" s="162" t="s">
        <v>204</v>
      </c>
      <c r="R1364" s="162" t="s">
        <v>204</v>
      </c>
      <c r="S1364" s="162" t="s">
        <v>204</v>
      </c>
      <c r="T1364" s="162" t="s">
        <v>204</v>
      </c>
      <c r="U1364" s="162" t="s">
        <v>204</v>
      </c>
      <c r="V1364" s="162" t="s">
        <v>204</v>
      </c>
      <c r="W1364" s="162" t="s">
        <v>204</v>
      </c>
      <c r="X1364" s="162" t="s">
        <v>204</v>
      </c>
      <c r="Y1364" s="162" t="s">
        <v>204</v>
      </c>
      <c r="Z1364" s="162" t="s">
        <v>204</v>
      </c>
      <c r="AA1364" s="162" t="s">
        <v>204</v>
      </c>
      <c r="AB1364" s="162" t="s">
        <v>204</v>
      </c>
      <c r="AC1364" s="162" t="s">
        <v>204</v>
      </c>
      <c r="AD1364" s="162" t="s">
        <v>204</v>
      </c>
      <c r="AE1364" s="162" t="s">
        <v>204</v>
      </c>
      <c r="AF1364" s="162" t="s">
        <v>204</v>
      </c>
      <c r="AG1364" s="162" t="s">
        <v>197</v>
      </c>
    </row>
    <row r="1365" spans="1:33" x14ac:dyDescent="0.25">
      <c r="A1365" s="162" t="s">
        <v>232</v>
      </c>
      <c r="B1365" s="162" t="s">
        <v>197</v>
      </c>
      <c r="C1365" s="162" t="s">
        <v>197</v>
      </c>
      <c r="D1365" s="162" t="s">
        <v>1358</v>
      </c>
      <c r="E1365" s="162" t="s">
        <v>197</v>
      </c>
      <c r="F1365" s="162" t="s">
        <v>1359</v>
      </c>
      <c r="G1365" s="162" t="s">
        <v>1731</v>
      </c>
      <c r="H1365" s="162" t="s">
        <v>1732</v>
      </c>
      <c r="I1365" s="162" t="s">
        <v>1733</v>
      </c>
      <c r="J1365" s="162" t="s">
        <v>187</v>
      </c>
      <c r="K1365" s="162" t="s">
        <v>52</v>
      </c>
      <c r="L1365" s="162">
        <v>10</v>
      </c>
      <c r="M1365" s="162">
        <v>2015</v>
      </c>
      <c r="N1365" s="162" t="s">
        <v>2674</v>
      </c>
      <c r="O1365" s="162">
        <v>750</v>
      </c>
      <c r="P1365" s="162" t="s">
        <v>204</v>
      </c>
      <c r="Q1365" s="162" t="s">
        <v>204</v>
      </c>
      <c r="R1365" s="162" t="s">
        <v>204</v>
      </c>
      <c r="S1365" s="162" t="s">
        <v>204</v>
      </c>
      <c r="T1365" s="162" t="s">
        <v>204</v>
      </c>
      <c r="U1365" s="162" t="s">
        <v>204</v>
      </c>
      <c r="V1365" s="162" t="s">
        <v>204</v>
      </c>
      <c r="W1365" s="162" t="s">
        <v>204</v>
      </c>
      <c r="X1365" s="162" t="s">
        <v>204</v>
      </c>
      <c r="Y1365" s="162" t="s">
        <v>204</v>
      </c>
      <c r="Z1365" s="162" t="s">
        <v>204</v>
      </c>
      <c r="AA1365" s="162" t="s">
        <v>204</v>
      </c>
      <c r="AB1365" s="162" t="s">
        <v>204</v>
      </c>
      <c r="AC1365" s="162" t="s">
        <v>204</v>
      </c>
      <c r="AD1365" s="162" t="s">
        <v>204</v>
      </c>
      <c r="AE1365" s="162" t="s">
        <v>204</v>
      </c>
      <c r="AF1365" s="162" t="s">
        <v>204</v>
      </c>
      <c r="AG1365" s="162" t="s">
        <v>197</v>
      </c>
    </row>
    <row r="1366" spans="1:33" x14ac:dyDescent="0.25">
      <c r="A1366" s="162" t="s">
        <v>232</v>
      </c>
      <c r="B1366" s="162" t="s">
        <v>197</v>
      </c>
      <c r="C1366" s="162" t="s">
        <v>197</v>
      </c>
      <c r="D1366" s="162" t="s">
        <v>1358</v>
      </c>
      <c r="E1366" s="162" t="s">
        <v>197</v>
      </c>
      <c r="F1366" s="162" t="s">
        <v>1359</v>
      </c>
      <c r="G1366" s="162" t="s">
        <v>1731</v>
      </c>
      <c r="H1366" s="162" t="s">
        <v>1732</v>
      </c>
      <c r="I1366" s="162" t="s">
        <v>1733</v>
      </c>
      <c r="J1366" s="162" t="s">
        <v>187</v>
      </c>
      <c r="K1366" s="162" t="s">
        <v>52</v>
      </c>
      <c r="L1366" s="162">
        <v>7</v>
      </c>
      <c r="M1366" s="162">
        <v>2015</v>
      </c>
      <c r="N1366" s="162" t="s">
        <v>2671</v>
      </c>
      <c r="O1366" s="162">
        <v>773</v>
      </c>
      <c r="P1366" s="162" t="s">
        <v>204</v>
      </c>
      <c r="Q1366" s="162" t="s">
        <v>204</v>
      </c>
      <c r="R1366" s="162" t="s">
        <v>204</v>
      </c>
      <c r="S1366" s="162" t="s">
        <v>204</v>
      </c>
      <c r="T1366" s="162" t="s">
        <v>204</v>
      </c>
      <c r="U1366" s="162" t="s">
        <v>204</v>
      </c>
      <c r="V1366" s="162" t="s">
        <v>204</v>
      </c>
      <c r="W1366" s="162" t="s">
        <v>204</v>
      </c>
      <c r="X1366" s="162" t="s">
        <v>204</v>
      </c>
      <c r="Y1366" s="162" t="s">
        <v>204</v>
      </c>
      <c r="Z1366" s="162" t="s">
        <v>204</v>
      </c>
      <c r="AA1366" s="162" t="s">
        <v>204</v>
      </c>
      <c r="AB1366" s="162" t="s">
        <v>204</v>
      </c>
      <c r="AC1366" s="162" t="s">
        <v>204</v>
      </c>
      <c r="AD1366" s="162" t="s">
        <v>204</v>
      </c>
      <c r="AE1366" s="162" t="s">
        <v>204</v>
      </c>
      <c r="AF1366" s="162" t="s">
        <v>204</v>
      </c>
      <c r="AG1366" s="162" t="s">
        <v>197</v>
      </c>
    </row>
    <row r="1367" spans="1:33" x14ac:dyDescent="0.25">
      <c r="A1367" s="162" t="s">
        <v>232</v>
      </c>
      <c r="B1367" s="162" t="s">
        <v>197</v>
      </c>
      <c r="C1367" s="162" t="s">
        <v>197</v>
      </c>
      <c r="D1367" s="162" t="s">
        <v>1358</v>
      </c>
      <c r="E1367" s="162" t="s">
        <v>197</v>
      </c>
      <c r="F1367" s="162" t="s">
        <v>1359</v>
      </c>
      <c r="G1367" s="162" t="s">
        <v>1731</v>
      </c>
      <c r="H1367" s="162" t="s">
        <v>1732</v>
      </c>
      <c r="I1367" s="162" t="s">
        <v>1733</v>
      </c>
      <c r="J1367" s="162" t="s">
        <v>187</v>
      </c>
      <c r="K1367" s="162" t="s">
        <v>52</v>
      </c>
      <c r="L1367" s="162">
        <v>4</v>
      </c>
      <c r="M1367" s="162">
        <v>2016</v>
      </c>
      <c r="N1367" s="162" t="s">
        <v>2680</v>
      </c>
      <c r="O1367" s="162">
        <v>586</v>
      </c>
      <c r="P1367" s="162" t="s">
        <v>204</v>
      </c>
      <c r="Q1367" s="162" t="s">
        <v>204</v>
      </c>
      <c r="R1367" s="162" t="s">
        <v>204</v>
      </c>
      <c r="S1367" s="162" t="s">
        <v>204</v>
      </c>
      <c r="T1367" s="162" t="s">
        <v>204</v>
      </c>
      <c r="U1367" s="162" t="s">
        <v>204</v>
      </c>
      <c r="V1367" s="162" t="s">
        <v>204</v>
      </c>
      <c r="W1367" s="162" t="s">
        <v>204</v>
      </c>
      <c r="X1367" s="162" t="s">
        <v>204</v>
      </c>
      <c r="Y1367" s="162" t="s">
        <v>204</v>
      </c>
      <c r="Z1367" s="162" t="s">
        <v>204</v>
      </c>
      <c r="AA1367" s="162" t="s">
        <v>204</v>
      </c>
      <c r="AB1367" s="162" t="s">
        <v>204</v>
      </c>
      <c r="AC1367" s="162" t="s">
        <v>204</v>
      </c>
      <c r="AD1367" s="162" t="s">
        <v>204</v>
      </c>
      <c r="AE1367" s="162" t="s">
        <v>204</v>
      </c>
      <c r="AF1367" s="162" t="s">
        <v>204</v>
      </c>
      <c r="AG1367" s="162" t="s">
        <v>197</v>
      </c>
    </row>
    <row r="1368" spans="1:33" x14ac:dyDescent="0.25">
      <c r="A1368" s="162" t="s">
        <v>232</v>
      </c>
      <c r="B1368" s="162" t="s">
        <v>197</v>
      </c>
      <c r="C1368" s="162" t="s">
        <v>197</v>
      </c>
      <c r="D1368" s="162" t="s">
        <v>1358</v>
      </c>
      <c r="E1368" s="162" t="s">
        <v>197</v>
      </c>
      <c r="F1368" s="162" t="s">
        <v>1359</v>
      </c>
      <c r="G1368" s="162" t="s">
        <v>1731</v>
      </c>
      <c r="H1368" s="162" t="s">
        <v>1732</v>
      </c>
      <c r="I1368" s="162" t="s">
        <v>1733</v>
      </c>
      <c r="J1368" s="162" t="s">
        <v>187</v>
      </c>
      <c r="K1368" s="162" t="s">
        <v>52</v>
      </c>
      <c r="L1368" s="162">
        <v>2</v>
      </c>
      <c r="M1368" s="162">
        <v>2016</v>
      </c>
      <c r="N1368" s="162" t="s">
        <v>2678</v>
      </c>
      <c r="O1368" s="162">
        <v>537</v>
      </c>
      <c r="P1368" s="162" t="s">
        <v>204</v>
      </c>
      <c r="Q1368" s="162" t="s">
        <v>204</v>
      </c>
      <c r="R1368" s="162" t="s">
        <v>204</v>
      </c>
      <c r="S1368" s="162" t="s">
        <v>204</v>
      </c>
      <c r="T1368" s="162" t="s">
        <v>204</v>
      </c>
      <c r="U1368" s="162" t="s">
        <v>204</v>
      </c>
      <c r="V1368" s="162" t="s">
        <v>204</v>
      </c>
      <c r="W1368" s="162" t="s">
        <v>204</v>
      </c>
      <c r="X1368" s="162" t="s">
        <v>204</v>
      </c>
      <c r="Y1368" s="162" t="s">
        <v>204</v>
      </c>
      <c r="Z1368" s="162" t="s">
        <v>204</v>
      </c>
      <c r="AA1368" s="162" t="s">
        <v>204</v>
      </c>
      <c r="AB1368" s="162" t="s">
        <v>204</v>
      </c>
      <c r="AC1368" s="162" t="s">
        <v>204</v>
      </c>
      <c r="AD1368" s="162" t="s">
        <v>204</v>
      </c>
      <c r="AE1368" s="162" t="s">
        <v>204</v>
      </c>
      <c r="AF1368" s="162" t="s">
        <v>204</v>
      </c>
      <c r="AG1368" s="162" t="s">
        <v>197</v>
      </c>
    </row>
    <row r="1369" spans="1:33" x14ac:dyDescent="0.25">
      <c r="A1369" s="162" t="s">
        <v>232</v>
      </c>
      <c r="B1369" s="162" t="s">
        <v>197</v>
      </c>
      <c r="C1369" s="162" t="s">
        <v>197</v>
      </c>
      <c r="D1369" s="162" t="s">
        <v>1358</v>
      </c>
      <c r="E1369" s="162" t="s">
        <v>197</v>
      </c>
      <c r="F1369" s="162" t="s">
        <v>1359</v>
      </c>
      <c r="G1369" s="162" t="s">
        <v>1731</v>
      </c>
      <c r="H1369" s="162" t="s">
        <v>1732</v>
      </c>
      <c r="I1369" s="162" t="s">
        <v>1733</v>
      </c>
      <c r="J1369" s="162" t="s">
        <v>187</v>
      </c>
      <c r="K1369" s="162" t="s">
        <v>52</v>
      </c>
      <c r="L1369" s="162">
        <v>12</v>
      </c>
      <c r="M1369" s="162">
        <v>2015</v>
      </c>
      <c r="N1369" s="162" t="s">
        <v>2676</v>
      </c>
      <c r="O1369" s="162">
        <v>673</v>
      </c>
      <c r="P1369" s="162" t="s">
        <v>204</v>
      </c>
      <c r="Q1369" s="162" t="s">
        <v>204</v>
      </c>
      <c r="R1369" s="162" t="s">
        <v>204</v>
      </c>
      <c r="S1369" s="162" t="s">
        <v>204</v>
      </c>
      <c r="T1369" s="162" t="s">
        <v>204</v>
      </c>
      <c r="U1369" s="162" t="s">
        <v>204</v>
      </c>
      <c r="V1369" s="162" t="s">
        <v>204</v>
      </c>
      <c r="W1369" s="162" t="s">
        <v>204</v>
      </c>
      <c r="X1369" s="162" t="s">
        <v>204</v>
      </c>
      <c r="Y1369" s="162" t="s">
        <v>204</v>
      </c>
      <c r="Z1369" s="162" t="s">
        <v>204</v>
      </c>
      <c r="AA1369" s="162" t="s">
        <v>204</v>
      </c>
      <c r="AB1369" s="162" t="s">
        <v>204</v>
      </c>
      <c r="AC1369" s="162" t="s">
        <v>204</v>
      </c>
      <c r="AD1369" s="162" t="s">
        <v>204</v>
      </c>
      <c r="AE1369" s="162" t="s">
        <v>204</v>
      </c>
      <c r="AF1369" s="162" t="s">
        <v>204</v>
      </c>
      <c r="AG1369" s="162" t="s">
        <v>197</v>
      </c>
    </row>
    <row r="1370" spans="1:33" x14ac:dyDescent="0.25">
      <c r="A1370" s="162" t="s">
        <v>232</v>
      </c>
      <c r="B1370" s="162" t="s">
        <v>197</v>
      </c>
      <c r="C1370" s="162" t="s">
        <v>197</v>
      </c>
      <c r="D1370" s="162" t="s">
        <v>1358</v>
      </c>
      <c r="E1370" s="162" t="s">
        <v>197</v>
      </c>
      <c r="F1370" s="162" t="s">
        <v>1359</v>
      </c>
      <c r="G1370" s="162" t="s">
        <v>1731</v>
      </c>
      <c r="H1370" s="162" t="s">
        <v>1732</v>
      </c>
      <c r="I1370" s="162" t="s">
        <v>1733</v>
      </c>
      <c r="J1370" s="162" t="s">
        <v>187</v>
      </c>
      <c r="K1370" s="162" t="s">
        <v>52</v>
      </c>
      <c r="L1370" s="162">
        <v>1</v>
      </c>
      <c r="M1370" s="162">
        <v>2016</v>
      </c>
      <c r="N1370" s="162" t="s">
        <v>2677</v>
      </c>
      <c r="O1370" s="162">
        <v>712</v>
      </c>
      <c r="P1370" s="162" t="s">
        <v>204</v>
      </c>
      <c r="Q1370" s="162" t="s">
        <v>204</v>
      </c>
      <c r="R1370" s="162" t="s">
        <v>204</v>
      </c>
      <c r="S1370" s="162" t="s">
        <v>204</v>
      </c>
      <c r="T1370" s="162" t="s">
        <v>204</v>
      </c>
      <c r="U1370" s="162" t="s">
        <v>204</v>
      </c>
      <c r="V1370" s="162" t="s">
        <v>204</v>
      </c>
      <c r="W1370" s="162" t="s">
        <v>204</v>
      </c>
      <c r="X1370" s="162" t="s">
        <v>204</v>
      </c>
      <c r="Y1370" s="162" t="s">
        <v>204</v>
      </c>
      <c r="Z1370" s="162" t="s">
        <v>204</v>
      </c>
      <c r="AA1370" s="162" t="s">
        <v>204</v>
      </c>
      <c r="AB1370" s="162" t="s">
        <v>204</v>
      </c>
      <c r="AC1370" s="162" t="s">
        <v>204</v>
      </c>
      <c r="AD1370" s="162" t="s">
        <v>204</v>
      </c>
      <c r="AE1370" s="162" t="s">
        <v>204</v>
      </c>
      <c r="AF1370" s="162" t="s">
        <v>204</v>
      </c>
      <c r="AG1370" s="162" t="s">
        <v>197</v>
      </c>
    </row>
    <row r="1371" spans="1:33" x14ac:dyDescent="0.25">
      <c r="A1371" s="162" t="s">
        <v>232</v>
      </c>
      <c r="B1371" s="162" t="s">
        <v>197</v>
      </c>
      <c r="C1371" s="162" t="s">
        <v>197</v>
      </c>
      <c r="D1371" s="162" t="s">
        <v>1358</v>
      </c>
      <c r="E1371" s="162" t="s">
        <v>197</v>
      </c>
      <c r="F1371" s="162" t="s">
        <v>1359</v>
      </c>
      <c r="G1371" s="162" t="s">
        <v>1731</v>
      </c>
      <c r="H1371" s="162" t="s">
        <v>1732</v>
      </c>
      <c r="I1371" s="162" t="s">
        <v>1733</v>
      </c>
      <c r="J1371" s="162" t="s">
        <v>187</v>
      </c>
      <c r="K1371" s="162" t="s">
        <v>52</v>
      </c>
      <c r="L1371" s="162">
        <v>3</v>
      </c>
      <c r="M1371" s="162">
        <v>2016</v>
      </c>
      <c r="N1371" s="162" t="s">
        <v>2679</v>
      </c>
      <c r="O1371" s="162">
        <v>701</v>
      </c>
      <c r="P1371" s="162" t="s">
        <v>204</v>
      </c>
      <c r="Q1371" s="162" t="s">
        <v>204</v>
      </c>
      <c r="R1371" s="162" t="s">
        <v>204</v>
      </c>
      <c r="S1371" s="162" t="s">
        <v>204</v>
      </c>
      <c r="T1371" s="162" t="s">
        <v>204</v>
      </c>
      <c r="U1371" s="162" t="s">
        <v>204</v>
      </c>
      <c r="V1371" s="162" t="s">
        <v>204</v>
      </c>
      <c r="W1371" s="162" t="s">
        <v>204</v>
      </c>
      <c r="X1371" s="162" t="s">
        <v>204</v>
      </c>
      <c r="Y1371" s="162" t="s">
        <v>204</v>
      </c>
      <c r="Z1371" s="162" t="s">
        <v>204</v>
      </c>
      <c r="AA1371" s="162" t="s">
        <v>204</v>
      </c>
      <c r="AB1371" s="162" t="s">
        <v>204</v>
      </c>
      <c r="AC1371" s="162" t="s">
        <v>204</v>
      </c>
      <c r="AD1371" s="162" t="s">
        <v>204</v>
      </c>
      <c r="AE1371" s="162" t="s">
        <v>204</v>
      </c>
      <c r="AF1371" s="162" t="s">
        <v>204</v>
      </c>
      <c r="AG1371" s="162" t="s">
        <v>197</v>
      </c>
    </row>
    <row r="1372" spans="1:33" x14ac:dyDescent="0.25">
      <c r="A1372" s="162" t="s">
        <v>232</v>
      </c>
      <c r="B1372" s="162" t="s">
        <v>197</v>
      </c>
      <c r="C1372" s="162" t="s">
        <v>197</v>
      </c>
      <c r="D1372" s="162" t="s">
        <v>1358</v>
      </c>
      <c r="E1372" s="162" t="s">
        <v>197</v>
      </c>
      <c r="F1372" s="162" t="s">
        <v>1359</v>
      </c>
      <c r="G1372" s="162" t="s">
        <v>1731</v>
      </c>
      <c r="H1372" s="162" t="s">
        <v>1732</v>
      </c>
      <c r="I1372" s="162" t="s">
        <v>1733</v>
      </c>
      <c r="J1372" s="162" t="s">
        <v>187</v>
      </c>
      <c r="K1372" s="162" t="s">
        <v>52</v>
      </c>
      <c r="L1372" s="162">
        <v>5</v>
      </c>
      <c r="M1372" s="162">
        <v>2016</v>
      </c>
      <c r="N1372" s="162" t="s">
        <v>2681</v>
      </c>
      <c r="O1372" s="162">
        <v>1</v>
      </c>
      <c r="P1372" s="162" t="s">
        <v>204</v>
      </c>
      <c r="Q1372" s="162" t="s">
        <v>204</v>
      </c>
      <c r="R1372" s="162" t="s">
        <v>204</v>
      </c>
      <c r="S1372" s="162" t="s">
        <v>204</v>
      </c>
      <c r="T1372" s="162" t="s">
        <v>204</v>
      </c>
      <c r="U1372" s="162" t="s">
        <v>204</v>
      </c>
      <c r="V1372" s="162" t="s">
        <v>204</v>
      </c>
      <c r="W1372" s="162" t="s">
        <v>204</v>
      </c>
      <c r="X1372" s="162" t="s">
        <v>204</v>
      </c>
      <c r="Y1372" s="162" t="s">
        <v>204</v>
      </c>
      <c r="Z1372" s="162" t="s">
        <v>204</v>
      </c>
      <c r="AA1372" s="162" t="s">
        <v>204</v>
      </c>
      <c r="AB1372" s="162" t="s">
        <v>204</v>
      </c>
      <c r="AC1372" s="162" t="s">
        <v>204</v>
      </c>
      <c r="AD1372" s="162" t="s">
        <v>204</v>
      </c>
      <c r="AE1372" s="162" t="s">
        <v>204</v>
      </c>
      <c r="AF1372" s="162" t="s">
        <v>204</v>
      </c>
      <c r="AG1372" s="162" t="s">
        <v>197</v>
      </c>
    </row>
    <row r="1373" spans="1:33" x14ac:dyDescent="0.25">
      <c r="A1373" s="162" t="s">
        <v>232</v>
      </c>
      <c r="B1373" s="162" t="s">
        <v>197</v>
      </c>
      <c r="C1373" s="162" t="s">
        <v>197</v>
      </c>
      <c r="D1373" s="162" t="s">
        <v>1358</v>
      </c>
      <c r="E1373" s="162" t="s">
        <v>197</v>
      </c>
      <c r="F1373" s="162" t="s">
        <v>1359</v>
      </c>
      <c r="G1373" s="162" t="s">
        <v>1731</v>
      </c>
      <c r="H1373" s="162" t="s">
        <v>1732</v>
      </c>
      <c r="I1373" s="162" t="s">
        <v>1733</v>
      </c>
      <c r="J1373" s="162" t="s">
        <v>187</v>
      </c>
      <c r="K1373" s="162" t="s">
        <v>52</v>
      </c>
      <c r="L1373" s="162">
        <v>6</v>
      </c>
      <c r="M1373" s="162">
        <v>2016</v>
      </c>
      <c r="N1373" s="162" t="s">
        <v>2682</v>
      </c>
      <c r="O1373" s="162">
        <v>191</v>
      </c>
      <c r="P1373" s="162" t="s">
        <v>204</v>
      </c>
      <c r="Q1373" s="162" t="s">
        <v>204</v>
      </c>
      <c r="R1373" s="162" t="s">
        <v>204</v>
      </c>
      <c r="S1373" s="162" t="s">
        <v>204</v>
      </c>
      <c r="T1373" s="162" t="s">
        <v>204</v>
      </c>
      <c r="U1373" s="162" t="s">
        <v>204</v>
      </c>
      <c r="V1373" s="162" t="s">
        <v>204</v>
      </c>
      <c r="W1373" s="162" t="s">
        <v>204</v>
      </c>
      <c r="X1373" s="162" t="s">
        <v>204</v>
      </c>
      <c r="Y1373" s="162" t="s">
        <v>204</v>
      </c>
      <c r="Z1373" s="162" t="s">
        <v>204</v>
      </c>
      <c r="AA1373" s="162" t="s">
        <v>204</v>
      </c>
      <c r="AB1373" s="162" t="s">
        <v>204</v>
      </c>
      <c r="AC1373" s="162" t="s">
        <v>204</v>
      </c>
      <c r="AD1373" s="162" t="s">
        <v>204</v>
      </c>
      <c r="AE1373" s="162" t="s">
        <v>204</v>
      </c>
      <c r="AF1373" s="162" t="s">
        <v>204</v>
      </c>
      <c r="AG1373" s="162" t="s">
        <v>197</v>
      </c>
    </row>
    <row r="1374" spans="1:33" x14ac:dyDescent="0.25">
      <c r="A1374" s="162" t="s">
        <v>232</v>
      </c>
      <c r="B1374" s="162" t="s">
        <v>197</v>
      </c>
      <c r="C1374" s="162" t="s">
        <v>197</v>
      </c>
      <c r="D1374" s="162" t="s">
        <v>1358</v>
      </c>
      <c r="E1374" s="162" t="s">
        <v>197</v>
      </c>
      <c r="F1374" s="162" t="s">
        <v>1359</v>
      </c>
      <c r="G1374" s="162" t="s">
        <v>1731</v>
      </c>
      <c r="H1374" s="162" t="s">
        <v>1732</v>
      </c>
      <c r="I1374" s="162" t="s">
        <v>1733</v>
      </c>
      <c r="J1374" s="162" t="s">
        <v>187</v>
      </c>
      <c r="K1374" s="162" t="s">
        <v>52</v>
      </c>
      <c r="L1374" s="162">
        <v>11</v>
      </c>
      <c r="M1374" s="162">
        <v>2015</v>
      </c>
      <c r="N1374" s="162" t="s">
        <v>2675</v>
      </c>
      <c r="O1374" s="162">
        <v>481</v>
      </c>
      <c r="P1374" s="162" t="s">
        <v>204</v>
      </c>
      <c r="Q1374" s="162" t="s">
        <v>204</v>
      </c>
      <c r="R1374" s="162" t="s">
        <v>204</v>
      </c>
      <c r="S1374" s="162" t="s">
        <v>204</v>
      </c>
      <c r="T1374" s="162" t="s">
        <v>204</v>
      </c>
      <c r="U1374" s="162" t="s">
        <v>204</v>
      </c>
      <c r="V1374" s="162" t="s">
        <v>204</v>
      </c>
      <c r="W1374" s="162" t="s">
        <v>204</v>
      </c>
      <c r="X1374" s="162" t="s">
        <v>204</v>
      </c>
      <c r="Y1374" s="162" t="s">
        <v>204</v>
      </c>
      <c r="Z1374" s="162" t="s">
        <v>204</v>
      </c>
      <c r="AA1374" s="162" t="s">
        <v>204</v>
      </c>
      <c r="AB1374" s="162" t="s">
        <v>204</v>
      </c>
      <c r="AC1374" s="162" t="s">
        <v>204</v>
      </c>
      <c r="AD1374" s="162" t="s">
        <v>204</v>
      </c>
      <c r="AE1374" s="162" t="s">
        <v>204</v>
      </c>
      <c r="AF1374" s="162" t="s">
        <v>204</v>
      </c>
      <c r="AG1374" s="162" t="s">
        <v>197</v>
      </c>
    </row>
    <row r="1375" spans="1:33" x14ac:dyDescent="0.25">
      <c r="A1375" s="162" t="s">
        <v>232</v>
      </c>
      <c r="B1375" s="162" t="s">
        <v>197</v>
      </c>
      <c r="C1375" s="162" t="s">
        <v>197</v>
      </c>
      <c r="D1375" s="162" t="s">
        <v>1358</v>
      </c>
      <c r="E1375" s="162" t="s">
        <v>197</v>
      </c>
      <c r="F1375" s="162" t="s">
        <v>1359</v>
      </c>
      <c r="G1375" s="162" t="s">
        <v>2683</v>
      </c>
      <c r="H1375" s="162" t="s">
        <v>2684</v>
      </c>
      <c r="I1375" s="162" t="s">
        <v>1411</v>
      </c>
      <c r="J1375" s="162" t="s">
        <v>1412</v>
      </c>
      <c r="K1375" s="162" t="s">
        <v>2578</v>
      </c>
      <c r="L1375" s="162">
        <v>12</v>
      </c>
      <c r="M1375" s="162">
        <v>2015</v>
      </c>
      <c r="N1375" s="162" t="s">
        <v>2685</v>
      </c>
      <c r="O1375" s="162">
        <v>228</v>
      </c>
      <c r="P1375" s="162" t="s">
        <v>204</v>
      </c>
      <c r="Q1375" s="162" t="s">
        <v>204</v>
      </c>
      <c r="R1375" s="162" t="s">
        <v>204</v>
      </c>
      <c r="S1375" s="162" t="s">
        <v>204</v>
      </c>
      <c r="T1375" s="162" t="s">
        <v>204</v>
      </c>
      <c r="U1375" s="162" t="s">
        <v>204</v>
      </c>
      <c r="V1375" s="162" t="s">
        <v>204</v>
      </c>
      <c r="W1375" s="162" t="s">
        <v>204</v>
      </c>
      <c r="X1375" s="162" t="s">
        <v>204</v>
      </c>
      <c r="Y1375" s="162" t="s">
        <v>205</v>
      </c>
      <c r="Z1375" s="162" t="s">
        <v>204</v>
      </c>
      <c r="AA1375" s="162" t="s">
        <v>204</v>
      </c>
      <c r="AB1375" s="162" t="s">
        <v>205</v>
      </c>
      <c r="AC1375" s="162" t="s">
        <v>204</v>
      </c>
      <c r="AD1375" s="162" t="s">
        <v>204</v>
      </c>
      <c r="AE1375" s="162" t="s">
        <v>204</v>
      </c>
      <c r="AF1375" s="162" t="s">
        <v>204</v>
      </c>
      <c r="AG1375" s="162" t="s">
        <v>197</v>
      </c>
    </row>
    <row r="1376" spans="1:33" x14ac:dyDescent="0.25">
      <c r="A1376" s="162" t="s">
        <v>232</v>
      </c>
      <c r="B1376" s="162" t="s">
        <v>197</v>
      </c>
      <c r="C1376" s="162" t="s">
        <v>197</v>
      </c>
      <c r="D1376" s="162" t="s">
        <v>1358</v>
      </c>
      <c r="E1376" s="162" t="s">
        <v>197</v>
      </c>
      <c r="F1376" s="162" t="s">
        <v>1359</v>
      </c>
      <c r="G1376" s="162" t="s">
        <v>2686</v>
      </c>
      <c r="H1376" s="162" t="s">
        <v>2687</v>
      </c>
      <c r="I1376" s="162" t="s">
        <v>2688</v>
      </c>
      <c r="J1376" s="162" t="s">
        <v>1412</v>
      </c>
      <c r="K1376" s="162" t="s">
        <v>10</v>
      </c>
      <c r="L1376" s="162">
        <v>3</v>
      </c>
      <c r="M1376" s="162">
        <v>2016</v>
      </c>
      <c r="N1376" s="162" t="s">
        <v>2691</v>
      </c>
      <c r="O1376" s="162">
        <v>13143</v>
      </c>
      <c r="P1376" s="162" t="s">
        <v>204</v>
      </c>
      <c r="Q1376" s="162" t="s">
        <v>204</v>
      </c>
      <c r="R1376" s="162" t="s">
        <v>205</v>
      </c>
      <c r="S1376" s="162" t="s">
        <v>204</v>
      </c>
      <c r="T1376" s="162" t="s">
        <v>204</v>
      </c>
      <c r="U1376" s="162" t="s">
        <v>204</v>
      </c>
      <c r="V1376" s="162" t="s">
        <v>204</v>
      </c>
      <c r="W1376" s="162" t="s">
        <v>204</v>
      </c>
      <c r="X1376" s="162" t="s">
        <v>204</v>
      </c>
      <c r="Y1376" s="162" t="s">
        <v>205</v>
      </c>
      <c r="Z1376" s="162" t="s">
        <v>204</v>
      </c>
      <c r="AA1376" s="162" t="s">
        <v>204</v>
      </c>
      <c r="AB1376" s="162" t="s">
        <v>205</v>
      </c>
      <c r="AC1376" s="162" t="s">
        <v>204</v>
      </c>
      <c r="AD1376" s="162" t="s">
        <v>204</v>
      </c>
      <c r="AE1376" s="162" t="s">
        <v>204</v>
      </c>
      <c r="AF1376" s="162" t="s">
        <v>204</v>
      </c>
      <c r="AG1376" s="162" t="s">
        <v>197</v>
      </c>
    </row>
    <row r="1377" spans="1:33" x14ac:dyDescent="0.25">
      <c r="A1377" s="162" t="s">
        <v>232</v>
      </c>
      <c r="B1377" s="162" t="s">
        <v>197</v>
      </c>
      <c r="C1377" s="162" t="s">
        <v>197</v>
      </c>
      <c r="D1377" s="162" t="s">
        <v>1358</v>
      </c>
      <c r="E1377" s="162" t="s">
        <v>197</v>
      </c>
      <c r="F1377" s="162" t="s">
        <v>1359</v>
      </c>
      <c r="G1377" s="162" t="s">
        <v>2686</v>
      </c>
      <c r="H1377" s="162" t="s">
        <v>2687</v>
      </c>
      <c r="I1377" s="162" t="s">
        <v>2688</v>
      </c>
      <c r="J1377" s="162" t="s">
        <v>1412</v>
      </c>
      <c r="K1377" s="162" t="s">
        <v>10</v>
      </c>
      <c r="L1377" s="162">
        <v>2</v>
      </c>
      <c r="M1377" s="162">
        <v>2016</v>
      </c>
      <c r="N1377" s="162" t="s">
        <v>2689</v>
      </c>
      <c r="O1377" s="162">
        <v>1896</v>
      </c>
      <c r="P1377" s="162" t="s">
        <v>204</v>
      </c>
      <c r="Q1377" s="162" t="s">
        <v>204</v>
      </c>
      <c r="R1377" s="162" t="s">
        <v>205</v>
      </c>
      <c r="S1377" s="162" t="s">
        <v>204</v>
      </c>
      <c r="T1377" s="162" t="s">
        <v>204</v>
      </c>
      <c r="U1377" s="162" t="s">
        <v>204</v>
      </c>
      <c r="V1377" s="162" t="s">
        <v>204</v>
      </c>
      <c r="W1377" s="162" t="s">
        <v>204</v>
      </c>
      <c r="X1377" s="162" t="s">
        <v>204</v>
      </c>
      <c r="Y1377" s="162" t="s">
        <v>205</v>
      </c>
      <c r="Z1377" s="162" t="s">
        <v>204</v>
      </c>
      <c r="AA1377" s="162" t="s">
        <v>204</v>
      </c>
      <c r="AB1377" s="162" t="s">
        <v>205</v>
      </c>
      <c r="AC1377" s="162" t="s">
        <v>204</v>
      </c>
      <c r="AD1377" s="162" t="s">
        <v>204</v>
      </c>
      <c r="AE1377" s="162" t="s">
        <v>204</v>
      </c>
      <c r="AF1377" s="162" t="s">
        <v>204</v>
      </c>
      <c r="AG1377" s="162" t="s">
        <v>197</v>
      </c>
    </row>
    <row r="1378" spans="1:33" x14ac:dyDescent="0.25">
      <c r="A1378" s="162" t="s">
        <v>232</v>
      </c>
      <c r="B1378" s="162" t="s">
        <v>197</v>
      </c>
      <c r="C1378" s="162" t="s">
        <v>197</v>
      </c>
      <c r="D1378" s="162" t="s">
        <v>1358</v>
      </c>
      <c r="E1378" s="162" t="s">
        <v>197</v>
      </c>
      <c r="F1378" s="162" t="s">
        <v>1359</v>
      </c>
      <c r="G1378" s="162" t="s">
        <v>2686</v>
      </c>
      <c r="H1378" s="162" t="s">
        <v>2687</v>
      </c>
      <c r="I1378" s="162" t="s">
        <v>2688</v>
      </c>
      <c r="J1378" s="162" t="s">
        <v>1412</v>
      </c>
      <c r="K1378" s="162" t="s">
        <v>10</v>
      </c>
      <c r="L1378" s="162">
        <v>2</v>
      </c>
      <c r="M1378" s="162">
        <v>2016</v>
      </c>
      <c r="N1378" s="162" t="s">
        <v>2690</v>
      </c>
      <c r="O1378" s="162">
        <v>9545</v>
      </c>
      <c r="P1378" s="162" t="s">
        <v>204</v>
      </c>
      <c r="Q1378" s="162" t="s">
        <v>204</v>
      </c>
      <c r="R1378" s="162" t="s">
        <v>205</v>
      </c>
      <c r="S1378" s="162" t="s">
        <v>204</v>
      </c>
      <c r="T1378" s="162" t="s">
        <v>204</v>
      </c>
      <c r="U1378" s="162" t="s">
        <v>204</v>
      </c>
      <c r="V1378" s="162" t="s">
        <v>204</v>
      </c>
      <c r="W1378" s="162" t="s">
        <v>204</v>
      </c>
      <c r="X1378" s="162" t="s">
        <v>204</v>
      </c>
      <c r="Y1378" s="162" t="s">
        <v>205</v>
      </c>
      <c r="Z1378" s="162" t="s">
        <v>204</v>
      </c>
      <c r="AA1378" s="162" t="s">
        <v>204</v>
      </c>
      <c r="AB1378" s="162" t="s">
        <v>205</v>
      </c>
      <c r="AC1378" s="162" t="s">
        <v>204</v>
      </c>
      <c r="AD1378" s="162" t="s">
        <v>204</v>
      </c>
      <c r="AE1378" s="162" t="s">
        <v>204</v>
      </c>
      <c r="AF1378" s="162" t="s">
        <v>204</v>
      </c>
      <c r="AG1378" s="162" t="s">
        <v>197</v>
      </c>
    </row>
    <row r="1379" spans="1:33" x14ac:dyDescent="0.25">
      <c r="A1379" s="162" t="s">
        <v>232</v>
      </c>
      <c r="B1379" s="162" t="s">
        <v>197</v>
      </c>
      <c r="C1379" s="162" t="s">
        <v>197</v>
      </c>
      <c r="D1379" s="162" t="s">
        <v>1358</v>
      </c>
      <c r="E1379" s="162" t="s">
        <v>197</v>
      </c>
      <c r="F1379" s="162" t="s">
        <v>1359</v>
      </c>
      <c r="G1379" s="162" t="s">
        <v>2686</v>
      </c>
      <c r="H1379" s="162" t="s">
        <v>2687</v>
      </c>
      <c r="I1379" s="162" t="s">
        <v>2688</v>
      </c>
      <c r="J1379" s="162" t="s">
        <v>1412</v>
      </c>
      <c r="K1379" s="162" t="s">
        <v>10</v>
      </c>
      <c r="L1379" s="162">
        <v>1</v>
      </c>
      <c r="M1379" s="162">
        <v>2016</v>
      </c>
      <c r="N1379" s="162" t="s">
        <v>2692</v>
      </c>
      <c r="O1379" s="162">
        <v>12489</v>
      </c>
      <c r="P1379" s="162" t="s">
        <v>204</v>
      </c>
      <c r="Q1379" s="162" t="s">
        <v>204</v>
      </c>
      <c r="R1379" s="162" t="s">
        <v>205</v>
      </c>
      <c r="S1379" s="162" t="s">
        <v>204</v>
      </c>
      <c r="T1379" s="162" t="s">
        <v>204</v>
      </c>
      <c r="U1379" s="162" t="s">
        <v>204</v>
      </c>
      <c r="V1379" s="162" t="s">
        <v>204</v>
      </c>
      <c r="W1379" s="162" t="s">
        <v>204</v>
      </c>
      <c r="X1379" s="162" t="s">
        <v>204</v>
      </c>
      <c r="Y1379" s="162" t="s">
        <v>205</v>
      </c>
      <c r="Z1379" s="162" t="s">
        <v>204</v>
      </c>
      <c r="AA1379" s="162" t="s">
        <v>204</v>
      </c>
      <c r="AB1379" s="162" t="s">
        <v>205</v>
      </c>
      <c r="AC1379" s="162" t="s">
        <v>204</v>
      </c>
      <c r="AD1379" s="162" t="s">
        <v>204</v>
      </c>
      <c r="AE1379" s="162" t="s">
        <v>204</v>
      </c>
      <c r="AF1379" s="162" t="s">
        <v>204</v>
      </c>
      <c r="AG1379" s="162" t="s">
        <v>197</v>
      </c>
    </row>
    <row r="1380" spans="1:33" x14ac:dyDescent="0.25">
      <c r="A1380" s="162" t="s">
        <v>232</v>
      </c>
      <c r="B1380" s="162" t="s">
        <v>197</v>
      </c>
      <c r="C1380" s="162" t="s">
        <v>197</v>
      </c>
      <c r="D1380" s="162" t="s">
        <v>1358</v>
      </c>
      <c r="E1380" s="162" t="s">
        <v>197</v>
      </c>
      <c r="F1380" s="162" t="s">
        <v>1359</v>
      </c>
      <c r="G1380" s="162" t="s">
        <v>2686</v>
      </c>
      <c r="H1380" s="162" t="s">
        <v>2687</v>
      </c>
      <c r="I1380" s="162" t="s">
        <v>2688</v>
      </c>
      <c r="J1380" s="162" t="s">
        <v>1412</v>
      </c>
      <c r="K1380" s="162" t="s">
        <v>10</v>
      </c>
      <c r="L1380" s="162">
        <v>4</v>
      </c>
      <c r="M1380" s="162">
        <v>2016</v>
      </c>
      <c r="N1380" s="162" t="s">
        <v>2693</v>
      </c>
      <c r="O1380" s="162">
        <v>13163</v>
      </c>
      <c r="P1380" s="162" t="s">
        <v>204</v>
      </c>
      <c r="Q1380" s="162" t="s">
        <v>204</v>
      </c>
      <c r="R1380" s="162" t="s">
        <v>205</v>
      </c>
      <c r="S1380" s="162" t="s">
        <v>204</v>
      </c>
      <c r="T1380" s="162" t="s">
        <v>204</v>
      </c>
      <c r="U1380" s="162" t="s">
        <v>204</v>
      </c>
      <c r="V1380" s="162" t="s">
        <v>204</v>
      </c>
      <c r="W1380" s="162" t="s">
        <v>204</v>
      </c>
      <c r="X1380" s="162" t="s">
        <v>204</v>
      </c>
      <c r="Y1380" s="162" t="s">
        <v>205</v>
      </c>
      <c r="Z1380" s="162" t="s">
        <v>204</v>
      </c>
      <c r="AA1380" s="162" t="s">
        <v>204</v>
      </c>
      <c r="AB1380" s="162" t="s">
        <v>205</v>
      </c>
      <c r="AC1380" s="162" t="s">
        <v>204</v>
      </c>
      <c r="AD1380" s="162" t="s">
        <v>204</v>
      </c>
      <c r="AE1380" s="162" t="s">
        <v>204</v>
      </c>
      <c r="AF1380" s="162" t="s">
        <v>204</v>
      </c>
      <c r="AG1380" s="162" t="s">
        <v>197</v>
      </c>
    </row>
    <row r="1381" spans="1:33" x14ac:dyDescent="0.25">
      <c r="A1381" s="162" t="s">
        <v>232</v>
      </c>
      <c r="B1381" s="162" t="s">
        <v>197</v>
      </c>
      <c r="C1381" s="162" t="s">
        <v>197</v>
      </c>
      <c r="D1381" s="162" t="s">
        <v>1358</v>
      </c>
      <c r="E1381" s="162" t="s">
        <v>197</v>
      </c>
      <c r="F1381" s="162" t="s">
        <v>1359</v>
      </c>
      <c r="G1381" s="162" t="s">
        <v>2694</v>
      </c>
      <c r="H1381" s="162" t="s">
        <v>2695</v>
      </c>
      <c r="I1381" s="162" t="s">
        <v>2271</v>
      </c>
      <c r="J1381" s="162" t="s">
        <v>1412</v>
      </c>
      <c r="K1381" s="162" t="s">
        <v>52</v>
      </c>
      <c r="L1381" s="162">
        <v>11</v>
      </c>
      <c r="M1381" s="162">
        <v>2015</v>
      </c>
      <c r="N1381" s="162" t="s">
        <v>2696</v>
      </c>
      <c r="O1381" s="162">
        <v>753</v>
      </c>
      <c r="P1381" s="162" t="s">
        <v>204</v>
      </c>
      <c r="Q1381" s="162" t="s">
        <v>204</v>
      </c>
      <c r="R1381" s="162" t="s">
        <v>204</v>
      </c>
      <c r="S1381" s="162" t="s">
        <v>204</v>
      </c>
      <c r="T1381" s="162" t="s">
        <v>204</v>
      </c>
      <c r="U1381" s="162" t="s">
        <v>204</v>
      </c>
      <c r="V1381" s="162" t="s">
        <v>204</v>
      </c>
      <c r="W1381" s="162" t="s">
        <v>204</v>
      </c>
      <c r="X1381" s="162" t="s">
        <v>204</v>
      </c>
      <c r="Y1381" s="162" t="s">
        <v>204</v>
      </c>
      <c r="Z1381" s="162" t="s">
        <v>204</v>
      </c>
      <c r="AA1381" s="162" t="s">
        <v>204</v>
      </c>
      <c r="AB1381" s="162" t="s">
        <v>205</v>
      </c>
      <c r="AC1381" s="162" t="s">
        <v>204</v>
      </c>
      <c r="AD1381" s="162" t="s">
        <v>204</v>
      </c>
      <c r="AE1381" s="162" t="s">
        <v>204</v>
      </c>
      <c r="AF1381" s="162" t="s">
        <v>204</v>
      </c>
      <c r="AG1381" s="162" t="s">
        <v>197</v>
      </c>
    </row>
    <row r="1382" spans="1:33" x14ac:dyDescent="0.25">
      <c r="A1382" s="162" t="s">
        <v>232</v>
      </c>
      <c r="B1382" s="162" t="s">
        <v>197</v>
      </c>
      <c r="C1382" s="162" t="s">
        <v>197</v>
      </c>
      <c r="D1382" s="162" t="s">
        <v>1358</v>
      </c>
      <c r="E1382" s="162" t="s">
        <v>197</v>
      </c>
      <c r="F1382" s="162" t="s">
        <v>1359</v>
      </c>
      <c r="G1382" s="162" t="s">
        <v>2193</v>
      </c>
      <c r="H1382" s="162" t="s">
        <v>2194</v>
      </c>
      <c r="I1382" s="162" t="s">
        <v>2195</v>
      </c>
      <c r="J1382" s="162" t="s">
        <v>187</v>
      </c>
      <c r="K1382" s="162" t="s">
        <v>52</v>
      </c>
      <c r="L1382" s="162">
        <v>10</v>
      </c>
      <c r="M1382" s="162">
        <v>2015</v>
      </c>
      <c r="N1382" s="162" t="s">
        <v>2698</v>
      </c>
      <c r="O1382" s="162">
        <v>2947</v>
      </c>
      <c r="P1382" s="162" t="s">
        <v>204</v>
      </c>
      <c r="Q1382" s="162" t="s">
        <v>204</v>
      </c>
      <c r="R1382" s="162" t="s">
        <v>204</v>
      </c>
      <c r="S1382" s="162" t="s">
        <v>204</v>
      </c>
      <c r="T1382" s="162" t="s">
        <v>204</v>
      </c>
      <c r="U1382" s="162" t="s">
        <v>204</v>
      </c>
      <c r="V1382" s="162" t="s">
        <v>204</v>
      </c>
      <c r="W1382" s="162" t="s">
        <v>204</v>
      </c>
      <c r="X1382" s="162" t="s">
        <v>204</v>
      </c>
      <c r="Y1382" s="162" t="s">
        <v>204</v>
      </c>
      <c r="Z1382" s="162" t="s">
        <v>204</v>
      </c>
      <c r="AA1382" s="162" t="s">
        <v>204</v>
      </c>
      <c r="AB1382" s="162" t="s">
        <v>204</v>
      </c>
      <c r="AC1382" s="162" t="s">
        <v>204</v>
      </c>
      <c r="AD1382" s="162" t="s">
        <v>204</v>
      </c>
      <c r="AE1382" s="162" t="s">
        <v>204</v>
      </c>
      <c r="AF1382" s="162" t="s">
        <v>204</v>
      </c>
      <c r="AG1382" s="162" t="s">
        <v>197</v>
      </c>
    </row>
    <row r="1383" spans="1:33" x14ac:dyDescent="0.25">
      <c r="A1383" s="162" t="s">
        <v>232</v>
      </c>
      <c r="B1383" s="162" t="s">
        <v>197</v>
      </c>
      <c r="C1383" s="162" t="s">
        <v>197</v>
      </c>
      <c r="D1383" s="162" t="s">
        <v>1358</v>
      </c>
      <c r="E1383" s="162" t="s">
        <v>197</v>
      </c>
      <c r="F1383" s="162" t="s">
        <v>1359</v>
      </c>
      <c r="G1383" s="162" t="s">
        <v>2193</v>
      </c>
      <c r="H1383" s="162" t="s">
        <v>2194</v>
      </c>
      <c r="I1383" s="162" t="s">
        <v>2195</v>
      </c>
      <c r="J1383" s="162" t="s">
        <v>187</v>
      </c>
      <c r="K1383" s="162" t="s">
        <v>52</v>
      </c>
      <c r="L1383" s="162">
        <v>9</v>
      </c>
      <c r="M1383" s="162">
        <v>2015</v>
      </c>
      <c r="N1383" s="162" t="s">
        <v>2697</v>
      </c>
      <c r="O1383" s="162">
        <v>1875</v>
      </c>
      <c r="P1383" s="162" t="s">
        <v>204</v>
      </c>
      <c r="Q1383" s="162" t="s">
        <v>204</v>
      </c>
      <c r="R1383" s="162" t="s">
        <v>204</v>
      </c>
      <c r="S1383" s="162" t="s">
        <v>204</v>
      </c>
      <c r="T1383" s="162" t="s">
        <v>204</v>
      </c>
      <c r="U1383" s="162" t="s">
        <v>204</v>
      </c>
      <c r="V1383" s="162" t="s">
        <v>204</v>
      </c>
      <c r="W1383" s="162" t="s">
        <v>204</v>
      </c>
      <c r="X1383" s="162" t="s">
        <v>204</v>
      </c>
      <c r="Y1383" s="162" t="s">
        <v>204</v>
      </c>
      <c r="Z1383" s="162" t="s">
        <v>204</v>
      </c>
      <c r="AA1383" s="162" t="s">
        <v>204</v>
      </c>
      <c r="AB1383" s="162" t="s">
        <v>204</v>
      </c>
      <c r="AC1383" s="162" t="s">
        <v>204</v>
      </c>
      <c r="AD1383" s="162" t="s">
        <v>204</v>
      </c>
      <c r="AE1383" s="162" t="s">
        <v>204</v>
      </c>
      <c r="AF1383" s="162" t="s">
        <v>204</v>
      </c>
      <c r="AG1383" s="162" t="s">
        <v>197</v>
      </c>
    </row>
    <row r="1384" spans="1:33" x14ac:dyDescent="0.25">
      <c r="A1384" s="162" t="s">
        <v>232</v>
      </c>
      <c r="B1384" s="162" t="s">
        <v>197</v>
      </c>
      <c r="C1384" s="162" t="s">
        <v>197</v>
      </c>
      <c r="D1384" s="162" t="s">
        <v>1358</v>
      </c>
      <c r="E1384" s="162" t="s">
        <v>197</v>
      </c>
      <c r="F1384" s="162" t="s">
        <v>1359</v>
      </c>
      <c r="G1384" s="162" t="s">
        <v>102</v>
      </c>
      <c r="H1384" s="162" t="s">
        <v>101</v>
      </c>
      <c r="I1384" s="162" t="s">
        <v>1564</v>
      </c>
      <c r="J1384" s="162" t="s">
        <v>186</v>
      </c>
      <c r="K1384" s="162" t="s">
        <v>10</v>
      </c>
      <c r="L1384" s="162">
        <v>5</v>
      </c>
      <c r="M1384" s="162">
        <v>2016</v>
      </c>
      <c r="N1384" s="162" t="s">
        <v>2709</v>
      </c>
      <c r="O1384" s="162">
        <v>7</v>
      </c>
      <c r="P1384" s="162" t="s">
        <v>204</v>
      </c>
      <c r="Q1384" s="162" t="s">
        <v>204</v>
      </c>
      <c r="R1384" s="162" t="s">
        <v>205</v>
      </c>
      <c r="S1384" s="162" t="s">
        <v>204</v>
      </c>
      <c r="T1384" s="162" t="s">
        <v>204</v>
      </c>
      <c r="U1384" s="162" t="s">
        <v>204</v>
      </c>
      <c r="V1384" s="162" t="s">
        <v>204</v>
      </c>
      <c r="W1384" s="162" t="s">
        <v>204</v>
      </c>
      <c r="X1384" s="162" t="s">
        <v>205</v>
      </c>
      <c r="Y1384" s="162" t="s">
        <v>205</v>
      </c>
      <c r="Z1384" s="162" t="s">
        <v>204</v>
      </c>
      <c r="AA1384" s="162" t="s">
        <v>204</v>
      </c>
      <c r="AB1384" s="162" t="s">
        <v>205</v>
      </c>
      <c r="AC1384" s="162" t="s">
        <v>204</v>
      </c>
      <c r="AD1384" s="162" t="s">
        <v>204</v>
      </c>
      <c r="AE1384" s="162" t="s">
        <v>204</v>
      </c>
      <c r="AF1384" s="162" t="s">
        <v>204</v>
      </c>
      <c r="AG1384" s="162" t="s">
        <v>197</v>
      </c>
    </row>
    <row r="1385" spans="1:33" x14ac:dyDescent="0.25">
      <c r="A1385" s="162" t="s">
        <v>232</v>
      </c>
      <c r="B1385" s="162" t="s">
        <v>197</v>
      </c>
      <c r="C1385" s="162" t="s">
        <v>197</v>
      </c>
      <c r="D1385" s="162" t="s">
        <v>1358</v>
      </c>
      <c r="E1385" s="162" t="s">
        <v>197</v>
      </c>
      <c r="F1385" s="162" t="s">
        <v>1359</v>
      </c>
      <c r="G1385" s="162" t="s">
        <v>102</v>
      </c>
      <c r="H1385" s="162" t="s">
        <v>101</v>
      </c>
      <c r="I1385" s="162" t="s">
        <v>1564</v>
      </c>
      <c r="J1385" s="162" t="s">
        <v>186</v>
      </c>
      <c r="K1385" s="162" t="s">
        <v>10</v>
      </c>
      <c r="L1385" s="162">
        <v>6</v>
      </c>
      <c r="M1385" s="162">
        <v>2016</v>
      </c>
      <c r="N1385" s="162" t="s">
        <v>2710</v>
      </c>
      <c r="O1385" s="162">
        <v>7</v>
      </c>
      <c r="P1385" s="162" t="s">
        <v>204</v>
      </c>
      <c r="Q1385" s="162" t="s">
        <v>204</v>
      </c>
      <c r="R1385" s="162" t="s">
        <v>205</v>
      </c>
      <c r="S1385" s="162" t="s">
        <v>204</v>
      </c>
      <c r="T1385" s="162" t="s">
        <v>204</v>
      </c>
      <c r="U1385" s="162" t="s">
        <v>204</v>
      </c>
      <c r="V1385" s="162" t="s">
        <v>204</v>
      </c>
      <c r="W1385" s="162" t="s">
        <v>204</v>
      </c>
      <c r="X1385" s="162" t="s">
        <v>205</v>
      </c>
      <c r="Y1385" s="162" t="s">
        <v>205</v>
      </c>
      <c r="Z1385" s="162" t="s">
        <v>204</v>
      </c>
      <c r="AA1385" s="162" t="s">
        <v>204</v>
      </c>
      <c r="AB1385" s="162" t="s">
        <v>205</v>
      </c>
      <c r="AC1385" s="162" t="s">
        <v>204</v>
      </c>
      <c r="AD1385" s="162" t="s">
        <v>204</v>
      </c>
      <c r="AE1385" s="162" t="s">
        <v>204</v>
      </c>
      <c r="AF1385" s="162" t="s">
        <v>204</v>
      </c>
      <c r="AG1385" s="162" t="s">
        <v>197</v>
      </c>
    </row>
    <row r="1386" spans="1:33" x14ac:dyDescent="0.25">
      <c r="A1386" s="162" t="s">
        <v>232</v>
      </c>
      <c r="B1386" s="162" t="s">
        <v>197</v>
      </c>
      <c r="C1386" s="162" t="s">
        <v>197</v>
      </c>
      <c r="D1386" s="162" t="s">
        <v>1358</v>
      </c>
      <c r="E1386" s="162" t="s">
        <v>197</v>
      </c>
      <c r="F1386" s="162" t="s">
        <v>1359</v>
      </c>
      <c r="G1386" s="162" t="s">
        <v>102</v>
      </c>
      <c r="H1386" s="162" t="s">
        <v>101</v>
      </c>
      <c r="I1386" s="162" t="s">
        <v>1564</v>
      </c>
      <c r="J1386" s="162" t="s">
        <v>186</v>
      </c>
      <c r="K1386" s="162" t="s">
        <v>10</v>
      </c>
      <c r="L1386" s="162">
        <v>9</v>
      </c>
      <c r="M1386" s="162">
        <v>2015</v>
      </c>
      <c r="N1386" s="162" t="s">
        <v>2702</v>
      </c>
      <c r="O1386" s="162">
        <v>2922</v>
      </c>
      <c r="P1386" s="162" t="s">
        <v>204</v>
      </c>
      <c r="Q1386" s="162" t="s">
        <v>204</v>
      </c>
      <c r="R1386" s="162" t="s">
        <v>205</v>
      </c>
      <c r="S1386" s="162" t="s">
        <v>204</v>
      </c>
      <c r="T1386" s="162" t="s">
        <v>204</v>
      </c>
      <c r="U1386" s="162" t="s">
        <v>204</v>
      </c>
      <c r="V1386" s="162" t="s">
        <v>204</v>
      </c>
      <c r="W1386" s="162" t="s">
        <v>204</v>
      </c>
      <c r="X1386" s="162" t="s">
        <v>205</v>
      </c>
      <c r="Y1386" s="162" t="s">
        <v>205</v>
      </c>
      <c r="Z1386" s="162" t="s">
        <v>204</v>
      </c>
      <c r="AA1386" s="162" t="s">
        <v>204</v>
      </c>
      <c r="AB1386" s="162" t="s">
        <v>205</v>
      </c>
      <c r="AC1386" s="162" t="s">
        <v>204</v>
      </c>
      <c r="AD1386" s="162" t="s">
        <v>204</v>
      </c>
      <c r="AE1386" s="162" t="s">
        <v>204</v>
      </c>
      <c r="AF1386" s="162" t="s">
        <v>204</v>
      </c>
      <c r="AG1386" s="162" t="s">
        <v>197</v>
      </c>
    </row>
    <row r="1387" spans="1:33" x14ac:dyDescent="0.25">
      <c r="A1387" s="162" t="s">
        <v>232</v>
      </c>
      <c r="B1387" s="162" t="s">
        <v>197</v>
      </c>
      <c r="C1387" s="162" t="s">
        <v>197</v>
      </c>
      <c r="D1387" s="162" t="s">
        <v>1358</v>
      </c>
      <c r="E1387" s="162" t="s">
        <v>197</v>
      </c>
      <c r="F1387" s="162" t="s">
        <v>1359</v>
      </c>
      <c r="G1387" s="162" t="s">
        <v>102</v>
      </c>
      <c r="H1387" s="162" t="s">
        <v>101</v>
      </c>
      <c r="I1387" s="162" t="s">
        <v>1564</v>
      </c>
      <c r="J1387" s="162" t="s">
        <v>186</v>
      </c>
      <c r="K1387" s="162" t="s">
        <v>10</v>
      </c>
      <c r="L1387" s="162">
        <v>9</v>
      </c>
      <c r="M1387" s="162">
        <v>2015</v>
      </c>
      <c r="N1387" s="162" t="s">
        <v>2701</v>
      </c>
      <c r="O1387" s="162">
        <v>3911</v>
      </c>
      <c r="P1387" s="162" t="s">
        <v>204</v>
      </c>
      <c r="Q1387" s="162" t="s">
        <v>204</v>
      </c>
      <c r="R1387" s="162" t="s">
        <v>205</v>
      </c>
      <c r="S1387" s="162" t="s">
        <v>204</v>
      </c>
      <c r="T1387" s="162" t="s">
        <v>204</v>
      </c>
      <c r="U1387" s="162" t="s">
        <v>204</v>
      </c>
      <c r="V1387" s="162" t="s">
        <v>204</v>
      </c>
      <c r="W1387" s="162" t="s">
        <v>204</v>
      </c>
      <c r="X1387" s="162" t="s">
        <v>205</v>
      </c>
      <c r="Y1387" s="162" t="s">
        <v>205</v>
      </c>
      <c r="Z1387" s="162" t="s">
        <v>204</v>
      </c>
      <c r="AA1387" s="162" t="s">
        <v>204</v>
      </c>
      <c r="AB1387" s="162" t="s">
        <v>205</v>
      </c>
      <c r="AC1387" s="162" t="s">
        <v>204</v>
      </c>
      <c r="AD1387" s="162" t="s">
        <v>204</v>
      </c>
      <c r="AE1387" s="162" t="s">
        <v>204</v>
      </c>
      <c r="AF1387" s="162" t="s">
        <v>204</v>
      </c>
      <c r="AG1387" s="162" t="s">
        <v>197</v>
      </c>
    </row>
    <row r="1388" spans="1:33" x14ac:dyDescent="0.25">
      <c r="A1388" s="162" t="s">
        <v>232</v>
      </c>
      <c r="B1388" s="162" t="s">
        <v>197</v>
      </c>
      <c r="C1388" s="162" t="s">
        <v>197</v>
      </c>
      <c r="D1388" s="162" t="s">
        <v>1358</v>
      </c>
      <c r="E1388" s="162" t="s">
        <v>197</v>
      </c>
      <c r="F1388" s="162" t="s">
        <v>1359</v>
      </c>
      <c r="G1388" s="162" t="s">
        <v>102</v>
      </c>
      <c r="H1388" s="162" t="s">
        <v>101</v>
      </c>
      <c r="I1388" s="162" t="s">
        <v>1564</v>
      </c>
      <c r="J1388" s="162" t="s">
        <v>186</v>
      </c>
      <c r="K1388" s="162" t="s">
        <v>10</v>
      </c>
      <c r="L1388" s="162">
        <v>9</v>
      </c>
      <c r="M1388" s="162">
        <v>2015</v>
      </c>
      <c r="N1388" s="162" t="s">
        <v>2703</v>
      </c>
      <c r="O1388" s="162">
        <v>321</v>
      </c>
      <c r="P1388" s="162" t="s">
        <v>204</v>
      </c>
      <c r="Q1388" s="162" t="s">
        <v>204</v>
      </c>
      <c r="R1388" s="162" t="s">
        <v>205</v>
      </c>
      <c r="S1388" s="162" t="s">
        <v>204</v>
      </c>
      <c r="T1388" s="162" t="s">
        <v>204</v>
      </c>
      <c r="U1388" s="162" t="s">
        <v>204</v>
      </c>
      <c r="V1388" s="162" t="s">
        <v>204</v>
      </c>
      <c r="W1388" s="162" t="s">
        <v>204</v>
      </c>
      <c r="X1388" s="162" t="s">
        <v>205</v>
      </c>
      <c r="Y1388" s="162" t="s">
        <v>205</v>
      </c>
      <c r="Z1388" s="162" t="s">
        <v>204</v>
      </c>
      <c r="AA1388" s="162" t="s">
        <v>204</v>
      </c>
      <c r="AB1388" s="162" t="s">
        <v>205</v>
      </c>
      <c r="AC1388" s="162" t="s">
        <v>204</v>
      </c>
      <c r="AD1388" s="162" t="s">
        <v>204</v>
      </c>
      <c r="AE1388" s="162" t="s">
        <v>204</v>
      </c>
      <c r="AF1388" s="162" t="s">
        <v>204</v>
      </c>
      <c r="AG1388" s="162" t="s">
        <v>197</v>
      </c>
    </row>
    <row r="1389" spans="1:33" x14ac:dyDescent="0.25">
      <c r="A1389" s="162" t="s">
        <v>232</v>
      </c>
      <c r="B1389" s="162" t="s">
        <v>197</v>
      </c>
      <c r="C1389" s="162" t="s">
        <v>197</v>
      </c>
      <c r="D1389" s="162" t="s">
        <v>1358</v>
      </c>
      <c r="E1389" s="162" t="s">
        <v>197</v>
      </c>
      <c r="F1389" s="162" t="s">
        <v>1359</v>
      </c>
      <c r="G1389" s="162" t="s">
        <v>102</v>
      </c>
      <c r="H1389" s="162" t="s">
        <v>101</v>
      </c>
      <c r="I1389" s="162" t="s">
        <v>1564</v>
      </c>
      <c r="J1389" s="162" t="s">
        <v>186</v>
      </c>
      <c r="K1389" s="162" t="s">
        <v>10</v>
      </c>
      <c r="L1389" s="162">
        <v>10</v>
      </c>
      <c r="M1389" s="162">
        <v>2015</v>
      </c>
      <c r="N1389" s="162" t="s">
        <v>2705</v>
      </c>
      <c r="O1389" s="162">
        <v>5185</v>
      </c>
      <c r="P1389" s="162" t="s">
        <v>204</v>
      </c>
      <c r="Q1389" s="162" t="s">
        <v>204</v>
      </c>
      <c r="R1389" s="162" t="s">
        <v>205</v>
      </c>
      <c r="S1389" s="162" t="s">
        <v>204</v>
      </c>
      <c r="T1389" s="162" t="s">
        <v>204</v>
      </c>
      <c r="U1389" s="162" t="s">
        <v>204</v>
      </c>
      <c r="V1389" s="162" t="s">
        <v>204</v>
      </c>
      <c r="W1389" s="162" t="s">
        <v>204</v>
      </c>
      <c r="X1389" s="162" t="s">
        <v>205</v>
      </c>
      <c r="Y1389" s="162" t="s">
        <v>205</v>
      </c>
      <c r="Z1389" s="162" t="s">
        <v>204</v>
      </c>
      <c r="AA1389" s="162" t="s">
        <v>204</v>
      </c>
      <c r="AB1389" s="162" t="s">
        <v>205</v>
      </c>
      <c r="AC1389" s="162" t="s">
        <v>204</v>
      </c>
      <c r="AD1389" s="162" t="s">
        <v>204</v>
      </c>
      <c r="AE1389" s="162" t="s">
        <v>204</v>
      </c>
      <c r="AF1389" s="162" t="s">
        <v>204</v>
      </c>
      <c r="AG1389" s="162" t="s">
        <v>197</v>
      </c>
    </row>
    <row r="1390" spans="1:33" x14ac:dyDescent="0.25">
      <c r="A1390" s="162" t="s">
        <v>232</v>
      </c>
      <c r="B1390" s="162" t="s">
        <v>197</v>
      </c>
      <c r="C1390" s="162" t="s">
        <v>197</v>
      </c>
      <c r="D1390" s="162" t="s">
        <v>1358</v>
      </c>
      <c r="E1390" s="162" t="s">
        <v>197</v>
      </c>
      <c r="F1390" s="162" t="s">
        <v>1359</v>
      </c>
      <c r="G1390" s="162" t="s">
        <v>102</v>
      </c>
      <c r="H1390" s="162" t="s">
        <v>101</v>
      </c>
      <c r="I1390" s="162" t="s">
        <v>1564</v>
      </c>
      <c r="J1390" s="162" t="s">
        <v>186</v>
      </c>
      <c r="K1390" s="162" t="s">
        <v>10</v>
      </c>
      <c r="L1390" s="162">
        <v>10</v>
      </c>
      <c r="M1390" s="162">
        <v>2015</v>
      </c>
      <c r="N1390" s="162" t="s">
        <v>2706</v>
      </c>
      <c r="O1390" s="162">
        <v>3988</v>
      </c>
      <c r="P1390" s="162" t="s">
        <v>204</v>
      </c>
      <c r="Q1390" s="162" t="s">
        <v>204</v>
      </c>
      <c r="R1390" s="162" t="s">
        <v>205</v>
      </c>
      <c r="S1390" s="162" t="s">
        <v>204</v>
      </c>
      <c r="T1390" s="162" t="s">
        <v>204</v>
      </c>
      <c r="U1390" s="162" t="s">
        <v>204</v>
      </c>
      <c r="V1390" s="162" t="s">
        <v>204</v>
      </c>
      <c r="W1390" s="162" t="s">
        <v>204</v>
      </c>
      <c r="X1390" s="162" t="s">
        <v>205</v>
      </c>
      <c r="Y1390" s="162" t="s">
        <v>205</v>
      </c>
      <c r="Z1390" s="162" t="s">
        <v>204</v>
      </c>
      <c r="AA1390" s="162" t="s">
        <v>204</v>
      </c>
      <c r="AB1390" s="162" t="s">
        <v>205</v>
      </c>
      <c r="AC1390" s="162" t="s">
        <v>204</v>
      </c>
      <c r="AD1390" s="162" t="s">
        <v>204</v>
      </c>
      <c r="AE1390" s="162" t="s">
        <v>204</v>
      </c>
      <c r="AF1390" s="162" t="s">
        <v>204</v>
      </c>
      <c r="AG1390" s="162" t="s">
        <v>197</v>
      </c>
    </row>
    <row r="1391" spans="1:33" x14ac:dyDescent="0.25">
      <c r="A1391" s="162" t="s">
        <v>232</v>
      </c>
      <c r="B1391" s="162" t="s">
        <v>197</v>
      </c>
      <c r="C1391" s="162" t="s">
        <v>197</v>
      </c>
      <c r="D1391" s="162" t="s">
        <v>1358</v>
      </c>
      <c r="E1391" s="162" t="s">
        <v>197</v>
      </c>
      <c r="F1391" s="162" t="s">
        <v>1359</v>
      </c>
      <c r="G1391" s="162" t="s">
        <v>102</v>
      </c>
      <c r="H1391" s="162" t="s">
        <v>101</v>
      </c>
      <c r="I1391" s="162" t="s">
        <v>1564</v>
      </c>
      <c r="J1391" s="162" t="s">
        <v>186</v>
      </c>
      <c r="K1391" s="162" t="s">
        <v>10</v>
      </c>
      <c r="L1391" s="162">
        <v>10</v>
      </c>
      <c r="M1391" s="162">
        <v>2015</v>
      </c>
      <c r="N1391" s="162" t="s">
        <v>2704</v>
      </c>
      <c r="O1391" s="162">
        <v>588</v>
      </c>
      <c r="P1391" s="162" t="s">
        <v>204</v>
      </c>
      <c r="Q1391" s="162" t="s">
        <v>204</v>
      </c>
      <c r="R1391" s="162" t="s">
        <v>205</v>
      </c>
      <c r="S1391" s="162" t="s">
        <v>204</v>
      </c>
      <c r="T1391" s="162" t="s">
        <v>204</v>
      </c>
      <c r="U1391" s="162" t="s">
        <v>204</v>
      </c>
      <c r="V1391" s="162" t="s">
        <v>204</v>
      </c>
      <c r="W1391" s="162" t="s">
        <v>204</v>
      </c>
      <c r="X1391" s="162" t="s">
        <v>205</v>
      </c>
      <c r="Y1391" s="162" t="s">
        <v>205</v>
      </c>
      <c r="Z1391" s="162" t="s">
        <v>204</v>
      </c>
      <c r="AA1391" s="162" t="s">
        <v>204</v>
      </c>
      <c r="AB1391" s="162" t="s">
        <v>205</v>
      </c>
      <c r="AC1391" s="162" t="s">
        <v>204</v>
      </c>
      <c r="AD1391" s="162" t="s">
        <v>204</v>
      </c>
      <c r="AE1391" s="162" t="s">
        <v>204</v>
      </c>
      <c r="AF1391" s="162" t="s">
        <v>204</v>
      </c>
      <c r="AG1391" s="162" t="s">
        <v>197</v>
      </c>
    </row>
    <row r="1392" spans="1:33" x14ac:dyDescent="0.25">
      <c r="A1392" s="162" t="s">
        <v>232</v>
      </c>
      <c r="B1392" s="162" t="s">
        <v>197</v>
      </c>
      <c r="C1392" s="162" t="s">
        <v>197</v>
      </c>
      <c r="D1392" s="162" t="s">
        <v>1358</v>
      </c>
      <c r="E1392" s="162" t="s">
        <v>197</v>
      </c>
      <c r="F1392" s="162" t="s">
        <v>1359</v>
      </c>
      <c r="G1392" s="162" t="s">
        <v>102</v>
      </c>
      <c r="H1392" s="162" t="s">
        <v>101</v>
      </c>
      <c r="I1392" s="162" t="s">
        <v>1564</v>
      </c>
      <c r="J1392" s="162" t="s">
        <v>186</v>
      </c>
      <c r="K1392" s="162" t="s">
        <v>10</v>
      </c>
      <c r="L1392" s="162">
        <v>7</v>
      </c>
      <c r="M1392" s="162">
        <v>2015</v>
      </c>
      <c r="N1392" s="162" t="s">
        <v>2699</v>
      </c>
      <c r="O1392" s="162">
        <v>3615</v>
      </c>
      <c r="P1392" s="162" t="s">
        <v>204</v>
      </c>
      <c r="Q1392" s="162" t="s">
        <v>204</v>
      </c>
      <c r="R1392" s="162" t="s">
        <v>205</v>
      </c>
      <c r="S1392" s="162" t="s">
        <v>204</v>
      </c>
      <c r="T1392" s="162" t="s">
        <v>204</v>
      </c>
      <c r="U1392" s="162" t="s">
        <v>204</v>
      </c>
      <c r="V1392" s="162" t="s">
        <v>204</v>
      </c>
      <c r="W1392" s="162" t="s">
        <v>204</v>
      </c>
      <c r="X1392" s="162" t="s">
        <v>205</v>
      </c>
      <c r="Y1392" s="162" t="s">
        <v>205</v>
      </c>
      <c r="Z1392" s="162" t="s">
        <v>204</v>
      </c>
      <c r="AA1392" s="162" t="s">
        <v>204</v>
      </c>
      <c r="AB1392" s="162" t="s">
        <v>205</v>
      </c>
      <c r="AC1392" s="162" t="s">
        <v>204</v>
      </c>
      <c r="AD1392" s="162" t="s">
        <v>204</v>
      </c>
      <c r="AE1392" s="162" t="s">
        <v>204</v>
      </c>
      <c r="AF1392" s="162" t="s">
        <v>204</v>
      </c>
      <c r="AG1392" s="162" t="s">
        <v>197</v>
      </c>
    </row>
    <row r="1393" spans="1:33" x14ac:dyDescent="0.25">
      <c r="A1393" s="162" t="s">
        <v>232</v>
      </c>
      <c r="B1393" s="162" t="s">
        <v>197</v>
      </c>
      <c r="C1393" s="162" t="s">
        <v>197</v>
      </c>
      <c r="D1393" s="162" t="s">
        <v>1358</v>
      </c>
      <c r="E1393" s="162" t="s">
        <v>197</v>
      </c>
      <c r="F1393" s="162" t="s">
        <v>1359</v>
      </c>
      <c r="G1393" s="162" t="s">
        <v>102</v>
      </c>
      <c r="H1393" s="162" t="s">
        <v>101</v>
      </c>
      <c r="I1393" s="162" t="s">
        <v>1564</v>
      </c>
      <c r="J1393" s="162" t="s">
        <v>186</v>
      </c>
      <c r="K1393" s="162" t="s">
        <v>10</v>
      </c>
      <c r="L1393" s="162">
        <v>4</v>
      </c>
      <c r="M1393" s="162">
        <v>2016</v>
      </c>
      <c r="N1393" s="162" t="s">
        <v>2708</v>
      </c>
      <c r="O1393" s="162">
        <v>6</v>
      </c>
      <c r="P1393" s="162" t="s">
        <v>204</v>
      </c>
      <c r="Q1393" s="162" t="s">
        <v>204</v>
      </c>
      <c r="R1393" s="162" t="s">
        <v>205</v>
      </c>
      <c r="S1393" s="162" t="s">
        <v>204</v>
      </c>
      <c r="T1393" s="162" t="s">
        <v>204</v>
      </c>
      <c r="U1393" s="162" t="s">
        <v>204</v>
      </c>
      <c r="V1393" s="162" t="s">
        <v>204</v>
      </c>
      <c r="W1393" s="162" t="s">
        <v>204</v>
      </c>
      <c r="X1393" s="162" t="s">
        <v>205</v>
      </c>
      <c r="Y1393" s="162" t="s">
        <v>205</v>
      </c>
      <c r="Z1393" s="162" t="s">
        <v>204</v>
      </c>
      <c r="AA1393" s="162" t="s">
        <v>204</v>
      </c>
      <c r="AB1393" s="162" t="s">
        <v>205</v>
      </c>
      <c r="AC1393" s="162" t="s">
        <v>204</v>
      </c>
      <c r="AD1393" s="162" t="s">
        <v>204</v>
      </c>
      <c r="AE1393" s="162" t="s">
        <v>204</v>
      </c>
      <c r="AF1393" s="162" t="s">
        <v>204</v>
      </c>
      <c r="AG1393" s="162" t="s">
        <v>197</v>
      </c>
    </row>
    <row r="1394" spans="1:33" x14ac:dyDescent="0.25">
      <c r="A1394" s="162" t="s">
        <v>232</v>
      </c>
      <c r="B1394" s="162" t="s">
        <v>197</v>
      </c>
      <c r="C1394" s="162" t="s">
        <v>197</v>
      </c>
      <c r="D1394" s="162" t="s">
        <v>1358</v>
      </c>
      <c r="E1394" s="162" t="s">
        <v>197</v>
      </c>
      <c r="F1394" s="162" t="s">
        <v>1359</v>
      </c>
      <c r="G1394" s="162" t="s">
        <v>102</v>
      </c>
      <c r="H1394" s="162" t="s">
        <v>101</v>
      </c>
      <c r="I1394" s="162" t="s">
        <v>1564</v>
      </c>
      <c r="J1394" s="162" t="s">
        <v>186</v>
      </c>
      <c r="K1394" s="162" t="s">
        <v>10</v>
      </c>
      <c r="L1394" s="162">
        <v>3</v>
      </c>
      <c r="M1394" s="162">
        <v>2016</v>
      </c>
      <c r="N1394" s="162" t="s">
        <v>2707</v>
      </c>
      <c r="O1394" s="162">
        <v>8</v>
      </c>
      <c r="P1394" s="162" t="s">
        <v>204</v>
      </c>
      <c r="Q1394" s="162" t="s">
        <v>204</v>
      </c>
      <c r="R1394" s="162" t="s">
        <v>205</v>
      </c>
      <c r="S1394" s="162" t="s">
        <v>204</v>
      </c>
      <c r="T1394" s="162" t="s">
        <v>204</v>
      </c>
      <c r="U1394" s="162" t="s">
        <v>204</v>
      </c>
      <c r="V1394" s="162" t="s">
        <v>204</v>
      </c>
      <c r="W1394" s="162" t="s">
        <v>204</v>
      </c>
      <c r="X1394" s="162" t="s">
        <v>205</v>
      </c>
      <c r="Y1394" s="162" t="s">
        <v>205</v>
      </c>
      <c r="Z1394" s="162" t="s">
        <v>204</v>
      </c>
      <c r="AA1394" s="162" t="s">
        <v>204</v>
      </c>
      <c r="AB1394" s="162" t="s">
        <v>205</v>
      </c>
      <c r="AC1394" s="162" t="s">
        <v>204</v>
      </c>
      <c r="AD1394" s="162" t="s">
        <v>204</v>
      </c>
      <c r="AE1394" s="162" t="s">
        <v>204</v>
      </c>
      <c r="AF1394" s="162" t="s">
        <v>204</v>
      </c>
      <c r="AG1394" s="162" t="s">
        <v>197</v>
      </c>
    </row>
    <row r="1395" spans="1:33" x14ac:dyDescent="0.25">
      <c r="A1395" s="162" t="s">
        <v>232</v>
      </c>
      <c r="B1395" s="162" t="s">
        <v>197</v>
      </c>
      <c r="C1395" s="162" t="s">
        <v>197</v>
      </c>
      <c r="D1395" s="162" t="s">
        <v>1358</v>
      </c>
      <c r="E1395" s="162" t="s">
        <v>197</v>
      </c>
      <c r="F1395" s="162" t="s">
        <v>1359</v>
      </c>
      <c r="G1395" s="162" t="s">
        <v>102</v>
      </c>
      <c r="H1395" s="162" t="s">
        <v>101</v>
      </c>
      <c r="I1395" s="162" t="s">
        <v>1564</v>
      </c>
      <c r="J1395" s="162" t="s">
        <v>186</v>
      </c>
      <c r="K1395" s="162" t="s">
        <v>10</v>
      </c>
      <c r="L1395" s="162">
        <v>8</v>
      </c>
      <c r="M1395" s="162">
        <v>2015</v>
      </c>
      <c r="N1395" s="162" t="s">
        <v>2700</v>
      </c>
      <c r="O1395" s="162">
        <v>4103</v>
      </c>
      <c r="P1395" s="162" t="s">
        <v>204</v>
      </c>
      <c r="Q1395" s="162" t="s">
        <v>204</v>
      </c>
      <c r="R1395" s="162" t="s">
        <v>205</v>
      </c>
      <c r="S1395" s="162" t="s">
        <v>204</v>
      </c>
      <c r="T1395" s="162" t="s">
        <v>204</v>
      </c>
      <c r="U1395" s="162" t="s">
        <v>204</v>
      </c>
      <c r="V1395" s="162" t="s">
        <v>204</v>
      </c>
      <c r="W1395" s="162" t="s">
        <v>204</v>
      </c>
      <c r="X1395" s="162" t="s">
        <v>205</v>
      </c>
      <c r="Y1395" s="162" t="s">
        <v>205</v>
      </c>
      <c r="Z1395" s="162" t="s">
        <v>204</v>
      </c>
      <c r="AA1395" s="162" t="s">
        <v>204</v>
      </c>
      <c r="AB1395" s="162" t="s">
        <v>205</v>
      </c>
      <c r="AC1395" s="162" t="s">
        <v>204</v>
      </c>
      <c r="AD1395" s="162" t="s">
        <v>204</v>
      </c>
      <c r="AE1395" s="162" t="s">
        <v>204</v>
      </c>
      <c r="AF1395" s="162" t="s">
        <v>204</v>
      </c>
      <c r="AG1395" s="162" t="s">
        <v>197</v>
      </c>
    </row>
    <row r="1396" spans="1:33" x14ac:dyDescent="0.25">
      <c r="A1396" s="162" t="s">
        <v>232</v>
      </c>
      <c r="B1396" s="162" t="s">
        <v>197</v>
      </c>
      <c r="C1396" s="162" t="s">
        <v>197</v>
      </c>
      <c r="D1396" s="162" t="s">
        <v>1358</v>
      </c>
      <c r="E1396" s="162" t="s">
        <v>197</v>
      </c>
      <c r="F1396" s="162" t="s">
        <v>1359</v>
      </c>
      <c r="G1396" s="162" t="s">
        <v>102</v>
      </c>
      <c r="H1396" s="162" t="s">
        <v>101</v>
      </c>
      <c r="I1396" s="162" t="s">
        <v>1564</v>
      </c>
      <c r="J1396" s="162" t="s">
        <v>186</v>
      </c>
      <c r="K1396" s="162" t="s">
        <v>10</v>
      </c>
      <c r="L1396" s="162">
        <v>11</v>
      </c>
      <c r="M1396" s="162">
        <v>2015</v>
      </c>
      <c r="N1396" s="162" t="s">
        <v>2715</v>
      </c>
      <c r="O1396" s="162">
        <v>482</v>
      </c>
      <c r="P1396" s="162" t="s">
        <v>204</v>
      </c>
      <c r="Q1396" s="162" t="s">
        <v>204</v>
      </c>
      <c r="R1396" s="162" t="s">
        <v>205</v>
      </c>
      <c r="S1396" s="162" t="s">
        <v>204</v>
      </c>
      <c r="T1396" s="162" t="s">
        <v>204</v>
      </c>
      <c r="U1396" s="162" t="s">
        <v>204</v>
      </c>
      <c r="V1396" s="162" t="s">
        <v>204</v>
      </c>
      <c r="W1396" s="162" t="s">
        <v>204</v>
      </c>
      <c r="X1396" s="162" t="s">
        <v>205</v>
      </c>
      <c r="Y1396" s="162" t="s">
        <v>205</v>
      </c>
      <c r="Z1396" s="162" t="s">
        <v>204</v>
      </c>
      <c r="AA1396" s="162" t="s">
        <v>204</v>
      </c>
      <c r="AB1396" s="162" t="s">
        <v>205</v>
      </c>
      <c r="AC1396" s="162" t="s">
        <v>204</v>
      </c>
      <c r="AD1396" s="162" t="s">
        <v>204</v>
      </c>
      <c r="AE1396" s="162" t="s">
        <v>204</v>
      </c>
      <c r="AF1396" s="162" t="s">
        <v>204</v>
      </c>
      <c r="AG1396" s="162" t="s">
        <v>197</v>
      </c>
    </row>
    <row r="1397" spans="1:33" x14ac:dyDescent="0.25">
      <c r="A1397" s="162" t="s">
        <v>232</v>
      </c>
      <c r="B1397" s="162" t="s">
        <v>197</v>
      </c>
      <c r="C1397" s="162" t="s">
        <v>197</v>
      </c>
      <c r="D1397" s="162" t="s">
        <v>1358</v>
      </c>
      <c r="E1397" s="162" t="s">
        <v>197</v>
      </c>
      <c r="F1397" s="162" t="s">
        <v>1359</v>
      </c>
      <c r="G1397" s="162" t="s">
        <v>102</v>
      </c>
      <c r="H1397" s="162" t="s">
        <v>101</v>
      </c>
      <c r="I1397" s="162" t="s">
        <v>1564</v>
      </c>
      <c r="J1397" s="162" t="s">
        <v>186</v>
      </c>
      <c r="K1397" s="162" t="s">
        <v>10</v>
      </c>
      <c r="L1397" s="162">
        <v>11</v>
      </c>
      <c r="M1397" s="162">
        <v>2015</v>
      </c>
      <c r="N1397" s="162" t="s">
        <v>2714</v>
      </c>
      <c r="O1397" s="162">
        <v>120</v>
      </c>
      <c r="P1397" s="162" t="s">
        <v>204</v>
      </c>
      <c r="Q1397" s="162" t="s">
        <v>204</v>
      </c>
      <c r="R1397" s="162" t="s">
        <v>205</v>
      </c>
      <c r="S1397" s="162" t="s">
        <v>204</v>
      </c>
      <c r="T1397" s="162" t="s">
        <v>204</v>
      </c>
      <c r="U1397" s="162" t="s">
        <v>204</v>
      </c>
      <c r="V1397" s="162" t="s">
        <v>204</v>
      </c>
      <c r="W1397" s="162" t="s">
        <v>204</v>
      </c>
      <c r="X1397" s="162" t="s">
        <v>205</v>
      </c>
      <c r="Y1397" s="162" t="s">
        <v>205</v>
      </c>
      <c r="Z1397" s="162" t="s">
        <v>204</v>
      </c>
      <c r="AA1397" s="162" t="s">
        <v>204</v>
      </c>
      <c r="AB1397" s="162" t="s">
        <v>205</v>
      </c>
      <c r="AC1397" s="162" t="s">
        <v>204</v>
      </c>
      <c r="AD1397" s="162" t="s">
        <v>204</v>
      </c>
      <c r="AE1397" s="162" t="s">
        <v>204</v>
      </c>
      <c r="AF1397" s="162" t="s">
        <v>204</v>
      </c>
      <c r="AG1397" s="162" t="s">
        <v>197</v>
      </c>
    </row>
    <row r="1398" spans="1:33" x14ac:dyDescent="0.25">
      <c r="A1398" s="162" t="s">
        <v>232</v>
      </c>
      <c r="B1398" s="162" t="s">
        <v>197</v>
      </c>
      <c r="C1398" s="162" t="s">
        <v>197</v>
      </c>
      <c r="D1398" s="162" t="s">
        <v>1358</v>
      </c>
      <c r="E1398" s="162" t="s">
        <v>197</v>
      </c>
      <c r="F1398" s="162" t="s">
        <v>1359</v>
      </c>
      <c r="G1398" s="162" t="s">
        <v>102</v>
      </c>
      <c r="H1398" s="162" t="s">
        <v>101</v>
      </c>
      <c r="I1398" s="162" t="s">
        <v>1564</v>
      </c>
      <c r="J1398" s="162" t="s">
        <v>186</v>
      </c>
      <c r="K1398" s="162" t="s">
        <v>10</v>
      </c>
      <c r="L1398" s="162">
        <v>11</v>
      </c>
      <c r="M1398" s="162">
        <v>2015</v>
      </c>
      <c r="N1398" s="162" t="s">
        <v>2716</v>
      </c>
      <c r="O1398" s="162">
        <v>5735</v>
      </c>
      <c r="P1398" s="162" t="s">
        <v>204</v>
      </c>
      <c r="Q1398" s="162" t="s">
        <v>204</v>
      </c>
      <c r="R1398" s="162" t="s">
        <v>205</v>
      </c>
      <c r="S1398" s="162" t="s">
        <v>204</v>
      </c>
      <c r="T1398" s="162" t="s">
        <v>204</v>
      </c>
      <c r="U1398" s="162" t="s">
        <v>204</v>
      </c>
      <c r="V1398" s="162" t="s">
        <v>204</v>
      </c>
      <c r="W1398" s="162" t="s">
        <v>204</v>
      </c>
      <c r="X1398" s="162" t="s">
        <v>205</v>
      </c>
      <c r="Y1398" s="162" t="s">
        <v>205</v>
      </c>
      <c r="Z1398" s="162" t="s">
        <v>204</v>
      </c>
      <c r="AA1398" s="162" t="s">
        <v>204</v>
      </c>
      <c r="AB1398" s="162" t="s">
        <v>205</v>
      </c>
      <c r="AC1398" s="162" t="s">
        <v>204</v>
      </c>
      <c r="AD1398" s="162" t="s">
        <v>204</v>
      </c>
      <c r="AE1398" s="162" t="s">
        <v>204</v>
      </c>
      <c r="AF1398" s="162" t="s">
        <v>204</v>
      </c>
      <c r="AG1398" s="162" t="s">
        <v>197</v>
      </c>
    </row>
    <row r="1399" spans="1:33" x14ac:dyDescent="0.25">
      <c r="A1399" s="162" t="s">
        <v>232</v>
      </c>
      <c r="B1399" s="162" t="s">
        <v>197</v>
      </c>
      <c r="C1399" s="162" t="s">
        <v>197</v>
      </c>
      <c r="D1399" s="162" t="s">
        <v>1358</v>
      </c>
      <c r="E1399" s="162" t="s">
        <v>197</v>
      </c>
      <c r="F1399" s="162" t="s">
        <v>1359</v>
      </c>
      <c r="G1399" s="162" t="s">
        <v>102</v>
      </c>
      <c r="H1399" s="162" t="s">
        <v>101</v>
      </c>
      <c r="I1399" s="162" t="s">
        <v>1564</v>
      </c>
      <c r="J1399" s="162" t="s">
        <v>186</v>
      </c>
      <c r="K1399" s="162" t="s">
        <v>10</v>
      </c>
      <c r="L1399" s="162">
        <v>12</v>
      </c>
      <c r="M1399" s="162">
        <v>2015</v>
      </c>
      <c r="N1399" s="162" t="s">
        <v>2713</v>
      </c>
      <c r="O1399" s="162">
        <v>5847</v>
      </c>
      <c r="P1399" s="162" t="s">
        <v>204</v>
      </c>
      <c r="Q1399" s="162" t="s">
        <v>204</v>
      </c>
      <c r="R1399" s="162" t="s">
        <v>205</v>
      </c>
      <c r="S1399" s="162" t="s">
        <v>204</v>
      </c>
      <c r="T1399" s="162" t="s">
        <v>204</v>
      </c>
      <c r="U1399" s="162" t="s">
        <v>204</v>
      </c>
      <c r="V1399" s="162" t="s">
        <v>204</v>
      </c>
      <c r="W1399" s="162" t="s">
        <v>204</v>
      </c>
      <c r="X1399" s="162" t="s">
        <v>205</v>
      </c>
      <c r="Y1399" s="162" t="s">
        <v>205</v>
      </c>
      <c r="Z1399" s="162" t="s">
        <v>204</v>
      </c>
      <c r="AA1399" s="162" t="s">
        <v>204</v>
      </c>
      <c r="AB1399" s="162" t="s">
        <v>205</v>
      </c>
      <c r="AC1399" s="162" t="s">
        <v>204</v>
      </c>
      <c r="AD1399" s="162" t="s">
        <v>204</v>
      </c>
      <c r="AE1399" s="162" t="s">
        <v>204</v>
      </c>
      <c r="AF1399" s="162" t="s">
        <v>204</v>
      </c>
      <c r="AG1399" s="162" t="s">
        <v>197</v>
      </c>
    </row>
    <row r="1400" spans="1:33" x14ac:dyDescent="0.25">
      <c r="A1400" s="162" t="s">
        <v>232</v>
      </c>
      <c r="B1400" s="162" t="s">
        <v>197</v>
      </c>
      <c r="C1400" s="162" t="s">
        <v>197</v>
      </c>
      <c r="D1400" s="162" t="s">
        <v>1358</v>
      </c>
      <c r="E1400" s="162" t="s">
        <v>197</v>
      </c>
      <c r="F1400" s="162" t="s">
        <v>1359</v>
      </c>
      <c r="G1400" s="162" t="s">
        <v>102</v>
      </c>
      <c r="H1400" s="162" t="s">
        <v>101</v>
      </c>
      <c r="I1400" s="162" t="s">
        <v>1564</v>
      </c>
      <c r="J1400" s="162" t="s">
        <v>186</v>
      </c>
      <c r="K1400" s="162" t="s">
        <v>10</v>
      </c>
      <c r="L1400" s="162">
        <v>12</v>
      </c>
      <c r="M1400" s="162">
        <v>2015</v>
      </c>
      <c r="N1400" s="162" t="s">
        <v>2712</v>
      </c>
      <c r="O1400" s="162">
        <v>2205</v>
      </c>
      <c r="P1400" s="162" t="s">
        <v>204</v>
      </c>
      <c r="Q1400" s="162" t="s">
        <v>204</v>
      </c>
      <c r="R1400" s="162" t="s">
        <v>205</v>
      </c>
      <c r="S1400" s="162" t="s">
        <v>204</v>
      </c>
      <c r="T1400" s="162" t="s">
        <v>204</v>
      </c>
      <c r="U1400" s="162" t="s">
        <v>204</v>
      </c>
      <c r="V1400" s="162" t="s">
        <v>204</v>
      </c>
      <c r="W1400" s="162" t="s">
        <v>204</v>
      </c>
      <c r="X1400" s="162" t="s">
        <v>205</v>
      </c>
      <c r="Y1400" s="162" t="s">
        <v>205</v>
      </c>
      <c r="Z1400" s="162" t="s">
        <v>204</v>
      </c>
      <c r="AA1400" s="162" t="s">
        <v>204</v>
      </c>
      <c r="AB1400" s="162" t="s">
        <v>205</v>
      </c>
      <c r="AC1400" s="162" t="s">
        <v>204</v>
      </c>
      <c r="AD1400" s="162" t="s">
        <v>204</v>
      </c>
      <c r="AE1400" s="162" t="s">
        <v>204</v>
      </c>
      <c r="AF1400" s="162" t="s">
        <v>204</v>
      </c>
      <c r="AG1400" s="162" t="s">
        <v>197</v>
      </c>
    </row>
    <row r="1401" spans="1:33" x14ac:dyDescent="0.25">
      <c r="A1401" s="162" t="s">
        <v>232</v>
      </c>
      <c r="B1401" s="162" t="s">
        <v>197</v>
      </c>
      <c r="C1401" s="162" t="s">
        <v>197</v>
      </c>
      <c r="D1401" s="162" t="s">
        <v>1358</v>
      </c>
      <c r="E1401" s="162" t="s">
        <v>197</v>
      </c>
      <c r="F1401" s="162" t="s">
        <v>1359</v>
      </c>
      <c r="G1401" s="162" t="s">
        <v>102</v>
      </c>
      <c r="H1401" s="162" t="s">
        <v>101</v>
      </c>
      <c r="I1401" s="162" t="s">
        <v>1564</v>
      </c>
      <c r="J1401" s="162" t="s">
        <v>186</v>
      </c>
      <c r="K1401" s="162" t="s">
        <v>10</v>
      </c>
      <c r="L1401" s="162">
        <v>12</v>
      </c>
      <c r="M1401" s="162">
        <v>2015</v>
      </c>
      <c r="N1401" s="162" t="s">
        <v>2711</v>
      </c>
      <c r="O1401" s="162">
        <v>422</v>
      </c>
      <c r="P1401" s="162" t="s">
        <v>204</v>
      </c>
      <c r="Q1401" s="162" t="s">
        <v>204</v>
      </c>
      <c r="R1401" s="162" t="s">
        <v>205</v>
      </c>
      <c r="S1401" s="162" t="s">
        <v>204</v>
      </c>
      <c r="T1401" s="162" t="s">
        <v>204</v>
      </c>
      <c r="U1401" s="162" t="s">
        <v>204</v>
      </c>
      <c r="V1401" s="162" t="s">
        <v>204</v>
      </c>
      <c r="W1401" s="162" t="s">
        <v>204</v>
      </c>
      <c r="X1401" s="162" t="s">
        <v>205</v>
      </c>
      <c r="Y1401" s="162" t="s">
        <v>205</v>
      </c>
      <c r="Z1401" s="162" t="s">
        <v>204</v>
      </c>
      <c r="AA1401" s="162" t="s">
        <v>204</v>
      </c>
      <c r="AB1401" s="162" t="s">
        <v>205</v>
      </c>
      <c r="AC1401" s="162" t="s">
        <v>204</v>
      </c>
      <c r="AD1401" s="162" t="s">
        <v>204</v>
      </c>
      <c r="AE1401" s="162" t="s">
        <v>204</v>
      </c>
      <c r="AF1401" s="162" t="s">
        <v>204</v>
      </c>
      <c r="AG1401" s="162" t="s">
        <v>197</v>
      </c>
    </row>
    <row r="1402" spans="1:33" x14ac:dyDescent="0.25">
      <c r="A1402" s="162" t="s">
        <v>232</v>
      </c>
      <c r="B1402" s="162" t="s">
        <v>197</v>
      </c>
      <c r="C1402" s="162" t="s">
        <v>197</v>
      </c>
      <c r="D1402" s="162" t="s">
        <v>1358</v>
      </c>
      <c r="E1402" s="162" t="s">
        <v>197</v>
      </c>
      <c r="F1402" s="162" t="s">
        <v>1359</v>
      </c>
      <c r="G1402" s="162" t="s">
        <v>2038</v>
      </c>
      <c r="H1402" s="162" t="s">
        <v>2039</v>
      </c>
      <c r="I1402" s="162" t="s">
        <v>2040</v>
      </c>
      <c r="J1402" s="162" t="s">
        <v>1412</v>
      </c>
      <c r="K1402" s="162" t="s">
        <v>10</v>
      </c>
      <c r="L1402" s="162">
        <v>2</v>
      </c>
      <c r="M1402" s="162">
        <v>2016</v>
      </c>
      <c r="N1402" s="162" t="s">
        <v>2717</v>
      </c>
      <c r="O1402" s="162">
        <v>2788</v>
      </c>
      <c r="P1402" s="162" t="s">
        <v>204</v>
      </c>
      <c r="Q1402" s="162" t="s">
        <v>204</v>
      </c>
      <c r="R1402" s="162" t="s">
        <v>205</v>
      </c>
      <c r="S1402" s="162" t="s">
        <v>204</v>
      </c>
      <c r="T1402" s="162" t="s">
        <v>204</v>
      </c>
      <c r="U1402" s="162" t="s">
        <v>205</v>
      </c>
      <c r="V1402" s="162" t="s">
        <v>204</v>
      </c>
      <c r="W1402" s="162" t="s">
        <v>204</v>
      </c>
      <c r="X1402" s="162" t="s">
        <v>204</v>
      </c>
      <c r="Y1402" s="162" t="s">
        <v>205</v>
      </c>
      <c r="Z1402" s="162" t="s">
        <v>204</v>
      </c>
      <c r="AA1402" s="162" t="s">
        <v>204</v>
      </c>
      <c r="AB1402" s="162" t="s">
        <v>205</v>
      </c>
      <c r="AC1402" s="162" t="s">
        <v>204</v>
      </c>
      <c r="AD1402" s="162" t="s">
        <v>204</v>
      </c>
      <c r="AE1402" s="162" t="s">
        <v>204</v>
      </c>
      <c r="AF1402" s="162" t="s">
        <v>204</v>
      </c>
      <c r="AG1402" s="162" t="s">
        <v>197</v>
      </c>
    </row>
    <row r="1403" spans="1:33" x14ac:dyDescent="0.25">
      <c r="A1403" s="162" t="s">
        <v>236</v>
      </c>
      <c r="B1403" s="162" t="s">
        <v>197</v>
      </c>
      <c r="C1403" s="162" t="s">
        <v>197</v>
      </c>
      <c r="D1403" s="162" t="s">
        <v>1358</v>
      </c>
      <c r="E1403" s="162" t="s">
        <v>197</v>
      </c>
      <c r="F1403" s="162" t="s">
        <v>1359</v>
      </c>
      <c r="G1403" s="162" t="s">
        <v>2718</v>
      </c>
      <c r="H1403" s="162" t="s">
        <v>2719</v>
      </c>
      <c r="I1403" s="162" t="s">
        <v>2720</v>
      </c>
      <c r="J1403" s="162" t="s">
        <v>187</v>
      </c>
      <c r="K1403" s="162" t="s">
        <v>47</v>
      </c>
      <c r="L1403" s="162">
        <v>3</v>
      </c>
      <c r="M1403" s="162">
        <v>2017</v>
      </c>
      <c r="N1403" s="162" t="s">
        <v>2725</v>
      </c>
      <c r="O1403" s="162">
        <v>1191</v>
      </c>
      <c r="P1403" s="162" t="s">
        <v>204</v>
      </c>
      <c r="Q1403" s="162" t="s">
        <v>204</v>
      </c>
      <c r="R1403" s="162" t="s">
        <v>242</v>
      </c>
      <c r="S1403" s="162" t="s">
        <v>204</v>
      </c>
      <c r="T1403" s="162" t="s">
        <v>204</v>
      </c>
      <c r="U1403" s="162" t="s">
        <v>204</v>
      </c>
      <c r="V1403" s="162" t="s">
        <v>204</v>
      </c>
      <c r="W1403" s="162" t="s">
        <v>204</v>
      </c>
      <c r="X1403" s="162" t="s">
        <v>204</v>
      </c>
      <c r="Y1403" s="162" t="s">
        <v>204</v>
      </c>
      <c r="Z1403" s="162" t="s">
        <v>204</v>
      </c>
      <c r="AA1403" s="162" t="s">
        <v>204</v>
      </c>
      <c r="AB1403" s="162" t="s">
        <v>204</v>
      </c>
      <c r="AC1403" s="162" t="s">
        <v>204</v>
      </c>
      <c r="AD1403" s="162" t="s">
        <v>204</v>
      </c>
      <c r="AE1403" s="162" t="s">
        <v>204</v>
      </c>
      <c r="AF1403" s="162" t="s">
        <v>204</v>
      </c>
      <c r="AG1403" s="162" t="s">
        <v>197</v>
      </c>
    </row>
    <row r="1404" spans="1:33" x14ac:dyDescent="0.25">
      <c r="A1404" s="162" t="s">
        <v>236</v>
      </c>
      <c r="B1404" s="162" t="s">
        <v>197</v>
      </c>
      <c r="C1404" s="162" t="s">
        <v>197</v>
      </c>
      <c r="D1404" s="162" t="s">
        <v>1358</v>
      </c>
      <c r="E1404" s="162" t="s">
        <v>197</v>
      </c>
      <c r="F1404" s="162" t="s">
        <v>1359</v>
      </c>
      <c r="G1404" s="162" t="s">
        <v>2718</v>
      </c>
      <c r="H1404" s="162" t="s">
        <v>2719</v>
      </c>
      <c r="I1404" s="162" t="s">
        <v>2720</v>
      </c>
      <c r="J1404" s="162" t="s">
        <v>187</v>
      </c>
      <c r="K1404" s="162" t="s">
        <v>47</v>
      </c>
      <c r="L1404" s="162">
        <v>2</v>
      </c>
      <c r="M1404" s="162">
        <v>2017</v>
      </c>
      <c r="N1404" s="162" t="s">
        <v>2724</v>
      </c>
      <c r="O1404" s="162">
        <v>653</v>
      </c>
      <c r="P1404" s="162" t="s">
        <v>204</v>
      </c>
      <c r="Q1404" s="162" t="s">
        <v>204</v>
      </c>
      <c r="R1404" s="162" t="s">
        <v>242</v>
      </c>
      <c r="S1404" s="162" t="s">
        <v>204</v>
      </c>
      <c r="T1404" s="162" t="s">
        <v>204</v>
      </c>
      <c r="U1404" s="162" t="s">
        <v>204</v>
      </c>
      <c r="V1404" s="162" t="s">
        <v>204</v>
      </c>
      <c r="W1404" s="162" t="s">
        <v>204</v>
      </c>
      <c r="X1404" s="162" t="s">
        <v>204</v>
      </c>
      <c r="Y1404" s="162" t="s">
        <v>204</v>
      </c>
      <c r="Z1404" s="162" t="s">
        <v>204</v>
      </c>
      <c r="AA1404" s="162" t="s">
        <v>204</v>
      </c>
      <c r="AB1404" s="162" t="s">
        <v>204</v>
      </c>
      <c r="AC1404" s="162" t="s">
        <v>204</v>
      </c>
      <c r="AD1404" s="162" t="s">
        <v>204</v>
      </c>
      <c r="AE1404" s="162" t="s">
        <v>204</v>
      </c>
      <c r="AF1404" s="162" t="s">
        <v>204</v>
      </c>
      <c r="AG1404" s="162" t="s">
        <v>197</v>
      </c>
    </row>
    <row r="1405" spans="1:33" x14ac:dyDescent="0.25">
      <c r="A1405" s="162" t="s">
        <v>236</v>
      </c>
      <c r="B1405" s="162" t="s">
        <v>197</v>
      </c>
      <c r="C1405" s="162" t="s">
        <v>197</v>
      </c>
      <c r="D1405" s="162" t="s">
        <v>1358</v>
      </c>
      <c r="E1405" s="162" t="s">
        <v>197</v>
      </c>
      <c r="F1405" s="162" t="s">
        <v>1359</v>
      </c>
      <c r="G1405" s="162" t="s">
        <v>2718</v>
      </c>
      <c r="H1405" s="162" t="s">
        <v>2719</v>
      </c>
      <c r="I1405" s="162" t="s">
        <v>2720</v>
      </c>
      <c r="J1405" s="162" t="s">
        <v>187</v>
      </c>
      <c r="K1405" s="162" t="s">
        <v>47</v>
      </c>
      <c r="L1405" s="162">
        <v>5</v>
      </c>
      <c r="M1405" s="162">
        <v>2017</v>
      </c>
      <c r="N1405" s="162" t="s">
        <v>2728</v>
      </c>
      <c r="O1405" s="162">
        <v>2471</v>
      </c>
      <c r="P1405" s="162" t="s">
        <v>204</v>
      </c>
      <c r="Q1405" s="162" t="s">
        <v>204</v>
      </c>
      <c r="R1405" s="162" t="s">
        <v>242</v>
      </c>
      <c r="S1405" s="162" t="s">
        <v>204</v>
      </c>
      <c r="T1405" s="162" t="s">
        <v>204</v>
      </c>
      <c r="U1405" s="162" t="s">
        <v>204</v>
      </c>
      <c r="V1405" s="162" t="s">
        <v>204</v>
      </c>
      <c r="W1405" s="162" t="s">
        <v>204</v>
      </c>
      <c r="X1405" s="162" t="s">
        <v>204</v>
      </c>
      <c r="Y1405" s="162" t="s">
        <v>204</v>
      </c>
      <c r="Z1405" s="162" t="s">
        <v>204</v>
      </c>
      <c r="AA1405" s="162" t="s">
        <v>204</v>
      </c>
      <c r="AB1405" s="162" t="s">
        <v>204</v>
      </c>
      <c r="AC1405" s="162" t="s">
        <v>204</v>
      </c>
      <c r="AD1405" s="162" t="s">
        <v>204</v>
      </c>
      <c r="AE1405" s="162" t="s">
        <v>204</v>
      </c>
      <c r="AF1405" s="162" t="s">
        <v>204</v>
      </c>
      <c r="AG1405" s="162" t="s">
        <v>197</v>
      </c>
    </row>
    <row r="1406" spans="1:33" x14ac:dyDescent="0.25">
      <c r="A1406" s="162" t="s">
        <v>236</v>
      </c>
      <c r="B1406" s="162" t="s">
        <v>197</v>
      </c>
      <c r="C1406" s="162" t="s">
        <v>197</v>
      </c>
      <c r="D1406" s="162" t="s">
        <v>1358</v>
      </c>
      <c r="E1406" s="162" t="s">
        <v>197</v>
      </c>
      <c r="F1406" s="162" t="s">
        <v>1359</v>
      </c>
      <c r="G1406" s="162" t="s">
        <v>2718</v>
      </c>
      <c r="H1406" s="162" t="s">
        <v>2719</v>
      </c>
      <c r="I1406" s="162" t="s">
        <v>2720</v>
      </c>
      <c r="J1406" s="162" t="s">
        <v>187</v>
      </c>
      <c r="K1406" s="162" t="s">
        <v>47</v>
      </c>
      <c r="L1406" s="162">
        <v>6</v>
      </c>
      <c r="M1406" s="162">
        <v>2017</v>
      </c>
      <c r="N1406" s="162" t="s">
        <v>2729</v>
      </c>
      <c r="O1406" s="162">
        <v>2421</v>
      </c>
      <c r="P1406" s="162" t="s">
        <v>204</v>
      </c>
      <c r="Q1406" s="162" t="s">
        <v>204</v>
      </c>
      <c r="R1406" s="162" t="s">
        <v>242</v>
      </c>
      <c r="S1406" s="162" t="s">
        <v>204</v>
      </c>
      <c r="T1406" s="162" t="s">
        <v>204</v>
      </c>
      <c r="U1406" s="162" t="s">
        <v>204</v>
      </c>
      <c r="V1406" s="162" t="s">
        <v>204</v>
      </c>
      <c r="W1406" s="162" t="s">
        <v>204</v>
      </c>
      <c r="X1406" s="162" t="s">
        <v>204</v>
      </c>
      <c r="Y1406" s="162" t="s">
        <v>204</v>
      </c>
      <c r="Z1406" s="162" t="s">
        <v>204</v>
      </c>
      <c r="AA1406" s="162" t="s">
        <v>204</v>
      </c>
      <c r="AB1406" s="162" t="s">
        <v>204</v>
      </c>
      <c r="AC1406" s="162" t="s">
        <v>204</v>
      </c>
      <c r="AD1406" s="162" t="s">
        <v>204</v>
      </c>
      <c r="AE1406" s="162" t="s">
        <v>204</v>
      </c>
      <c r="AF1406" s="162" t="s">
        <v>204</v>
      </c>
      <c r="AG1406" s="162" t="s">
        <v>197</v>
      </c>
    </row>
    <row r="1407" spans="1:33" x14ac:dyDescent="0.25">
      <c r="A1407" s="162" t="s">
        <v>236</v>
      </c>
      <c r="B1407" s="162" t="s">
        <v>197</v>
      </c>
      <c r="C1407" s="162" t="s">
        <v>197</v>
      </c>
      <c r="D1407" s="162" t="s">
        <v>1358</v>
      </c>
      <c r="E1407" s="162" t="s">
        <v>197</v>
      </c>
      <c r="F1407" s="162" t="s">
        <v>1359</v>
      </c>
      <c r="G1407" s="162" t="s">
        <v>2718</v>
      </c>
      <c r="H1407" s="162" t="s">
        <v>2719</v>
      </c>
      <c r="I1407" s="162" t="s">
        <v>2720</v>
      </c>
      <c r="J1407" s="162" t="s">
        <v>187</v>
      </c>
      <c r="K1407" s="162" t="s">
        <v>47</v>
      </c>
      <c r="L1407" s="162">
        <v>4</v>
      </c>
      <c r="M1407" s="162">
        <v>2017</v>
      </c>
      <c r="N1407" s="162" t="s">
        <v>2726</v>
      </c>
      <c r="O1407" s="162">
        <v>1409</v>
      </c>
      <c r="P1407" s="162" t="s">
        <v>204</v>
      </c>
      <c r="Q1407" s="162" t="s">
        <v>204</v>
      </c>
      <c r="R1407" s="162" t="s">
        <v>242</v>
      </c>
      <c r="S1407" s="162" t="s">
        <v>204</v>
      </c>
      <c r="T1407" s="162" t="s">
        <v>204</v>
      </c>
      <c r="U1407" s="162" t="s">
        <v>204</v>
      </c>
      <c r="V1407" s="162" t="s">
        <v>204</v>
      </c>
      <c r="W1407" s="162" t="s">
        <v>204</v>
      </c>
      <c r="X1407" s="162" t="s">
        <v>204</v>
      </c>
      <c r="Y1407" s="162" t="s">
        <v>204</v>
      </c>
      <c r="Z1407" s="162" t="s">
        <v>204</v>
      </c>
      <c r="AA1407" s="162" t="s">
        <v>204</v>
      </c>
      <c r="AB1407" s="162" t="s">
        <v>204</v>
      </c>
      <c r="AC1407" s="162" t="s">
        <v>204</v>
      </c>
      <c r="AD1407" s="162" t="s">
        <v>204</v>
      </c>
      <c r="AE1407" s="162" t="s">
        <v>204</v>
      </c>
      <c r="AF1407" s="162" t="s">
        <v>204</v>
      </c>
      <c r="AG1407" s="162" t="s">
        <v>197</v>
      </c>
    </row>
    <row r="1408" spans="1:33" x14ac:dyDescent="0.25">
      <c r="A1408" s="162" t="s">
        <v>236</v>
      </c>
      <c r="B1408" s="162" t="s">
        <v>197</v>
      </c>
      <c r="C1408" s="162" t="s">
        <v>197</v>
      </c>
      <c r="D1408" s="162" t="s">
        <v>1358</v>
      </c>
      <c r="E1408" s="162" t="s">
        <v>197</v>
      </c>
      <c r="F1408" s="162" t="s">
        <v>1359</v>
      </c>
      <c r="G1408" s="162" t="s">
        <v>2718</v>
      </c>
      <c r="H1408" s="162" t="s">
        <v>2719</v>
      </c>
      <c r="I1408" s="162" t="s">
        <v>2720</v>
      </c>
      <c r="J1408" s="162" t="s">
        <v>187</v>
      </c>
      <c r="K1408" s="162" t="s">
        <v>47</v>
      </c>
      <c r="L1408" s="162">
        <v>4</v>
      </c>
      <c r="M1408" s="162">
        <v>2017</v>
      </c>
      <c r="N1408" s="162" t="s">
        <v>2727</v>
      </c>
      <c r="O1408" s="162">
        <v>194</v>
      </c>
      <c r="P1408" s="162" t="s">
        <v>204</v>
      </c>
      <c r="Q1408" s="162" t="s">
        <v>204</v>
      </c>
      <c r="R1408" s="162" t="s">
        <v>242</v>
      </c>
      <c r="S1408" s="162" t="s">
        <v>204</v>
      </c>
      <c r="T1408" s="162" t="s">
        <v>204</v>
      </c>
      <c r="U1408" s="162" t="s">
        <v>204</v>
      </c>
      <c r="V1408" s="162" t="s">
        <v>204</v>
      </c>
      <c r="W1408" s="162" t="s">
        <v>204</v>
      </c>
      <c r="X1408" s="162" t="s">
        <v>204</v>
      </c>
      <c r="Y1408" s="162" t="s">
        <v>204</v>
      </c>
      <c r="Z1408" s="162" t="s">
        <v>204</v>
      </c>
      <c r="AA1408" s="162" t="s">
        <v>204</v>
      </c>
      <c r="AB1408" s="162" t="s">
        <v>204</v>
      </c>
      <c r="AC1408" s="162" t="s">
        <v>204</v>
      </c>
      <c r="AD1408" s="162" t="s">
        <v>204</v>
      </c>
      <c r="AE1408" s="162" t="s">
        <v>204</v>
      </c>
      <c r="AF1408" s="162" t="s">
        <v>204</v>
      </c>
      <c r="AG1408" s="162" t="s">
        <v>197</v>
      </c>
    </row>
    <row r="1409" spans="1:33" x14ac:dyDescent="0.25">
      <c r="A1409" s="162" t="s">
        <v>236</v>
      </c>
      <c r="B1409" s="162" t="s">
        <v>197</v>
      </c>
      <c r="C1409" s="162" t="s">
        <v>197</v>
      </c>
      <c r="D1409" s="162" t="s">
        <v>1358</v>
      </c>
      <c r="E1409" s="162" t="s">
        <v>197</v>
      </c>
      <c r="F1409" s="162" t="s">
        <v>1359</v>
      </c>
      <c r="G1409" s="162" t="s">
        <v>2718</v>
      </c>
      <c r="H1409" s="162" t="s">
        <v>2719</v>
      </c>
      <c r="I1409" s="162" t="s">
        <v>2720</v>
      </c>
      <c r="J1409" s="162" t="s">
        <v>187</v>
      </c>
      <c r="K1409" s="162" t="s">
        <v>47</v>
      </c>
      <c r="L1409" s="162">
        <v>11</v>
      </c>
      <c r="M1409" s="162">
        <v>2016</v>
      </c>
      <c r="N1409" s="162" t="s">
        <v>2721</v>
      </c>
      <c r="O1409" s="162">
        <v>203</v>
      </c>
      <c r="P1409" s="162" t="s">
        <v>204</v>
      </c>
      <c r="Q1409" s="162" t="s">
        <v>204</v>
      </c>
      <c r="R1409" s="162" t="s">
        <v>204</v>
      </c>
      <c r="S1409" s="162" t="s">
        <v>204</v>
      </c>
      <c r="T1409" s="162" t="s">
        <v>204</v>
      </c>
      <c r="U1409" s="162" t="s">
        <v>204</v>
      </c>
      <c r="V1409" s="162" t="s">
        <v>204</v>
      </c>
      <c r="W1409" s="162" t="s">
        <v>204</v>
      </c>
      <c r="X1409" s="162" t="s">
        <v>204</v>
      </c>
      <c r="Y1409" s="162" t="s">
        <v>204</v>
      </c>
      <c r="Z1409" s="162" t="s">
        <v>204</v>
      </c>
      <c r="AA1409" s="162" t="s">
        <v>204</v>
      </c>
      <c r="AB1409" s="162" t="s">
        <v>204</v>
      </c>
      <c r="AC1409" s="162" t="s">
        <v>204</v>
      </c>
      <c r="AD1409" s="162" t="s">
        <v>204</v>
      </c>
      <c r="AE1409" s="162" t="s">
        <v>204</v>
      </c>
      <c r="AF1409" s="162" t="s">
        <v>204</v>
      </c>
      <c r="AG1409" s="162" t="s">
        <v>197</v>
      </c>
    </row>
    <row r="1410" spans="1:33" x14ac:dyDescent="0.25">
      <c r="A1410" s="162" t="s">
        <v>236</v>
      </c>
      <c r="B1410" s="162" t="s">
        <v>197</v>
      </c>
      <c r="C1410" s="162" t="s">
        <v>197</v>
      </c>
      <c r="D1410" s="162" t="s">
        <v>1358</v>
      </c>
      <c r="E1410" s="162" t="s">
        <v>197</v>
      </c>
      <c r="F1410" s="162" t="s">
        <v>1359</v>
      </c>
      <c r="G1410" s="162" t="s">
        <v>2718</v>
      </c>
      <c r="H1410" s="162" t="s">
        <v>2719</v>
      </c>
      <c r="I1410" s="162" t="s">
        <v>2720</v>
      </c>
      <c r="J1410" s="162" t="s">
        <v>187</v>
      </c>
      <c r="K1410" s="162" t="s">
        <v>47</v>
      </c>
      <c r="L1410" s="162">
        <v>1</v>
      </c>
      <c r="M1410" s="162">
        <v>2017</v>
      </c>
      <c r="N1410" s="162" t="s">
        <v>2723</v>
      </c>
      <c r="O1410" s="162">
        <v>642</v>
      </c>
      <c r="P1410" s="162" t="s">
        <v>204</v>
      </c>
      <c r="Q1410" s="162" t="s">
        <v>204</v>
      </c>
      <c r="R1410" s="162" t="s">
        <v>242</v>
      </c>
      <c r="S1410" s="162" t="s">
        <v>204</v>
      </c>
      <c r="T1410" s="162" t="s">
        <v>204</v>
      </c>
      <c r="U1410" s="162" t="s">
        <v>204</v>
      </c>
      <c r="V1410" s="162" t="s">
        <v>204</v>
      </c>
      <c r="W1410" s="162" t="s">
        <v>204</v>
      </c>
      <c r="X1410" s="162" t="s">
        <v>204</v>
      </c>
      <c r="Y1410" s="162" t="s">
        <v>204</v>
      </c>
      <c r="Z1410" s="162" t="s">
        <v>204</v>
      </c>
      <c r="AA1410" s="162" t="s">
        <v>204</v>
      </c>
      <c r="AB1410" s="162" t="s">
        <v>204</v>
      </c>
      <c r="AC1410" s="162" t="s">
        <v>204</v>
      </c>
      <c r="AD1410" s="162" t="s">
        <v>204</v>
      </c>
      <c r="AE1410" s="162" t="s">
        <v>204</v>
      </c>
      <c r="AF1410" s="162" t="s">
        <v>204</v>
      </c>
      <c r="AG1410" s="162" t="s">
        <v>197</v>
      </c>
    </row>
    <row r="1411" spans="1:33" x14ac:dyDescent="0.25">
      <c r="A1411" s="162" t="s">
        <v>236</v>
      </c>
      <c r="B1411" s="162" t="s">
        <v>197</v>
      </c>
      <c r="C1411" s="162" t="s">
        <v>197</v>
      </c>
      <c r="D1411" s="162" t="s">
        <v>1358</v>
      </c>
      <c r="E1411" s="162" t="s">
        <v>197</v>
      </c>
      <c r="F1411" s="162" t="s">
        <v>1359</v>
      </c>
      <c r="G1411" s="162" t="s">
        <v>2718</v>
      </c>
      <c r="H1411" s="162" t="s">
        <v>2719</v>
      </c>
      <c r="I1411" s="162" t="s">
        <v>2720</v>
      </c>
      <c r="J1411" s="162" t="s">
        <v>187</v>
      </c>
      <c r="K1411" s="162" t="s">
        <v>47</v>
      </c>
      <c r="L1411" s="162">
        <v>12</v>
      </c>
      <c r="M1411" s="162">
        <v>2016</v>
      </c>
      <c r="N1411" s="162" t="s">
        <v>2722</v>
      </c>
      <c r="O1411" s="162">
        <v>473</v>
      </c>
      <c r="P1411" s="162" t="s">
        <v>204</v>
      </c>
      <c r="Q1411" s="162" t="s">
        <v>204</v>
      </c>
      <c r="R1411" s="162" t="s">
        <v>204</v>
      </c>
      <c r="S1411" s="162" t="s">
        <v>204</v>
      </c>
      <c r="T1411" s="162" t="s">
        <v>204</v>
      </c>
      <c r="U1411" s="162" t="s">
        <v>204</v>
      </c>
      <c r="V1411" s="162" t="s">
        <v>204</v>
      </c>
      <c r="W1411" s="162" t="s">
        <v>204</v>
      </c>
      <c r="X1411" s="162" t="s">
        <v>204</v>
      </c>
      <c r="Y1411" s="162" t="s">
        <v>204</v>
      </c>
      <c r="Z1411" s="162" t="s">
        <v>204</v>
      </c>
      <c r="AA1411" s="162" t="s">
        <v>204</v>
      </c>
      <c r="AB1411" s="162" t="s">
        <v>204</v>
      </c>
      <c r="AC1411" s="162" t="s">
        <v>204</v>
      </c>
      <c r="AD1411" s="162" t="s">
        <v>204</v>
      </c>
      <c r="AE1411" s="162" t="s">
        <v>204</v>
      </c>
      <c r="AF1411" s="162" t="s">
        <v>204</v>
      </c>
      <c r="AG1411" s="162" t="s">
        <v>197</v>
      </c>
    </row>
    <row r="1412" spans="1:33" x14ac:dyDescent="0.25">
      <c r="A1412" s="162" t="s">
        <v>236</v>
      </c>
      <c r="B1412" s="162" t="s">
        <v>197</v>
      </c>
      <c r="C1412" s="162" t="s">
        <v>197</v>
      </c>
      <c r="D1412" s="162" t="s">
        <v>1358</v>
      </c>
      <c r="E1412" s="162" t="s">
        <v>197</v>
      </c>
      <c r="F1412" s="162" t="s">
        <v>1359</v>
      </c>
      <c r="G1412" s="162" t="s">
        <v>31</v>
      </c>
      <c r="H1412" s="162" t="s">
        <v>30</v>
      </c>
      <c r="I1412" s="162" t="s">
        <v>1419</v>
      </c>
      <c r="J1412" s="162" t="s">
        <v>1412</v>
      </c>
      <c r="K1412" s="162" t="s">
        <v>10</v>
      </c>
      <c r="L1412" s="162">
        <v>5</v>
      </c>
      <c r="M1412" s="162">
        <v>2017</v>
      </c>
      <c r="N1412" s="162" t="s">
        <v>2735</v>
      </c>
      <c r="O1412" s="162">
        <v>5593</v>
      </c>
      <c r="P1412" s="162" t="s">
        <v>204</v>
      </c>
      <c r="Q1412" s="162" t="s">
        <v>204</v>
      </c>
      <c r="R1412" s="162" t="s">
        <v>242</v>
      </c>
      <c r="S1412" s="162" t="s">
        <v>204</v>
      </c>
      <c r="T1412" s="162" t="s">
        <v>204</v>
      </c>
      <c r="U1412" s="162" t="s">
        <v>204</v>
      </c>
      <c r="V1412" s="162" t="s">
        <v>204</v>
      </c>
      <c r="W1412" s="162" t="s">
        <v>204</v>
      </c>
      <c r="X1412" s="162" t="s">
        <v>204</v>
      </c>
      <c r="Y1412" s="162" t="s">
        <v>204</v>
      </c>
      <c r="Z1412" s="162" t="s">
        <v>204</v>
      </c>
      <c r="AA1412" s="162" t="s">
        <v>204</v>
      </c>
      <c r="AB1412" s="162" t="s">
        <v>205</v>
      </c>
      <c r="AC1412" s="162" t="s">
        <v>204</v>
      </c>
      <c r="AD1412" s="162" t="s">
        <v>204</v>
      </c>
      <c r="AE1412" s="162" t="s">
        <v>204</v>
      </c>
      <c r="AF1412" s="162" t="s">
        <v>204</v>
      </c>
      <c r="AG1412" s="162" t="s">
        <v>197</v>
      </c>
    </row>
    <row r="1413" spans="1:33" x14ac:dyDescent="0.25">
      <c r="A1413" s="162" t="s">
        <v>236</v>
      </c>
      <c r="B1413" s="162" t="s">
        <v>197</v>
      </c>
      <c r="C1413" s="162" t="s">
        <v>197</v>
      </c>
      <c r="D1413" s="162" t="s">
        <v>1358</v>
      </c>
      <c r="E1413" s="162" t="s">
        <v>197</v>
      </c>
      <c r="F1413" s="162" t="s">
        <v>1359</v>
      </c>
      <c r="G1413" s="162" t="s">
        <v>31</v>
      </c>
      <c r="H1413" s="162" t="s">
        <v>30</v>
      </c>
      <c r="I1413" s="162" t="s">
        <v>1419</v>
      </c>
      <c r="J1413" s="162" t="s">
        <v>1412</v>
      </c>
      <c r="K1413" s="162" t="s">
        <v>10</v>
      </c>
      <c r="L1413" s="162">
        <v>12</v>
      </c>
      <c r="M1413" s="162">
        <v>2016</v>
      </c>
      <c r="N1413" s="162" t="s">
        <v>2730</v>
      </c>
      <c r="O1413" s="162">
        <v>6675</v>
      </c>
      <c r="P1413" s="162" t="s">
        <v>204</v>
      </c>
      <c r="Q1413" s="162" t="s">
        <v>204</v>
      </c>
      <c r="R1413" s="162" t="s">
        <v>205</v>
      </c>
      <c r="S1413" s="162" t="s">
        <v>204</v>
      </c>
      <c r="T1413" s="162" t="s">
        <v>204</v>
      </c>
      <c r="U1413" s="162" t="s">
        <v>204</v>
      </c>
      <c r="V1413" s="162" t="s">
        <v>204</v>
      </c>
      <c r="W1413" s="162" t="s">
        <v>204</v>
      </c>
      <c r="X1413" s="162" t="s">
        <v>204</v>
      </c>
      <c r="Y1413" s="162" t="s">
        <v>204</v>
      </c>
      <c r="Z1413" s="162" t="s">
        <v>204</v>
      </c>
      <c r="AA1413" s="162" t="s">
        <v>204</v>
      </c>
      <c r="AB1413" s="162" t="s">
        <v>205</v>
      </c>
      <c r="AC1413" s="162" t="s">
        <v>204</v>
      </c>
      <c r="AD1413" s="162" t="s">
        <v>204</v>
      </c>
      <c r="AE1413" s="162" t="s">
        <v>204</v>
      </c>
      <c r="AF1413" s="162" t="s">
        <v>204</v>
      </c>
      <c r="AG1413" s="162" t="s">
        <v>197</v>
      </c>
    </row>
    <row r="1414" spans="1:33" x14ac:dyDescent="0.25">
      <c r="A1414" s="162" t="s">
        <v>236</v>
      </c>
      <c r="B1414" s="162" t="s">
        <v>197</v>
      </c>
      <c r="C1414" s="162" t="s">
        <v>197</v>
      </c>
      <c r="D1414" s="162" t="s">
        <v>1358</v>
      </c>
      <c r="E1414" s="162" t="s">
        <v>197</v>
      </c>
      <c r="F1414" s="162" t="s">
        <v>1359</v>
      </c>
      <c r="G1414" s="162" t="s">
        <v>31</v>
      </c>
      <c r="H1414" s="162" t="s">
        <v>30</v>
      </c>
      <c r="I1414" s="162" t="s">
        <v>1419</v>
      </c>
      <c r="J1414" s="162" t="s">
        <v>1412</v>
      </c>
      <c r="K1414" s="162" t="s">
        <v>10</v>
      </c>
      <c r="L1414" s="162">
        <v>6</v>
      </c>
      <c r="M1414" s="162">
        <v>2017</v>
      </c>
      <c r="N1414" s="162" t="s">
        <v>2736</v>
      </c>
      <c r="O1414" s="162">
        <v>5938</v>
      </c>
      <c r="P1414" s="162" t="s">
        <v>204</v>
      </c>
      <c r="Q1414" s="162" t="s">
        <v>204</v>
      </c>
      <c r="R1414" s="162" t="s">
        <v>242</v>
      </c>
      <c r="S1414" s="162" t="s">
        <v>204</v>
      </c>
      <c r="T1414" s="162" t="s">
        <v>204</v>
      </c>
      <c r="U1414" s="162" t="s">
        <v>204</v>
      </c>
      <c r="V1414" s="162" t="s">
        <v>204</v>
      </c>
      <c r="W1414" s="162" t="s">
        <v>204</v>
      </c>
      <c r="X1414" s="162" t="s">
        <v>204</v>
      </c>
      <c r="Y1414" s="162" t="s">
        <v>204</v>
      </c>
      <c r="Z1414" s="162" t="s">
        <v>204</v>
      </c>
      <c r="AA1414" s="162" t="s">
        <v>204</v>
      </c>
      <c r="AB1414" s="162" t="s">
        <v>205</v>
      </c>
      <c r="AC1414" s="162" t="s">
        <v>204</v>
      </c>
      <c r="AD1414" s="162" t="s">
        <v>204</v>
      </c>
      <c r="AE1414" s="162" t="s">
        <v>204</v>
      </c>
      <c r="AF1414" s="162" t="s">
        <v>204</v>
      </c>
      <c r="AG1414" s="162" t="s">
        <v>197</v>
      </c>
    </row>
    <row r="1415" spans="1:33" x14ac:dyDescent="0.25">
      <c r="A1415" s="162" t="s">
        <v>236</v>
      </c>
      <c r="B1415" s="162" t="s">
        <v>197</v>
      </c>
      <c r="C1415" s="162" t="s">
        <v>197</v>
      </c>
      <c r="D1415" s="162" t="s">
        <v>1358</v>
      </c>
      <c r="E1415" s="162" t="s">
        <v>197</v>
      </c>
      <c r="F1415" s="162" t="s">
        <v>1359</v>
      </c>
      <c r="G1415" s="162" t="s">
        <v>31</v>
      </c>
      <c r="H1415" s="162" t="s">
        <v>30</v>
      </c>
      <c r="I1415" s="162" t="s">
        <v>1419</v>
      </c>
      <c r="J1415" s="162" t="s">
        <v>1412</v>
      </c>
      <c r="K1415" s="162" t="s">
        <v>10</v>
      </c>
      <c r="L1415" s="162">
        <v>1</v>
      </c>
      <c r="M1415" s="162">
        <v>2017</v>
      </c>
      <c r="N1415" s="162" t="s">
        <v>2731</v>
      </c>
      <c r="O1415" s="162">
        <v>5170</v>
      </c>
      <c r="P1415" s="162" t="s">
        <v>204</v>
      </c>
      <c r="Q1415" s="162" t="s">
        <v>204</v>
      </c>
      <c r="R1415" s="162" t="s">
        <v>242</v>
      </c>
      <c r="S1415" s="162" t="s">
        <v>204</v>
      </c>
      <c r="T1415" s="162" t="s">
        <v>204</v>
      </c>
      <c r="U1415" s="162" t="s">
        <v>204</v>
      </c>
      <c r="V1415" s="162" t="s">
        <v>204</v>
      </c>
      <c r="W1415" s="162" t="s">
        <v>204</v>
      </c>
      <c r="X1415" s="162" t="s">
        <v>204</v>
      </c>
      <c r="Y1415" s="162" t="s">
        <v>204</v>
      </c>
      <c r="Z1415" s="162" t="s">
        <v>204</v>
      </c>
      <c r="AA1415" s="162" t="s">
        <v>204</v>
      </c>
      <c r="AB1415" s="162" t="s">
        <v>205</v>
      </c>
      <c r="AC1415" s="162" t="s">
        <v>204</v>
      </c>
      <c r="AD1415" s="162" t="s">
        <v>204</v>
      </c>
      <c r="AE1415" s="162" t="s">
        <v>204</v>
      </c>
      <c r="AF1415" s="162" t="s">
        <v>204</v>
      </c>
      <c r="AG1415" s="162" t="s">
        <v>197</v>
      </c>
    </row>
    <row r="1416" spans="1:33" x14ac:dyDescent="0.25">
      <c r="A1416" s="162" t="s">
        <v>236</v>
      </c>
      <c r="B1416" s="162" t="s">
        <v>197</v>
      </c>
      <c r="C1416" s="162" t="s">
        <v>197</v>
      </c>
      <c r="D1416" s="162" t="s">
        <v>1358</v>
      </c>
      <c r="E1416" s="162" t="s">
        <v>197</v>
      </c>
      <c r="F1416" s="162" t="s">
        <v>1359</v>
      </c>
      <c r="G1416" s="162" t="s">
        <v>31</v>
      </c>
      <c r="H1416" s="162" t="s">
        <v>30</v>
      </c>
      <c r="I1416" s="162" t="s">
        <v>1419</v>
      </c>
      <c r="J1416" s="162" t="s">
        <v>1412</v>
      </c>
      <c r="K1416" s="162" t="s">
        <v>10</v>
      </c>
      <c r="L1416" s="162">
        <v>4</v>
      </c>
      <c r="M1416" s="162">
        <v>2017</v>
      </c>
      <c r="N1416" s="162" t="s">
        <v>2734</v>
      </c>
      <c r="O1416" s="162">
        <v>6875</v>
      </c>
      <c r="P1416" s="162" t="s">
        <v>204</v>
      </c>
      <c r="Q1416" s="162" t="s">
        <v>204</v>
      </c>
      <c r="R1416" s="162" t="s">
        <v>242</v>
      </c>
      <c r="S1416" s="162" t="s">
        <v>204</v>
      </c>
      <c r="T1416" s="162" t="s">
        <v>204</v>
      </c>
      <c r="U1416" s="162" t="s">
        <v>204</v>
      </c>
      <c r="V1416" s="162" t="s">
        <v>204</v>
      </c>
      <c r="W1416" s="162" t="s">
        <v>204</v>
      </c>
      <c r="X1416" s="162" t="s">
        <v>204</v>
      </c>
      <c r="Y1416" s="162" t="s">
        <v>204</v>
      </c>
      <c r="Z1416" s="162" t="s">
        <v>204</v>
      </c>
      <c r="AA1416" s="162" t="s">
        <v>204</v>
      </c>
      <c r="AB1416" s="162" t="s">
        <v>205</v>
      </c>
      <c r="AC1416" s="162" t="s">
        <v>204</v>
      </c>
      <c r="AD1416" s="162" t="s">
        <v>204</v>
      </c>
      <c r="AE1416" s="162" t="s">
        <v>204</v>
      </c>
      <c r="AF1416" s="162" t="s">
        <v>204</v>
      </c>
      <c r="AG1416" s="162" t="s">
        <v>197</v>
      </c>
    </row>
    <row r="1417" spans="1:33" x14ac:dyDescent="0.25">
      <c r="A1417" s="162" t="s">
        <v>236</v>
      </c>
      <c r="B1417" s="162" t="s">
        <v>197</v>
      </c>
      <c r="C1417" s="162" t="s">
        <v>197</v>
      </c>
      <c r="D1417" s="162" t="s">
        <v>1358</v>
      </c>
      <c r="E1417" s="162" t="s">
        <v>197</v>
      </c>
      <c r="F1417" s="162" t="s">
        <v>1359</v>
      </c>
      <c r="G1417" s="162" t="s">
        <v>31</v>
      </c>
      <c r="H1417" s="162" t="s">
        <v>30</v>
      </c>
      <c r="I1417" s="162" t="s">
        <v>1419</v>
      </c>
      <c r="J1417" s="162" t="s">
        <v>1412</v>
      </c>
      <c r="K1417" s="162" t="s">
        <v>10</v>
      </c>
      <c r="L1417" s="162">
        <v>3</v>
      </c>
      <c r="M1417" s="162">
        <v>2017</v>
      </c>
      <c r="N1417" s="162" t="s">
        <v>2733</v>
      </c>
      <c r="O1417" s="162">
        <v>5323</v>
      </c>
      <c r="P1417" s="162" t="s">
        <v>204</v>
      </c>
      <c r="Q1417" s="162" t="s">
        <v>204</v>
      </c>
      <c r="R1417" s="162" t="s">
        <v>242</v>
      </c>
      <c r="S1417" s="162" t="s">
        <v>204</v>
      </c>
      <c r="T1417" s="162" t="s">
        <v>204</v>
      </c>
      <c r="U1417" s="162" t="s">
        <v>204</v>
      </c>
      <c r="V1417" s="162" t="s">
        <v>204</v>
      </c>
      <c r="W1417" s="162" t="s">
        <v>204</v>
      </c>
      <c r="X1417" s="162" t="s">
        <v>204</v>
      </c>
      <c r="Y1417" s="162" t="s">
        <v>204</v>
      </c>
      <c r="Z1417" s="162" t="s">
        <v>204</v>
      </c>
      <c r="AA1417" s="162" t="s">
        <v>204</v>
      </c>
      <c r="AB1417" s="162" t="s">
        <v>205</v>
      </c>
      <c r="AC1417" s="162" t="s">
        <v>204</v>
      </c>
      <c r="AD1417" s="162" t="s">
        <v>204</v>
      </c>
      <c r="AE1417" s="162" t="s">
        <v>204</v>
      </c>
      <c r="AF1417" s="162" t="s">
        <v>204</v>
      </c>
      <c r="AG1417" s="162" t="s">
        <v>197</v>
      </c>
    </row>
    <row r="1418" spans="1:33" x14ac:dyDescent="0.25">
      <c r="A1418" s="162" t="s">
        <v>236</v>
      </c>
      <c r="B1418" s="162" t="s">
        <v>197</v>
      </c>
      <c r="C1418" s="162" t="s">
        <v>197</v>
      </c>
      <c r="D1418" s="162" t="s">
        <v>1358</v>
      </c>
      <c r="E1418" s="162" t="s">
        <v>197</v>
      </c>
      <c r="F1418" s="162" t="s">
        <v>1359</v>
      </c>
      <c r="G1418" s="162" t="s">
        <v>31</v>
      </c>
      <c r="H1418" s="162" t="s">
        <v>30</v>
      </c>
      <c r="I1418" s="162" t="s">
        <v>1419</v>
      </c>
      <c r="J1418" s="162" t="s">
        <v>1412</v>
      </c>
      <c r="K1418" s="162" t="s">
        <v>10</v>
      </c>
      <c r="L1418" s="162">
        <v>2</v>
      </c>
      <c r="M1418" s="162">
        <v>2017</v>
      </c>
      <c r="N1418" s="162" t="s">
        <v>2732</v>
      </c>
      <c r="O1418" s="162">
        <v>5103</v>
      </c>
      <c r="P1418" s="162" t="s">
        <v>204</v>
      </c>
      <c r="Q1418" s="162" t="s">
        <v>204</v>
      </c>
      <c r="R1418" s="162" t="s">
        <v>242</v>
      </c>
      <c r="S1418" s="162" t="s">
        <v>204</v>
      </c>
      <c r="T1418" s="162" t="s">
        <v>204</v>
      </c>
      <c r="U1418" s="162" t="s">
        <v>204</v>
      </c>
      <c r="V1418" s="162" t="s">
        <v>204</v>
      </c>
      <c r="W1418" s="162" t="s">
        <v>204</v>
      </c>
      <c r="X1418" s="162" t="s">
        <v>204</v>
      </c>
      <c r="Y1418" s="162" t="s">
        <v>204</v>
      </c>
      <c r="Z1418" s="162" t="s">
        <v>204</v>
      </c>
      <c r="AA1418" s="162" t="s">
        <v>204</v>
      </c>
      <c r="AB1418" s="162" t="s">
        <v>205</v>
      </c>
      <c r="AC1418" s="162" t="s">
        <v>204</v>
      </c>
      <c r="AD1418" s="162" t="s">
        <v>204</v>
      </c>
      <c r="AE1418" s="162" t="s">
        <v>204</v>
      </c>
      <c r="AF1418" s="162" t="s">
        <v>204</v>
      </c>
      <c r="AG1418" s="162" t="s">
        <v>197</v>
      </c>
    </row>
    <row r="1419" spans="1:33" x14ac:dyDescent="0.25">
      <c r="A1419" s="162" t="s">
        <v>236</v>
      </c>
      <c r="B1419" s="162" t="s">
        <v>197</v>
      </c>
      <c r="C1419" s="162" t="s">
        <v>197</v>
      </c>
      <c r="D1419" s="162" t="s">
        <v>1358</v>
      </c>
      <c r="E1419" s="162" t="s">
        <v>197</v>
      </c>
      <c r="F1419" s="162" t="s">
        <v>1359</v>
      </c>
      <c r="G1419" s="162" t="s">
        <v>2478</v>
      </c>
      <c r="H1419" s="162" t="s">
        <v>2479</v>
      </c>
      <c r="I1419" s="162" t="s">
        <v>2480</v>
      </c>
      <c r="J1419" s="162" t="s">
        <v>1412</v>
      </c>
      <c r="K1419" s="162" t="s">
        <v>52</v>
      </c>
      <c r="L1419" s="162">
        <v>8</v>
      </c>
      <c r="M1419" s="162">
        <v>2016</v>
      </c>
      <c r="N1419" s="162" t="s">
        <v>2737</v>
      </c>
      <c r="O1419" s="162">
        <v>622</v>
      </c>
      <c r="P1419" s="162" t="s">
        <v>204</v>
      </c>
      <c r="Q1419" s="162" t="s">
        <v>204</v>
      </c>
      <c r="R1419" s="162" t="s">
        <v>204</v>
      </c>
      <c r="S1419" s="162" t="s">
        <v>204</v>
      </c>
      <c r="T1419" s="162" t="s">
        <v>204</v>
      </c>
      <c r="U1419" s="162" t="s">
        <v>204</v>
      </c>
      <c r="V1419" s="162" t="s">
        <v>204</v>
      </c>
      <c r="W1419" s="162" t="s">
        <v>204</v>
      </c>
      <c r="X1419" s="162" t="s">
        <v>204</v>
      </c>
      <c r="Y1419" s="162" t="s">
        <v>204</v>
      </c>
      <c r="Z1419" s="162" t="s">
        <v>204</v>
      </c>
      <c r="AA1419" s="162" t="s">
        <v>204</v>
      </c>
      <c r="AB1419" s="162" t="s">
        <v>204</v>
      </c>
      <c r="AC1419" s="162" t="s">
        <v>204</v>
      </c>
      <c r="AD1419" s="162" t="s">
        <v>204</v>
      </c>
      <c r="AE1419" s="162" t="s">
        <v>204</v>
      </c>
      <c r="AF1419" s="162" t="s">
        <v>204</v>
      </c>
      <c r="AG1419" s="162" t="s">
        <v>197</v>
      </c>
    </row>
    <row r="1420" spans="1:33" x14ac:dyDescent="0.25">
      <c r="A1420" s="162" t="s">
        <v>236</v>
      </c>
      <c r="B1420" s="162" t="s">
        <v>197</v>
      </c>
      <c r="C1420" s="162" t="s">
        <v>197</v>
      </c>
      <c r="D1420" s="162" t="s">
        <v>1358</v>
      </c>
      <c r="E1420" s="162" t="s">
        <v>197</v>
      </c>
      <c r="F1420" s="162" t="s">
        <v>1359</v>
      </c>
      <c r="G1420" s="162" t="s">
        <v>2478</v>
      </c>
      <c r="H1420" s="162" t="s">
        <v>2479</v>
      </c>
      <c r="I1420" s="162" t="s">
        <v>2480</v>
      </c>
      <c r="J1420" s="162" t="s">
        <v>1412</v>
      </c>
      <c r="K1420" s="162" t="s">
        <v>52</v>
      </c>
      <c r="L1420" s="162">
        <v>7</v>
      </c>
      <c r="M1420" s="162">
        <v>2016</v>
      </c>
      <c r="N1420" s="162" t="s">
        <v>2738</v>
      </c>
      <c r="O1420" s="162">
        <v>592</v>
      </c>
      <c r="P1420" s="162" t="s">
        <v>204</v>
      </c>
      <c r="Q1420" s="162" t="s">
        <v>204</v>
      </c>
      <c r="R1420" s="162" t="s">
        <v>204</v>
      </c>
      <c r="S1420" s="162" t="s">
        <v>204</v>
      </c>
      <c r="T1420" s="162" t="s">
        <v>204</v>
      </c>
      <c r="U1420" s="162" t="s">
        <v>204</v>
      </c>
      <c r="V1420" s="162" t="s">
        <v>204</v>
      </c>
      <c r="W1420" s="162" t="s">
        <v>204</v>
      </c>
      <c r="X1420" s="162" t="s">
        <v>204</v>
      </c>
      <c r="Y1420" s="162" t="s">
        <v>204</v>
      </c>
      <c r="Z1420" s="162" t="s">
        <v>204</v>
      </c>
      <c r="AA1420" s="162" t="s">
        <v>204</v>
      </c>
      <c r="AB1420" s="162" t="s">
        <v>204</v>
      </c>
      <c r="AC1420" s="162" t="s">
        <v>204</v>
      </c>
      <c r="AD1420" s="162" t="s">
        <v>204</v>
      </c>
      <c r="AE1420" s="162" t="s">
        <v>204</v>
      </c>
      <c r="AF1420" s="162" t="s">
        <v>204</v>
      </c>
      <c r="AG1420" s="162" t="s">
        <v>197</v>
      </c>
    </row>
    <row r="1421" spans="1:33" x14ac:dyDescent="0.25">
      <c r="A1421" s="162" t="s">
        <v>236</v>
      </c>
      <c r="B1421" s="162" t="s">
        <v>197</v>
      </c>
      <c r="C1421" s="162" t="s">
        <v>197</v>
      </c>
      <c r="D1421" s="162" t="s">
        <v>1358</v>
      </c>
      <c r="E1421" s="162" t="s">
        <v>197</v>
      </c>
      <c r="F1421" s="162" t="s">
        <v>1359</v>
      </c>
      <c r="G1421" s="162" t="s">
        <v>2478</v>
      </c>
      <c r="H1421" s="162" t="s">
        <v>2479</v>
      </c>
      <c r="I1421" s="162" t="s">
        <v>2480</v>
      </c>
      <c r="J1421" s="162" t="s">
        <v>1412</v>
      </c>
      <c r="K1421" s="162" t="s">
        <v>52</v>
      </c>
      <c r="L1421" s="162">
        <v>9</v>
      </c>
      <c r="M1421" s="162">
        <v>2016</v>
      </c>
      <c r="N1421" s="162" t="s">
        <v>2739</v>
      </c>
      <c r="O1421" s="162">
        <v>538</v>
      </c>
      <c r="P1421" s="162" t="s">
        <v>204</v>
      </c>
      <c r="Q1421" s="162" t="s">
        <v>204</v>
      </c>
      <c r="R1421" s="162" t="s">
        <v>204</v>
      </c>
      <c r="S1421" s="162" t="s">
        <v>204</v>
      </c>
      <c r="T1421" s="162" t="s">
        <v>204</v>
      </c>
      <c r="U1421" s="162" t="s">
        <v>204</v>
      </c>
      <c r="V1421" s="162" t="s">
        <v>204</v>
      </c>
      <c r="W1421" s="162" t="s">
        <v>204</v>
      </c>
      <c r="X1421" s="162" t="s">
        <v>204</v>
      </c>
      <c r="Y1421" s="162" t="s">
        <v>204</v>
      </c>
      <c r="Z1421" s="162" t="s">
        <v>204</v>
      </c>
      <c r="AA1421" s="162" t="s">
        <v>204</v>
      </c>
      <c r="AB1421" s="162" t="s">
        <v>204</v>
      </c>
      <c r="AC1421" s="162" t="s">
        <v>204</v>
      </c>
      <c r="AD1421" s="162" t="s">
        <v>204</v>
      </c>
      <c r="AE1421" s="162" t="s">
        <v>204</v>
      </c>
      <c r="AF1421" s="162" t="s">
        <v>204</v>
      </c>
      <c r="AG1421" s="162" t="s">
        <v>197</v>
      </c>
    </row>
    <row r="1422" spans="1:33" x14ac:dyDescent="0.25">
      <c r="A1422" s="162" t="s">
        <v>236</v>
      </c>
      <c r="B1422" s="162" t="s">
        <v>197</v>
      </c>
      <c r="C1422" s="162" t="s">
        <v>197</v>
      </c>
      <c r="D1422" s="162" t="s">
        <v>1358</v>
      </c>
      <c r="E1422" s="162" t="s">
        <v>197</v>
      </c>
      <c r="F1422" s="162" t="s">
        <v>1359</v>
      </c>
      <c r="G1422" s="162" t="s">
        <v>368</v>
      </c>
      <c r="H1422" s="162" t="s">
        <v>369</v>
      </c>
      <c r="I1422" s="162" t="s">
        <v>1424</v>
      </c>
      <c r="J1422" s="162" t="s">
        <v>1412</v>
      </c>
      <c r="K1422" s="162" t="s">
        <v>10</v>
      </c>
      <c r="L1422" s="162">
        <v>12</v>
      </c>
      <c r="M1422" s="162">
        <v>2016</v>
      </c>
      <c r="N1422" s="162" t="s">
        <v>2740</v>
      </c>
      <c r="O1422" s="162">
        <v>4602</v>
      </c>
      <c r="P1422" s="162" t="s">
        <v>204</v>
      </c>
      <c r="Q1422" s="162" t="s">
        <v>204</v>
      </c>
      <c r="R1422" s="162" t="s">
        <v>205</v>
      </c>
      <c r="S1422" s="162" t="s">
        <v>204</v>
      </c>
      <c r="T1422" s="162" t="s">
        <v>204</v>
      </c>
      <c r="U1422" s="162" t="s">
        <v>204</v>
      </c>
      <c r="V1422" s="162" t="s">
        <v>204</v>
      </c>
      <c r="W1422" s="162" t="s">
        <v>204</v>
      </c>
      <c r="X1422" s="162" t="s">
        <v>204</v>
      </c>
      <c r="Y1422" s="162" t="s">
        <v>204</v>
      </c>
      <c r="Z1422" s="162" t="s">
        <v>204</v>
      </c>
      <c r="AA1422" s="162" t="s">
        <v>204</v>
      </c>
      <c r="AB1422" s="162" t="s">
        <v>205</v>
      </c>
      <c r="AC1422" s="162" t="s">
        <v>204</v>
      </c>
      <c r="AD1422" s="162" t="s">
        <v>204</v>
      </c>
      <c r="AE1422" s="162" t="s">
        <v>204</v>
      </c>
      <c r="AF1422" s="162" t="s">
        <v>204</v>
      </c>
      <c r="AG1422" s="162" t="s">
        <v>197</v>
      </c>
    </row>
    <row r="1423" spans="1:33" x14ac:dyDescent="0.25">
      <c r="A1423" s="162" t="s">
        <v>236</v>
      </c>
      <c r="B1423" s="162" t="s">
        <v>197</v>
      </c>
      <c r="C1423" s="162" t="s">
        <v>197</v>
      </c>
      <c r="D1423" s="162" t="s">
        <v>1358</v>
      </c>
      <c r="E1423" s="162" t="s">
        <v>197</v>
      </c>
      <c r="F1423" s="162" t="s">
        <v>1359</v>
      </c>
      <c r="G1423" s="162" t="s">
        <v>1422</v>
      </c>
      <c r="H1423" s="162" t="s">
        <v>1423</v>
      </c>
      <c r="I1423" s="162" t="s">
        <v>1424</v>
      </c>
      <c r="J1423" s="162" t="s">
        <v>1412</v>
      </c>
      <c r="K1423" s="162" t="s">
        <v>10</v>
      </c>
      <c r="L1423" s="162">
        <v>12</v>
      </c>
      <c r="M1423" s="162">
        <v>2016</v>
      </c>
      <c r="N1423" s="162" t="s">
        <v>2741</v>
      </c>
      <c r="O1423" s="162">
        <v>2590</v>
      </c>
      <c r="P1423" s="162" t="s">
        <v>204</v>
      </c>
      <c r="Q1423" s="162" t="s">
        <v>204</v>
      </c>
      <c r="R1423" s="162" t="s">
        <v>205</v>
      </c>
      <c r="S1423" s="162" t="s">
        <v>204</v>
      </c>
      <c r="T1423" s="162" t="s">
        <v>204</v>
      </c>
      <c r="U1423" s="162" t="s">
        <v>204</v>
      </c>
      <c r="V1423" s="162" t="s">
        <v>204</v>
      </c>
      <c r="W1423" s="162" t="s">
        <v>204</v>
      </c>
      <c r="X1423" s="162" t="s">
        <v>204</v>
      </c>
      <c r="Y1423" s="162" t="s">
        <v>204</v>
      </c>
      <c r="Z1423" s="162" t="s">
        <v>204</v>
      </c>
      <c r="AA1423" s="162" t="s">
        <v>204</v>
      </c>
      <c r="AB1423" s="162" t="s">
        <v>205</v>
      </c>
      <c r="AC1423" s="162" t="s">
        <v>204</v>
      </c>
      <c r="AD1423" s="162" t="s">
        <v>204</v>
      </c>
      <c r="AE1423" s="162" t="s">
        <v>204</v>
      </c>
      <c r="AF1423" s="162" t="s">
        <v>204</v>
      </c>
      <c r="AG1423" s="162" t="s">
        <v>197</v>
      </c>
    </row>
    <row r="1424" spans="1:33" x14ac:dyDescent="0.25">
      <c r="A1424" s="162" t="s">
        <v>236</v>
      </c>
      <c r="B1424" s="162" t="s">
        <v>197</v>
      </c>
      <c r="C1424" s="162" t="s">
        <v>197</v>
      </c>
      <c r="D1424" s="162" t="s">
        <v>1358</v>
      </c>
      <c r="E1424" s="162" t="s">
        <v>197</v>
      </c>
      <c r="F1424" s="162" t="s">
        <v>1359</v>
      </c>
      <c r="G1424" s="162" t="s">
        <v>2742</v>
      </c>
      <c r="H1424" s="162" t="s">
        <v>2743</v>
      </c>
      <c r="I1424" s="162" t="s">
        <v>1424</v>
      </c>
      <c r="J1424" s="162" t="s">
        <v>1412</v>
      </c>
      <c r="K1424" s="162" t="s">
        <v>52</v>
      </c>
      <c r="L1424" s="162">
        <v>9</v>
      </c>
      <c r="M1424" s="162">
        <v>2016</v>
      </c>
      <c r="N1424" s="162" t="s">
        <v>2745</v>
      </c>
      <c r="O1424" s="162">
        <v>1069</v>
      </c>
      <c r="P1424" s="162" t="s">
        <v>204</v>
      </c>
      <c r="Q1424" s="162" t="s">
        <v>204</v>
      </c>
      <c r="R1424" s="162" t="s">
        <v>204</v>
      </c>
      <c r="S1424" s="162" t="s">
        <v>204</v>
      </c>
      <c r="T1424" s="162" t="s">
        <v>204</v>
      </c>
      <c r="U1424" s="162" t="s">
        <v>204</v>
      </c>
      <c r="V1424" s="162" t="s">
        <v>204</v>
      </c>
      <c r="W1424" s="162" t="s">
        <v>204</v>
      </c>
      <c r="X1424" s="162" t="s">
        <v>204</v>
      </c>
      <c r="Y1424" s="162" t="s">
        <v>204</v>
      </c>
      <c r="Z1424" s="162" t="s">
        <v>204</v>
      </c>
      <c r="AA1424" s="162" t="s">
        <v>204</v>
      </c>
      <c r="AB1424" s="162" t="s">
        <v>204</v>
      </c>
      <c r="AC1424" s="162" t="s">
        <v>204</v>
      </c>
      <c r="AD1424" s="162" t="s">
        <v>204</v>
      </c>
      <c r="AE1424" s="162" t="s">
        <v>204</v>
      </c>
      <c r="AF1424" s="162" t="s">
        <v>204</v>
      </c>
      <c r="AG1424" s="162" t="s">
        <v>197</v>
      </c>
    </row>
    <row r="1425" spans="1:33" x14ac:dyDescent="0.25">
      <c r="A1425" s="162" t="s">
        <v>236</v>
      </c>
      <c r="B1425" s="162" t="s">
        <v>197</v>
      </c>
      <c r="C1425" s="162" t="s">
        <v>197</v>
      </c>
      <c r="D1425" s="162" t="s">
        <v>1358</v>
      </c>
      <c r="E1425" s="162" t="s">
        <v>197</v>
      </c>
      <c r="F1425" s="162" t="s">
        <v>1359</v>
      </c>
      <c r="G1425" s="162" t="s">
        <v>2742</v>
      </c>
      <c r="H1425" s="162" t="s">
        <v>2743</v>
      </c>
      <c r="I1425" s="162" t="s">
        <v>1424</v>
      </c>
      <c r="J1425" s="162" t="s">
        <v>1412</v>
      </c>
      <c r="K1425" s="162" t="s">
        <v>52</v>
      </c>
      <c r="L1425" s="162">
        <v>8</v>
      </c>
      <c r="M1425" s="162">
        <v>2016</v>
      </c>
      <c r="N1425" s="162" t="s">
        <v>2744</v>
      </c>
      <c r="O1425" s="162">
        <v>1020</v>
      </c>
      <c r="P1425" s="162" t="s">
        <v>204</v>
      </c>
      <c r="Q1425" s="162" t="s">
        <v>204</v>
      </c>
      <c r="R1425" s="162" t="s">
        <v>204</v>
      </c>
      <c r="S1425" s="162" t="s">
        <v>204</v>
      </c>
      <c r="T1425" s="162" t="s">
        <v>204</v>
      </c>
      <c r="U1425" s="162" t="s">
        <v>204</v>
      </c>
      <c r="V1425" s="162" t="s">
        <v>204</v>
      </c>
      <c r="W1425" s="162" t="s">
        <v>204</v>
      </c>
      <c r="X1425" s="162" t="s">
        <v>204</v>
      </c>
      <c r="Y1425" s="162" t="s">
        <v>204</v>
      </c>
      <c r="Z1425" s="162" t="s">
        <v>204</v>
      </c>
      <c r="AA1425" s="162" t="s">
        <v>204</v>
      </c>
      <c r="AB1425" s="162" t="s">
        <v>204</v>
      </c>
      <c r="AC1425" s="162" t="s">
        <v>204</v>
      </c>
      <c r="AD1425" s="162" t="s">
        <v>204</v>
      </c>
      <c r="AE1425" s="162" t="s">
        <v>204</v>
      </c>
      <c r="AF1425" s="162" t="s">
        <v>204</v>
      </c>
      <c r="AG1425" s="162" t="s">
        <v>197</v>
      </c>
    </row>
    <row r="1426" spans="1:33" x14ac:dyDescent="0.25">
      <c r="A1426" s="162" t="s">
        <v>236</v>
      </c>
      <c r="B1426" s="162" t="s">
        <v>197</v>
      </c>
      <c r="C1426" s="162" t="s">
        <v>197</v>
      </c>
      <c r="D1426" s="162" t="s">
        <v>1358</v>
      </c>
      <c r="E1426" s="162" t="s">
        <v>197</v>
      </c>
      <c r="F1426" s="162" t="s">
        <v>1359</v>
      </c>
      <c r="G1426" s="162" t="s">
        <v>2230</v>
      </c>
      <c r="H1426" s="162" t="s">
        <v>2231</v>
      </c>
      <c r="I1426" s="162" t="s">
        <v>2232</v>
      </c>
      <c r="J1426" s="162" t="s">
        <v>186</v>
      </c>
      <c r="K1426" s="162" t="s">
        <v>10</v>
      </c>
      <c r="L1426" s="162">
        <v>10</v>
      </c>
      <c r="M1426" s="162">
        <v>2016</v>
      </c>
      <c r="N1426" s="162" t="s">
        <v>2747</v>
      </c>
      <c r="O1426" s="162">
        <v>1801</v>
      </c>
      <c r="P1426" s="162" t="s">
        <v>204</v>
      </c>
      <c r="Q1426" s="162" t="s">
        <v>204</v>
      </c>
      <c r="R1426" s="162" t="s">
        <v>205</v>
      </c>
      <c r="S1426" s="162" t="s">
        <v>204</v>
      </c>
      <c r="T1426" s="162" t="s">
        <v>204</v>
      </c>
      <c r="U1426" s="162" t="s">
        <v>204</v>
      </c>
      <c r="V1426" s="162" t="s">
        <v>204</v>
      </c>
      <c r="W1426" s="162" t="s">
        <v>204</v>
      </c>
      <c r="X1426" s="162" t="s">
        <v>204</v>
      </c>
      <c r="Y1426" s="162" t="s">
        <v>204</v>
      </c>
      <c r="Z1426" s="162" t="s">
        <v>204</v>
      </c>
      <c r="AA1426" s="162" t="s">
        <v>204</v>
      </c>
      <c r="AB1426" s="162" t="s">
        <v>205</v>
      </c>
      <c r="AC1426" s="162" t="s">
        <v>204</v>
      </c>
      <c r="AD1426" s="162" t="s">
        <v>204</v>
      </c>
      <c r="AE1426" s="162" t="s">
        <v>204</v>
      </c>
      <c r="AF1426" s="162" t="s">
        <v>204</v>
      </c>
      <c r="AG1426" s="162" t="s">
        <v>197</v>
      </c>
    </row>
    <row r="1427" spans="1:33" x14ac:dyDescent="0.25">
      <c r="A1427" s="162" t="s">
        <v>236</v>
      </c>
      <c r="B1427" s="162" t="s">
        <v>197</v>
      </c>
      <c r="C1427" s="162" t="s">
        <v>197</v>
      </c>
      <c r="D1427" s="162" t="s">
        <v>1358</v>
      </c>
      <c r="E1427" s="162" t="s">
        <v>197</v>
      </c>
      <c r="F1427" s="162" t="s">
        <v>1359</v>
      </c>
      <c r="G1427" s="162" t="s">
        <v>2230</v>
      </c>
      <c r="H1427" s="162" t="s">
        <v>2231</v>
      </c>
      <c r="I1427" s="162" t="s">
        <v>2232</v>
      </c>
      <c r="J1427" s="162" t="s">
        <v>186</v>
      </c>
      <c r="K1427" s="162" t="s">
        <v>10</v>
      </c>
      <c r="L1427" s="162">
        <v>7</v>
      </c>
      <c r="M1427" s="162">
        <v>2016</v>
      </c>
      <c r="N1427" s="162" t="s">
        <v>2746</v>
      </c>
      <c r="O1427" s="162">
        <v>624</v>
      </c>
      <c r="P1427" s="162" t="s">
        <v>204</v>
      </c>
      <c r="Q1427" s="162" t="s">
        <v>204</v>
      </c>
      <c r="R1427" s="162" t="s">
        <v>205</v>
      </c>
      <c r="S1427" s="162" t="s">
        <v>204</v>
      </c>
      <c r="T1427" s="162" t="s">
        <v>204</v>
      </c>
      <c r="U1427" s="162" t="s">
        <v>204</v>
      </c>
      <c r="V1427" s="162" t="s">
        <v>204</v>
      </c>
      <c r="W1427" s="162" t="s">
        <v>204</v>
      </c>
      <c r="X1427" s="162" t="s">
        <v>204</v>
      </c>
      <c r="Y1427" s="162" t="s">
        <v>204</v>
      </c>
      <c r="Z1427" s="162" t="s">
        <v>204</v>
      </c>
      <c r="AA1427" s="162" t="s">
        <v>204</v>
      </c>
      <c r="AB1427" s="162" t="s">
        <v>205</v>
      </c>
      <c r="AC1427" s="162" t="s">
        <v>204</v>
      </c>
      <c r="AD1427" s="162" t="s">
        <v>204</v>
      </c>
      <c r="AE1427" s="162" t="s">
        <v>204</v>
      </c>
      <c r="AF1427" s="162" t="s">
        <v>204</v>
      </c>
      <c r="AG1427" s="162" t="s">
        <v>197</v>
      </c>
    </row>
    <row r="1428" spans="1:33" x14ac:dyDescent="0.25">
      <c r="A1428" s="162" t="s">
        <v>236</v>
      </c>
      <c r="B1428" s="162" t="s">
        <v>197</v>
      </c>
      <c r="C1428" s="162" t="s">
        <v>197</v>
      </c>
      <c r="D1428" s="162" t="s">
        <v>1358</v>
      </c>
      <c r="E1428" s="162" t="s">
        <v>197</v>
      </c>
      <c r="F1428" s="162" t="s">
        <v>1359</v>
      </c>
      <c r="G1428" s="162" t="s">
        <v>2230</v>
      </c>
      <c r="H1428" s="162" t="s">
        <v>2231</v>
      </c>
      <c r="I1428" s="162" t="s">
        <v>2232</v>
      </c>
      <c r="J1428" s="162" t="s">
        <v>186</v>
      </c>
      <c r="K1428" s="162" t="s">
        <v>10</v>
      </c>
      <c r="L1428" s="162">
        <v>11</v>
      </c>
      <c r="M1428" s="162">
        <v>2016</v>
      </c>
      <c r="N1428" s="162" t="s">
        <v>2748</v>
      </c>
      <c r="O1428" s="162">
        <v>1747</v>
      </c>
      <c r="P1428" s="162" t="s">
        <v>204</v>
      </c>
      <c r="Q1428" s="162" t="s">
        <v>204</v>
      </c>
      <c r="R1428" s="162" t="s">
        <v>205</v>
      </c>
      <c r="S1428" s="162" t="s">
        <v>204</v>
      </c>
      <c r="T1428" s="162" t="s">
        <v>204</v>
      </c>
      <c r="U1428" s="162" t="s">
        <v>204</v>
      </c>
      <c r="V1428" s="162" t="s">
        <v>204</v>
      </c>
      <c r="W1428" s="162" t="s">
        <v>204</v>
      </c>
      <c r="X1428" s="162" t="s">
        <v>204</v>
      </c>
      <c r="Y1428" s="162" t="s">
        <v>204</v>
      </c>
      <c r="Z1428" s="162" t="s">
        <v>204</v>
      </c>
      <c r="AA1428" s="162" t="s">
        <v>204</v>
      </c>
      <c r="AB1428" s="162" t="s">
        <v>205</v>
      </c>
      <c r="AC1428" s="162" t="s">
        <v>204</v>
      </c>
      <c r="AD1428" s="162" t="s">
        <v>204</v>
      </c>
      <c r="AE1428" s="162" t="s">
        <v>204</v>
      </c>
      <c r="AF1428" s="162" t="s">
        <v>204</v>
      </c>
      <c r="AG1428" s="162" t="s">
        <v>197</v>
      </c>
    </row>
    <row r="1429" spans="1:33" x14ac:dyDescent="0.25">
      <c r="A1429" s="162" t="s">
        <v>236</v>
      </c>
      <c r="B1429" s="162" t="s">
        <v>197</v>
      </c>
      <c r="C1429" s="162" t="s">
        <v>197</v>
      </c>
      <c r="D1429" s="162" t="s">
        <v>1358</v>
      </c>
      <c r="E1429" s="162" t="s">
        <v>197</v>
      </c>
      <c r="F1429" s="162" t="s">
        <v>1359</v>
      </c>
      <c r="G1429" s="162" t="s">
        <v>2230</v>
      </c>
      <c r="H1429" s="162" t="s">
        <v>2231</v>
      </c>
      <c r="I1429" s="162" t="s">
        <v>2232</v>
      </c>
      <c r="J1429" s="162" t="s">
        <v>186</v>
      </c>
      <c r="K1429" s="162" t="s">
        <v>10</v>
      </c>
      <c r="L1429" s="162">
        <v>12</v>
      </c>
      <c r="M1429" s="162">
        <v>2016</v>
      </c>
      <c r="N1429" s="162" t="s">
        <v>2749</v>
      </c>
      <c r="O1429" s="162">
        <v>828</v>
      </c>
      <c r="P1429" s="162" t="s">
        <v>204</v>
      </c>
      <c r="Q1429" s="162" t="s">
        <v>204</v>
      </c>
      <c r="R1429" s="162" t="s">
        <v>205</v>
      </c>
      <c r="S1429" s="162" t="s">
        <v>204</v>
      </c>
      <c r="T1429" s="162" t="s">
        <v>204</v>
      </c>
      <c r="U1429" s="162" t="s">
        <v>204</v>
      </c>
      <c r="V1429" s="162" t="s">
        <v>204</v>
      </c>
      <c r="W1429" s="162" t="s">
        <v>204</v>
      </c>
      <c r="X1429" s="162" t="s">
        <v>204</v>
      </c>
      <c r="Y1429" s="162" t="s">
        <v>204</v>
      </c>
      <c r="Z1429" s="162" t="s">
        <v>204</v>
      </c>
      <c r="AA1429" s="162" t="s">
        <v>204</v>
      </c>
      <c r="AB1429" s="162" t="s">
        <v>205</v>
      </c>
      <c r="AC1429" s="162" t="s">
        <v>204</v>
      </c>
      <c r="AD1429" s="162" t="s">
        <v>204</v>
      </c>
      <c r="AE1429" s="162" t="s">
        <v>204</v>
      </c>
      <c r="AF1429" s="162" t="s">
        <v>204</v>
      </c>
      <c r="AG1429" s="162" t="s">
        <v>197</v>
      </c>
    </row>
    <row r="1430" spans="1:33" x14ac:dyDescent="0.25">
      <c r="A1430" s="162" t="s">
        <v>236</v>
      </c>
      <c r="B1430" s="162" t="s">
        <v>197</v>
      </c>
      <c r="C1430" s="162" t="s">
        <v>197</v>
      </c>
      <c r="D1430" s="162" t="s">
        <v>1358</v>
      </c>
      <c r="E1430" s="162" t="s">
        <v>197</v>
      </c>
      <c r="F1430" s="162" t="s">
        <v>1359</v>
      </c>
      <c r="G1430" s="162" t="s">
        <v>2269</v>
      </c>
      <c r="H1430" s="162" t="s">
        <v>2270</v>
      </c>
      <c r="I1430" s="162" t="s">
        <v>2271</v>
      </c>
      <c r="J1430" s="162" t="s">
        <v>1412</v>
      </c>
      <c r="K1430" s="162" t="s">
        <v>52</v>
      </c>
      <c r="L1430" s="162">
        <v>2</v>
      </c>
      <c r="M1430" s="162">
        <v>2017</v>
      </c>
      <c r="N1430" s="162" t="s">
        <v>2752</v>
      </c>
      <c r="O1430" s="162">
        <v>1594</v>
      </c>
      <c r="P1430" s="162" t="s">
        <v>204</v>
      </c>
      <c r="Q1430" s="162" t="s">
        <v>204</v>
      </c>
      <c r="R1430" s="162" t="s">
        <v>242</v>
      </c>
      <c r="S1430" s="162" t="s">
        <v>204</v>
      </c>
      <c r="T1430" s="162" t="s">
        <v>204</v>
      </c>
      <c r="U1430" s="162" t="s">
        <v>204</v>
      </c>
      <c r="V1430" s="162" t="s">
        <v>204</v>
      </c>
      <c r="W1430" s="162" t="s">
        <v>204</v>
      </c>
      <c r="X1430" s="162" t="s">
        <v>204</v>
      </c>
      <c r="Y1430" s="162" t="s">
        <v>205</v>
      </c>
      <c r="Z1430" s="162" t="s">
        <v>204</v>
      </c>
      <c r="AA1430" s="162" t="s">
        <v>204</v>
      </c>
      <c r="AB1430" s="162" t="s">
        <v>205</v>
      </c>
      <c r="AC1430" s="162" t="s">
        <v>204</v>
      </c>
      <c r="AD1430" s="162" t="s">
        <v>204</v>
      </c>
      <c r="AE1430" s="162" t="s">
        <v>204</v>
      </c>
      <c r="AF1430" s="162" t="s">
        <v>204</v>
      </c>
      <c r="AG1430" s="162" t="s">
        <v>197</v>
      </c>
    </row>
    <row r="1431" spans="1:33" x14ac:dyDescent="0.25">
      <c r="A1431" s="162" t="s">
        <v>236</v>
      </c>
      <c r="B1431" s="162" t="s">
        <v>197</v>
      </c>
      <c r="C1431" s="162" t="s">
        <v>197</v>
      </c>
      <c r="D1431" s="162" t="s">
        <v>1358</v>
      </c>
      <c r="E1431" s="162" t="s">
        <v>197</v>
      </c>
      <c r="F1431" s="162" t="s">
        <v>1359</v>
      </c>
      <c r="G1431" s="162" t="s">
        <v>2269</v>
      </c>
      <c r="H1431" s="162" t="s">
        <v>2270</v>
      </c>
      <c r="I1431" s="162" t="s">
        <v>2271</v>
      </c>
      <c r="J1431" s="162" t="s">
        <v>1412</v>
      </c>
      <c r="K1431" s="162" t="s">
        <v>52</v>
      </c>
      <c r="L1431" s="162">
        <v>1</v>
      </c>
      <c r="M1431" s="162">
        <v>2017</v>
      </c>
      <c r="N1431" s="162" t="s">
        <v>2751</v>
      </c>
      <c r="O1431" s="162">
        <v>1906</v>
      </c>
      <c r="P1431" s="162" t="s">
        <v>204</v>
      </c>
      <c r="Q1431" s="162" t="s">
        <v>204</v>
      </c>
      <c r="R1431" s="162" t="s">
        <v>242</v>
      </c>
      <c r="S1431" s="162" t="s">
        <v>204</v>
      </c>
      <c r="T1431" s="162" t="s">
        <v>204</v>
      </c>
      <c r="U1431" s="162" t="s">
        <v>204</v>
      </c>
      <c r="V1431" s="162" t="s">
        <v>204</v>
      </c>
      <c r="W1431" s="162" t="s">
        <v>204</v>
      </c>
      <c r="X1431" s="162" t="s">
        <v>204</v>
      </c>
      <c r="Y1431" s="162" t="s">
        <v>205</v>
      </c>
      <c r="Z1431" s="162" t="s">
        <v>204</v>
      </c>
      <c r="AA1431" s="162" t="s">
        <v>204</v>
      </c>
      <c r="AB1431" s="162" t="s">
        <v>205</v>
      </c>
      <c r="AC1431" s="162" t="s">
        <v>204</v>
      </c>
      <c r="AD1431" s="162" t="s">
        <v>204</v>
      </c>
      <c r="AE1431" s="162" t="s">
        <v>204</v>
      </c>
      <c r="AF1431" s="162" t="s">
        <v>204</v>
      </c>
      <c r="AG1431" s="162" t="s">
        <v>197</v>
      </c>
    </row>
    <row r="1432" spans="1:33" x14ac:dyDescent="0.25">
      <c r="A1432" s="162" t="s">
        <v>236</v>
      </c>
      <c r="B1432" s="162" t="s">
        <v>197</v>
      </c>
      <c r="C1432" s="162" t="s">
        <v>197</v>
      </c>
      <c r="D1432" s="162" t="s">
        <v>1358</v>
      </c>
      <c r="E1432" s="162" t="s">
        <v>197</v>
      </c>
      <c r="F1432" s="162" t="s">
        <v>1359</v>
      </c>
      <c r="G1432" s="162" t="s">
        <v>2269</v>
      </c>
      <c r="H1432" s="162" t="s">
        <v>2270</v>
      </c>
      <c r="I1432" s="162" t="s">
        <v>2271</v>
      </c>
      <c r="J1432" s="162" t="s">
        <v>1412</v>
      </c>
      <c r="K1432" s="162" t="s">
        <v>52</v>
      </c>
      <c r="L1432" s="162">
        <v>12</v>
      </c>
      <c r="M1432" s="162">
        <v>2016</v>
      </c>
      <c r="N1432" s="162" t="s">
        <v>2750</v>
      </c>
      <c r="O1432" s="162">
        <v>1938</v>
      </c>
      <c r="P1432" s="162" t="s">
        <v>204</v>
      </c>
      <c r="Q1432" s="162" t="s">
        <v>204</v>
      </c>
      <c r="R1432" s="162" t="s">
        <v>205</v>
      </c>
      <c r="S1432" s="162" t="s">
        <v>204</v>
      </c>
      <c r="T1432" s="162" t="s">
        <v>204</v>
      </c>
      <c r="U1432" s="162" t="s">
        <v>204</v>
      </c>
      <c r="V1432" s="162" t="s">
        <v>204</v>
      </c>
      <c r="W1432" s="162" t="s">
        <v>204</v>
      </c>
      <c r="X1432" s="162" t="s">
        <v>204</v>
      </c>
      <c r="Y1432" s="162" t="s">
        <v>205</v>
      </c>
      <c r="Z1432" s="162" t="s">
        <v>204</v>
      </c>
      <c r="AA1432" s="162" t="s">
        <v>204</v>
      </c>
      <c r="AB1432" s="162" t="s">
        <v>205</v>
      </c>
      <c r="AC1432" s="162" t="s">
        <v>204</v>
      </c>
      <c r="AD1432" s="162" t="s">
        <v>204</v>
      </c>
      <c r="AE1432" s="162" t="s">
        <v>204</v>
      </c>
      <c r="AF1432" s="162" t="s">
        <v>204</v>
      </c>
      <c r="AG1432" s="162" t="s">
        <v>197</v>
      </c>
    </row>
    <row r="1433" spans="1:33" x14ac:dyDescent="0.25">
      <c r="A1433" s="162" t="s">
        <v>236</v>
      </c>
      <c r="B1433" s="162" t="s">
        <v>197</v>
      </c>
      <c r="C1433" s="162" t="s">
        <v>197</v>
      </c>
      <c r="D1433" s="162" t="s">
        <v>1358</v>
      </c>
      <c r="E1433" s="162" t="s">
        <v>197</v>
      </c>
      <c r="F1433" s="162" t="s">
        <v>1359</v>
      </c>
      <c r="G1433" s="162" t="s">
        <v>2269</v>
      </c>
      <c r="H1433" s="162" t="s">
        <v>2270</v>
      </c>
      <c r="I1433" s="162" t="s">
        <v>2271</v>
      </c>
      <c r="J1433" s="162" t="s">
        <v>1412</v>
      </c>
      <c r="K1433" s="162" t="s">
        <v>52</v>
      </c>
      <c r="L1433" s="162">
        <v>6</v>
      </c>
      <c r="M1433" s="162">
        <v>2017</v>
      </c>
      <c r="N1433" s="162" t="s">
        <v>2755</v>
      </c>
      <c r="O1433" s="162">
        <v>1817</v>
      </c>
      <c r="P1433" s="162" t="s">
        <v>204</v>
      </c>
      <c r="Q1433" s="162" t="s">
        <v>204</v>
      </c>
      <c r="R1433" s="162" t="s">
        <v>242</v>
      </c>
      <c r="S1433" s="162" t="s">
        <v>204</v>
      </c>
      <c r="T1433" s="162" t="s">
        <v>204</v>
      </c>
      <c r="U1433" s="162" t="s">
        <v>204</v>
      </c>
      <c r="V1433" s="162" t="s">
        <v>204</v>
      </c>
      <c r="W1433" s="162" t="s">
        <v>204</v>
      </c>
      <c r="X1433" s="162" t="s">
        <v>204</v>
      </c>
      <c r="Y1433" s="162" t="s">
        <v>205</v>
      </c>
      <c r="Z1433" s="162" t="s">
        <v>204</v>
      </c>
      <c r="AA1433" s="162" t="s">
        <v>204</v>
      </c>
      <c r="AB1433" s="162" t="s">
        <v>205</v>
      </c>
      <c r="AC1433" s="162" t="s">
        <v>204</v>
      </c>
      <c r="AD1433" s="162" t="s">
        <v>204</v>
      </c>
      <c r="AE1433" s="162" t="s">
        <v>204</v>
      </c>
      <c r="AF1433" s="162" t="s">
        <v>204</v>
      </c>
      <c r="AG1433" s="162" t="s">
        <v>197</v>
      </c>
    </row>
    <row r="1434" spans="1:33" x14ac:dyDescent="0.25">
      <c r="A1434" s="162" t="s">
        <v>236</v>
      </c>
      <c r="B1434" s="162" t="s">
        <v>197</v>
      </c>
      <c r="C1434" s="162" t="s">
        <v>197</v>
      </c>
      <c r="D1434" s="162" t="s">
        <v>1358</v>
      </c>
      <c r="E1434" s="162" t="s">
        <v>197</v>
      </c>
      <c r="F1434" s="162" t="s">
        <v>1359</v>
      </c>
      <c r="G1434" s="162" t="s">
        <v>2269</v>
      </c>
      <c r="H1434" s="162" t="s">
        <v>2270</v>
      </c>
      <c r="I1434" s="162" t="s">
        <v>2271</v>
      </c>
      <c r="J1434" s="162" t="s">
        <v>1412</v>
      </c>
      <c r="K1434" s="162" t="s">
        <v>52</v>
      </c>
      <c r="L1434" s="162">
        <v>4</v>
      </c>
      <c r="M1434" s="162">
        <v>2017</v>
      </c>
      <c r="N1434" s="162" t="s">
        <v>2753</v>
      </c>
      <c r="O1434" s="162">
        <v>1397</v>
      </c>
      <c r="P1434" s="162" t="s">
        <v>204</v>
      </c>
      <c r="Q1434" s="162" t="s">
        <v>204</v>
      </c>
      <c r="R1434" s="162" t="s">
        <v>242</v>
      </c>
      <c r="S1434" s="162" t="s">
        <v>204</v>
      </c>
      <c r="T1434" s="162" t="s">
        <v>204</v>
      </c>
      <c r="U1434" s="162" t="s">
        <v>204</v>
      </c>
      <c r="V1434" s="162" t="s">
        <v>204</v>
      </c>
      <c r="W1434" s="162" t="s">
        <v>204</v>
      </c>
      <c r="X1434" s="162" t="s">
        <v>204</v>
      </c>
      <c r="Y1434" s="162" t="s">
        <v>205</v>
      </c>
      <c r="Z1434" s="162" t="s">
        <v>204</v>
      </c>
      <c r="AA1434" s="162" t="s">
        <v>204</v>
      </c>
      <c r="AB1434" s="162" t="s">
        <v>205</v>
      </c>
      <c r="AC1434" s="162" t="s">
        <v>204</v>
      </c>
      <c r="AD1434" s="162" t="s">
        <v>204</v>
      </c>
      <c r="AE1434" s="162" t="s">
        <v>204</v>
      </c>
      <c r="AF1434" s="162" t="s">
        <v>204</v>
      </c>
      <c r="AG1434" s="162" t="s">
        <v>197</v>
      </c>
    </row>
    <row r="1435" spans="1:33" x14ac:dyDescent="0.25">
      <c r="A1435" s="162" t="s">
        <v>236</v>
      </c>
      <c r="B1435" s="162" t="s">
        <v>197</v>
      </c>
      <c r="C1435" s="162" t="s">
        <v>197</v>
      </c>
      <c r="D1435" s="162" t="s">
        <v>1358</v>
      </c>
      <c r="E1435" s="162" t="s">
        <v>197</v>
      </c>
      <c r="F1435" s="162" t="s">
        <v>1359</v>
      </c>
      <c r="G1435" s="162" t="s">
        <v>2269</v>
      </c>
      <c r="H1435" s="162" t="s">
        <v>2270</v>
      </c>
      <c r="I1435" s="162" t="s">
        <v>2271</v>
      </c>
      <c r="J1435" s="162" t="s">
        <v>1412</v>
      </c>
      <c r="K1435" s="162" t="s">
        <v>52</v>
      </c>
      <c r="L1435" s="162">
        <v>5</v>
      </c>
      <c r="M1435" s="162">
        <v>2017</v>
      </c>
      <c r="N1435" s="162" t="s">
        <v>2754</v>
      </c>
      <c r="O1435" s="162">
        <v>1912</v>
      </c>
      <c r="P1435" s="162" t="s">
        <v>204</v>
      </c>
      <c r="Q1435" s="162" t="s">
        <v>204</v>
      </c>
      <c r="R1435" s="162" t="s">
        <v>242</v>
      </c>
      <c r="S1435" s="162" t="s">
        <v>204</v>
      </c>
      <c r="T1435" s="162" t="s">
        <v>204</v>
      </c>
      <c r="U1435" s="162" t="s">
        <v>204</v>
      </c>
      <c r="V1435" s="162" t="s">
        <v>204</v>
      </c>
      <c r="W1435" s="162" t="s">
        <v>204</v>
      </c>
      <c r="X1435" s="162" t="s">
        <v>204</v>
      </c>
      <c r="Y1435" s="162" t="s">
        <v>205</v>
      </c>
      <c r="Z1435" s="162" t="s">
        <v>204</v>
      </c>
      <c r="AA1435" s="162" t="s">
        <v>204</v>
      </c>
      <c r="AB1435" s="162" t="s">
        <v>205</v>
      </c>
      <c r="AC1435" s="162" t="s">
        <v>204</v>
      </c>
      <c r="AD1435" s="162" t="s">
        <v>204</v>
      </c>
      <c r="AE1435" s="162" t="s">
        <v>204</v>
      </c>
      <c r="AF1435" s="162" t="s">
        <v>204</v>
      </c>
      <c r="AG1435" s="162" t="s">
        <v>197</v>
      </c>
    </row>
    <row r="1436" spans="1:33" x14ac:dyDescent="0.25">
      <c r="A1436" s="162" t="s">
        <v>236</v>
      </c>
      <c r="B1436" s="162" t="s">
        <v>197</v>
      </c>
      <c r="C1436" s="162" t="s">
        <v>197</v>
      </c>
      <c r="D1436" s="162" t="s">
        <v>1358</v>
      </c>
      <c r="E1436" s="162" t="s">
        <v>197</v>
      </c>
      <c r="F1436" s="162" t="s">
        <v>1359</v>
      </c>
      <c r="G1436" s="162" t="s">
        <v>2281</v>
      </c>
      <c r="H1436" s="162" t="s">
        <v>2282</v>
      </c>
      <c r="I1436" s="162" t="s">
        <v>2283</v>
      </c>
      <c r="J1436" s="162" t="s">
        <v>1412</v>
      </c>
      <c r="K1436" s="162" t="s">
        <v>52</v>
      </c>
      <c r="L1436" s="162">
        <v>5</v>
      </c>
      <c r="M1436" s="162">
        <v>2017</v>
      </c>
      <c r="N1436" s="162" t="s">
        <v>2765</v>
      </c>
      <c r="O1436" s="162">
        <v>1447</v>
      </c>
      <c r="P1436" s="162" t="s">
        <v>204</v>
      </c>
      <c r="Q1436" s="162" t="s">
        <v>204</v>
      </c>
      <c r="R1436" s="162" t="s">
        <v>242</v>
      </c>
      <c r="S1436" s="162" t="s">
        <v>204</v>
      </c>
      <c r="T1436" s="162" t="s">
        <v>204</v>
      </c>
      <c r="U1436" s="162" t="s">
        <v>204</v>
      </c>
      <c r="V1436" s="162" t="s">
        <v>204</v>
      </c>
      <c r="W1436" s="162" t="s">
        <v>204</v>
      </c>
      <c r="X1436" s="162" t="s">
        <v>205</v>
      </c>
      <c r="Y1436" s="162" t="s">
        <v>205</v>
      </c>
      <c r="Z1436" s="162" t="s">
        <v>204</v>
      </c>
      <c r="AA1436" s="162" t="s">
        <v>204</v>
      </c>
      <c r="AB1436" s="162" t="s">
        <v>205</v>
      </c>
      <c r="AC1436" s="162" t="s">
        <v>204</v>
      </c>
      <c r="AD1436" s="162" t="s">
        <v>204</v>
      </c>
      <c r="AE1436" s="162" t="s">
        <v>204</v>
      </c>
      <c r="AF1436" s="162" t="s">
        <v>204</v>
      </c>
      <c r="AG1436" s="162" t="s">
        <v>197</v>
      </c>
    </row>
    <row r="1437" spans="1:33" x14ac:dyDescent="0.25">
      <c r="A1437" s="162" t="s">
        <v>236</v>
      </c>
      <c r="B1437" s="162" t="s">
        <v>197</v>
      </c>
      <c r="C1437" s="162" t="s">
        <v>197</v>
      </c>
      <c r="D1437" s="162" t="s">
        <v>1358</v>
      </c>
      <c r="E1437" s="162" t="s">
        <v>197</v>
      </c>
      <c r="F1437" s="162" t="s">
        <v>1359</v>
      </c>
      <c r="G1437" s="162" t="s">
        <v>2281</v>
      </c>
      <c r="H1437" s="162" t="s">
        <v>2282</v>
      </c>
      <c r="I1437" s="162" t="s">
        <v>2283</v>
      </c>
      <c r="J1437" s="162" t="s">
        <v>1412</v>
      </c>
      <c r="K1437" s="162" t="s">
        <v>52</v>
      </c>
      <c r="L1437" s="162">
        <v>6</v>
      </c>
      <c r="M1437" s="162">
        <v>2017</v>
      </c>
      <c r="N1437" s="162" t="s">
        <v>2766</v>
      </c>
      <c r="O1437" s="162">
        <v>1313</v>
      </c>
      <c r="P1437" s="162" t="s">
        <v>204</v>
      </c>
      <c r="Q1437" s="162" t="s">
        <v>204</v>
      </c>
      <c r="R1437" s="162" t="s">
        <v>242</v>
      </c>
      <c r="S1437" s="162" t="s">
        <v>204</v>
      </c>
      <c r="T1437" s="162" t="s">
        <v>204</v>
      </c>
      <c r="U1437" s="162" t="s">
        <v>204</v>
      </c>
      <c r="V1437" s="162" t="s">
        <v>204</v>
      </c>
      <c r="W1437" s="162" t="s">
        <v>204</v>
      </c>
      <c r="X1437" s="162" t="s">
        <v>205</v>
      </c>
      <c r="Y1437" s="162" t="s">
        <v>205</v>
      </c>
      <c r="Z1437" s="162" t="s">
        <v>204</v>
      </c>
      <c r="AA1437" s="162" t="s">
        <v>204</v>
      </c>
      <c r="AB1437" s="162" t="s">
        <v>205</v>
      </c>
      <c r="AC1437" s="162" t="s">
        <v>204</v>
      </c>
      <c r="AD1437" s="162" t="s">
        <v>204</v>
      </c>
      <c r="AE1437" s="162" t="s">
        <v>204</v>
      </c>
      <c r="AF1437" s="162" t="s">
        <v>204</v>
      </c>
      <c r="AG1437" s="162" t="s">
        <v>197</v>
      </c>
    </row>
    <row r="1438" spans="1:33" x14ac:dyDescent="0.25">
      <c r="A1438" s="162" t="s">
        <v>236</v>
      </c>
      <c r="B1438" s="162" t="s">
        <v>197</v>
      </c>
      <c r="C1438" s="162" t="s">
        <v>197</v>
      </c>
      <c r="D1438" s="162" t="s">
        <v>1358</v>
      </c>
      <c r="E1438" s="162" t="s">
        <v>197</v>
      </c>
      <c r="F1438" s="162" t="s">
        <v>1359</v>
      </c>
      <c r="G1438" s="162" t="s">
        <v>2281</v>
      </c>
      <c r="H1438" s="162" t="s">
        <v>2282</v>
      </c>
      <c r="I1438" s="162" t="s">
        <v>2283</v>
      </c>
      <c r="J1438" s="162" t="s">
        <v>1412</v>
      </c>
      <c r="K1438" s="162" t="s">
        <v>52</v>
      </c>
      <c r="L1438" s="162">
        <v>4</v>
      </c>
      <c r="M1438" s="162">
        <v>2017</v>
      </c>
      <c r="N1438" s="162" t="s">
        <v>2764</v>
      </c>
      <c r="O1438" s="162">
        <v>1383</v>
      </c>
      <c r="P1438" s="162" t="s">
        <v>204</v>
      </c>
      <c r="Q1438" s="162" t="s">
        <v>204</v>
      </c>
      <c r="R1438" s="162" t="s">
        <v>242</v>
      </c>
      <c r="S1438" s="162" t="s">
        <v>204</v>
      </c>
      <c r="T1438" s="162" t="s">
        <v>204</v>
      </c>
      <c r="U1438" s="162" t="s">
        <v>204</v>
      </c>
      <c r="V1438" s="162" t="s">
        <v>204</v>
      </c>
      <c r="W1438" s="162" t="s">
        <v>204</v>
      </c>
      <c r="X1438" s="162" t="s">
        <v>205</v>
      </c>
      <c r="Y1438" s="162" t="s">
        <v>205</v>
      </c>
      <c r="Z1438" s="162" t="s">
        <v>204</v>
      </c>
      <c r="AA1438" s="162" t="s">
        <v>204</v>
      </c>
      <c r="AB1438" s="162" t="s">
        <v>205</v>
      </c>
      <c r="AC1438" s="162" t="s">
        <v>204</v>
      </c>
      <c r="AD1438" s="162" t="s">
        <v>204</v>
      </c>
      <c r="AE1438" s="162" t="s">
        <v>204</v>
      </c>
      <c r="AF1438" s="162" t="s">
        <v>204</v>
      </c>
      <c r="AG1438" s="162" t="s">
        <v>197</v>
      </c>
    </row>
    <row r="1439" spans="1:33" x14ac:dyDescent="0.25">
      <c r="A1439" s="162" t="s">
        <v>236</v>
      </c>
      <c r="B1439" s="162" t="s">
        <v>197</v>
      </c>
      <c r="C1439" s="162" t="s">
        <v>197</v>
      </c>
      <c r="D1439" s="162" t="s">
        <v>1358</v>
      </c>
      <c r="E1439" s="162" t="s">
        <v>197</v>
      </c>
      <c r="F1439" s="162" t="s">
        <v>1359</v>
      </c>
      <c r="G1439" s="162" t="s">
        <v>2281</v>
      </c>
      <c r="H1439" s="162" t="s">
        <v>2282</v>
      </c>
      <c r="I1439" s="162" t="s">
        <v>2283</v>
      </c>
      <c r="J1439" s="162" t="s">
        <v>1412</v>
      </c>
      <c r="K1439" s="162" t="s">
        <v>52</v>
      </c>
      <c r="L1439" s="162">
        <v>3</v>
      </c>
      <c r="M1439" s="162">
        <v>2017</v>
      </c>
      <c r="N1439" s="162" t="s">
        <v>2763</v>
      </c>
      <c r="O1439" s="162">
        <v>1157</v>
      </c>
      <c r="P1439" s="162" t="s">
        <v>204</v>
      </c>
      <c r="Q1439" s="162" t="s">
        <v>204</v>
      </c>
      <c r="R1439" s="162" t="s">
        <v>242</v>
      </c>
      <c r="S1439" s="162" t="s">
        <v>204</v>
      </c>
      <c r="T1439" s="162" t="s">
        <v>204</v>
      </c>
      <c r="U1439" s="162" t="s">
        <v>204</v>
      </c>
      <c r="V1439" s="162" t="s">
        <v>204</v>
      </c>
      <c r="W1439" s="162" t="s">
        <v>204</v>
      </c>
      <c r="X1439" s="162" t="s">
        <v>205</v>
      </c>
      <c r="Y1439" s="162" t="s">
        <v>205</v>
      </c>
      <c r="Z1439" s="162" t="s">
        <v>204</v>
      </c>
      <c r="AA1439" s="162" t="s">
        <v>204</v>
      </c>
      <c r="AB1439" s="162" t="s">
        <v>205</v>
      </c>
      <c r="AC1439" s="162" t="s">
        <v>204</v>
      </c>
      <c r="AD1439" s="162" t="s">
        <v>204</v>
      </c>
      <c r="AE1439" s="162" t="s">
        <v>204</v>
      </c>
      <c r="AF1439" s="162" t="s">
        <v>204</v>
      </c>
      <c r="AG1439" s="162" t="s">
        <v>197</v>
      </c>
    </row>
    <row r="1440" spans="1:33" x14ac:dyDescent="0.25">
      <c r="A1440" s="162" t="s">
        <v>236</v>
      </c>
      <c r="B1440" s="162" t="s">
        <v>197</v>
      </c>
      <c r="C1440" s="162" t="s">
        <v>197</v>
      </c>
      <c r="D1440" s="162" t="s">
        <v>1358</v>
      </c>
      <c r="E1440" s="162" t="s">
        <v>197</v>
      </c>
      <c r="F1440" s="162" t="s">
        <v>1359</v>
      </c>
      <c r="G1440" s="162" t="s">
        <v>2281</v>
      </c>
      <c r="H1440" s="162" t="s">
        <v>2282</v>
      </c>
      <c r="I1440" s="162" t="s">
        <v>2283</v>
      </c>
      <c r="J1440" s="162" t="s">
        <v>1412</v>
      </c>
      <c r="K1440" s="162" t="s">
        <v>52</v>
      </c>
      <c r="L1440" s="162">
        <v>2</v>
      </c>
      <c r="M1440" s="162">
        <v>2017</v>
      </c>
      <c r="N1440" s="162" t="s">
        <v>2762</v>
      </c>
      <c r="O1440" s="162">
        <v>536</v>
      </c>
      <c r="P1440" s="162" t="s">
        <v>204</v>
      </c>
      <c r="Q1440" s="162" t="s">
        <v>204</v>
      </c>
      <c r="R1440" s="162" t="s">
        <v>242</v>
      </c>
      <c r="S1440" s="162" t="s">
        <v>204</v>
      </c>
      <c r="T1440" s="162" t="s">
        <v>204</v>
      </c>
      <c r="U1440" s="162" t="s">
        <v>204</v>
      </c>
      <c r="V1440" s="162" t="s">
        <v>204</v>
      </c>
      <c r="W1440" s="162" t="s">
        <v>204</v>
      </c>
      <c r="X1440" s="162" t="s">
        <v>205</v>
      </c>
      <c r="Y1440" s="162" t="s">
        <v>205</v>
      </c>
      <c r="Z1440" s="162" t="s">
        <v>204</v>
      </c>
      <c r="AA1440" s="162" t="s">
        <v>204</v>
      </c>
      <c r="AB1440" s="162" t="s">
        <v>205</v>
      </c>
      <c r="AC1440" s="162" t="s">
        <v>204</v>
      </c>
      <c r="AD1440" s="162" t="s">
        <v>204</v>
      </c>
      <c r="AE1440" s="162" t="s">
        <v>204</v>
      </c>
      <c r="AF1440" s="162" t="s">
        <v>204</v>
      </c>
      <c r="AG1440" s="162" t="s">
        <v>197</v>
      </c>
    </row>
    <row r="1441" spans="1:33" x14ac:dyDescent="0.25">
      <c r="A1441" s="162" t="s">
        <v>236</v>
      </c>
      <c r="B1441" s="162" t="s">
        <v>197</v>
      </c>
      <c r="C1441" s="162" t="s">
        <v>197</v>
      </c>
      <c r="D1441" s="162" t="s">
        <v>1358</v>
      </c>
      <c r="E1441" s="162" t="s">
        <v>197</v>
      </c>
      <c r="F1441" s="162" t="s">
        <v>1359</v>
      </c>
      <c r="G1441" s="162" t="s">
        <v>2281</v>
      </c>
      <c r="H1441" s="162" t="s">
        <v>2282</v>
      </c>
      <c r="I1441" s="162" t="s">
        <v>2283</v>
      </c>
      <c r="J1441" s="162" t="s">
        <v>1412</v>
      </c>
      <c r="K1441" s="162" t="s">
        <v>52</v>
      </c>
      <c r="L1441" s="162">
        <v>12</v>
      </c>
      <c r="M1441" s="162">
        <v>2016</v>
      </c>
      <c r="N1441" s="162" t="s">
        <v>2760</v>
      </c>
      <c r="O1441" s="162">
        <v>809</v>
      </c>
      <c r="P1441" s="162" t="s">
        <v>204</v>
      </c>
      <c r="Q1441" s="162" t="s">
        <v>204</v>
      </c>
      <c r="R1441" s="162" t="s">
        <v>204</v>
      </c>
      <c r="S1441" s="162" t="s">
        <v>204</v>
      </c>
      <c r="T1441" s="162" t="s">
        <v>204</v>
      </c>
      <c r="U1441" s="162" t="s">
        <v>204</v>
      </c>
      <c r="V1441" s="162" t="s">
        <v>204</v>
      </c>
      <c r="W1441" s="162" t="s">
        <v>204</v>
      </c>
      <c r="X1441" s="162" t="s">
        <v>205</v>
      </c>
      <c r="Y1441" s="162" t="s">
        <v>205</v>
      </c>
      <c r="Z1441" s="162" t="s">
        <v>204</v>
      </c>
      <c r="AA1441" s="162" t="s">
        <v>204</v>
      </c>
      <c r="AB1441" s="162" t="s">
        <v>205</v>
      </c>
      <c r="AC1441" s="162" t="s">
        <v>204</v>
      </c>
      <c r="AD1441" s="162" t="s">
        <v>204</v>
      </c>
      <c r="AE1441" s="162" t="s">
        <v>204</v>
      </c>
      <c r="AF1441" s="162" t="s">
        <v>204</v>
      </c>
      <c r="AG1441" s="162" t="s">
        <v>197</v>
      </c>
    </row>
    <row r="1442" spans="1:33" x14ac:dyDescent="0.25">
      <c r="A1442" s="162" t="s">
        <v>236</v>
      </c>
      <c r="B1442" s="162" t="s">
        <v>197</v>
      </c>
      <c r="C1442" s="162" t="s">
        <v>197</v>
      </c>
      <c r="D1442" s="162" t="s">
        <v>1358</v>
      </c>
      <c r="E1442" s="162" t="s">
        <v>197</v>
      </c>
      <c r="F1442" s="162" t="s">
        <v>1359</v>
      </c>
      <c r="G1442" s="162" t="s">
        <v>2281</v>
      </c>
      <c r="H1442" s="162" t="s">
        <v>2282</v>
      </c>
      <c r="I1442" s="162" t="s">
        <v>2283</v>
      </c>
      <c r="J1442" s="162" t="s">
        <v>1412</v>
      </c>
      <c r="K1442" s="162" t="s">
        <v>52</v>
      </c>
      <c r="L1442" s="162">
        <v>1</v>
      </c>
      <c r="M1442" s="162">
        <v>2017</v>
      </c>
      <c r="N1442" s="162" t="s">
        <v>2761</v>
      </c>
      <c r="O1442" s="162">
        <v>1129</v>
      </c>
      <c r="P1442" s="162" t="s">
        <v>204</v>
      </c>
      <c r="Q1442" s="162" t="s">
        <v>204</v>
      </c>
      <c r="R1442" s="162" t="s">
        <v>242</v>
      </c>
      <c r="S1442" s="162" t="s">
        <v>204</v>
      </c>
      <c r="T1442" s="162" t="s">
        <v>204</v>
      </c>
      <c r="U1442" s="162" t="s">
        <v>204</v>
      </c>
      <c r="V1442" s="162" t="s">
        <v>204</v>
      </c>
      <c r="W1442" s="162" t="s">
        <v>204</v>
      </c>
      <c r="X1442" s="162" t="s">
        <v>205</v>
      </c>
      <c r="Y1442" s="162" t="s">
        <v>205</v>
      </c>
      <c r="Z1442" s="162" t="s">
        <v>204</v>
      </c>
      <c r="AA1442" s="162" t="s">
        <v>204</v>
      </c>
      <c r="AB1442" s="162" t="s">
        <v>205</v>
      </c>
      <c r="AC1442" s="162" t="s">
        <v>204</v>
      </c>
      <c r="AD1442" s="162" t="s">
        <v>204</v>
      </c>
      <c r="AE1442" s="162" t="s">
        <v>204</v>
      </c>
      <c r="AF1442" s="162" t="s">
        <v>204</v>
      </c>
      <c r="AG1442" s="162" t="s">
        <v>197</v>
      </c>
    </row>
    <row r="1443" spans="1:33" x14ac:dyDescent="0.25">
      <c r="A1443" s="162" t="s">
        <v>236</v>
      </c>
      <c r="B1443" s="162" t="s">
        <v>197</v>
      </c>
      <c r="C1443" s="162" t="s">
        <v>197</v>
      </c>
      <c r="D1443" s="162" t="s">
        <v>1358</v>
      </c>
      <c r="E1443" s="162" t="s">
        <v>197</v>
      </c>
      <c r="F1443" s="162" t="s">
        <v>1359</v>
      </c>
      <c r="G1443" s="162" t="s">
        <v>2281</v>
      </c>
      <c r="H1443" s="162" t="s">
        <v>2282</v>
      </c>
      <c r="I1443" s="162" t="s">
        <v>2283</v>
      </c>
      <c r="J1443" s="162" t="s">
        <v>1412</v>
      </c>
      <c r="K1443" s="162" t="s">
        <v>52</v>
      </c>
      <c r="L1443" s="162">
        <v>10</v>
      </c>
      <c r="M1443" s="162">
        <v>2016</v>
      </c>
      <c r="N1443" s="162" t="s">
        <v>2758</v>
      </c>
      <c r="O1443" s="162">
        <v>956</v>
      </c>
      <c r="P1443" s="162" t="s">
        <v>204</v>
      </c>
      <c r="Q1443" s="162" t="s">
        <v>204</v>
      </c>
      <c r="R1443" s="162" t="s">
        <v>204</v>
      </c>
      <c r="S1443" s="162" t="s">
        <v>204</v>
      </c>
      <c r="T1443" s="162" t="s">
        <v>204</v>
      </c>
      <c r="U1443" s="162" t="s">
        <v>204</v>
      </c>
      <c r="V1443" s="162" t="s">
        <v>204</v>
      </c>
      <c r="W1443" s="162" t="s">
        <v>204</v>
      </c>
      <c r="X1443" s="162" t="s">
        <v>205</v>
      </c>
      <c r="Y1443" s="162" t="s">
        <v>205</v>
      </c>
      <c r="Z1443" s="162" t="s">
        <v>204</v>
      </c>
      <c r="AA1443" s="162" t="s">
        <v>204</v>
      </c>
      <c r="AB1443" s="162" t="s">
        <v>205</v>
      </c>
      <c r="AC1443" s="162" t="s">
        <v>204</v>
      </c>
      <c r="AD1443" s="162" t="s">
        <v>204</v>
      </c>
      <c r="AE1443" s="162" t="s">
        <v>204</v>
      </c>
      <c r="AF1443" s="162" t="s">
        <v>204</v>
      </c>
      <c r="AG1443" s="162" t="s">
        <v>197</v>
      </c>
    </row>
    <row r="1444" spans="1:33" x14ac:dyDescent="0.25">
      <c r="A1444" s="162" t="s">
        <v>236</v>
      </c>
      <c r="B1444" s="162" t="s">
        <v>197</v>
      </c>
      <c r="C1444" s="162" t="s">
        <v>197</v>
      </c>
      <c r="D1444" s="162" t="s">
        <v>1358</v>
      </c>
      <c r="E1444" s="162" t="s">
        <v>197</v>
      </c>
      <c r="F1444" s="162" t="s">
        <v>1359</v>
      </c>
      <c r="G1444" s="162" t="s">
        <v>2281</v>
      </c>
      <c r="H1444" s="162" t="s">
        <v>2282</v>
      </c>
      <c r="I1444" s="162" t="s">
        <v>2283</v>
      </c>
      <c r="J1444" s="162" t="s">
        <v>1412</v>
      </c>
      <c r="K1444" s="162" t="s">
        <v>52</v>
      </c>
      <c r="L1444" s="162">
        <v>9</v>
      </c>
      <c r="M1444" s="162">
        <v>2016</v>
      </c>
      <c r="N1444" s="162" t="s">
        <v>2757</v>
      </c>
      <c r="O1444" s="162">
        <v>1009</v>
      </c>
      <c r="P1444" s="162" t="s">
        <v>204</v>
      </c>
      <c r="Q1444" s="162" t="s">
        <v>204</v>
      </c>
      <c r="R1444" s="162" t="s">
        <v>204</v>
      </c>
      <c r="S1444" s="162" t="s">
        <v>204</v>
      </c>
      <c r="T1444" s="162" t="s">
        <v>204</v>
      </c>
      <c r="U1444" s="162" t="s">
        <v>204</v>
      </c>
      <c r="V1444" s="162" t="s">
        <v>204</v>
      </c>
      <c r="W1444" s="162" t="s">
        <v>204</v>
      </c>
      <c r="X1444" s="162" t="s">
        <v>205</v>
      </c>
      <c r="Y1444" s="162" t="s">
        <v>205</v>
      </c>
      <c r="Z1444" s="162" t="s">
        <v>204</v>
      </c>
      <c r="AA1444" s="162" t="s">
        <v>204</v>
      </c>
      <c r="AB1444" s="162" t="s">
        <v>205</v>
      </c>
      <c r="AC1444" s="162" t="s">
        <v>204</v>
      </c>
      <c r="AD1444" s="162" t="s">
        <v>204</v>
      </c>
      <c r="AE1444" s="162" t="s">
        <v>204</v>
      </c>
      <c r="AF1444" s="162" t="s">
        <v>204</v>
      </c>
      <c r="AG1444" s="162" t="s">
        <v>197</v>
      </c>
    </row>
    <row r="1445" spans="1:33" x14ac:dyDescent="0.25">
      <c r="A1445" s="162" t="s">
        <v>236</v>
      </c>
      <c r="B1445" s="162" t="s">
        <v>197</v>
      </c>
      <c r="C1445" s="162" t="s">
        <v>197</v>
      </c>
      <c r="D1445" s="162" t="s">
        <v>1358</v>
      </c>
      <c r="E1445" s="162" t="s">
        <v>197</v>
      </c>
      <c r="F1445" s="162" t="s">
        <v>1359</v>
      </c>
      <c r="G1445" s="162" t="s">
        <v>2281</v>
      </c>
      <c r="H1445" s="162" t="s">
        <v>2282</v>
      </c>
      <c r="I1445" s="162" t="s">
        <v>2283</v>
      </c>
      <c r="J1445" s="162" t="s">
        <v>1412</v>
      </c>
      <c r="K1445" s="162" t="s">
        <v>52</v>
      </c>
      <c r="L1445" s="162">
        <v>11</v>
      </c>
      <c r="M1445" s="162">
        <v>2016</v>
      </c>
      <c r="N1445" s="162" t="s">
        <v>2759</v>
      </c>
      <c r="O1445" s="162">
        <v>683</v>
      </c>
      <c r="P1445" s="162" t="s">
        <v>204</v>
      </c>
      <c r="Q1445" s="162" t="s">
        <v>204</v>
      </c>
      <c r="R1445" s="162" t="s">
        <v>204</v>
      </c>
      <c r="S1445" s="162" t="s">
        <v>204</v>
      </c>
      <c r="T1445" s="162" t="s">
        <v>204</v>
      </c>
      <c r="U1445" s="162" t="s">
        <v>204</v>
      </c>
      <c r="V1445" s="162" t="s">
        <v>204</v>
      </c>
      <c r="W1445" s="162" t="s">
        <v>204</v>
      </c>
      <c r="X1445" s="162" t="s">
        <v>205</v>
      </c>
      <c r="Y1445" s="162" t="s">
        <v>205</v>
      </c>
      <c r="Z1445" s="162" t="s">
        <v>204</v>
      </c>
      <c r="AA1445" s="162" t="s">
        <v>204</v>
      </c>
      <c r="AB1445" s="162" t="s">
        <v>205</v>
      </c>
      <c r="AC1445" s="162" t="s">
        <v>204</v>
      </c>
      <c r="AD1445" s="162" t="s">
        <v>204</v>
      </c>
      <c r="AE1445" s="162" t="s">
        <v>204</v>
      </c>
      <c r="AF1445" s="162" t="s">
        <v>204</v>
      </c>
      <c r="AG1445" s="162" t="s">
        <v>197</v>
      </c>
    </row>
    <row r="1446" spans="1:33" x14ac:dyDescent="0.25">
      <c r="A1446" s="162" t="s">
        <v>236</v>
      </c>
      <c r="B1446" s="162" t="s">
        <v>197</v>
      </c>
      <c r="C1446" s="162" t="s">
        <v>197</v>
      </c>
      <c r="D1446" s="162" t="s">
        <v>1358</v>
      </c>
      <c r="E1446" s="162" t="s">
        <v>197</v>
      </c>
      <c r="F1446" s="162" t="s">
        <v>1359</v>
      </c>
      <c r="G1446" s="162" t="s">
        <v>2281</v>
      </c>
      <c r="H1446" s="162" t="s">
        <v>2282</v>
      </c>
      <c r="I1446" s="162" t="s">
        <v>2283</v>
      </c>
      <c r="J1446" s="162" t="s">
        <v>1412</v>
      </c>
      <c r="K1446" s="162" t="s">
        <v>52</v>
      </c>
      <c r="L1446" s="162">
        <v>8</v>
      </c>
      <c r="M1446" s="162">
        <v>2016</v>
      </c>
      <c r="N1446" s="162" t="s">
        <v>2756</v>
      </c>
      <c r="O1446" s="162">
        <v>1083</v>
      </c>
      <c r="P1446" s="162" t="s">
        <v>204</v>
      </c>
      <c r="Q1446" s="162" t="s">
        <v>204</v>
      </c>
      <c r="R1446" s="162" t="s">
        <v>204</v>
      </c>
      <c r="S1446" s="162" t="s">
        <v>204</v>
      </c>
      <c r="T1446" s="162" t="s">
        <v>204</v>
      </c>
      <c r="U1446" s="162" t="s">
        <v>204</v>
      </c>
      <c r="V1446" s="162" t="s">
        <v>204</v>
      </c>
      <c r="W1446" s="162" t="s">
        <v>204</v>
      </c>
      <c r="X1446" s="162" t="s">
        <v>205</v>
      </c>
      <c r="Y1446" s="162" t="s">
        <v>205</v>
      </c>
      <c r="Z1446" s="162" t="s">
        <v>204</v>
      </c>
      <c r="AA1446" s="162" t="s">
        <v>204</v>
      </c>
      <c r="AB1446" s="162" t="s">
        <v>205</v>
      </c>
      <c r="AC1446" s="162" t="s">
        <v>204</v>
      </c>
      <c r="AD1446" s="162" t="s">
        <v>204</v>
      </c>
      <c r="AE1446" s="162" t="s">
        <v>204</v>
      </c>
      <c r="AF1446" s="162" t="s">
        <v>204</v>
      </c>
      <c r="AG1446" s="162" t="s">
        <v>197</v>
      </c>
    </row>
    <row r="1447" spans="1:33" x14ac:dyDescent="0.25">
      <c r="A1447" s="162" t="s">
        <v>236</v>
      </c>
      <c r="B1447" s="162" t="s">
        <v>197</v>
      </c>
      <c r="C1447" s="162" t="s">
        <v>197</v>
      </c>
      <c r="D1447" s="162" t="s">
        <v>1358</v>
      </c>
      <c r="E1447" s="162" t="s">
        <v>197</v>
      </c>
      <c r="F1447" s="162" t="s">
        <v>1359</v>
      </c>
      <c r="G1447" s="162" t="s">
        <v>65</v>
      </c>
      <c r="H1447" s="162" t="s">
        <v>64</v>
      </c>
      <c r="I1447" s="162" t="s">
        <v>2059</v>
      </c>
      <c r="J1447" s="162" t="s">
        <v>1412</v>
      </c>
      <c r="K1447" s="162" t="s">
        <v>10</v>
      </c>
      <c r="L1447" s="162">
        <v>8</v>
      </c>
      <c r="M1447" s="162">
        <v>2016</v>
      </c>
      <c r="N1447" s="162" t="s">
        <v>2769</v>
      </c>
      <c r="O1447" s="162">
        <v>256</v>
      </c>
      <c r="P1447" s="162" t="s">
        <v>204</v>
      </c>
      <c r="Q1447" s="162" t="s">
        <v>204</v>
      </c>
      <c r="R1447" s="162" t="s">
        <v>205</v>
      </c>
      <c r="S1447" s="162" t="s">
        <v>204</v>
      </c>
      <c r="T1447" s="162" t="s">
        <v>204</v>
      </c>
      <c r="U1447" s="162" t="s">
        <v>204</v>
      </c>
      <c r="V1447" s="162" t="s">
        <v>204</v>
      </c>
      <c r="W1447" s="162" t="s">
        <v>204</v>
      </c>
      <c r="X1447" s="162" t="s">
        <v>204</v>
      </c>
      <c r="Y1447" s="162" t="s">
        <v>205</v>
      </c>
      <c r="Z1447" s="162" t="s">
        <v>204</v>
      </c>
      <c r="AA1447" s="162" t="s">
        <v>204</v>
      </c>
      <c r="AB1447" s="162" t="s">
        <v>205</v>
      </c>
      <c r="AC1447" s="162" t="s">
        <v>204</v>
      </c>
      <c r="AD1447" s="162" t="s">
        <v>204</v>
      </c>
      <c r="AE1447" s="162" t="s">
        <v>204</v>
      </c>
      <c r="AF1447" s="162" t="s">
        <v>204</v>
      </c>
      <c r="AG1447" s="162" t="s">
        <v>197</v>
      </c>
    </row>
    <row r="1448" spans="1:33" x14ac:dyDescent="0.25">
      <c r="A1448" s="162" t="s">
        <v>236</v>
      </c>
      <c r="B1448" s="162" t="s">
        <v>197</v>
      </c>
      <c r="C1448" s="162" t="s">
        <v>197</v>
      </c>
      <c r="D1448" s="162" t="s">
        <v>1358</v>
      </c>
      <c r="E1448" s="162" t="s">
        <v>197</v>
      </c>
      <c r="F1448" s="162" t="s">
        <v>1359</v>
      </c>
      <c r="G1448" s="162" t="s">
        <v>65</v>
      </c>
      <c r="H1448" s="162" t="s">
        <v>64</v>
      </c>
      <c r="I1448" s="162" t="s">
        <v>2059</v>
      </c>
      <c r="J1448" s="162" t="s">
        <v>1412</v>
      </c>
      <c r="K1448" s="162" t="s">
        <v>10</v>
      </c>
      <c r="L1448" s="162">
        <v>12</v>
      </c>
      <c r="M1448" s="162">
        <v>2016</v>
      </c>
      <c r="N1448" s="162" t="s">
        <v>2768</v>
      </c>
      <c r="O1448" s="162">
        <v>10000</v>
      </c>
      <c r="P1448" s="162" t="s">
        <v>204</v>
      </c>
      <c r="Q1448" s="162" t="s">
        <v>204</v>
      </c>
      <c r="R1448" s="162" t="s">
        <v>205</v>
      </c>
      <c r="S1448" s="162" t="s">
        <v>204</v>
      </c>
      <c r="T1448" s="162" t="s">
        <v>204</v>
      </c>
      <c r="U1448" s="162" t="s">
        <v>204</v>
      </c>
      <c r="V1448" s="162" t="s">
        <v>204</v>
      </c>
      <c r="W1448" s="162" t="s">
        <v>204</v>
      </c>
      <c r="X1448" s="162" t="s">
        <v>204</v>
      </c>
      <c r="Y1448" s="162" t="s">
        <v>205</v>
      </c>
      <c r="Z1448" s="162" t="s">
        <v>204</v>
      </c>
      <c r="AA1448" s="162" t="s">
        <v>204</v>
      </c>
      <c r="AB1448" s="162" t="s">
        <v>205</v>
      </c>
      <c r="AC1448" s="162" t="s">
        <v>204</v>
      </c>
      <c r="AD1448" s="162" t="s">
        <v>204</v>
      </c>
      <c r="AE1448" s="162" t="s">
        <v>204</v>
      </c>
      <c r="AF1448" s="162" t="s">
        <v>204</v>
      </c>
      <c r="AG1448" s="162" t="s">
        <v>197</v>
      </c>
    </row>
    <row r="1449" spans="1:33" x14ac:dyDescent="0.25">
      <c r="A1449" s="162" t="s">
        <v>236</v>
      </c>
      <c r="B1449" s="162" t="s">
        <v>197</v>
      </c>
      <c r="C1449" s="162" t="s">
        <v>197</v>
      </c>
      <c r="D1449" s="162" t="s">
        <v>1358</v>
      </c>
      <c r="E1449" s="162" t="s">
        <v>197</v>
      </c>
      <c r="F1449" s="162" t="s">
        <v>1359</v>
      </c>
      <c r="G1449" s="162" t="s">
        <v>65</v>
      </c>
      <c r="H1449" s="162" t="s">
        <v>64</v>
      </c>
      <c r="I1449" s="162" t="s">
        <v>2059</v>
      </c>
      <c r="J1449" s="162" t="s">
        <v>1412</v>
      </c>
      <c r="K1449" s="162" t="s">
        <v>10</v>
      </c>
      <c r="L1449" s="162">
        <v>12</v>
      </c>
      <c r="M1449" s="162">
        <v>2016</v>
      </c>
      <c r="N1449" s="162" t="s">
        <v>2767</v>
      </c>
      <c r="O1449" s="162">
        <v>1338</v>
      </c>
      <c r="P1449" s="162" t="s">
        <v>204</v>
      </c>
      <c r="Q1449" s="162" t="s">
        <v>204</v>
      </c>
      <c r="R1449" s="162" t="s">
        <v>205</v>
      </c>
      <c r="S1449" s="162" t="s">
        <v>204</v>
      </c>
      <c r="T1449" s="162" t="s">
        <v>204</v>
      </c>
      <c r="U1449" s="162" t="s">
        <v>204</v>
      </c>
      <c r="V1449" s="162" t="s">
        <v>204</v>
      </c>
      <c r="W1449" s="162" t="s">
        <v>204</v>
      </c>
      <c r="X1449" s="162" t="s">
        <v>204</v>
      </c>
      <c r="Y1449" s="162" t="s">
        <v>205</v>
      </c>
      <c r="Z1449" s="162" t="s">
        <v>204</v>
      </c>
      <c r="AA1449" s="162" t="s">
        <v>204</v>
      </c>
      <c r="AB1449" s="162" t="s">
        <v>205</v>
      </c>
      <c r="AC1449" s="162" t="s">
        <v>204</v>
      </c>
      <c r="AD1449" s="162" t="s">
        <v>204</v>
      </c>
      <c r="AE1449" s="162" t="s">
        <v>204</v>
      </c>
      <c r="AF1449" s="162" t="s">
        <v>204</v>
      </c>
      <c r="AG1449" s="162" t="s">
        <v>197</v>
      </c>
    </row>
    <row r="1450" spans="1:33" x14ac:dyDescent="0.25">
      <c r="A1450" s="162" t="s">
        <v>236</v>
      </c>
      <c r="B1450" s="162" t="s">
        <v>197</v>
      </c>
      <c r="C1450" s="162" t="s">
        <v>197</v>
      </c>
      <c r="D1450" s="162" t="s">
        <v>1358</v>
      </c>
      <c r="E1450" s="162" t="s">
        <v>197</v>
      </c>
      <c r="F1450" s="162" t="s">
        <v>1359</v>
      </c>
      <c r="G1450" s="162" t="s">
        <v>65</v>
      </c>
      <c r="H1450" s="162" t="s">
        <v>64</v>
      </c>
      <c r="I1450" s="162" t="s">
        <v>2059</v>
      </c>
      <c r="J1450" s="162" t="s">
        <v>1412</v>
      </c>
      <c r="K1450" s="162" t="s">
        <v>10</v>
      </c>
      <c r="L1450" s="162">
        <v>11</v>
      </c>
      <c r="M1450" s="162">
        <v>2016</v>
      </c>
      <c r="N1450" s="162" t="s">
        <v>2770</v>
      </c>
      <c r="O1450" s="162">
        <v>3420</v>
      </c>
      <c r="P1450" s="162" t="s">
        <v>204</v>
      </c>
      <c r="Q1450" s="162" t="s">
        <v>204</v>
      </c>
      <c r="R1450" s="162" t="s">
        <v>205</v>
      </c>
      <c r="S1450" s="162" t="s">
        <v>204</v>
      </c>
      <c r="T1450" s="162" t="s">
        <v>204</v>
      </c>
      <c r="U1450" s="162" t="s">
        <v>204</v>
      </c>
      <c r="V1450" s="162" t="s">
        <v>204</v>
      </c>
      <c r="W1450" s="162" t="s">
        <v>204</v>
      </c>
      <c r="X1450" s="162" t="s">
        <v>204</v>
      </c>
      <c r="Y1450" s="162" t="s">
        <v>205</v>
      </c>
      <c r="Z1450" s="162" t="s">
        <v>204</v>
      </c>
      <c r="AA1450" s="162" t="s">
        <v>204</v>
      </c>
      <c r="AB1450" s="162" t="s">
        <v>205</v>
      </c>
      <c r="AC1450" s="162" t="s">
        <v>204</v>
      </c>
      <c r="AD1450" s="162" t="s">
        <v>204</v>
      </c>
      <c r="AE1450" s="162" t="s">
        <v>204</v>
      </c>
      <c r="AF1450" s="162" t="s">
        <v>204</v>
      </c>
      <c r="AG1450" s="162" t="s">
        <v>197</v>
      </c>
    </row>
    <row r="1451" spans="1:33" x14ac:dyDescent="0.25">
      <c r="A1451" s="162" t="s">
        <v>236</v>
      </c>
      <c r="B1451" s="162" t="s">
        <v>197</v>
      </c>
      <c r="C1451" s="162" t="s">
        <v>197</v>
      </c>
      <c r="D1451" s="162" t="s">
        <v>1358</v>
      </c>
      <c r="E1451" s="162" t="s">
        <v>197</v>
      </c>
      <c r="F1451" s="162" t="s">
        <v>1359</v>
      </c>
      <c r="G1451" s="162" t="s">
        <v>1548</v>
      </c>
      <c r="H1451" s="162" t="s">
        <v>1549</v>
      </c>
      <c r="I1451" s="162" t="s">
        <v>1424</v>
      </c>
      <c r="J1451" s="162" t="s">
        <v>1412</v>
      </c>
      <c r="K1451" s="162" t="s">
        <v>10</v>
      </c>
      <c r="L1451" s="162">
        <v>11</v>
      </c>
      <c r="M1451" s="162">
        <v>2016</v>
      </c>
      <c r="N1451" s="162" t="s">
        <v>2771</v>
      </c>
      <c r="O1451" s="162">
        <v>2452</v>
      </c>
      <c r="P1451" s="162" t="s">
        <v>204</v>
      </c>
      <c r="Q1451" s="162" t="s">
        <v>204</v>
      </c>
      <c r="R1451" s="162" t="s">
        <v>204</v>
      </c>
      <c r="S1451" s="162" t="s">
        <v>204</v>
      </c>
      <c r="T1451" s="162" t="s">
        <v>204</v>
      </c>
      <c r="U1451" s="162" t="s">
        <v>204</v>
      </c>
      <c r="V1451" s="162" t="s">
        <v>204</v>
      </c>
      <c r="W1451" s="162" t="s">
        <v>204</v>
      </c>
      <c r="X1451" s="162" t="s">
        <v>204</v>
      </c>
      <c r="Y1451" s="162" t="s">
        <v>204</v>
      </c>
      <c r="Z1451" s="162" t="s">
        <v>204</v>
      </c>
      <c r="AA1451" s="162" t="s">
        <v>204</v>
      </c>
      <c r="AB1451" s="162" t="s">
        <v>205</v>
      </c>
      <c r="AC1451" s="162" t="s">
        <v>204</v>
      </c>
      <c r="AD1451" s="162" t="s">
        <v>204</v>
      </c>
      <c r="AE1451" s="162" t="s">
        <v>204</v>
      </c>
      <c r="AF1451" s="162" t="s">
        <v>204</v>
      </c>
      <c r="AG1451" s="162" t="s">
        <v>197</v>
      </c>
    </row>
    <row r="1452" spans="1:33" x14ac:dyDescent="0.25">
      <c r="A1452" s="162" t="s">
        <v>236</v>
      </c>
      <c r="B1452" s="162" t="s">
        <v>197</v>
      </c>
      <c r="C1452" s="162" t="s">
        <v>197</v>
      </c>
      <c r="D1452" s="162" t="s">
        <v>1358</v>
      </c>
      <c r="E1452" s="162" t="s">
        <v>197</v>
      </c>
      <c r="F1452" s="162" t="s">
        <v>1359</v>
      </c>
      <c r="G1452" s="162" t="s">
        <v>1548</v>
      </c>
      <c r="H1452" s="162" t="s">
        <v>1549</v>
      </c>
      <c r="I1452" s="162" t="s">
        <v>1424</v>
      </c>
      <c r="J1452" s="162" t="s">
        <v>1412</v>
      </c>
      <c r="K1452" s="162" t="s">
        <v>10</v>
      </c>
      <c r="L1452" s="162">
        <v>5</v>
      </c>
      <c r="M1452" s="162">
        <v>2017</v>
      </c>
      <c r="N1452" s="162" t="s">
        <v>2777</v>
      </c>
      <c r="O1452" s="162">
        <v>2221</v>
      </c>
      <c r="P1452" s="162" t="s">
        <v>204</v>
      </c>
      <c r="Q1452" s="162" t="s">
        <v>204</v>
      </c>
      <c r="R1452" s="162" t="s">
        <v>242</v>
      </c>
      <c r="S1452" s="162" t="s">
        <v>204</v>
      </c>
      <c r="T1452" s="162" t="s">
        <v>204</v>
      </c>
      <c r="U1452" s="162" t="s">
        <v>204</v>
      </c>
      <c r="V1452" s="162" t="s">
        <v>204</v>
      </c>
      <c r="W1452" s="162" t="s">
        <v>204</v>
      </c>
      <c r="X1452" s="162" t="s">
        <v>204</v>
      </c>
      <c r="Y1452" s="162" t="s">
        <v>204</v>
      </c>
      <c r="Z1452" s="162" t="s">
        <v>204</v>
      </c>
      <c r="AA1452" s="162" t="s">
        <v>204</v>
      </c>
      <c r="AB1452" s="162" t="s">
        <v>205</v>
      </c>
      <c r="AC1452" s="162" t="s">
        <v>204</v>
      </c>
      <c r="AD1452" s="162" t="s">
        <v>204</v>
      </c>
      <c r="AE1452" s="162" t="s">
        <v>204</v>
      </c>
      <c r="AF1452" s="162" t="s">
        <v>204</v>
      </c>
      <c r="AG1452" s="162" t="s">
        <v>197</v>
      </c>
    </row>
    <row r="1453" spans="1:33" x14ac:dyDescent="0.25">
      <c r="A1453" s="162" t="s">
        <v>236</v>
      </c>
      <c r="B1453" s="162" t="s">
        <v>197</v>
      </c>
      <c r="C1453" s="162" t="s">
        <v>197</v>
      </c>
      <c r="D1453" s="162" t="s">
        <v>1358</v>
      </c>
      <c r="E1453" s="162" t="s">
        <v>197</v>
      </c>
      <c r="F1453" s="162" t="s">
        <v>1359</v>
      </c>
      <c r="G1453" s="162" t="s">
        <v>1548</v>
      </c>
      <c r="H1453" s="162" t="s">
        <v>1549</v>
      </c>
      <c r="I1453" s="162" t="s">
        <v>1424</v>
      </c>
      <c r="J1453" s="162" t="s">
        <v>1412</v>
      </c>
      <c r="K1453" s="162" t="s">
        <v>10</v>
      </c>
      <c r="L1453" s="162">
        <v>12</v>
      </c>
      <c r="M1453" s="162">
        <v>2016</v>
      </c>
      <c r="N1453" s="162" t="s">
        <v>2772</v>
      </c>
      <c r="O1453" s="162">
        <v>1165</v>
      </c>
      <c r="P1453" s="162" t="s">
        <v>204</v>
      </c>
      <c r="Q1453" s="162" t="s">
        <v>204</v>
      </c>
      <c r="R1453" s="162" t="s">
        <v>204</v>
      </c>
      <c r="S1453" s="162" t="s">
        <v>204</v>
      </c>
      <c r="T1453" s="162" t="s">
        <v>204</v>
      </c>
      <c r="U1453" s="162" t="s">
        <v>204</v>
      </c>
      <c r="V1453" s="162" t="s">
        <v>204</v>
      </c>
      <c r="W1453" s="162" t="s">
        <v>204</v>
      </c>
      <c r="X1453" s="162" t="s">
        <v>204</v>
      </c>
      <c r="Y1453" s="162" t="s">
        <v>204</v>
      </c>
      <c r="Z1453" s="162" t="s">
        <v>204</v>
      </c>
      <c r="AA1453" s="162" t="s">
        <v>204</v>
      </c>
      <c r="AB1453" s="162" t="s">
        <v>205</v>
      </c>
      <c r="AC1453" s="162" t="s">
        <v>204</v>
      </c>
      <c r="AD1453" s="162" t="s">
        <v>204</v>
      </c>
      <c r="AE1453" s="162" t="s">
        <v>204</v>
      </c>
      <c r="AF1453" s="162" t="s">
        <v>204</v>
      </c>
      <c r="AG1453" s="162" t="s">
        <v>197</v>
      </c>
    </row>
    <row r="1454" spans="1:33" x14ac:dyDescent="0.25">
      <c r="A1454" s="162" t="s">
        <v>236</v>
      </c>
      <c r="B1454" s="162" t="s">
        <v>197</v>
      </c>
      <c r="C1454" s="162" t="s">
        <v>197</v>
      </c>
      <c r="D1454" s="162" t="s">
        <v>1358</v>
      </c>
      <c r="E1454" s="162" t="s">
        <v>197</v>
      </c>
      <c r="F1454" s="162" t="s">
        <v>1359</v>
      </c>
      <c r="G1454" s="162" t="s">
        <v>1548</v>
      </c>
      <c r="H1454" s="162" t="s">
        <v>1549</v>
      </c>
      <c r="I1454" s="162" t="s">
        <v>1424</v>
      </c>
      <c r="J1454" s="162" t="s">
        <v>1412</v>
      </c>
      <c r="K1454" s="162" t="s">
        <v>10</v>
      </c>
      <c r="L1454" s="162">
        <v>6</v>
      </c>
      <c r="M1454" s="162">
        <v>2017</v>
      </c>
      <c r="N1454" s="162" t="s">
        <v>2778</v>
      </c>
      <c r="O1454" s="162">
        <v>2174</v>
      </c>
      <c r="P1454" s="162" t="s">
        <v>204</v>
      </c>
      <c r="Q1454" s="162" t="s">
        <v>204</v>
      </c>
      <c r="R1454" s="162" t="s">
        <v>242</v>
      </c>
      <c r="S1454" s="162" t="s">
        <v>204</v>
      </c>
      <c r="T1454" s="162" t="s">
        <v>204</v>
      </c>
      <c r="U1454" s="162" t="s">
        <v>204</v>
      </c>
      <c r="V1454" s="162" t="s">
        <v>204</v>
      </c>
      <c r="W1454" s="162" t="s">
        <v>204</v>
      </c>
      <c r="X1454" s="162" t="s">
        <v>204</v>
      </c>
      <c r="Y1454" s="162" t="s">
        <v>204</v>
      </c>
      <c r="Z1454" s="162" t="s">
        <v>204</v>
      </c>
      <c r="AA1454" s="162" t="s">
        <v>204</v>
      </c>
      <c r="AB1454" s="162" t="s">
        <v>205</v>
      </c>
      <c r="AC1454" s="162" t="s">
        <v>204</v>
      </c>
      <c r="AD1454" s="162" t="s">
        <v>204</v>
      </c>
      <c r="AE1454" s="162" t="s">
        <v>204</v>
      </c>
      <c r="AF1454" s="162" t="s">
        <v>204</v>
      </c>
      <c r="AG1454" s="162" t="s">
        <v>197</v>
      </c>
    </row>
    <row r="1455" spans="1:33" x14ac:dyDescent="0.25">
      <c r="A1455" s="162" t="s">
        <v>236</v>
      </c>
      <c r="B1455" s="162" t="s">
        <v>197</v>
      </c>
      <c r="C1455" s="162" t="s">
        <v>197</v>
      </c>
      <c r="D1455" s="162" t="s">
        <v>1358</v>
      </c>
      <c r="E1455" s="162" t="s">
        <v>197</v>
      </c>
      <c r="F1455" s="162" t="s">
        <v>1359</v>
      </c>
      <c r="G1455" s="162" t="s">
        <v>1548</v>
      </c>
      <c r="H1455" s="162" t="s">
        <v>1549</v>
      </c>
      <c r="I1455" s="162" t="s">
        <v>1424</v>
      </c>
      <c r="J1455" s="162" t="s">
        <v>1412</v>
      </c>
      <c r="K1455" s="162" t="s">
        <v>10</v>
      </c>
      <c r="L1455" s="162">
        <v>1</v>
      </c>
      <c r="M1455" s="162">
        <v>2017</v>
      </c>
      <c r="N1455" s="162" t="s">
        <v>2773</v>
      </c>
      <c r="O1455" s="162">
        <v>1941</v>
      </c>
      <c r="P1455" s="162" t="s">
        <v>204</v>
      </c>
      <c r="Q1455" s="162" t="s">
        <v>204</v>
      </c>
      <c r="R1455" s="162" t="s">
        <v>242</v>
      </c>
      <c r="S1455" s="162" t="s">
        <v>204</v>
      </c>
      <c r="T1455" s="162" t="s">
        <v>204</v>
      </c>
      <c r="U1455" s="162" t="s">
        <v>204</v>
      </c>
      <c r="V1455" s="162" t="s">
        <v>204</v>
      </c>
      <c r="W1455" s="162" t="s">
        <v>204</v>
      </c>
      <c r="X1455" s="162" t="s">
        <v>204</v>
      </c>
      <c r="Y1455" s="162" t="s">
        <v>204</v>
      </c>
      <c r="Z1455" s="162" t="s">
        <v>204</v>
      </c>
      <c r="AA1455" s="162" t="s">
        <v>204</v>
      </c>
      <c r="AB1455" s="162" t="s">
        <v>205</v>
      </c>
      <c r="AC1455" s="162" t="s">
        <v>204</v>
      </c>
      <c r="AD1455" s="162" t="s">
        <v>204</v>
      </c>
      <c r="AE1455" s="162" t="s">
        <v>204</v>
      </c>
      <c r="AF1455" s="162" t="s">
        <v>204</v>
      </c>
      <c r="AG1455" s="162" t="s">
        <v>197</v>
      </c>
    </row>
    <row r="1456" spans="1:33" x14ac:dyDescent="0.25">
      <c r="A1456" s="162" t="s">
        <v>236</v>
      </c>
      <c r="B1456" s="162" t="s">
        <v>197</v>
      </c>
      <c r="C1456" s="162" t="s">
        <v>197</v>
      </c>
      <c r="D1456" s="162" t="s">
        <v>1358</v>
      </c>
      <c r="E1456" s="162" t="s">
        <v>197</v>
      </c>
      <c r="F1456" s="162" t="s">
        <v>1359</v>
      </c>
      <c r="G1456" s="162" t="s">
        <v>1548</v>
      </c>
      <c r="H1456" s="162" t="s">
        <v>1549</v>
      </c>
      <c r="I1456" s="162" t="s">
        <v>1424</v>
      </c>
      <c r="J1456" s="162" t="s">
        <v>1412</v>
      </c>
      <c r="K1456" s="162" t="s">
        <v>10</v>
      </c>
      <c r="L1456" s="162">
        <v>3</v>
      </c>
      <c r="M1456" s="162">
        <v>2017</v>
      </c>
      <c r="N1456" s="162" t="s">
        <v>2775</v>
      </c>
      <c r="O1456" s="162">
        <v>1995</v>
      </c>
      <c r="P1456" s="162" t="s">
        <v>204</v>
      </c>
      <c r="Q1456" s="162" t="s">
        <v>204</v>
      </c>
      <c r="R1456" s="162" t="s">
        <v>242</v>
      </c>
      <c r="S1456" s="162" t="s">
        <v>204</v>
      </c>
      <c r="T1456" s="162" t="s">
        <v>204</v>
      </c>
      <c r="U1456" s="162" t="s">
        <v>204</v>
      </c>
      <c r="V1456" s="162" t="s">
        <v>204</v>
      </c>
      <c r="W1456" s="162" t="s">
        <v>204</v>
      </c>
      <c r="X1456" s="162" t="s">
        <v>204</v>
      </c>
      <c r="Y1456" s="162" t="s">
        <v>204</v>
      </c>
      <c r="Z1456" s="162" t="s">
        <v>204</v>
      </c>
      <c r="AA1456" s="162" t="s">
        <v>204</v>
      </c>
      <c r="AB1456" s="162" t="s">
        <v>205</v>
      </c>
      <c r="AC1456" s="162" t="s">
        <v>204</v>
      </c>
      <c r="AD1456" s="162" t="s">
        <v>204</v>
      </c>
      <c r="AE1456" s="162" t="s">
        <v>204</v>
      </c>
      <c r="AF1456" s="162" t="s">
        <v>204</v>
      </c>
      <c r="AG1456" s="162" t="s">
        <v>197</v>
      </c>
    </row>
    <row r="1457" spans="1:33" x14ac:dyDescent="0.25">
      <c r="A1457" s="162" t="s">
        <v>236</v>
      </c>
      <c r="B1457" s="162" t="s">
        <v>197</v>
      </c>
      <c r="C1457" s="162" t="s">
        <v>197</v>
      </c>
      <c r="D1457" s="162" t="s">
        <v>1358</v>
      </c>
      <c r="E1457" s="162" t="s">
        <v>197</v>
      </c>
      <c r="F1457" s="162" t="s">
        <v>1359</v>
      </c>
      <c r="G1457" s="162" t="s">
        <v>1548</v>
      </c>
      <c r="H1457" s="162" t="s">
        <v>1549</v>
      </c>
      <c r="I1457" s="162" t="s">
        <v>1424</v>
      </c>
      <c r="J1457" s="162" t="s">
        <v>1412</v>
      </c>
      <c r="K1457" s="162" t="s">
        <v>10</v>
      </c>
      <c r="L1457" s="162">
        <v>2</v>
      </c>
      <c r="M1457" s="162">
        <v>2017</v>
      </c>
      <c r="N1457" s="162" t="s">
        <v>2774</v>
      </c>
      <c r="O1457" s="162">
        <v>2058</v>
      </c>
      <c r="P1457" s="162" t="s">
        <v>204</v>
      </c>
      <c r="Q1457" s="162" t="s">
        <v>204</v>
      </c>
      <c r="R1457" s="162" t="s">
        <v>242</v>
      </c>
      <c r="S1457" s="162" t="s">
        <v>204</v>
      </c>
      <c r="T1457" s="162" t="s">
        <v>204</v>
      </c>
      <c r="U1457" s="162" t="s">
        <v>204</v>
      </c>
      <c r="V1457" s="162" t="s">
        <v>204</v>
      </c>
      <c r="W1457" s="162" t="s">
        <v>204</v>
      </c>
      <c r="X1457" s="162" t="s">
        <v>204</v>
      </c>
      <c r="Y1457" s="162" t="s">
        <v>204</v>
      </c>
      <c r="Z1457" s="162" t="s">
        <v>204</v>
      </c>
      <c r="AA1457" s="162" t="s">
        <v>204</v>
      </c>
      <c r="AB1457" s="162" t="s">
        <v>205</v>
      </c>
      <c r="AC1457" s="162" t="s">
        <v>204</v>
      </c>
      <c r="AD1457" s="162" t="s">
        <v>204</v>
      </c>
      <c r="AE1457" s="162" t="s">
        <v>204</v>
      </c>
      <c r="AF1457" s="162" t="s">
        <v>204</v>
      </c>
      <c r="AG1457" s="162" t="s">
        <v>197</v>
      </c>
    </row>
    <row r="1458" spans="1:33" x14ac:dyDescent="0.25">
      <c r="A1458" s="162" t="s">
        <v>236</v>
      </c>
      <c r="B1458" s="162" t="s">
        <v>197</v>
      </c>
      <c r="C1458" s="162" t="s">
        <v>197</v>
      </c>
      <c r="D1458" s="162" t="s">
        <v>1358</v>
      </c>
      <c r="E1458" s="162" t="s">
        <v>197</v>
      </c>
      <c r="F1458" s="162" t="s">
        <v>1359</v>
      </c>
      <c r="G1458" s="162" t="s">
        <v>1548</v>
      </c>
      <c r="H1458" s="162" t="s">
        <v>1549</v>
      </c>
      <c r="I1458" s="162" t="s">
        <v>1424</v>
      </c>
      <c r="J1458" s="162" t="s">
        <v>1412</v>
      </c>
      <c r="K1458" s="162" t="s">
        <v>10</v>
      </c>
      <c r="L1458" s="162">
        <v>4</v>
      </c>
      <c r="M1458" s="162">
        <v>2017</v>
      </c>
      <c r="N1458" s="162" t="s">
        <v>2776</v>
      </c>
      <c r="O1458" s="162">
        <v>2957</v>
      </c>
      <c r="P1458" s="162" t="s">
        <v>204</v>
      </c>
      <c r="Q1458" s="162" t="s">
        <v>204</v>
      </c>
      <c r="R1458" s="162" t="s">
        <v>242</v>
      </c>
      <c r="S1458" s="162" t="s">
        <v>204</v>
      </c>
      <c r="T1458" s="162" t="s">
        <v>204</v>
      </c>
      <c r="U1458" s="162" t="s">
        <v>204</v>
      </c>
      <c r="V1458" s="162" t="s">
        <v>204</v>
      </c>
      <c r="W1458" s="162" t="s">
        <v>204</v>
      </c>
      <c r="X1458" s="162" t="s">
        <v>204</v>
      </c>
      <c r="Y1458" s="162" t="s">
        <v>204</v>
      </c>
      <c r="Z1458" s="162" t="s">
        <v>204</v>
      </c>
      <c r="AA1458" s="162" t="s">
        <v>204</v>
      </c>
      <c r="AB1458" s="162" t="s">
        <v>205</v>
      </c>
      <c r="AC1458" s="162" t="s">
        <v>204</v>
      </c>
      <c r="AD1458" s="162" t="s">
        <v>204</v>
      </c>
      <c r="AE1458" s="162" t="s">
        <v>204</v>
      </c>
      <c r="AF1458" s="162" t="s">
        <v>204</v>
      </c>
      <c r="AG1458" s="162" t="s">
        <v>197</v>
      </c>
    </row>
    <row r="1459" spans="1:33" x14ac:dyDescent="0.25">
      <c r="A1459" s="162" t="s">
        <v>236</v>
      </c>
      <c r="B1459" s="162" t="s">
        <v>197</v>
      </c>
      <c r="C1459" s="162" t="s">
        <v>197</v>
      </c>
      <c r="D1459" s="162" t="s">
        <v>1358</v>
      </c>
      <c r="E1459" s="162" t="s">
        <v>197</v>
      </c>
      <c r="F1459" s="162" t="s">
        <v>1359</v>
      </c>
      <c r="G1459" s="162" t="s">
        <v>2330</v>
      </c>
      <c r="H1459" s="162" t="s">
        <v>2331</v>
      </c>
      <c r="I1459" s="162" t="s">
        <v>2332</v>
      </c>
      <c r="J1459" s="162" t="s">
        <v>186</v>
      </c>
      <c r="K1459" s="162" t="s">
        <v>2333</v>
      </c>
      <c r="L1459" s="162">
        <v>4</v>
      </c>
      <c r="M1459" s="162">
        <v>2017</v>
      </c>
      <c r="N1459" s="162" t="s">
        <v>2787</v>
      </c>
      <c r="O1459" s="162">
        <v>2282</v>
      </c>
      <c r="P1459" s="162" t="s">
        <v>204</v>
      </c>
      <c r="Q1459" s="162" t="s">
        <v>204</v>
      </c>
      <c r="R1459" s="162" t="s">
        <v>242</v>
      </c>
      <c r="S1459" s="162" t="s">
        <v>204</v>
      </c>
      <c r="T1459" s="162" t="s">
        <v>204</v>
      </c>
      <c r="U1459" s="162" t="s">
        <v>204</v>
      </c>
      <c r="V1459" s="162" t="s">
        <v>204</v>
      </c>
      <c r="W1459" s="162" t="s">
        <v>204</v>
      </c>
      <c r="X1459" s="162" t="s">
        <v>204</v>
      </c>
      <c r="Y1459" s="162" t="s">
        <v>204</v>
      </c>
      <c r="Z1459" s="162" t="s">
        <v>204</v>
      </c>
      <c r="AA1459" s="162" t="s">
        <v>204</v>
      </c>
      <c r="AB1459" s="162" t="s">
        <v>204</v>
      </c>
      <c r="AC1459" s="162" t="s">
        <v>204</v>
      </c>
      <c r="AD1459" s="162" t="s">
        <v>204</v>
      </c>
      <c r="AE1459" s="162" t="s">
        <v>204</v>
      </c>
      <c r="AF1459" s="162" t="s">
        <v>204</v>
      </c>
      <c r="AG1459" s="162" t="s">
        <v>197</v>
      </c>
    </row>
    <row r="1460" spans="1:33" x14ac:dyDescent="0.25">
      <c r="A1460" s="162" t="s">
        <v>236</v>
      </c>
      <c r="B1460" s="162" t="s">
        <v>197</v>
      </c>
      <c r="C1460" s="162" t="s">
        <v>197</v>
      </c>
      <c r="D1460" s="162" t="s">
        <v>1358</v>
      </c>
      <c r="E1460" s="162" t="s">
        <v>197</v>
      </c>
      <c r="F1460" s="162" t="s">
        <v>1359</v>
      </c>
      <c r="G1460" s="162" t="s">
        <v>2330</v>
      </c>
      <c r="H1460" s="162" t="s">
        <v>2331</v>
      </c>
      <c r="I1460" s="162" t="s">
        <v>2332</v>
      </c>
      <c r="J1460" s="162" t="s">
        <v>186</v>
      </c>
      <c r="K1460" s="162" t="s">
        <v>2333</v>
      </c>
      <c r="L1460" s="162">
        <v>6</v>
      </c>
      <c r="M1460" s="162">
        <v>2017</v>
      </c>
      <c r="N1460" s="162" t="s">
        <v>2789</v>
      </c>
      <c r="O1460" s="162">
        <v>2294</v>
      </c>
      <c r="P1460" s="162" t="s">
        <v>204</v>
      </c>
      <c r="Q1460" s="162" t="s">
        <v>204</v>
      </c>
      <c r="R1460" s="162" t="s">
        <v>242</v>
      </c>
      <c r="S1460" s="162" t="s">
        <v>204</v>
      </c>
      <c r="T1460" s="162" t="s">
        <v>204</v>
      </c>
      <c r="U1460" s="162" t="s">
        <v>204</v>
      </c>
      <c r="V1460" s="162" t="s">
        <v>204</v>
      </c>
      <c r="W1460" s="162" t="s">
        <v>204</v>
      </c>
      <c r="X1460" s="162" t="s">
        <v>204</v>
      </c>
      <c r="Y1460" s="162" t="s">
        <v>204</v>
      </c>
      <c r="Z1460" s="162" t="s">
        <v>204</v>
      </c>
      <c r="AA1460" s="162" t="s">
        <v>204</v>
      </c>
      <c r="AB1460" s="162" t="s">
        <v>204</v>
      </c>
      <c r="AC1460" s="162" t="s">
        <v>204</v>
      </c>
      <c r="AD1460" s="162" t="s">
        <v>204</v>
      </c>
      <c r="AE1460" s="162" t="s">
        <v>204</v>
      </c>
      <c r="AF1460" s="162" t="s">
        <v>204</v>
      </c>
      <c r="AG1460" s="162" t="s">
        <v>197</v>
      </c>
    </row>
    <row r="1461" spans="1:33" x14ac:dyDescent="0.25">
      <c r="A1461" s="162" t="s">
        <v>236</v>
      </c>
      <c r="B1461" s="162" t="s">
        <v>197</v>
      </c>
      <c r="C1461" s="162" t="s">
        <v>197</v>
      </c>
      <c r="D1461" s="162" t="s">
        <v>1358</v>
      </c>
      <c r="E1461" s="162" t="s">
        <v>197</v>
      </c>
      <c r="F1461" s="162" t="s">
        <v>1359</v>
      </c>
      <c r="G1461" s="162" t="s">
        <v>2330</v>
      </c>
      <c r="H1461" s="162" t="s">
        <v>2331</v>
      </c>
      <c r="I1461" s="162" t="s">
        <v>2332</v>
      </c>
      <c r="J1461" s="162" t="s">
        <v>186</v>
      </c>
      <c r="K1461" s="162" t="s">
        <v>2333</v>
      </c>
      <c r="L1461" s="162">
        <v>10</v>
      </c>
      <c r="M1461" s="162">
        <v>2016</v>
      </c>
      <c r="N1461" s="162" t="s">
        <v>2781</v>
      </c>
      <c r="O1461" s="162">
        <v>1996</v>
      </c>
      <c r="P1461" s="162" t="s">
        <v>204</v>
      </c>
      <c r="Q1461" s="162" t="s">
        <v>204</v>
      </c>
      <c r="R1461" s="162" t="s">
        <v>204</v>
      </c>
      <c r="S1461" s="162" t="s">
        <v>204</v>
      </c>
      <c r="T1461" s="162" t="s">
        <v>204</v>
      </c>
      <c r="U1461" s="162" t="s">
        <v>204</v>
      </c>
      <c r="V1461" s="162" t="s">
        <v>204</v>
      </c>
      <c r="W1461" s="162" t="s">
        <v>204</v>
      </c>
      <c r="X1461" s="162" t="s">
        <v>204</v>
      </c>
      <c r="Y1461" s="162" t="s">
        <v>204</v>
      </c>
      <c r="Z1461" s="162" t="s">
        <v>204</v>
      </c>
      <c r="AA1461" s="162" t="s">
        <v>204</v>
      </c>
      <c r="AB1461" s="162" t="s">
        <v>204</v>
      </c>
      <c r="AC1461" s="162" t="s">
        <v>204</v>
      </c>
      <c r="AD1461" s="162" t="s">
        <v>204</v>
      </c>
      <c r="AE1461" s="162" t="s">
        <v>204</v>
      </c>
      <c r="AF1461" s="162" t="s">
        <v>204</v>
      </c>
      <c r="AG1461" s="162" t="s">
        <v>197</v>
      </c>
    </row>
    <row r="1462" spans="1:33" x14ac:dyDescent="0.25">
      <c r="A1462" s="162" t="s">
        <v>236</v>
      </c>
      <c r="B1462" s="162" t="s">
        <v>197</v>
      </c>
      <c r="C1462" s="162" t="s">
        <v>197</v>
      </c>
      <c r="D1462" s="162" t="s">
        <v>1358</v>
      </c>
      <c r="E1462" s="162" t="s">
        <v>197</v>
      </c>
      <c r="F1462" s="162" t="s">
        <v>1359</v>
      </c>
      <c r="G1462" s="162" t="s">
        <v>2330</v>
      </c>
      <c r="H1462" s="162" t="s">
        <v>2331</v>
      </c>
      <c r="I1462" s="162" t="s">
        <v>2332</v>
      </c>
      <c r="J1462" s="162" t="s">
        <v>186</v>
      </c>
      <c r="K1462" s="162" t="s">
        <v>2333</v>
      </c>
      <c r="L1462" s="162">
        <v>2</v>
      </c>
      <c r="M1462" s="162">
        <v>2017</v>
      </c>
      <c r="N1462" s="162" t="s">
        <v>2785</v>
      </c>
      <c r="O1462" s="162">
        <v>103</v>
      </c>
      <c r="P1462" s="162" t="s">
        <v>204</v>
      </c>
      <c r="Q1462" s="162" t="s">
        <v>204</v>
      </c>
      <c r="R1462" s="162" t="s">
        <v>242</v>
      </c>
      <c r="S1462" s="162" t="s">
        <v>204</v>
      </c>
      <c r="T1462" s="162" t="s">
        <v>204</v>
      </c>
      <c r="U1462" s="162" t="s">
        <v>204</v>
      </c>
      <c r="V1462" s="162" t="s">
        <v>204</v>
      </c>
      <c r="W1462" s="162" t="s">
        <v>204</v>
      </c>
      <c r="X1462" s="162" t="s">
        <v>204</v>
      </c>
      <c r="Y1462" s="162" t="s">
        <v>204</v>
      </c>
      <c r="Z1462" s="162" t="s">
        <v>204</v>
      </c>
      <c r="AA1462" s="162" t="s">
        <v>204</v>
      </c>
      <c r="AB1462" s="162" t="s">
        <v>204</v>
      </c>
      <c r="AC1462" s="162" t="s">
        <v>204</v>
      </c>
      <c r="AD1462" s="162" t="s">
        <v>204</v>
      </c>
      <c r="AE1462" s="162" t="s">
        <v>204</v>
      </c>
      <c r="AF1462" s="162" t="s">
        <v>204</v>
      </c>
      <c r="AG1462" s="162" t="s">
        <v>197</v>
      </c>
    </row>
    <row r="1463" spans="1:33" x14ac:dyDescent="0.25">
      <c r="A1463" s="162" t="s">
        <v>236</v>
      </c>
      <c r="B1463" s="162" t="s">
        <v>197</v>
      </c>
      <c r="C1463" s="162" t="s">
        <v>197</v>
      </c>
      <c r="D1463" s="162" t="s">
        <v>1358</v>
      </c>
      <c r="E1463" s="162" t="s">
        <v>197</v>
      </c>
      <c r="F1463" s="162" t="s">
        <v>1359</v>
      </c>
      <c r="G1463" s="162" t="s">
        <v>2330</v>
      </c>
      <c r="H1463" s="162" t="s">
        <v>2331</v>
      </c>
      <c r="I1463" s="162" t="s">
        <v>2332</v>
      </c>
      <c r="J1463" s="162" t="s">
        <v>186</v>
      </c>
      <c r="K1463" s="162" t="s">
        <v>2333</v>
      </c>
      <c r="L1463" s="162">
        <v>3</v>
      </c>
      <c r="M1463" s="162">
        <v>2017</v>
      </c>
      <c r="N1463" s="162" t="s">
        <v>2786</v>
      </c>
      <c r="O1463" s="162">
        <v>1918</v>
      </c>
      <c r="P1463" s="162" t="s">
        <v>204</v>
      </c>
      <c r="Q1463" s="162" t="s">
        <v>204</v>
      </c>
      <c r="R1463" s="162" t="s">
        <v>242</v>
      </c>
      <c r="S1463" s="162" t="s">
        <v>204</v>
      </c>
      <c r="T1463" s="162" t="s">
        <v>204</v>
      </c>
      <c r="U1463" s="162" t="s">
        <v>204</v>
      </c>
      <c r="V1463" s="162" t="s">
        <v>204</v>
      </c>
      <c r="W1463" s="162" t="s">
        <v>204</v>
      </c>
      <c r="X1463" s="162" t="s">
        <v>204</v>
      </c>
      <c r="Y1463" s="162" t="s">
        <v>204</v>
      </c>
      <c r="Z1463" s="162" t="s">
        <v>204</v>
      </c>
      <c r="AA1463" s="162" t="s">
        <v>204</v>
      </c>
      <c r="AB1463" s="162" t="s">
        <v>204</v>
      </c>
      <c r="AC1463" s="162" t="s">
        <v>204</v>
      </c>
      <c r="AD1463" s="162" t="s">
        <v>204</v>
      </c>
      <c r="AE1463" s="162" t="s">
        <v>204</v>
      </c>
      <c r="AF1463" s="162" t="s">
        <v>204</v>
      </c>
      <c r="AG1463" s="162" t="s">
        <v>197</v>
      </c>
    </row>
    <row r="1464" spans="1:33" x14ac:dyDescent="0.25">
      <c r="A1464" s="162" t="s">
        <v>236</v>
      </c>
      <c r="B1464" s="162" t="s">
        <v>197</v>
      </c>
      <c r="C1464" s="162" t="s">
        <v>197</v>
      </c>
      <c r="D1464" s="162" t="s">
        <v>1358</v>
      </c>
      <c r="E1464" s="162" t="s">
        <v>197</v>
      </c>
      <c r="F1464" s="162" t="s">
        <v>1359</v>
      </c>
      <c r="G1464" s="162" t="s">
        <v>2330</v>
      </c>
      <c r="H1464" s="162" t="s">
        <v>2331</v>
      </c>
      <c r="I1464" s="162" t="s">
        <v>2332</v>
      </c>
      <c r="J1464" s="162" t="s">
        <v>186</v>
      </c>
      <c r="K1464" s="162" t="s">
        <v>2333</v>
      </c>
      <c r="L1464" s="162">
        <v>5</v>
      </c>
      <c r="M1464" s="162">
        <v>2017</v>
      </c>
      <c r="N1464" s="162" t="s">
        <v>2788</v>
      </c>
      <c r="O1464" s="162">
        <v>2288</v>
      </c>
      <c r="P1464" s="162" t="s">
        <v>204</v>
      </c>
      <c r="Q1464" s="162" t="s">
        <v>204</v>
      </c>
      <c r="R1464" s="162" t="s">
        <v>242</v>
      </c>
      <c r="S1464" s="162" t="s">
        <v>204</v>
      </c>
      <c r="T1464" s="162" t="s">
        <v>204</v>
      </c>
      <c r="U1464" s="162" t="s">
        <v>204</v>
      </c>
      <c r="V1464" s="162" t="s">
        <v>204</v>
      </c>
      <c r="W1464" s="162" t="s">
        <v>204</v>
      </c>
      <c r="X1464" s="162" t="s">
        <v>204</v>
      </c>
      <c r="Y1464" s="162" t="s">
        <v>204</v>
      </c>
      <c r="Z1464" s="162" t="s">
        <v>204</v>
      </c>
      <c r="AA1464" s="162" t="s">
        <v>204</v>
      </c>
      <c r="AB1464" s="162" t="s">
        <v>204</v>
      </c>
      <c r="AC1464" s="162" t="s">
        <v>204</v>
      </c>
      <c r="AD1464" s="162" t="s">
        <v>204</v>
      </c>
      <c r="AE1464" s="162" t="s">
        <v>204</v>
      </c>
      <c r="AF1464" s="162" t="s">
        <v>204</v>
      </c>
      <c r="AG1464" s="162" t="s">
        <v>197</v>
      </c>
    </row>
    <row r="1465" spans="1:33" x14ac:dyDescent="0.25">
      <c r="A1465" s="162" t="s">
        <v>236</v>
      </c>
      <c r="B1465" s="162" t="s">
        <v>197</v>
      </c>
      <c r="C1465" s="162" t="s">
        <v>197</v>
      </c>
      <c r="D1465" s="162" t="s">
        <v>1358</v>
      </c>
      <c r="E1465" s="162" t="s">
        <v>197</v>
      </c>
      <c r="F1465" s="162" t="s">
        <v>1359</v>
      </c>
      <c r="G1465" s="162" t="s">
        <v>2330</v>
      </c>
      <c r="H1465" s="162" t="s">
        <v>2331</v>
      </c>
      <c r="I1465" s="162" t="s">
        <v>2332</v>
      </c>
      <c r="J1465" s="162" t="s">
        <v>186</v>
      </c>
      <c r="K1465" s="162" t="s">
        <v>2333</v>
      </c>
      <c r="L1465" s="162">
        <v>1</v>
      </c>
      <c r="M1465" s="162">
        <v>2017</v>
      </c>
      <c r="N1465" s="162" t="s">
        <v>2784</v>
      </c>
      <c r="O1465" s="162">
        <v>1181</v>
      </c>
      <c r="P1465" s="162" t="s">
        <v>204</v>
      </c>
      <c r="Q1465" s="162" t="s">
        <v>204</v>
      </c>
      <c r="R1465" s="162" t="s">
        <v>242</v>
      </c>
      <c r="S1465" s="162" t="s">
        <v>204</v>
      </c>
      <c r="T1465" s="162" t="s">
        <v>204</v>
      </c>
      <c r="U1465" s="162" t="s">
        <v>204</v>
      </c>
      <c r="V1465" s="162" t="s">
        <v>204</v>
      </c>
      <c r="W1465" s="162" t="s">
        <v>204</v>
      </c>
      <c r="X1465" s="162" t="s">
        <v>204</v>
      </c>
      <c r="Y1465" s="162" t="s">
        <v>204</v>
      </c>
      <c r="Z1465" s="162" t="s">
        <v>204</v>
      </c>
      <c r="AA1465" s="162" t="s">
        <v>204</v>
      </c>
      <c r="AB1465" s="162" t="s">
        <v>204</v>
      </c>
      <c r="AC1465" s="162" t="s">
        <v>204</v>
      </c>
      <c r="AD1465" s="162" t="s">
        <v>204</v>
      </c>
      <c r="AE1465" s="162" t="s">
        <v>204</v>
      </c>
      <c r="AF1465" s="162" t="s">
        <v>204</v>
      </c>
      <c r="AG1465" s="162" t="s">
        <v>197</v>
      </c>
    </row>
    <row r="1466" spans="1:33" x14ac:dyDescent="0.25">
      <c r="A1466" s="162" t="s">
        <v>236</v>
      </c>
      <c r="B1466" s="162" t="s">
        <v>197</v>
      </c>
      <c r="C1466" s="162" t="s">
        <v>197</v>
      </c>
      <c r="D1466" s="162" t="s">
        <v>1358</v>
      </c>
      <c r="E1466" s="162" t="s">
        <v>197</v>
      </c>
      <c r="F1466" s="162" t="s">
        <v>1359</v>
      </c>
      <c r="G1466" s="162" t="s">
        <v>2330</v>
      </c>
      <c r="H1466" s="162" t="s">
        <v>2331</v>
      </c>
      <c r="I1466" s="162" t="s">
        <v>2332</v>
      </c>
      <c r="J1466" s="162" t="s">
        <v>186</v>
      </c>
      <c r="K1466" s="162" t="s">
        <v>2333</v>
      </c>
      <c r="L1466" s="162">
        <v>9</v>
      </c>
      <c r="M1466" s="162">
        <v>2016</v>
      </c>
      <c r="N1466" s="162" t="s">
        <v>2780</v>
      </c>
      <c r="O1466" s="162">
        <v>1441</v>
      </c>
      <c r="P1466" s="162" t="s">
        <v>204</v>
      </c>
      <c r="Q1466" s="162" t="s">
        <v>204</v>
      </c>
      <c r="R1466" s="162" t="s">
        <v>204</v>
      </c>
      <c r="S1466" s="162" t="s">
        <v>204</v>
      </c>
      <c r="T1466" s="162" t="s">
        <v>204</v>
      </c>
      <c r="U1466" s="162" t="s">
        <v>204</v>
      </c>
      <c r="V1466" s="162" t="s">
        <v>204</v>
      </c>
      <c r="W1466" s="162" t="s">
        <v>204</v>
      </c>
      <c r="X1466" s="162" t="s">
        <v>204</v>
      </c>
      <c r="Y1466" s="162" t="s">
        <v>204</v>
      </c>
      <c r="Z1466" s="162" t="s">
        <v>204</v>
      </c>
      <c r="AA1466" s="162" t="s">
        <v>204</v>
      </c>
      <c r="AB1466" s="162" t="s">
        <v>204</v>
      </c>
      <c r="AC1466" s="162" t="s">
        <v>204</v>
      </c>
      <c r="AD1466" s="162" t="s">
        <v>204</v>
      </c>
      <c r="AE1466" s="162" t="s">
        <v>204</v>
      </c>
      <c r="AF1466" s="162" t="s">
        <v>204</v>
      </c>
      <c r="AG1466" s="162" t="s">
        <v>197</v>
      </c>
    </row>
    <row r="1467" spans="1:33" x14ac:dyDescent="0.25">
      <c r="A1467" s="162" t="s">
        <v>236</v>
      </c>
      <c r="B1467" s="162" t="s">
        <v>197</v>
      </c>
      <c r="C1467" s="162" t="s">
        <v>197</v>
      </c>
      <c r="D1467" s="162" t="s">
        <v>1358</v>
      </c>
      <c r="E1467" s="162" t="s">
        <v>197</v>
      </c>
      <c r="F1467" s="162" t="s">
        <v>1359</v>
      </c>
      <c r="G1467" s="162" t="s">
        <v>2330</v>
      </c>
      <c r="H1467" s="162" t="s">
        <v>2331</v>
      </c>
      <c r="I1467" s="162" t="s">
        <v>2332</v>
      </c>
      <c r="J1467" s="162" t="s">
        <v>186</v>
      </c>
      <c r="K1467" s="162" t="s">
        <v>2333</v>
      </c>
      <c r="L1467" s="162">
        <v>12</v>
      </c>
      <c r="M1467" s="162">
        <v>2016</v>
      </c>
      <c r="N1467" s="162" t="s">
        <v>2783</v>
      </c>
      <c r="O1467" s="162">
        <v>1364</v>
      </c>
      <c r="P1467" s="162" t="s">
        <v>204</v>
      </c>
      <c r="Q1467" s="162" t="s">
        <v>204</v>
      </c>
      <c r="R1467" s="162" t="s">
        <v>204</v>
      </c>
      <c r="S1467" s="162" t="s">
        <v>204</v>
      </c>
      <c r="T1467" s="162" t="s">
        <v>204</v>
      </c>
      <c r="U1467" s="162" t="s">
        <v>204</v>
      </c>
      <c r="V1467" s="162" t="s">
        <v>204</v>
      </c>
      <c r="W1467" s="162" t="s">
        <v>204</v>
      </c>
      <c r="X1467" s="162" t="s">
        <v>204</v>
      </c>
      <c r="Y1467" s="162" t="s">
        <v>204</v>
      </c>
      <c r="Z1467" s="162" t="s">
        <v>204</v>
      </c>
      <c r="AA1467" s="162" t="s">
        <v>204</v>
      </c>
      <c r="AB1467" s="162" t="s">
        <v>204</v>
      </c>
      <c r="AC1467" s="162" t="s">
        <v>204</v>
      </c>
      <c r="AD1467" s="162" t="s">
        <v>204</v>
      </c>
      <c r="AE1467" s="162" t="s">
        <v>204</v>
      </c>
      <c r="AF1467" s="162" t="s">
        <v>204</v>
      </c>
      <c r="AG1467" s="162" t="s">
        <v>197</v>
      </c>
    </row>
    <row r="1468" spans="1:33" x14ac:dyDescent="0.25">
      <c r="A1468" s="162" t="s">
        <v>236</v>
      </c>
      <c r="B1468" s="162" t="s">
        <v>197</v>
      </c>
      <c r="C1468" s="162" t="s">
        <v>197</v>
      </c>
      <c r="D1468" s="162" t="s">
        <v>1358</v>
      </c>
      <c r="E1468" s="162" t="s">
        <v>197</v>
      </c>
      <c r="F1468" s="162" t="s">
        <v>1359</v>
      </c>
      <c r="G1468" s="162" t="s">
        <v>2330</v>
      </c>
      <c r="H1468" s="162" t="s">
        <v>2331</v>
      </c>
      <c r="I1468" s="162" t="s">
        <v>2332</v>
      </c>
      <c r="J1468" s="162" t="s">
        <v>186</v>
      </c>
      <c r="K1468" s="162" t="s">
        <v>2333</v>
      </c>
      <c r="L1468" s="162">
        <v>8</v>
      </c>
      <c r="M1468" s="162">
        <v>2016</v>
      </c>
      <c r="N1468" s="162" t="s">
        <v>2779</v>
      </c>
      <c r="O1468" s="162">
        <v>1898</v>
      </c>
      <c r="P1468" s="162" t="s">
        <v>204</v>
      </c>
      <c r="Q1468" s="162" t="s">
        <v>204</v>
      </c>
      <c r="R1468" s="162" t="s">
        <v>204</v>
      </c>
      <c r="S1468" s="162" t="s">
        <v>204</v>
      </c>
      <c r="T1468" s="162" t="s">
        <v>204</v>
      </c>
      <c r="U1468" s="162" t="s">
        <v>204</v>
      </c>
      <c r="V1468" s="162" t="s">
        <v>204</v>
      </c>
      <c r="W1468" s="162" t="s">
        <v>204</v>
      </c>
      <c r="X1468" s="162" t="s">
        <v>204</v>
      </c>
      <c r="Y1468" s="162" t="s">
        <v>204</v>
      </c>
      <c r="Z1468" s="162" t="s">
        <v>204</v>
      </c>
      <c r="AA1468" s="162" t="s">
        <v>204</v>
      </c>
      <c r="AB1468" s="162" t="s">
        <v>204</v>
      </c>
      <c r="AC1468" s="162" t="s">
        <v>204</v>
      </c>
      <c r="AD1468" s="162" t="s">
        <v>204</v>
      </c>
      <c r="AE1468" s="162" t="s">
        <v>204</v>
      </c>
      <c r="AF1468" s="162" t="s">
        <v>204</v>
      </c>
      <c r="AG1468" s="162" t="s">
        <v>197</v>
      </c>
    </row>
    <row r="1469" spans="1:33" x14ac:dyDescent="0.25">
      <c r="A1469" s="162" t="s">
        <v>236</v>
      </c>
      <c r="B1469" s="162" t="s">
        <v>197</v>
      </c>
      <c r="C1469" s="162" t="s">
        <v>197</v>
      </c>
      <c r="D1469" s="162" t="s">
        <v>1358</v>
      </c>
      <c r="E1469" s="162" t="s">
        <v>197</v>
      </c>
      <c r="F1469" s="162" t="s">
        <v>1359</v>
      </c>
      <c r="G1469" s="162" t="s">
        <v>2330</v>
      </c>
      <c r="H1469" s="162" t="s">
        <v>2331</v>
      </c>
      <c r="I1469" s="162" t="s">
        <v>2332</v>
      </c>
      <c r="J1469" s="162" t="s">
        <v>186</v>
      </c>
      <c r="K1469" s="162" t="s">
        <v>2333</v>
      </c>
      <c r="L1469" s="162">
        <v>11</v>
      </c>
      <c r="M1469" s="162">
        <v>2016</v>
      </c>
      <c r="N1469" s="162" t="s">
        <v>2782</v>
      </c>
      <c r="O1469" s="162">
        <v>2266</v>
      </c>
      <c r="P1469" s="162" t="s">
        <v>204</v>
      </c>
      <c r="Q1469" s="162" t="s">
        <v>204</v>
      </c>
      <c r="R1469" s="162" t="s">
        <v>204</v>
      </c>
      <c r="S1469" s="162" t="s">
        <v>204</v>
      </c>
      <c r="T1469" s="162" t="s">
        <v>204</v>
      </c>
      <c r="U1469" s="162" t="s">
        <v>204</v>
      </c>
      <c r="V1469" s="162" t="s">
        <v>204</v>
      </c>
      <c r="W1469" s="162" t="s">
        <v>204</v>
      </c>
      <c r="X1469" s="162" t="s">
        <v>204</v>
      </c>
      <c r="Y1469" s="162" t="s">
        <v>204</v>
      </c>
      <c r="Z1469" s="162" t="s">
        <v>204</v>
      </c>
      <c r="AA1469" s="162" t="s">
        <v>204</v>
      </c>
      <c r="AB1469" s="162" t="s">
        <v>204</v>
      </c>
      <c r="AC1469" s="162" t="s">
        <v>204</v>
      </c>
      <c r="AD1469" s="162" t="s">
        <v>204</v>
      </c>
      <c r="AE1469" s="162" t="s">
        <v>204</v>
      </c>
      <c r="AF1469" s="162" t="s">
        <v>204</v>
      </c>
      <c r="AG1469" s="162" t="s">
        <v>197</v>
      </c>
    </row>
    <row r="1470" spans="1:33" x14ac:dyDescent="0.25">
      <c r="A1470" s="162" t="s">
        <v>236</v>
      </c>
      <c r="B1470" s="162" t="s">
        <v>197</v>
      </c>
      <c r="C1470" s="162" t="s">
        <v>197</v>
      </c>
      <c r="D1470" s="162" t="s">
        <v>1358</v>
      </c>
      <c r="E1470" s="162" t="s">
        <v>197</v>
      </c>
      <c r="F1470" s="162" t="s">
        <v>1359</v>
      </c>
      <c r="G1470" s="162" t="s">
        <v>42</v>
      </c>
      <c r="H1470" s="162" t="s">
        <v>41</v>
      </c>
      <c r="I1470" s="162" t="s">
        <v>1411</v>
      </c>
      <c r="J1470" s="162" t="s">
        <v>1412</v>
      </c>
      <c r="K1470" s="162" t="s">
        <v>10</v>
      </c>
      <c r="L1470" s="162">
        <v>6</v>
      </c>
      <c r="M1470" s="162">
        <v>2017</v>
      </c>
      <c r="N1470" s="162" t="s">
        <v>2791</v>
      </c>
      <c r="O1470" s="162">
        <v>2049</v>
      </c>
      <c r="P1470" s="162" t="s">
        <v>204</v>
      </c>
      <c r="Q1470" s="162" t="s">
        <v>204</v>
      </c>
      <c r="R1470" s="162" t="s">
        <v>242</v>
      </c>
      <c r="S1470" s="162" t="s">
        <v>204</v>
      </c>
      <c r="T1470" s="162" t="s">
        <v>204</v>
      </c>
      <c r="U1470" s="162" t="s">
        <v>204</v>
      </c>
      <c r="V1470" s="162" t="s">
        <v>204</v>
      </c>
      <c r="W1470" s="162" t="s">
        <v>204</v>
      </c>
      <c r="X1470" s="162" t="s">
        <v>204</v>
      </c>
      <c r="Y1470" s="162" t="s">
        <v>204</v>
      </c>
      <c r="Z1470" s="162" t="s">
        <v>204</v>
      </c>
      <c r="AA1470" s="162" t="s">
        <v>204</v>
      </c>
      <c r="AB1470" s="162" t="s">
        <v>205</v>
      </c>
      <c r="AC1470" s="162" t="s">
        <v>204</v>
      </c>
      <c r="AD1470" s="162" t="s">
        <v>204</v>
      </c>
      <c r="AE1470" s="162" t="s">
        <v>204</v>
      </c>
      <c r="AF1470" s="162" t="s">
        <v>204</v>
      </c>
      <c r="AG1470" s="162" t="s">
        <v>197</v>
      </c>
    </row>
    <row r="1471" spans="1:33" x14ac:dyDescent="0.25">
      <c r="A1471" s="162" t="s">
        <v>236</v>
      </c>
      <c r="B1471" s="162" t="s">
        <v>197</v>
      </c>
      <c r="C1471" s="162" t="s">
        <v>197</v>
      </c>
      <c r="D1471" s="162" t="s">
        <v>1358</v>
      </c>
      <c r="E1471" s="162" t="s">
        <v>197</v>
      </c>
      <c r="F1471" s="162" t="s">
        <v>1359</v>
      </c>
      <c r="G1471" s="162" t="s">
        <v>42</v>
      </c>
      <c r="H1471" s="162" t="s">
        <v>41</v>
      </c>
      <c r="I1471" s="162" t="s">
        <v>1411</v>
      </c>
      <c r="J1471" s="162" t="s">
        <v>1412</v>
      </c>
      <c r="K1471" s="162" t="s">
        <v>10</v>
      </c>
      <c r="L1471" s="162">
        <v>5</v>
      </c>
      <c r="M1471" s="162">
        <v>2017</v>
      </c>
      <c r="N1471" s="162" t="s">
        <v>2792</v>
      </c>
      <c r="O1471" s="162">
        <v>2672</v>
      </c>
      <c r="P1471" s="162" t="s">
        <v>204</v>
      </c>
      <c r="Q1471" s="162" t="s">
        <v>204</v>
      </c>
      <c r="R1471" s="162" t="s">
        <v>242</v>
      </c>
      <c r="S1471" s="162" t="s">
        <v>204</v>
      </c>
      <c r="T1471" s="162" t="s">
        <v>204</v>
      </c>
      <c r="U1471" s="162" t="s">
        <v>204</v>
      </c>
      <c r="V1471" s="162" t="s">
        <v>204</v>
      </c>
      <c r="W1471" s="162" t="s">
        <v>204</v>
      </c>
      <c r="X1471" s="162" t="s">
        <v>204</v>
      </c>
      <c r="Y1471" s="162" t="s">
        <v>204</v>
      </c>
      <c r="Z1471" s="162" t="s">
        <v>204</v>
      </c>
      <c r="AA1471" s="162" t="s">
        <v>204</v>
      </c>
      <c r="AB1471" s="162" t="s">
        <v>205</v>
      </c>
      <c r="AC1471" s="162" t="s">
        <v>204</v>
      </c>
      <c r="AD1471" s="162" t="s">
        <v>204</v>
      </c>
      <c r="AE1471" s="162" t="s">
        <v>204</v>
      </c>
      <c r="AF1471" s="162" t="s">
        <v>204</v>
      </c>
      <c r="AG1471" s="162" t="s">
        <v>197</v>
      </c>
    </row>
    <row r="1472" spans="1:33" x14ac:dyDescent="0.25">
      <c r="A1472" s="162" t="s">
        <v>236</v>
      </c>
      <c r="B1472" s="162" t="s">
        <v>197</v>
      </c>
      <c r="C1472" s="162" t="s">
        <v>197</v>
      </c>
      <c r="D1472" s="162" t="s">
        <v>1358</v>
      </c>
      <c r="E1472" s="162" t="s">
        <v>197</v>
      </c>
      <c r="F1472" s="162" t="s">
        <v>1359</v>
      </c>
      <c r="G1472" s="162" t="s">
        <v>42</v>
      </c>
      <c r="H1472" s="162" t="s">
        <v>41</v>
      </c>
      <c r="I1472" s="162" t="s">
        <v>1411</v>
      </c>
      <c r="J1472" s="162" t="s">
        <v>1412</v>
      </c>
      <c r="K1472" s="162" t="s">
        <v>10</v>
      </c>
      <c r="L1472" s="162">
        <v>1</v>
      </c>
      <c r="M1472" s="162">
        <v>2017</v>
      </c>
      <c r="N1472" s="162" t="s">
        <v>2793</v>
      </c>
      <c r="O1472" s="162">
        <v>2130</v>
      </c>
      <c r="P1472" s="162" t="s">
        <v>204</v>
      </c>
      <c r="Q1472" s="162" t="s">
        <v>204</v>
      </c>
      <c r="R1472" s="162" t="s">
        <v>242</v>
      </c>
      <c r="S1472" s="162" t="s">
        <v>204</v>
      </c>
      <c r="T1472" s="162" t="s">
        <v>204</v>
      </c>
      <c r="U1472" s="162" t="s">
        <v>204</v>
      </c>
      <c r="V1472" s="162" t="s">
        <v>204</v>
      </c>
      <c r="W1472" s="162" t="s">
        <v>204</v>
      </c>
      <c r="X1472" s="162" t="s">
        <v>204</v>
      </c>
      <c r="Y1472" s="162" t="s">
        <v>204</v>
      </c>
      <c r="Z1472" s="162" t="s">
        <v>204</v>
      </c>
      <c r="AA1472" s="162" t="s">
        <v>204</v>
      </c>
      <c r="AB1472" s="162" t="s">
        <v>205</v>
      </c>
      <c r="AC1472" s="162" t="s">
        <v>204</v>
      </c>
      <c r="AD1472" s="162" t="s">
        <v>204</v>
      </c>
      <c r="AE1472" s="162" t="s">
        <v>204</v>
      </c>
      <c r="AF1472" s="162" t="s">
        <v>204</v>
      </c>
      <c r="AG1472" s="162" t="s">
        <v>197</v>
      </c>
    </row>
    <row r="1473" spans="1:33" x14ac:dyDescent="0.25">
      <c r="A1473" s="162" t="s">
        <v>236</v>
      </c>
      <c r="B1473" s="162" t="s">
        <v>197</v>
      </c>
      <c r="C1473" s="162" t="s">
        <v>197</v>
      </c>
      <c r="D1473" s="162" t="s">
        <v>1358</v>
      </c>
      <c r="E1473" s="162" t="s">
        <v>197</v>
      </c>
      <c r="F1473" s="162" t="s">
        <v>1359</v>
      </c>
      <c r="G1473" s="162" t="s">
        <v>42</v>
      </c>
      <c r="H1473" s="162" t="s">
        <v>41</v>
      </c>
      <c r="I1473" s="162" t="s">
        <v>1411</v>
      </c>
      <c r="J1473" s="162" t="s">
        <v>1412</v>
      </c>
      <c r="K1473" s="162" t="s">
        <v>10</v>
      </c>
      <c r="L1473" s="162">
        <v>3</v>
      </c>
      <c r="M1473" s="162">
        <v>2017</v>
      </c>
      <c r="N1473" s="162" t="s">
        <v>2794</v>
      </c>
      <c r="O1473" s="162">
        <v>3172</v>
      </c>
      <c r="P1473" s="162" t="s">
        <v>204</v>
      </c>
      <c r="Q1473" s="162" t="s">
        <v>204</v>
      </c>
      <c r="R1473" s="162" t="s">
        <v>242</v>
      </c>
      <c r="S1473" s="162" t="s">
        <v>204</v>
      </c>
      <c r="T1473" s="162" t="s">
        <v>204</v>
      </c>
      <c r="U1473" s="162" t="s">
        <v>204</v>
      </c>
      <c r="V1473" s="162" t="s">
        <v>204</v>
      </c>
      <c r="W1473" s="162" t="s">
        <v>204</v>
      </c>
      <c r="X1473" s="162" t="s">
        <v>204</v>
      </c>
      <c r="Y1473" s="162" t="s">
        <v>204</v>
      </c>
      <c r="Z1473" s="162" t="s">
        <v>204</v>
      </c>
      <c r="AA1473" s="162" t="s">
        <v>204</v>
      </c>
      <c r="AB1473" s="162" t="s">
        <v>205</v>
      </c>
      <c r="AC1473" s="162" t="s">
        <v>204</v>
      </c>
      <c r="AD1473" s="162" t="s">
        <v>204</v>
      </c>
      <c r="AE1473" s="162" t="s">
        <v>204</v>
      </c>
      <c r="AF1473" s="162" t="s">
        <v>204</v>
      </c>
      <c r="AG1473" s="162" t="s">
        <v>197</v>
      </c>
    </row>
    <row r="1474" spans="1:33" x14ac:dyDescent="0.25">
      <c r="A1474" s="162" t="s">
        <v>236</v>
      </c>
      <c r="B1474" s="162" t="s">
        <v>197</v>
      </c>
      <c r="C1474" s="162" t="s">
        <v>197</v>
      </c>
      <c r="D1474" s="162" t="s">
        <v>1358</v>
      </c>
      <c r="E1474" s="162" t="s">
        <v>197</v>
      </c>
      <c r="F1474" s="162" t="s">
        <v>1359</v>
      </c>
      <c r="G1474" s="162" t="s">
        <v>42</v>
      </c>
      <c r="H1474" s="162" t="s">
        <v>41</v>
      </c>
      <c r="I1474" s="162" t="s">
        <v>1411</v>
      </c>
      <c r="J1474" s="162" t="s">
        <v>1412</v>
      </c>
      <c r="K1474" s="162" t="s">
        <v>10</v>
      </c>
      <c r="L1474" s="162">
        <v>2</v>
      </c>
      <c r="M1474" s="162">
        <v>2017</v>
      </c>
      <c r="N1474" s="162" t="s">
        <v>2795</v>
      </c>
      <c r="O1474" s="162">
        <v>3098</v>
      </c>
      <c r="P1474" s="162" t="s">
        <v>204</v>
      </c>
      <c r="Q1474" s="162" t="s">
        <v>204</v>
      </c>
      <c r="R1474" s="162" t="s">
        <v>242</v>
      </c>
      <c r="S1474" s="162" t="s">
        <v>204</v>
      </c>
      <c r="T1474" s="162" t="s">
        <v>204</v>
      </c>
      <c r="U1474" s="162" t="s">
        <v>204</v>
      </c>
      <c r="V1474" s="162" t="s">
        <v>204</v>
      </c>
      <c r="W1474" s="162" t="s">
        <v>204</v>
      </c>
      <c r="X1474" s="162" t="s">
        <v>204</v>
      </c>
      <c r="Y1474" s="162" t="s">
        <v>204</v>
      </c>
      <c r="Z1474" s="162" t="s">
        <v>204</v>
      </c>
      <c r="AA1474" s="162" t="s">
        <v>204</v>
      </c>
      <c r="AB1474" s="162" t="s">
        <v>205</v>
      </c>
      <c r="AC1474" s="162" t="s">
        <v>204</v>
      </c>
      <c r="AD1474" s="162" t="s">
        <v>204</v>
      </c>
      <c r="AE1474" s="162" t="s">
        <v>204</v>
      </c>
      <c r="AF1474" s="162" t="s">
        <v>204</v>
      </c>
      <c r="AG1474" s="162" t="s">
        <v>197</v>
      </c>
    </row>
    <row r="1475" spans="1:33" x14ac:dyDescent="0.25">
      <c r="A1475" s="162" t="s">
        <v>236</v>
      </c>
      <c r="B1475" s="162" t="s">
        <v>197</v>
      </c>
      <c r="C1475" s="162" t="s">
        <v>197</v>
      </c>
      <c r="D1475" s="162" t="s">
        <v>1358</v>
      </c>
      <c r="E1475" s="162" t="s">
        <v>197</v>
      </c>
      <c r="F1475" s="162" t="s">
        <v>1359</v>
      </c>
      <c r="G1475" s="162" t="s">
        <v>42</v>
      </c>
      <c r="H1475" s="162" t="s">
        <v>41</v>
      </c>
      <c r="I1475" s="162" t="s">
        <v>1411</v>
      </c>
      <c r="J1475" s="162" t="s">
        <v>1412</v>
      </c>
      <c r="K1475" s="162" t="s">
        <v>10</v>
      </c>
      <c r="L1475" s="162">
        <v>4</v>
      </c>
      <c r="M1475" s="162">
        <v>2017</v>
      </c>
      <c r="N1475" s="162" t="s">
        <v>2790</v>
      </c>
      <c r="O1475" s="162">
        <v>3900</v>
      </c>
      <c r="P1475" s="162" t="s">
        <v>204</v>
      </c>
      <c r="Q1475" s="162" t="s">
        <v>204</v>
      </c>
      <c r="R1475" s="162" t="s">
        <v>242</v>
      </c>
      <c r="S1475" s="162" t="s">
        <v>204</v>
      </c>
      <c r="T1475" s="162" t="s">
        <v>204</v>
      </c>
      <c r="U1475" s="162" t="s">
        <v>204</v>
      </c>
      <c r="V1475" s="162" t="s">
        <v>204</v>
      </c>
      <c r="W1475" s="162" t="s">
        <v>204</v>
      </c>
      <c r="X1475" s="162" t="s">
        <v>204</v>
      </c>
      <c r="Y1475" s="162" t="s">
        <v>204</v>
      </c>
      <c r="Z1475" s="162" t="s">
        <v>204</v>
      </c>
      <c r="AA1475" s="162" t="s">
        <v>204</v>
      </c>
      <c r="AB1475" s="162" t="s">
        <v>205</v>
      </c>
      <c r="AC1475" s="162" t="s">
        <v>204</v>
      </c>
      <c r="AD1475" s="162" t="s">
        <v>204</v>
      </c>
      <c r="AE1475" s="162" t="s">
        <v>204</v>
      </c>
      <c r="AF1475" s="162" t="s">
        <v>204</v>
      </c>
      <c r="AG1475" s="162" t="s">
        <v>197</v>
      </c>
    </row>
    <row r="1476" spans="1:33" x14ac:dyDescent="0.25">
      <c r="A1476" s="162" t="s">
        <v>236</v>
      </c>
      <c r="B1476" s="162" t="s">
        <v>197</v>
      </c>
      <c r="C1476" s="162" t="s">
        <v>197</v>
      </c>
      <c r="D1476" s="162" t="s">
        <v>1358</v>
      </c>
      <c r="E1476" s="162" t="s">
        <v>197</v>
      </c>
      <c r="F1476" s="162" t="s">
        <v>1359</v>
      </c>
      <c r="G1476" s="162" t="s">
        <v>44</v>
      </c>
      <c r="H1476" s="162" t="s">
        <v>43</v>
      </c>
      <c r="I1476" s="162" t="s">
        <v>1564</v>
      </c>
      <c r="J1476" s="162" t="s">
        <v>186</v>
      </c>
      <c r="K1476" s="162" t="s">
        <v>10</v>
      </c>
      <c r="L1476" s="162">
        <v>7</v>
      </c>
      <c r="M1476" s="162">
        <v>2016</v>
      </c>
      <c r="N1476" s="162" t="s">
        <v>2796</v>
      </c>
      <c r="O1476" s="162">
        <v>2335</v>
      </c>
      <c r="P1476" s="162" t="s">
        <v>204</v>
      </c>
      <c r="Q1476" s="162" t="s">
        <v>204</v>
      </c>
      <c r="R1476" s="162" t="s">
        <v>205</v>
      </c>
      <c r="S1476" s="162" t="s">
        <v>204</v>
      </c>
      <c r="T1476" s="162" t="s">
        <v>204</v>
      </c>
      <c r="U1476" s="162" t="s">
        <v>204</v>
      </c>
      <c r="V1476" s="162" t="s">
        <v>204</v>
      </c>
      <c r="W1476" s="162" t="s">
        <v>204</v>
      </c>
      <c r="X1476" s="162" t="s">
        <v>204</v>
      </c>
      <c r="Y1476" s="162" t="s">
        <v>205</v>
      </c>
      <c r="Z1476" s="162" t="s">
        <v>204</v>
      </c>
      <c r="AA1476" s="162" t="s">
        <v>204</v>
      </c>
      <c r="AB1476" s="162" t="s">
        <v>205</v>
      </c>
      <c r="AC1476" s="162" t="s">
        <v>204</v>
      </c>
      <c r="AD1476" s="162" t="s">
        <v>204</v>
      </c>
      <c r="AE1476" s="162" t="s">
        <v>204</v>
      </c>
      <c r="AF1476" s="162" t="s">
        <v>204</v>
      </c>
      <c r="AG1476" s="162" t="s">
        <v>197</v>
      </c>
    </row>
    <row r="1477" spans="1:33" x14ac:dyDescent="0.25">
      <c r="A1477" s="162" t="s">
        <v>236</v>
      </c>
      <c r="B1477" s="162" t="s">
        <v>197</v>
      </c>
      <c r="C1477" s="162" t="s">
        <v>197</v>
      </c>
      <c r="D1477" s="162" t="s">
        <v>1358</v>
      </c>
      <c r="E1477" s="162" t="s">
        <v>197</v>
      </c>
      <c r="F1477" s="162" t="s">
        <v>1359</v>
      </c>
      <c r="G1477" s="162" t="s">
        <v>44</v>
      </c>
      <c r="H1477" s="162" t="s">
        <v>43</v>
      </c>
      <c r="I1477" s="162" t="s">
        <v>1564</v>
      </c>
      <c r="J1477" s="162" t="s">
        <v>186</v>
      </c>
      <c r="K1477" s="162" t="s">
        <v>10</v>
      </c>
      <c r="L1477" s="162">
        <v>10</v>
      </c>
      <c r="M1477" s="162">
        <v>2016</v>
      </c>
      <c r="N1477" s="162" t="s">
        <v>2799</v>
      </c>
      <c r="O1477" s="162">
        <v>536</v>
      </c>
      <c r="P1477" s="162" t="s">
        <v>204</v>
      </c>
      <c r="Q1477" s="162" t="s">
        <v>204</v>
      </c>
      <c r="R1477" s="162" t="s">
        <v>205</v>
      </c>
      <c r="S1477" s="162" t="s">
        <v>204</v>
      </c>
      <c r="T1477" s="162" t="s">
        <v>204</v>
      </c>
      <c r="U1477" s="162" t="s">
        <v>204</v>
      </c>
      <c r="V1477" s="162" t="s">
        <v>204</v>
      </c>
      <c r="W1477" s="162" t="s">
        <v>204</v>
      </c>
      <c r="X1477" s="162" t="s">
        <v>204</v>
      </c>
      <c r="Y1477" s="162" t="s">
        <v>205</v>
      </c>
      <c r="Z1477" s="162" t="s">
        <v>204</v>
      </c>
      <c r="AA1477" s="162" t="s">
        <v>204</v>
      </c>
      <c r="AB1477" s="162" t="s">
        <v>205</v>
      </c>
      <c r="AC1477" s="162" t="s">
        <v>204</v>
      </c>
      <c r="AD1477" s="162" t="s">
        <v>204</v>
      </c>
      <c r="AE1477" s="162" t="s">
        <v>204</v>
      </c>
      <c r="AF1477" s="162" t="s">
        <v>204</v>
      </c>
      <c r="AG1477" s="162" t="s">
        <v>197</v>
      </c>
    </row>
    <row r="1478" spans="1:33" x14ac:dyDescent="0.25">
      <c r="A1478" s="162" t="s">
        <v>236</v>
      </c>
      <c r="B1478" s="162" t="s">
        <v>197</v>
      </c>
      <c r="C1478" s="162" t="s">
        <v>197</v>
      </c>
      <c r="D1478" s="162" t="s">
        <v>1358</v>
      </c>
      <c r="E1478" s="162" t="s">
        <v>197</v>
      </c>
      <c r="F1478" s="162" t="s">
        <v>1359</v>
      </c>
      <c r="G1478" s="162" t="s">
        <v>44</v>
      </c>
      <c r="H1478" s="162" t="s">
        <v>43</v>
      </c>
      <c r="I1478" s="162" t="s">
        <v>1564</v>
      </c>
      <c r="J1478" s="162" t="s">
        <v>186</v>
      </c>
      <c r="K1478" s="162" t="s">
        <v>10</v>
      </c>
      <c r="L1478" s="162">
        <v>10</v>
      </c>
      <c r="M1478" s="162">
        <v>2016</v>
      </c>
      <c r="N1478" s="162" t="s">
        <v>2798</v>
      </c>
      <c r="O1478" s="162">
        <v>2335</v>
      </c>
      <c r="P1478" s="162" t="s">
        <v>204</v>
      </c>
      <c r="Q1478" s="162" t="s">
        <v>204</v>
      </c>
      <c r="R1478" s="162" t="s">
        <v>205</v>
      </c>
      <c r="S1478" s="162" t="s">
        <v>204</v>
      </c>
      <c r="T1478" s="162" t="s">
        <v>204</v>
      </c>
      <c r="U1478" s="162" t="s">
        <v>204</v>
      </c>
      <c r="V1478" s="162" t="s">
        <v>204</v>
      </c>
      <c r="W1478" s="162" t="s">
        <v>204</v>
      </c>
      <c r="X1478" s="162" t="s">
        <v>204</v>
      </c>
      <c r="Y1478" s="162" t="s">
        <v>205</v>
      </c>
      <c r="Z1478" s="162" t="s">
        <v>204</v>
      </c>
      <c r="AA1478" s="162" t="s">
        <v>204</v>
      </c>
      <c r="AB1478" s="162" t="s">
        <v>205</v>
      </c>
      <c r="AC1478" s="162" t="s">
        <v>204</v>
      </c>
      <c r="AD1478" s="162" t="s">
        <v>204</v>
      </c>
      <c r="AE1478" s="162" t="s">
        <v>204</v>
      </c>
      <c r="AF1478" s="162" t="s">
        <v>204</v>
      </c>
      <c r="AG1478" s="162" t="s">
        <v>197</v>
      </c>
    </row>
    <row r="1479" spans="1:33" x14ac:dyDescent="0.25">
      <c r="A1479" s="162" t="s">
        <v>236</v>
      </c>
      <c r="B1479" s="162" t="s">
        <v>197</v>
      </c>
      <c r="C1479" s="162" t="s">
        <v>197</v>
      </c>
      <c r="D1479" s="162" t="s">
        <v>1358</v>
      </c>
      <c r="E1479" s="162" t="s">
        <v>197</v>
      </c>
      <c r="F1479" s="162" t="s">
        <v>1359</v>
      </c>
      <c r="G1479" s="162" t="s">
        <v>44</v>
      </c>
      <c r="H1479" s="162" t="s">
        <v>43</v>
      </c>
      <c r="I1479" s="162" t="s">
        <v>1564</v>
      </c>
      <c r="J1479" s="162" t="s">
        <v>186</v>
      </c>
      <c r="K1479" s="162" t="s">
        <v>10</v>
      </c>
      <c r="L1479" s="162">
        <v>10</v>
      </c>
      <c r="M1479" s="162">
        <v>2016</v>
      </c>
      <c r="N1479" s="162" t="s">
        <v>2797</v>
      </c>
      <c r="O1479" s="162">
        <v>6269</v>
      </c>
      <c r="P1479" s="162" t="s">
        <v>204</v>
      </c>
      <c r="Q1479" s="162" t="s">
        <v>204</v>
      </c>
      <c r="R1479" s="162" t="s">
        <v>205</v>
      </c>
      <c r="S1479" s="162" t="s">
        <v>204</v>
      </c>
      <c r="T1479" s="162" t="s">
        <v>204</v>
      </c>
      <c r="U1479" s="162" t="s">
        <v>204</v>
      </c>
      <c r="V1479" s="162" t="s">
        <v>204</v>
      </c>
      <c r="W1479" s="162" t="s">
        <v>204</v>
      </c>
      <c r="X1479" s="162" t="s">
        <v>204</v>
      </c>
      <c r="Y1479" s="162" t="s">
        <v>205</v>
      </c>
      <c r="Z1479" s="162" t="s">
        <v>204</v>
      </c>
      <c r="AA1479" s="162" t="s">
        <v>204</v>
      </c>
      <c r="AB1479" s="162" t="s">
        <v>205</v>
      </c>
      <c r="AC1479" s="162" t="s">
        <v>204</v>
      </c>
      <c r="AD1479" s="162" t="s">
        <v>204</v>
      </c>
      <c r="AE1479" s="162" t="s">
        <v>204</v>
      </c>
      <c r="AF1479" s="162" t="s">
        <v>204</v>
      </c>
      <c r="AG1479" s="162" t="s">
        <v>197</v>
      </c>
    </row>
    <row r="1480" spans="1:33" x14ac:dyDescent="0.25">
      <c r="A1480" s="162" t="s">
        <v>236</v>
      </c>
      <c r="B1480" s="162" t="s">
        <v>197</v>
      </c>
      <c r="C1480" s="162" t="s">
        <v>197</v>
      </c>
      <c r="D1480" s="162" t="s">
        <v>1358</v>
      </c>
      <c r="E1480" s="162" t="s">
        <v>197</v>
      </c>
      <c r="F1480" s="162" t="s">
        <v>1359</v>
      </c>
      <c r="G1480" s="162" t="s">
        <v>46</v>
      </c>
      <c r="H1480" s="162" t="s">
        <v>2800</v>
      </c>
      <c r="I1480" s="162" t="s">
        <v>1419</v>
      </c>
      <c r="J1480" s="162" t="s">
        <v>1412</v>
      </c>
      <c r="K1480" s="162" t="s">
        <v>47</v>
      </c>
      <c r="L1480" s="162">
        <v>4</v>
      </c>
      <c r="M1480" s="162">
        <v>2017</v>
      </c>
      <c r="N1480" s="162" t="s">
        <v>2801</v>
      </c>
      <c r="O1480" s="162">
        <v>5000</v>
      </c>
      <c r="P1480" s="162" t="s">
        <v>204</v>
      </c>
      <c r="Q1480" s="162" t="s">
        <v>204</v>
      </c>
      <c r="R1480" s="162" t="s">
        <v>242</v>
      </c>
      <c r="S1480" s="162" t="s">
        <v>204</v>
      </c>
      <c r="T1480" s="162" t="s">
        <v>204</v>
      </c>
      <c r="U1480" s="162" t="s">
        <v>204</v>
      </c>
      <c r="V1480" s="162" t="s">
        <v>204</v>
      </c>
      <c r="W1480" s="162" t="s">
        <v>204</v>
      </c>
      <c r="X1480" s="162" t="s">
        <v>204</v>
      </c>
      <c r="Y1480" s="162" t="s">
        <v>204</v>
      </c>
      <c r="Z1480" s="162" t="s">
        <v>204</v>
      </c>
      <c r="AA1480" s="162" t="s">
        <v>204</v>
      </c>
      <c r="AB1480" s="162" t="s">
        <v>204</v>
      </c>
      <c r="AC1480" s="162" t="s">
        <v>204</v>
      </c>
      <c r="AD1480" s="162" t="s">
        <v>204</v>
      </c>
      <c r="AE1480" s="162" t="s">
        <v>204</v>
      </c>
      <c r="AF1480" s="162" t="s">
        <v>204</v>
      </c>
      <c r="AG1480" s="162" t="s">
        <v>197</v>
      </c>
    </row>
    <row r="1481" spans="1:33" x14ac:dyDescent="0.25">
      <c r="A1481" s="162" t="s">
        <v>236</v>
      </c>
      <c r="B1481" s="162" t="s">
        <v>197</v>
      </c>
      <c r="C1481" s="162" t="s">
        <v>197</v>
      </c>
      <c r="D1481" s="162" t="s">
        <v>1358</v>
      </c>
      <c r="E1481" s="162" t="s">
        <v>197</v>
      </c>
      <c r="F1481" s="162" t="s">
        <v>1359</v>
      </c>
      <c r="G1481" s="162" t="s">
        <v>51</v>
      </c>
      <c r="H1481" s="162" t="s">
        <v>50</v>
      </c>
      <c r="I1481" s="162" t="s">
        <v>2535</v>
      </c>
      <c r="J1481" s="162" t="s">
        <v>1412</v>
      </c>
      <c r="K1481" s="162" t="s">
        <v>52</v>
      </c>
      <c r="L1481" s="162">
        <v>11</v>
      </c>
      <c r="M1481" s="162">
        <v>2016</v>
      </c>
      <c r="N1481" s="162" t="s">
        <v>2806</v>
      </c>
      <c r="O1481" s="162">
        <v>1993</v>
      </c>
      <c r="P1481" s="162" t="s">
        <v>204</v>
      </c>
      <c r="Q1481" s="162" t="s">
        <v>204</v>
      </c>
      <c r="R1481" s="162" t="s">
        <v>205</v>
      </c>
      <c r="S1481" s="162" t="s">
        <v>204</v>
      </c>
      <c r="T1481" s="162" t="s">
        <v>204</v>
      </c>
      <c r="U1481" s="162" t="s">
        <v>204</v>
      </c>
      <c r="V1481" s="162" t="s">
        <v>204</v>
      </c>
      <c r="W1481" s="162" t="s">
        <v>204</v>
      </c>
      <c r="X1481" s="162" t="s">
        <v>204</v>
      </c>
      <c r="Y1481" s="162" t="s">
        <v>204</v>
      </c>
      <c r="Z1481" s="162" t="s">
        <v>204</v>
      </c>
      <c r="AA1481" s="162" t="s">
        <v>204</v>
      </c>
      <c r="AB1481" s="162" t="s">
        <v>204</v>
      </c>
      <c r="AC1481" s="162" t="s">
        <v>204</v>
      </c>
      <c r="AD1481" s="162" t="s">
        <v>204</v>
      </c>
      <c r="AE1481" s="162" t="s">
        <v>204</v>
      </c>
      <c r="AF1481" s="162" t="s">
        <v>204</v>
      </c>
      <c r="AG1481" s="162" t="s">
        <v>197</v>
      </c>
    </row>
    <row r="1482" spans="1:33" x14ac:dyDescent="0.25">
      <c r="A1482" s="162" t="s">
        <v>236</v>
      </c>
      <c r="B1482" s="162" t="s">
        <v>197</v>
      </c>
      <c r="C1482" s="162" t="s">
        <v>197</v>
      </c>
      <c r="D1482" s="162" t="s">
        <v>1358</v>
      </c>
      <c r="E1482" s="162" t="s">
        <v>197</v>
      </c>
      <c r="F1482" s="162" t="s">
        <v>1359</v>
      </c>
      <c r="G1482" s="162" t="s">
        <v>51</v>
      </c>
      <c r="H1482" s="162" t="s">
        <v>50</v>
      </c>
      <c r="I1482" s="162" t="s">
        <v>2535</v>
      </c>
      <c r="J1482" s="162" t="s">
        <v>1412</v>
      </c>
      <c r="K1482" s="162" t="s">
        <v>52</v>
      </c>
      <c r="L1482" s="162">
        <v>7</v>
      </c>
      <c r="M1482" s="162">
        <v>2016</v>
      </c>
      <c r="N1482" s="162" t="s">
        <v>2802</v>
      </c>
      <c r="O1482" s="162">
        <v>1842</v>
      </c>
      <c r="P1482" s="162" t="s">
        <v>204</v>
      </c>
      <c r="Q1482" s="162" t="s">
        <v>204</v>
      </c>
      <c r="R1482" s="162" t="s">
        <v>205</v>
      </c>
      <c r="S1482" s="162" t="s">
        <v>204</v>
      </c>
      <c r="T1482" s="162" t="s">
        <v>204</v>
      </c>
      <c r="U1482" s="162" t="s">
        <v>204</v>
      </c>
      <c r="V1482" s="162" t="s">
        <v>204</v>
      </c>
      <c r="W1482" s="162" t="s">
        <v>204</v>
      </c>
      <c r="X1482" s="162" t="s">
        <v>204</v>
      </c>
      <c r="Y1482" s="162" t="s">
        <v>204</v>
      </c>
      <c r="Z1482" s="162" t="s">
        <v>204</v>
      </c>
      <c r="AA1482" s="162" t="s">
        <v>204</v>
      </c>
      <c r="AB1482" s="162" t="s">
        <v>204</v>
      </c>
      <c r="AC1482" s="162" t="s">
        <v>204</v>
      </c>
      <c r="AD1482" s="162" t="s">
        <v>204</v>
      </c>
      <c r="AE1482" s="162" t="s">
        <v>204</v>
      </c>
      <c r="AF1482" s="162" t="s">
        <v>204</v>
      </c>
      <c r="AG1482" s="162" t="s">
        <v>197</v>
      </c>
    </row>
    <row r="1483" spans="1:33" x14ac:dyDescent="0.25">
      <c r="A1483" s="162" t="s">
        <v>236</v>
      </c>
      <c r="B1483" s="162" t="s">
        <v>197</v>
      </c>
      <c r="C1483" s="162" t="s">
        <v>197</v>
      </c>
      <c r="D1483" s="162" t="s">
        <v>1358</v>
      </c>
      <c r="E1483" s="162" t="s">
        <v>197</v>
      </c>
      <c r="F1483" s="162" t="s">
        <v>1359</v>
      </c>
      <c r="G1483" s="162" t="s">
        <v>51</v>
      </c>
      <c r="H1483" s="162" t="s">
        <v>50</v>
      </c>
      <c r="I1483" s="162" t="s">
        <v>2535</v>
      </c>
      <c r="J1483" s="162" t="s">
        <v>1412</v>
      </c>
      <c r="K1483" s="162" t="s">
        <v>52</v>
      </c>
      <c r="L1483" s="162">
        <v>8</v>
      </c>
      <c r="M1483" s="162">
        <v>2016</v>
      </c>
      <c r="N1483" s="162" t="s">
        <v>2803</v>
      </c>
      <c r="O1483" s="162">
        <v>1743</v>
      </c>
      <c r="P1483" s="162" t="s">
        <v>204</v>
      </c>
      <c r="Q1483" s="162" t="s">
        <v>204</v>
      </c>
      <c r="R1483" s="162" t="s">
        <v>205</v>
      </c>
      <c r="S1483" s="162" t="s">
        <v>204</v>
      </c>
      <c r="T1483" s="162" t="s">
        <v>204</v>
      </c>
      <c r="U1483" s="162" t="s">
        <v>204</v>
      </c>
      <c r="V1483" s="162" t="s">
        <v>204</v>
      </c>
      <c r="W1483" s="162" t="s">
        <v>204</v>
      </c>
      <c r="X1483" s="162" t="s">
        <v>204</v>
      </c>
      <c r="Y1483" s="162" t="s">
        <v>204</v>
      </c>
      <c r="Z1483" s="162" t="s">
        <v>204</v>
      </c>
      <c r="AA1483" s="162" t="s">
        <v>204</v>
      </c>
      <c r="AB1483" s="162" t="s">
        <v>204</v>
      </c>
      <c r="AC1483" s="162" t="s">
        <v>204</v>
      </c>
      <c r="AD1483" s="162" t="s">
        <v>204</v>
      </c>
      <c r="AE1483" s="162" t="s">
        <v>204</v>
      </c>
      <c r="AF1483" s="162" t="s">
        <v>204</v>
      </c>
      <c r="AG1483" s="162" t="s">
        <v>197</v>
      </c>
    </row>
    <row r="1484" spans="1:33" x14ac:dyDescent="0.25">
      <c r="A1484" s="162" t="s">
        <v>236</v>
      </c>
      <c r="B1484" s="162" t="s">
        <v>197</v>
      </c>
      <c r="C1484" s="162" t="s">
        <v>197</v>
      </c>
      <c r="D1484" s="162" t="s">
        <v>1358</v>
      </c>
      <c r="E1484" s="162" t="s">
        <v>197</v>
      </c>
      <c r="F1484" s="162" t="s">
        <v>1359</v>
      </c>
      <c r="G1484" s="162" t="s">
        <v>51</v>
      </c>
      <c r="H1484" s="162" t="s">
        <v>50</v>
      </c>
      <c r="I1484" s="162" t="s">
        <v>2535</v>
      </c>
      <c r="J1484" s="162" t="s">
        <v>1412</v>
      </c>
      <c r="K1484" s="162" t="s">
        <v>52</v>
      </c>
      <c r="L1484" s="162">
        <v>10</v>
      </c>
      <c r="M1484" s="162">
        <v>2016</v>
      </c>
      <c r="N1484" s="162" t="s">
        <v>2805</v>
      </c>
      <c r="O1484" s="162">
        <v>2048</v>
      </c>
      <c r="P1484" s="162" t="s">
        <v>204</v>
      </c>
      <c r="Q1484" s="162" t="s">
        <v>204</v>
      </c>
      <c r="R1484" s="162" t="s">
        <v>205</v>
      </c>
      <c r="S1484" s="162" t="s">
        <v>204</v>
      </c>
      <c r="T1484" s="162" t="s">
        <v>204</v>
      </c>
      <c r="U1484" s="162" t="s">
        <v>204</v>
      </c>
      <c r="V1484" s="162" t="s">
        <v>204</v>
      </c>
      <c r="W1484" s="162" t="s">
        <v>204</v>
      </c>
      <c r="X1484" s="162" t="s">
        <v>204</v>
      </c>
      <c r="Y1484" s="162" t="s">
        <v>204</v>
      </c>
      <c r="Z1484" s="162" t="s">
        <v>204</v>
      </c>
      <c r="AA1484" s="162" t="s">
        <v>204</v>
      </c>
      <c r="AB1484" s="162" t="s">
        <v>204</v>
      </c>
      <c r="AC1484" s="162" t="s">
        <v>204</v>
      </c>
      <c r="AD1484" s="162" t="s">
        <v>204</v>
      </c>
      <c r="AE1484" s="162" t="s">
        <v>204</v>
      </c>
      <c r="AF1484" s="162" t="s">
        <v>204</v>
      </c>
      <c r="AG1484" s="162" t="s">
        <v>197</v>
      </c>
    </row>
    <row r="1485" spans="1:33" x14ac:dyDescent="0.25">
      <c r="A1485" s="162" t="s">
        <v>236</v>
      </c>
      <c r="B1485" s="162" t="s">
        <v>197</v>
      </c>
      <c r="C1485" s="162" t="s">
        <v>197</v>
      </c>
      <c r="D1485" s="162" t="s">
        <v>1358</v>
      </c>
      <c r="E1485" s="162" t="s">
        <v>197</v>
      </c>
      <c r="F1485" s="162" t="s">
        <v>1359</v>
      </c>
      <c r="G1485" s="162" t="s">
        <v>51</v>
      </c>
      <c r="H1485" s="162" t="s">
        <v>50</v>
      </c>
      <c r="I1485" s="162" t="s">
        <v>2535</v>
      </c>
      <c r="J1485" s="162" t="s">
        <v>1412</v>
      </c>
      <c r="K1485" s="162" t="s">
        <v>52</v>
      </c>
      <c r="L1485" s="162">
        <v>9</v>
      </c>
      <c r="M1485" s="162">
        <v>2016</v>
      </c>
      <c r="N1485" s="162" t="s">
        <v>2804</v>
      </c>
      <c r="O1485" s="162">
        <v>1692</v>
      </c>
      <c r="P1485" s="162" t="s">
        <v>204</v>
      </c>
      <c r="Q1485" s="162" t="s">
        <v>204</v>
      </c>
      <c r="R1485" s="162" t="s">
        <v>205</v>
      </c>
      <c r="S1485" s="162" t="s">
        <v>204</v>
      </c>
      <c r="T1485" s="162" t="s">
        <v>204</v>
      </c>
      <c r="U1485" s="162" t="s">
        <v>204</v>
      </c>
      <c r="V1485" s="162" t="s">
        <v>204</v>
      </c>
      <c r="W1485" s="162" t="s">
        <v>204</v>
      </c>
      <c r="X1485" s="162" t="s">
        <v>204</v>
      </c>
      <c r="Y1485" s="162" t="s">
        <v>204</v>
      </c>
      <c r="Z1485" s="162" t="s">
        <v>204</v>
      </c>
      <c r="AA1485" s="162" t="s">
        <v>204</v>
      </c>
      <c r="AB1485" s="162" t="s">
        <v>204</v>
      </c>
      <c r="AC1485" s="162" t="s">
        <v>204</v>
      </c>
      <c r="AD1485" s="162" t="s">
        <v>204</v>
      </c>
      <c r="AE1485" s="162" t="s">
        <v>204</v>
      </c>
      <c r="AF1485" s="162" t="s">
        <v>204</v>
      </c>
      <c r="AG1485" s="162" t="s">
        <v>197</v>
      </c>
    </row>
    <row r="1486" spans="1:33" x14ac:dyDescent="0.25">
      <c r="A1486" s="162" t="s">
        <v>236</v>
      </c>
      <c r="B1486" s="162" t="s">
        <v>197</v>
      </c>
      <c r="C1486" s="162" t="s">
        <v>197</v>
      </c>
      <c r="D1486" s="162" t="s">
        <v>1358</v>
      </c>
      <c r="E1486" s="162" t="s">
        <v>197</v>
      </c>
      <c r="F1486" s="162" t="s">
        <v>1359</v>
      </c>
      <c r="G1486" s="162" t="s">
        <v>2807</v>
      </c>
      <c r="H1486" s="162" t="s">
        <v>2808</v>
      </c>
      <c r="I1486" s="162" t="s">
        <v>2809</v>
      </c>
      <c r="J1486" s="162" t="s">
        <v>1412</v>
      </c>
      <c r="K1486" s="162" t="s">
        <v>10</v>
      </c>
      <c r="L1486" s="162">
        <v>5</v>
      </c>
      <c r="M1486" s="162">
        <v>2017</v>
      </c>
      <c r="N1486" s="162" t="s">
        <v>2811</v>
      </c>
      <c r="O1486" s="162">
        <v>8109</v>
      </c>
      <c r="P1486" s="162" t="s">
        <v>204</v>
      </c>
      <c r="Q1486" s="162" t="s">
        <v>204</v>
      </c>
      <c r="R1486" s="162" t="s">
        <v>242</v>
      </c>
      <c r="S1486" s="162" t="s">
        <v>204</v>
      </c>
      <c r="T1486" s="162" t="s">
        <v>204</v>
      </c>
      <c r="U1486" s="162" t="s">
        <v>204</v>
      </c>
      <c r="V1486" s="162" t="s">
        <v>204</v>
      </c>
      <c r="W1486" s="162" t="s">
        <v>204</v>
      </c>
      <c r="X1486" s="162" t="s">
        <v>204</v>
      </c>
      <c r="Y1486" s="162" t="s">
        <v>205</v>
      </c>
      <c r="Z1486" s="162" t="s">
        <v>204</v>
      </c>
      <c r="AA1486" s="162" t="s">
        <v>204</v>
      </c>
      <c r="AB1486" s="162" t="s">
        <v>204</v>
      </c>
      <c r="AC1486" s="162" t="s">
        <v>204</v>
      </c>
      <c r="AD1486" s="162" t="s">
        <v>204</v>
      </c>
      <c r="AE1486" s="162" t="s">
        <v>204</v>
      </c>
      <c r="AF1486" s="162" t="s">
        <v>204</v>
      </c>
      <c r="AG1486" s="162" t="s">
        <v>197</v>
      </c>
    </row>
    <row r="1487" spans="1:33" x14ac:dyDescent="0.25">
      <c r="A1487" s="162" t="s">
        <v>236</v>
      </c>
      <c r="B1487" s="162" t="s">
        <v>197</v>
      </c>
      <c r="C1487" s="162" t="s">
        <v>197</v>
      </c>
      <c r="D1487" s="162" t="s">
        <v>1358</v>
      </c>
      <c r="E1487" s="162" t="s">
        <v>197</v>
      </c>
      <c r="F1487" s="162" t="s">
        <v>1359</v>
      </c>
      <c r="G1487" s="162" t="s">
        <v>2807</v>
      </c>
      <c r="H1487" s="162" t="s">
        <v>2808</v>
      </c>
      <c r="I1487" s="162" t="s">
        <v>2809</v>
      </c>
      <c r="J1487" s="162" t="s">
        <v>1412</v>
      </c>
      <c r="K1487" s="162" t="s">
        <v>10</v>
      </c>
      <c r="L1487" s="162">
        <v>6</v>
      </c>
      <c r="M1487" s="162">
        <v>2017</v>
      </c>
      <c r="N1487" s="162" t="s">
        <v>2812</v>
      </c>
      <c r="O1487" s="162">
        <v>1391</v>
      </c>
      <c r="P1487" s="162" t="s">
        <v>204</v>
      </c>
      <c r="Q1487" s="162" t="s">
        <v>204</v>
      </c>
      <c r="R1487" s="162" t="s">
        <v>242</v>
      </c>
      <c r="S1487" s="162" t="s">
        <v>204</v>
      </c>
      <c r="T1487" s="162" t="s">
        <v>204</v>
      </c>
      <c r="U1487" s="162" t="s">
        <v>204</v>
      </c>
      <c r="V1487" s="162" t="s">
        <v>204</v>
      </c>
      <c r="W1487" s="162" t="s">
        <v>204</v>
      </c>
      <c r="X1487" s="162" t="s">
        <v>204</v>
      </c>
      <c r="Y1487" s="162" t="s">
        <v>205</v>
      </c>
      <c r="Z1487" s="162" t="s">
        <v>204</v>
      </c>
      <c r="AA1487" s="162" t="s">
        <v>204</v>
      </c>
      <c r="AB1487" s="162" t="s">
        <v>204</v>
      </c>
      <c r="AC1487" s="162" t="s">
        <v>204</v>
      </c>
      <c r="AD1487" s="162" t="s">
        <v>204</v>
      </c>
      <c r="AE1487" s="162" t="s">
        <v>204</v>
      </c>
      <c r="AF1487" s="162" t="s">
        <v>204</v>
      </c>
      <c r="AG1487" s="162" t="s">
        <v>197</v>
      </c>
    </row>
    <row r="1488" spans="1:33" x14ac:dyDescent="0.25">
      <c r="A1488" s="162" t="s">
        <v>236</v>
      </c>
      <c r="B1488" s="162" t="s">
        <v>197</v>
      </c>
      <c r="C1488" s="162" t="s">
        <v>197</v>
      </c>
      <c r="D1488" s="162" t="s">
        <v>1358</v>
      </c>
      <c r="E1488" s="162" t="s">
        <v>197</v>
      </c>
      <c r="F1488" s="162" t="s">
        <v>1359</v>
      </c>
      <c r="G1488" s="162" t="s">
        <v>2807</v>
      </c>
      <c r="H1488" s="162" t="s">
        <v>2808</v>
      </c>
      <c r="I1488" s="162" t="s">
        <v>2809</v>
      </c>
      <c r="J1488" s="162" t="s">
        <v>1412</v>
      </c>
      <c r="K1488" s="162" t="s">
        <v>10</v>
      </c>
      <c r="L1488" s="162">
        <v>4</v>
      </c>
      <c r="M1488" s="162">
        <v>2017</v>
      </c>
      <c r="N1488" s="162" t="s">
        <v>2810</v>
      </c>
      <c r="O1488" s="162">
        <v>5872</v>
      </c>
      <c r="P1488" s="162" t="s">
        <v>204</v>
      </c>
      <c r="Q1488" s="162" t="s">
        <v>204</v>
      </c>
      <c r="R1488" s="162" t="s">
        <v>242</v>
      </c>
      <c r="S1488" s="162" t="s">
        <v>204</v>
      </c>
      <c r="T1488" s="162" t="s">
        <v>204</v>
      </c>
      <c r="U1488" s="162" t="s">
        <v>204</v>
      </c>
      <c r="V1488" s="162" t="s">
        <v>204</v>
      </c>
      <c r="W1488" s="162" t="s">
        <v>204</v>
      </c>
      <c r="X1488" s="162" t="s">
        <v>204</v>
      </c>
      <c r="Y1488" s="162" t="s">
        <v>205</v>
      </c>
      <c r="Z1488" s="162" t="s">
        <v>204</v>
      </c>
      <c r="AA1488" s="162" t="s">
        <v>204</v>
      </c>
      <c r="AB1488" s="162" t="s">
        <v>204</v>
      </c>
      <c r="AC1488" s="162" t="s">
        <v>204</v>
      </c>
      <c r="AD1488" s="162" t="s">
        <v>204</v>
      </c>
      <c r="AE1488" s="162" t="s">
        <v>204</v>
      </c>
      <c r="AF1488" s="162" t="s">
        <v>204</v>
      </c>
      <c r="AG1488" s="162" t="s">
        <v>197</v>
      </c>
    </row>
    <row r="1489" spans="1:33" x14ac:dyDescent="0.25">
      <c r="A1489" s="162" t="s">
        <v>236</v>
      </c>
      <c r="B1489" s="162" t="s">
        <v>197</v>
      </c>
      <c r="C1489" s="162" t="s">
        <v>197</v>
      </c>
      <c r="D1489" s="162" t="s">
        <v>1358</v>
      </c>
      <c r="E1489" s="162" t="s">
        <v>197</v>
      </c>
      <c r="F1489" s="162" t="s">
        <v>1359</v>
      </c>
      <c r="G1489" s="162" t="s">
        <v>54</v>
      </c>
      <c r="H1489" s="162" t="s">
        <v>2813</v>
      </c>
      <c r="I1489" s="162" t="s">
        <v>2059</v>
      </c>
      <c r="J1489" s="162" t="s">
        <v>1412</v>
      </c>
      <c r="K1489" s="162" t="s">
        <v>10</v>
      </c>
      <c r="L1489" s="162">
        <v>8</v>
      </c>
      <c r="M1489" s="162">
        <v>2016</v>
      </c>
      <c r="N1489" s="162" t="s">
        <v>2815</v>
      </c>
      <c r="O1489" s="162">
        <v>2846</v>
      </c>
      <c r="P1489" s="162" t="s">
        <v>204</v>
      </c>
      <c r="Q1489" s="162" t="s">
        <v>204</v>
      </c>
      <c r="R1489" s="162" t="s">
        <v>205</v>
      </c>
      <c r="S1489" s="162" t="s">
        <v>204</v>
      </c>
      <c r="T1489" s="162" t="s">
        <v>204</v>
      </c>
      <c r="U1489" s="162" t="s">
        <v>204</v>
      </c>
      <c r="V1489" s="162" t="s">
        <v>204</v>
      </c>
      <c r="W1489" s="162" t="s">
        <v>204</v>
      </c>
      <c r="X1489" s="162" t="s">
        <v>204</v>
      </c>
      <c r="Y1489" s="162" t="s">
        <v>204</v>
      </c>
      <c r="Z1489" s="162" t="s">
        <v>204</v>
      </c>
      <c r="AA1489" s="162" t="s">
        <v>204</v>
      </c>
      <c r="AB1489" s="162" t="s">
        <v>204</v>
      </c>
      <c r="AC1489" s="162" t="s">
        <v>204</v>
      </c>
      <c r="AD1489" s="162" t="s">
        <v>204</v>
      </c>
      <c r="AE1489" s="162" t="s">
        <v>204</v>
      </c>
      <c r="AF1489" s="162" t="s">
        <v>204</v>
      </c>
      <c r="AG1489" s="162" t="s">
        <v>197</v>
      </c>
    </row>
    <row r="1490" spans="1:33" x14ac:dyDescent="0.25">
      <c r="A1490" s="162" t="s">
        <v>236</v>
      </c>
      <c r="B1490" s="162" t="s">
        <v>197</v>
      </c>
      <c r="C1490" s="162" t="s">
        <v>197</v>
      </c>
      <c r="D1490" s="162" t="s">
        <v>1358</v>
      </c>
      <c r="E1490" s="162" t="s">
        <v>197</v>
      </c>
      <c r="F1490" s="162" t="s">
        <v>1359</v>
      </c>
      <c r="G1490" s="162" t="s">
        <v>54</v>
      </c>
      <c r="H1490" s="162" t="s">
        <v>2813</v>
      </c>
      <c r="I1490" s="162" t="s">
        <v>2059</v>
      </c>
      <c r="J1490" s="162" t="s">
        <v>1412</v>
      </c>
      <c r="K1490" s="162" t="s">
        <v>10</v>
      </c>
      <c r="L1490" s="162">
        <v>8</v>
      </c>
      <c r="M1490" s="162">
        <v>2016</v>
      </c>
      <c r="N1490" s="162" t="s">
        <v>2816</v>
      </c>
      <c r="O1490" s="162">
        <v>436</v>
      </c>
      <c r="P1490" s="162" t="s">
        <v>204</v>
      </c>
      <c r="Q1490" s="162" t="s">
        <v>204</v>
      </c>
      <c r="R1490" s="162" t="s">
        <v>205</v>
      </c>
      <c r="S1490" s="162" t="s">
        <v>204</v>
      </c>
      <c r="T1490" s="162" t="s">
        <v>204</v>
      </c>
      <c r="U1490" s="162" t="s">
        <v>204</v>
      </c>
      <c r="V1490" s="162" t="s">
        <v>204</v>
      </c>
      <c r="W1490" s="162" t="s">
        <v>204</v>
      </c>
      <c r="X1490" s="162" t="s">
        <v>204</v>
      </c>
      <c r="Y1490" s="162" t="s">
        <v>204</v>
      </c>
      <c r="Z1490" s="162" t="s">
        <v>204</v>
      </c>
      <c r="AA1490" s="162" t="s">
        <v>204</v>
      </c>
      <c r="AB1490" s="162" t="s">
        <v>204</v>
      </c>
      <c r="AC1490" s="162" t="s">
        <v>204</v>
      </c>
      <c r="AD1490" s="162" t="s">
        <v>204</v>
      </c>
      <c r="AE1490" s="162" t="s">
        <v>204</v>
      </c>
      <c r="AF1490" s="162" t="s">
        <v>204</v>
      </c>
      <c r="AG1490" s="162" t="s">
        <v>197</v>
      </c>
    </row>
    <row r="1491" spans="1:33" x14ac:dyDescent="0.25">
      <c r="A1491" s="162" t="s">
        <v>236</v>
      </c>
      <c r="B1491" s="162" t="s">
        <v>197</v>
      </c>
      <c r="C1491" s="162" t="s">
        <v>197</v>
      </c>
      <c r="D1491" s="162" t="s">
        <v>1358</v>
      </c>
      <c r="E1491" s="162" t="s">
        <v>197</v>
      </c>
      <c r="F1491" s="162" t="s">
        <v>1359</v>
      </c>
      <c r="G1491" s="162" t="s">
        <v>54</v>
      </c>
      <c r="H1491" s="162" t="s">
        <v>2813</v>
      </c>
      <c r="I1491" s="162" t="s">
        <v>2059</v>
      </c>
      <c r="J1491" s="162" t="s">
        <v>1412</v>
      </c>
      <c r="K1491" s="162" t="s">
        <v>10</v>
      </c>
      <c r="L1491" s="162">
        <v>3</v>
      </c>
      <c r="M1491" s="162">
        <v>2017</v>
      </c>
      <c r="N1491" s="162" t="s">
        <v>2824</v>
      </c>
      <c r="O1491" s="162">
        <v>5423</v>
      </c>
      <c r="P1491" s="162" t="s">
        <v>204</v>
      </c>
      <c r="Q1491" s="162" t="s">
        <v>204</v>
      </c>
      <c r="R1491" s="162" t="s">
        <v>242</v>
      </c>
      <c r="S1491" s="162" t="s">
        <v>204</v>
      </c>
      <c r="T1491" s="162" t="s">
        <v>204</v>
      </c>
      <c r="U1491" s="162" t="s">
        <v>204</v>
      </c>
      <c r="V1491" s="162" t="s">
        <v>204</v>
      </c>
      <c r="W1491" s="162" t="s">
        <v>204</v>
      </c>
      <c r="X1491" s="162" t="s">
        <v>205</v>
      </c>
      <c r="Y1491" s="162" t="s">
        <v>204</v>
      </c>
      <c r="Z1491" s="162" t="s">
        <v>204</v>
      </c>
      <c r="AA1491" s="162" t="s">
        <v>204</v>
      </c>
      <c r="AB1491" s="162" t="s">
        <v>204</v>
      </c>
      <c r="AC1491" s="162" t="s">
        <v>204</v>
      </c>
      <c r="AD1491" s="162" t="s">
        <v>204</v>
      </c>
      <c r="AE1491" s="162" t="s">
        <v>204</v>
      </c>
      <c r="AF1491" s="162" t="s">
        <v>204</v>
      </c>
      <c r="AG1491" s="162" t="s">
        <v>197</v>
      </c>
    </row>
    <row r="1492" spans="1:33" x14ac:dyDescent="0.25">
      <c r="A1492" s="162" t="s">
        <v>236</v>
      </c>
      <c r="B1492" s="162" t="s">
        <v>197</v>
      </c>
      <c r="C1492" s="162" t="s">
        <v>197</v>
      </c>
      <c r="D1492" s="162" t="s">
        <v>1358</v>
      </c>
      <c r="E1492" s="162" t="s">
        <v>197</v>
      </c>
      <c r="F1492" s="162" t="s">
        <v>1359</v>
      </c>
      <c r="G1492" s="162" t="s">
        <v>54</v>
      </c>
      <c r="H1492" s="162" t="s">
        <v>2813</v>
      </c>
      <c r="I1492" s="162" t="s">
        <v>2059</v>
      </c>
      <c r="J1492" s="162" t="s">
        <v>1412</v>
      </c>
      <c r="K1492" s="162" t="s">
        <v>10</v>
      </c>
      <c r="L1492" s="162">
        <v>2</v>
      </c>
      <c r="M1492" s="162">
        <v>2017</v>
      </c>
      <c r="N1492" s="162" t="s">
        <v>2823</v>
      </c>
      <c r="O1492" s="162">
        <v>6679</v>
      </c>
      <c r="P1492" s="162" t="s">
        <v>204</v>
      </c>
      <c r="Q1492" s="162" t="s">
        <v>204</v>
      </c>
      <c r="R1492" s="162" t="s">
        <v>242</v>
      </c>
      <c r="S1492" s="162" t="s">
        <v>204</v>
      </c>
      <c r="T1492" s="162" t="s">
        <v>204</v>
      </c>
      <c r="U1492" s="162" t="s">
        <v>204</v>
      </c>
      <c r="V1492" s="162" t="s">
        <v>204</v>
      </c>
      <c r="W1492" s="162" t="s">
        <v>204</v>
      </c>
      <c r="X1492" s="162" t="s">
        <v>205</v>
      </c>
      <c r="Y1492" s="162" t="s">
        <v>204</v>
      </c>
      <c r="Z1492" s="162" t="s">
        <v>204</v>
      </c>
      <c r="AA1492" s="162" t="s">
        <v>204</v>
      </c>
      <c r="AB1492" s="162" t="s">
        <v>204</v>
      </c>
      <c r="AC1492" s="162" t="s">
        <v>204</v>
      </c>
      <c r="AD1492" s="162" t="s">
        <v>204</v>
      </c>
      <c r="AE1492" s="162" t="s">
        <v>204</v>
      </c>
      <c r="AF1492" s="162" t="s">
        <v>204</v>
      </c>
      <c r="AG1492" s="162" t="s">
        <v>197</v>
      </c>
    </row>
    <row r="1493" spans="1:33" x14ac:dyDescent="0.25">
      <c r="A1493" s="162" t="s">
        <v>236</v>
      </c>
      <c r="B1493" s="162" t="s">
        <v>197</v>
      </c>
      <c r="C1493" s="162" t="s">
        <v>197</v>
      </c>
      <c r="D1493" s="162" t="s">
        <v>1358</v>
      </c>
      <c r="E1493" s="162" t="s">
        <v>197</v>
      </c>
      <c r="F1493" s="162" t="s">
        <v>1359</v>
      </c>
      <c r="G1493" s="162" t="s">
        <v>54</v>
      </c>
      <c r="H1493" s="162" t="s">
        <v>2813</v>
      </c>
      <c r="I1493" s="162" t="s">
        <v>2059</v>
      </c>
      <c r="J1493" s="162" t="s">
        <v>1412</v>
      </c>
      <c r="K1493" s="162" t="s">
        <v>10</v>
      </c>
      <c r="L1493" s="162">
        <v>7</v>
      </c>
      <c r="M1493" s="162">
        <v>2016</v>
      </c>
      <c r="N1493" s="162" t="s">
        <v>2814</v>
      </c>
      <c r="O1493" s="162">
        <v>4566</v>
      </c>
      <c r="P1493" s="162" t="s">
        <v>204</v>
      </c>
      <c r="Q1493" s="162" t="s">
        <v>204</v>
      </c>
      <c r="R1493" s="162" t="s">
        <v>205</v>
      </c>
      <c r="S1493" s="162" t="s">
        <v>204</v>
      </c>
      <c r="T1493" s="162" t="s">
        <v>204</v>
      </c>
      <c r="U1493" s="162" t="s">
        <v>204</v>
      </c>
      <c r="V1493" s="162" t="s">
        <v>204</v>
      </c>
      <c r="W1493" s="162" t="s">
        <v>204</v>
      </c>
      <c r="X1493" s="162" t="s">
        <v>204</v>
      </c>
      <c r="Y1493" s="162" t="s">
        <v>204</v>
      </c>
      <c r="Z1493" s="162" t="s">
        <v>204</v>
      </c>
      <c r="AA1493" s="162" t="s">
        <v>204</v>
      </c>
      <c r="AB1493" s="162" t="s">
        <v>204</v>
      </c>
      <c r="AC1493" s="162" t="s">
        <v>204</v>
      </c>
      <c r="AD1493" s="162" t="s">
        <v>204</v>
      </c>
      <c r="AE1493" s="162" t="s">
        <v>204</v>
      </c>
      <c r="AF1493" s="162" t="s">
        <v>204</v>
      </c>
      <c r="AG1493" s="162" t="s">
        <v>197</v>
      </c>
    </row>
    <row r="1494" spans="1:33" x14ac:dyDescent="0.25">
      <c r="A1494" s="162" t="s">
        <v>236</v>
      </c>
      <c r="B1494" s="162" t="s">
        <v>197</v>
      </c>
      <c r="C1494" s="162" t="s">
        <v>197</v>
      </c>
      <c r="D1494" s="162" t="s">
        <v>1358</v>
      </c>
      <c r="E1494" s="162" t="s">
        <v>197</v>
      </c>
      <c r="F1494" s="162" t="s">
        <v>1359</v>
      </c>
      <c r="G1494" s="162" t="s">
        <v>54</v>
      </c>
      <c r="H1494" s="162" t="s">
        <v>2813</v>
      </c>
      <c r="I1494" s="162" t="s">
        <v>2059</v>
      </c>
      <c r="J1494" s="162" t="s">
        <v>1412</v>
      </c>
      <c r="K1494" s="162" t="s">
        <v>10</v>
      </c>
      <c r="L1494" s="162">
        <v>9</v>
      </c>
      <c r="M1494" s="162">
        <v>2016</v>
      </c>
      <c r="N1494" s="162" t="s">
        <v>2817</v>
      </c>
      <c r="O1494" s="162">
        <v>3719</v>
      </c>
      <c r="P1494" s="162" t="s">
        <v>204</v>
      </c>
      <c r="Q1494" s="162" t="s">
        <v>204</v>
      </c>
      <c r="R1494" s="162" t="s">
        <v>205</v>
      </c>
      <c r="S1494" s="162" t="s">
        <v>204</v>
      </c>
      <c r="T1494" s="162" t="s">
        <v>204</v>
      </c>
      <c r="U1494" s="162" t="s">
        <v>204</v>
      </c>
      <c r="V1494" s="162" t="s">
        <v>204</v>
      </c>
      <c r="W1494" s="162" t="s">
        <v>204</v>
      </c>
      <c r="X1494" s="162" t="s">
        <v>204</v>
      </c>
      <c r="Y1494" s="162" t="s">
        <v>204</v>
      </c>
      <c r="Z1494" s="162" t="s">
        <v>204</v>
      </c>
      <c r="AA1494" s="162" t="s">
        <v>204</v>
      </c>
      <c r="AB1494" s="162" t="s">
        <v>204</v>
      </c>
      <c r="AC1494" s="162" t="s">
        <v>204</v>
      </c>
      <c r="AD1494" s="162" t="s">
        <v>204</v>
      </c>
      <c r="AE1494" s="162" t="s">
        <v>204</v>
      </c>
      <c r="AF1494" s="162" t="s">
        <v>204</v>
      </c>
      <c r="AG1494" s="162" t="s">
        <v>197</v>
      </c>
    </row>
    <row r="1495" spans="1:33" x14ac:dyDescent="0.25">
      <c r="A1495" s="162" t="s">
        <v>236</v>
      </c>
      <c r="B1495" s="162" t="s">
        <v>197</v>
      </c>
      <c r="C1495" s="162" t="s">
        <v>197</v>
      </c>
      <c r="D1495" s="162" t="s">
        <v>1358</v>
      </c>
      <c r="E1495" s="162" t="s">
        <v>197</v>
      </c>
      <c r="F1495" s="162" t="s">
        <v>1359</v>
      </c>
      <c r="G1495" s="162" t="s">
        <v>54</v>
      </c>
      <c r="H1495" s="162" t="s">
        <v>2813</v>
      </c>
      <c r="I1495" s="162" t="s">
        <v>2059</v>
      </c>
      <c r="J1495" s="162" t="s">
        <v>1412</v>
      </c>
      <c r="K1495" s="162" t="s">
        <v>10</v>
      </c>
      <c r="L1495" s="162">
        <v>10</v>
      </c>
      <c r="M1495" s="162">
        <v>2016</v>
      </c>
      <c r="N1495" s="162" t="s">
        <v>2818</v>
      </c>
      <c r="O1495" s="162">
        <v>8558</v>
      </c>
      <c r="P1495" s="162" t="s">
        <v>204</v>
      </c>
      <c r="Q1495" s="162" t="s">
        <v>204</v>
      </c>
      <c r="R1495" s="162" t="s">
        <v>205</v>
      </c>
      <c r="S1495" s="162" t="s">
        <v>204</v>
      </c>
      <c r="T1495" s="162" t="s">
        <v>204</v>
      </c>
      <c r="U1495" s="162" t="s">
        <v>204</v>
      </c>
      <c r="V1495" s="162" t="s">
        <v>204</v>
      </c>
      <c r="W1495" s="162" t="s">
        <v>204</v>
      </c>
      <c r="X1495" s="162" t="s">
        <v>205</v>
      </c>
      <c r="Y1495" s="162" t="s">
        <v>204</v>
      </c>
      <c r="Z1495" s="162" t="s">
        <v>204</v>
      </c>
      <c r="AA1495" s="162" t="s">
        <v>204</v>
      </c>
      <c r="AB1495" s="162" t="s">
        <v>204</v>
      </c>
      <c r="AC1495" s="162" t="s">
        <v>204</v>
      </c>
      <c r="AD1495" s="162" t="s">
        <v>204</v>
      </c>
      <c r="AE1495" s="162" t="s">
        <v>204</v>
      </c>
      <c r="AF1495" s="162" t="s">
        <v>204</v>
      </c>
      <c r="AG1495" s="162" t="s">
        <v>197</v>
      </c>
    </row>
    <row r="1496" spans="1:33" x14ac:dyDescent="0.25">
      <c r="A1496" s="162" t="s">
        <v>236</v>
      </c>
      <c r="B1496" s="162" t="s">
        <v>197</v>
      </c>
      <c r="C1496" s="162" t="s">
        <v>197</v>
      </c>
      <c r="D1496" s="162" t="s">
        <v>1358</v>
      </c>
      <c r="E1496" s="162" t="s">
        <v>197</v>
      </c>
      <c r="F1496" s="162" t="s">
        <v>1359</v>
      </c>
      <c r="G1496" s="162" t="s">
        <v>54</v>
      </c>
      <c r="H1496" s="162" t="s">
        <v>2813</v>
      </c>
      <c r="I1496" s="162" t="s">
        <v>2059</v>
      </c>
      <c r="J1496" s="162" t="s">
        <v>1412</v>
      </c>
      <c r="K1496" s="162" t="s">
        <v>10</v>
      </c>
      <c r="L1496" s="162">
        <v>11</v>
      </c>
      <c r="M1496" s="162">
        <v>2016</v>
      </c>
      <c r="N1496" s="162" t="s">
        <v>2819</v>
      </c>
      <c r="O1496" s="162">
        <v>5520</v>
      </c>
      <c r="P1496" s="162" t="s">
        <v>204</v>
      </c>
      <c r="Q1496" s="162" t="s">
        <v>204</v>
      </c>
      <c r="R1496" s="162" t="s">
        <v>205</v>
      </c>
      <c r="S1496" s="162" t="s">
        <v>204</v>
      </c>
      <c r="T1496" s="162" t="s">
        <v>204</v>
      </c>
      <c r="U1496" s="162" t="s">
        <v>204</v>
      </c>
      <c r="V1496" s="162" t="s">
        <v>204</v>
      </c>
      <c r="W1496" s="162" t="s">
        <v>204</v>
      </c>
      <c r="X1496" s="162" t="s">
        <v>205</v>
      </c>
      <c r="Y1496" s="162" t="s">
        <v>204</v>
      </c>
      <c r="Z1496" s="162" t="s">
        <v>204</v>
      </c>
      <c r="AA1496" s="162" t="s">
        <v>204</v>
      </c>
      <c r="AB1496" s="162" t="s">
        <v>204</v>
      </c>
      <c r="AC1496" s="162" t="s">
        <v>204</v>
      </c>
      <c r="AD1496" s="162" t="s">
        <v>204</v>
      </c>
      <c r="AE1496" s="162" t="s">
        <v>204</v>
      </c>
      <c r="AF1496" s="162" t="s">
        <v>204</v>
      </c>
      <c r="AG1496" s="162" t="s">
        <v>197</v>
      </c>
    </row>
    <row r="1497" spans="1:33" x14ac:dyDescent="0.25">
      <c r="A1497" s="162" t="s">
        <v>236</v>
      </c>
      <c r="B1497" s="162" t="s">
        <v>197</v>
      </c>
      <c r="C1497" s="162" t="s">
        <v>197</v>
      </c>
      <c r="D1497" s="162" t="s">
        <v>1358</v>
      </c>
      <c r="E1497" s="162" t="s">
        <v>197</v>
      </c>
      <c r="F1497" s="162" t="s">
        <v>1359</v>
      </c>
      <c r="G1497" s="162" t="s">
        <v>54</v>
      </c>
      <c r="H1497" s="162" t="s">
        <v>2813</v>
      </c>
      <c r="I1497" s="162" t="s">
        <v>2059</v>
      </c>
      <c r="J1497" s="162" t="s">
        <v>1412</v>
      </c>
      <c r="K1497" s="162" t="s">
        <v>10</v>
      </c>
      <c r="L1497" s="162">
        <v>1</v>
      </c>
      <c r="M1497" s="162">
        <v>2017</v>
      </c>
      <c r="N1497" s="162" t="s">
        <v>2822</v>
      </c>
      <c r="O1497" s="162">
        <v>3844</v>
      </c>
      <c r="P1497" s="162" t="s">
        <v>204</v>
      </c>
      <c r="Q1497" s="162" t="s">
        <v>204</v>
      </c>
      <c r="R1497" s="162" t="s">
        <v>242</v>
      </c>
      <c r="S1497" s="162" t="s">
        <v>204</v>
      </c>
      <c r="T1497" s="162" t="s">
        <v>204</v>
      </c>
      <c r="U1497" s="162" t="s">
        <v>204</v>
      </c>
      <c r="V1497" s="162" t="s">
        <v>204</v>
      </c>
      <c r="W1497" s="162" t="s">
        <v>204</v>
      </c>
      <c r="X1497" s="162" t="s">
        <v>205</v>
      </c>
      <c r="Y1497" s="162" t="s">
        <v>204</v>
      </c>
      <c r="Z1497" s="162" t="s">
        <v>204</v>
      </c>
      <c r="AA1497" s="162" t="s">
        <v>204</v>
      </c>
      <c r="AB1497" s="162" t="s">
        <v>204</v>
      </c>
      <c r="AC1497" s="162" t="s">
        <v>204</v>
      </c>
      <c r="AD1497" s="162" t="s">
        <v>204</v>
      </c>
      <c r="AE1497" s="162" t="s">
        <v>204</v>
      </c>
      <c r="AF1497" s="162" t="s">
        <v>204</v>
      </c>
      <c r="AG1497" s="162" t="s">
        <v>197</v>
      </c>
    </row>
    <row r="1498" spans="1:33" x14ac:dyDescent="0.25">
      <c r="A1498" s="162" t="s">
        <v>236</v>
      </c>
      <c r="B1498" s="162" t="s">
        <v>197</v>
      </c>
      <c r="C1498" s="162" t="s">
        <v>197</v>
      </c>
      <c r="D1498" s="162" t="s">
        <v>1358</v>
      </c>
      <c r="E1498" s="162" t="s">
        <v>197</v>
      </c>
      <c r="F1498" s="162" t="s">
        <v>1359</v>
      </c>
      <c r="G1498" s="162" t="s">
        <v>54</v>
      </c>
      <c r="H1498" s="162" t="s">
        <v>2813</v>
      </c>
      <c r="I1498" s="162" t="s">
        <v>2059</v>
      </c>
      <c r="J1498" s="162" t="s">
        <v>1412</v>
      </c>
      <c r="K1498" s="162" t="s">
        <v>10</v>
      </c>
      <c r="L1498" s="162">
        <v>12</v>
      </c>
      <c r="M1498" s="162">
        <v>2016</v>
      </c>
      <c r="N1498" s="162" t="s">
        <v>2820</v>
      </c>
      <c r="O1498" s="162">
        <v>1665</v>
      </c>
      <c r="P1498" s="162" t="s">
        <v>204</v>
      </c>
      <c r="Q1498" s="162" t="s">
        <v>204</v>
      </c>
      <c r="R1498" s="162" t="s">
        <v>205</v>
      </c>
      <c r="S1498" s="162" t="s">
        <v>204</v>
      </c>
      <c r="T1498" s="162" t="s">
        <v>204</v>
      </c>
      <c r="U1498" s="162" t="s">
        <v>204</v>
      </c>
      <c r="V1498" s="162" t="s">
        <v>204</v>
      </c>
      <c r="W1498" s="162" t="s">
        <v>204</v>
      </c>
      <c r="X1498" s="162" t="s">
        <v>205</v>
      </c>
      <c r="Y1498" s="162" t="s">
        <v>204</v>
      </c>
      <c r="Z1498" s="162" t="s">
        <v>204</v>
      </c>
      <c r="AA1498" s="162" t="s">
        <v>204</v>
      </c>
      <c r="AB1498" s="162" t="s">
        <v>204</v>
      </c>
      <c r="AC1498" s="162" t="s">
        <v>204</v>
      </c>
      <c r="AD1498" s="162" t="s">
        <v>204</v>
      </c>
      <c r="AE1498" s="162" t="s">
        <v>204</v>
      </c>
      <c r="AF1498" s="162" t="s">
        <v>204</v>
      </c>
      <c r="AG1498" s="162" t="s">
        <v>197</v>
      </c>
    </row>
    <row r="1499" spans="1:33" x14ac:dyDescent="0.25">
      <c r="A1499" s="162" t="s">
        <v>236</v>
      </c>
      <c r="B1499" s="162" t="s">
        <v>197</v>
      </c>
      <c r="C1499" s="162" t="s">
        <v>197</v>
      </c>
      <c r="D1499" s="162" t="s">
        <v>1358</v>
      </c>
      <c r="E1499" s="162" t="s">
        <v>197</v>
      </c>
      <c r="F1499" s="162" t="s">
        <v>1359</v>
      </c>
      <c r="G1499" s="162" t="s">
        <v>54</v>
      </c>
      <c r="H1499" s="162" t="s">
        <v>2813</v>
      </c>
      <c r="I1499" s="162" t="s">
        <v>2059</v>
      </c>
      <c r="J1499" s="162" t="s">
        <v>1412</v>
      </c>
      <c r="K1499" s="162" t="s">
        <v>10</v>
      </c>
      <c r="L1499" s="162">
        <v>12</v>
      </c>
      <c r="M1499" s="162">
        <v>2016</v>
      </c>
      <c r="N1499" s="162" t="s">
        <v>2821</v>
      </c>
      <c r="O1499" s="162">
        <v>6014</v>
      </c>
      <c r="P1499" s="162" t="s">
        <v>204</v>
      </c>
      <c r="Q1499" s="162" t="s">
        <v>204</v>
      </c>
      <c r="R1499" s="162" t="s">
        <v>205</v>
      </c>
      <c r="S1499" s="162" t="s">
        <v>204</v>
      </c>
      <c r="T1499" s="162" t="s">
        <v>204</v>
      </c>
      <c r="U1499" s="162" t="s">
        <v>204</v>
      </c>
      <c r="V1499" s="162" t="s">
        <v>204</v>
      </c>
      <c r="W1499" s="162" t="s">
        <v>204</v>
      </c>
      <c r="X1499" s="162" t="s">
        <v>205</v>
      </c>
      <c r="Y1499" s="162" t="s">
        <v>204</v>
      </c>
      <c r="Z1499" s="162" t="s">
        <v>204</v>
      </c>
      <c r="AA1499" s="162" t="s">
        <v>204</v>
      </c>
      <c r="AB1499" s="162" t="s">
        <v>204</v>
      </c>
      <c r="AC1499" s="162" t="s">
        <v>204</v>
      </c>
      <c r="AD1499" s="162" t="s">
        <v>204</v>
      </c>
      <c r="AE1499" s="162" t="s">
        <v>204</v>
      </c>
      <c r="AF1499" s="162" t="s">
        <v>204</v>
      </c>
      <c r="AG1499" s="162" t="s">
        <v>197</v>
      </c>
    </row>
    <row r="1500" spans="1:33" x14ac:dyDescent="0.25">
      <c r="A1500" s="162" t="s">
        <v>236</v>
      </c>
      <c r="B1500" s="162" t="s">
        <v>197</v>
      </c>
      <c r="C1500" s="162" t="s">
        <v>197</v>
      </c>
      <c r="D1500" s="162" t="s">
        <v>1358</v>
      </c>
      <c r="E1500" s="162" t="s">
        <v>197</v>
      </c>
      <c r="F1500" s="162" t="s">
        <v>1359</v>
      </c>
      <c r="G1500" s="162" t="s">
        <v>56</v>
      </c>
      <c r="H1500" s="162" t="s">
        <v>2825</v>
      </c>
      <c r="I1500" s="162" t="s">
        <v>2535</v>
      </c>
      <c r="J1500" s="162" t="s">
        <v>1412</v>
      </c>
      <c r="K1500" s="162" t="s">
        <v>47</v>
      </c>
      <c r="L1500" s="162">
        <v>12</v>
      </c>
      <c r="M1500" s="162">
        <v>2016</v>
      </c>
      <c r="N1500" s="162" t="s">
        <v>2832</v>
      </c>
      <c r="O1500" s="162">
        <v>1264</v>
      </c>
      <c r="P1500" s="162" t="s">
        <v>204</v>
      </c>
      <c r="Q1500" s="162" t="s">
        <v>204</v>
      </c>
      <c r="R1500" s="162" t="s">
        <v>204</v>
      </c>
      <c r="S1500" s="162" t="s">
        <v>204</v>
      </c>
      <c r="T1500" s="162" t="s">
        <v>204</v>
      </c>
      <c r="U1500" s="162" t="s">
        <v>204</v>
      </c>
      <c r="V1500" s="162" t="s">
        <v>204</v>
      </c>
      <c r="W1500" s="162" t="s">
        <v>204</v>
      </c>
      <c r="X1500" s="162" t="s">
        <v>205</v>
      </c>
      <c r="Y1500" s="162" t="s">
        <v>204</v>
      </c>
      <c r="Z1500" s="162" t="s">
        <v>204</v>
      </c>
      <c r="AA1500" s="162" t="s">
        <v>204</v>
      </c>
      <c r="AB1500" s="162" t="s">
        <v>204</v>
      </c>
      <c r="AC1500" s="162" t="s">
        <v>204</v>
      </c>
      <c r="AD1500" s="162" t="s">
        <v>204</v>
      </c>
      <c r="AE1500" s="162" t="s">
        <v>204</v>
      </c>
      <c r="AF1500" s="162" t="s">
        <v>204</v>
      </c>
      <c r="AG1500" s="162" t="s">
        <v>197</v>
      </c>
    </row>
    <row r="1501" spans="1:33" x14ac:dyDescent="0.25">
      <c r="A1501" s="162" t="s">
        <v>236</v>
      </c>
      <c r="B1501" s="162" t="s">
        <v>197</v>
      </c>
      <c r="C1501" s="162" t="s">
        <v>197</v>
      </c>
      <c r="D1501" s="162" t="s">
        <v>1358</v>
      </c>
      <c r="E1501" s="162" t="s">
        <v>197</v>
      </c>
      <c r="F1501" s="162" t="s">
        <v>1359</v>
      </c>
      <c r="G1501" s="162" t="s">
        <v>56</v>
      </c>
      <c r="H1501" s="162" t="s">
        <v>2825</v>
      </c>
      <c r="I1501" s="162" t="s">
        <v>2535</v>
      </c>
      <c r="J1501" s="162" t="s">
        <v>1412</v>
      </c>
      <c r="K1501" s="162" t="s">
        <v>47</v>
      </c>
      <c r="L1501" s="162">
        <v>10</v>
      </c>
      <c r="M1501" s="162">
        <v>2016</v>
      </c>
      <c r="N1501" s="162" t="s">
        <v>2828</v>
      </c>
      <c r="O1501" s="162">
        <v>2715</v>
      </c>
      <c r="P1501" s="162" t="s">
        <v>204</v>
      </c>
      <c r="Q1501" s="162" t="s">
        <v>204</v>
      </c>
      <c r="R1501" s="162" t="s">
        <v>204</v>
      </c>
      <c r="S1501" s="162" t="s">
        <v>204</v>
      </c>
      <c r="T1501" s="162" t="s">
        <v>204</v>
      </c>
      <c r="U1501" s="162" t="s">
        <v>204</v>
      </c>
      <c r="V1501" s="162" t="s">
        <v>204</v>
      </c>
      <c r="W1501" s="162" t="s">
        <v>204</v>
      </c>
      <c r="X1501" s="162" t="s">
        <v>205</v>
      </c>
      <c r="Y1501" s="162" t="s">
        <v>204</v>
      </c>
      <c r="Z1501" s="162" t="s">
        <v>204</v>
      </c>
      <c r="AA1501" s="162" t="s">
        <v>204</v>
      </c>
      <c r="AB1501" s="162" t="s">
        <v>204</v>
      </c>
      <c r="AC1501" s="162" t="s">
        <v>204</v>
      </c>
      <c r="AD1501" s="162" t="s">
        <v>204</v>
      </c>
      <c r="AE1501" s="162" t="s">
        <v>204</v>
      </c>
      <c r="AF1501" s="162" t="s">
        <v>204</v>
      </c>
      <c r="AG1501" s="162" t="s">
        <v>197</v>
      </c>
    </row>
    <row r="1502" spans="1:33" x14ac:dyDescent="0.25">
      <c r="A1502" s="162" t="s">
        <v>236</v>
      </c>
      <c r="B1502" s="162" t="s">
        <v>197</v>
      </c>
      <c r="C1502" s="162" t="s">
        <v>197</v>
      </c>
      <c r="D1502" s="162" t="s">
        <v>1358</v>
      </c>
      <c r="E1502" s="162" t="s">
        <v>197</v>
      </c>
      <c r="F1502" s="162" t="s">
        <v>1359</v>
      </c>
      <c r="G1502" s="162" t="s">
        <v>56</v>
      </c>
      <c r="H1502" s="162" t="s">
        <v>2825</v>
      </c>
      <c r="I1502" s="162" t="s">
        <v>2535</v>
      </c>
      <c r="J1502" s="162" t="s">
        <v>1412</v>
      </c>
      <c r="K1502" s="162" t="s">
        <v>47</v>
      </c>
      <c r="L1502" s="162">
        <v>10</v>
      </c>
      <c r="M1502" s="162">
        <v>2016</v>
      </c>
      <c r="N1502" s="162" t="s">
        <v>2829</v>
      </c>
      <c r="O1502" s="162">
        <v>2715</v>
      </c>
      <c r="P1502" s="162" t="s">
        <v>204</v>
      </c>
      <c r="Q1502" s="162" t="s">
        <v>204</v>
      </c>
      <c r="R1502" s="162" t="s">
        <v>204</v>
      </c>
      <c r="S1502" s="162" t="s">
        <v>204</v>
      </c>
      <c r="T1502" s="162" t="s">
        <v>204</v>
      </c>
      <c r="U1502" s="162" t="s">
        <v>204</v>
      </c>
      <c r="V1502" s="162" t="s">
        <v>204</v>
      </c>
      <c r="W1502" s="162" t="s">
        <v>204</v>
      </c>
      <c r="X1502" s="162" t="s">
        <v>205</v>
      </c>
      <c r="Y1502" s="162" t="s">
        <v>204</v>
      </c>
      <c r="Z1502" s="162" t="s">
        <v>204</v>
      </c>
      <c r="AA1502" s="162" t="s">
        <v>204</v>
      </c>
      <c r="AB1502" s="162" t="s">
        <v>204</v>
      </c>
      <c r="AC1502" s="162" t="s">
        <v>204</v>
      </c>
      <c r="AD1502" s="162" t="s">
        <v>204</v>
      </c>
      <c r="AE1502" s="162" t="s">
        <v>204</v>
      </c>
      <c r="AF1502" s="162" t="s">
        <v>204</v>
      </c>
      <c r="AG1502" s="162" t="s">
        <v>197</v>
      </c>
    </row>
    <row r="1503" spans="1:33" x14ac:dyDescent="0.25">
      <c r="A1503" s="162" t="s">
        <v>236</v>
      </c>
      <c r="B1503" s="162" t="s">
        <v>197</v>
      </c>
      <c r="C1503" s="162" t="s">
        <v>197</v>
      </c>
      <c r="D1503" s="162" t="s">
        <v>1358</v>
      </c>
      <c r="E1503" s="162" t="s">
        <v>197</v>
      </c>
      <c r="F1503" s="162" t="s">
        <v>1359</v>
      </c>
      <c r="G1503" s="162" t="s">
        <v>56</v>
      </c>
      <c r="H1503" s="162" t="s">
        <v>2825</v>
      </c>
      <c r="I1503" s="162" t="s">
        <v>2535</v>
      </c>
      <c r="J1503" s="162" t="s">
        <v>1412</v>
      </c>
      <c r="K1503" s="162" t="s">
        <v>47</v>
      </c>
      <c r="L1503" s="162">
        <v>9</v>
      </c>
      <c r="M1503" s="162">
        <v>2016</v>
      </c>
      <c r="N1503" s="162" t="s">
        <v>2827</v>
      </c>
      <c r="O1503" s="162">
        <v>4285</v>
      </c>
      <c r="P1503" s="162" t="s">
        <v>204</v>
      </c>
      <c r="Q1503" s="162" t="s">
        <v>204</v>
      </c>
      <c r="R1503" s="162" t="s">
        <v>204</v>
      </c>
      <c r="S1503" s="162" t="s">
        <v>204</v>
      </c>
      <c r="T1503" s="162" t="s">
        <v>204</v>
      </c>
      <c r="U1503" s="162" t="s">
        <v>204</v>
      </c>
      <c r="V1503" s="162" t="s">
        <v>204</v>
      </c>
      <c r="W1503" s="162" t="s">
        <v>204</v>
      </c>
      <c r="X1503" s="162" t="s">
        <v>205</v>
      </c>
      <c r="Y1503" s="162" t="s">
        <v>204</v>
      </c>
      <c r="Z1503" s="162" t="s">
        <v>204</v>
      </c>
      <c r="AA1503" s="162" t="s">
        <v>204</v>
      </c>
      <c r="AB1503" s="162" t="s">
        <v>204</v>
      </c>
      <c r="AC1503" s="162" t="s">
        <v>204</v>
      </c>
      <c r="AD1503" s="162" t="s">
        <v>204</v>
      </c>
      <c r="AE1503" s="162" t="s">
        <v>204</v>
      </c>
      <c r="AF1503" s="162" t="s">
        <v>204</v>
      </c>
      <c r="AG1503" s="162" t="s">
        <v>197</v>
      </c>
    </row>
    <row r="1504" spans="1:33" x14ac:dyDescent="0.25">
      <c r="A1504" s="162" t="s">
        <v>236</v>
      </c>
      <c r="B1504" s="162" t="s">
        <v>197</v>
      </c>
      <c r="C1504" s="162" t="s">
        <v>197</v>
      </c>
      <c r="D1504" s="162" t="s">
        <v>1358</v>
      </c>
      <c r="E1504" s="162" t="s">
        <v>197</v>
      </c>
      <c r="F1504" s="162" t="s">
        <v>1359</v>
      </c>
      <c r="G1504" s="162" t="s">
        <v>56</v>
      </c>
      <c r="H1504" s="162" t="s">
        <v>2825</v>
      </c>
      <c r="I1504" s="162" t="s">
        <v>2535</v>
      </c>
      <c r="J1504" s="162" t="s">
        <v>1412</v>
      </c>
      <c r="K1504" s="162" t="s">
        <v>47</v>
      </c>
      <c r="L1504" s="162">
        <v>8</v>
      </c>
      <c r="M1504" s="162">
        <v>2016</v>
      </c>
      <c r="N1504" s="162" t="s">
        <v>2826</v>
      </c>
      <c r="O1504" s="162">
        <v>2843</v>
      </c>
      <c r="P1504" s="162" t="s">
        <v>204</v>
      </c>
      <c r="Q1504" s="162" t="s">
        <v>204</v>
      </c>
      <c r="R1504" s="162" t="s">
        <v>204</v>
      </c>
      <c r="S1504" s="162" t="s">
        <v>204</v>
      </c>
      <c r="T1504" s="162" t="s">
        <v>204</v>
      </c>
      <c r="U1504" s="162" t="s">
        <v>204</v>
      </c>
      <c r="V1504" s="162" t="s">
        <v>204</v>
      </c>
      <c r="W1504" s="162" t="s">
        <v>204</v>
      </c>
      <c r="X1504" s="162" t="s">
        <v>204</v>
      </c>
      <c r="Y1504" s="162" t="s">
        <v>204</v>
      </c>
      <c r="Z1504" s="162" t="s">
        <v>204</v>
      </c>
      <c r="AA1504" s="162" t="s">
        <v>204</v>
      </c>
      <c r="AB1504" s="162" t="s">
        <v>204</v>
      </c>
      <c r="AC1504" s="162" t="s">
        <v>204</v>
      </c>
      <c r="AD1504" s="162" t="s">
        <v>204</v>
      </c>
      <c r="AE1504" s="162" t="s">
        <v>204</v>
      </c>
      <c r="AF1504" s="162" t="s">
        <v>204</v>
      </c>
      <c r="AG1504" s="162" t="s">
        <v>197</v>
      </c>
    </row>
    <row r="1505" spans="1:33" x14ac:dyDescent="0.25">
      <c r="A1505" s="162" t="s">
        <v>236</v>
      </c>
      <c r="B1505" s="162" t="s">
        <v>197</v>
      </c>
      <c r="C1505" s="162" t="s">
        <v>197</v>
      </c>
      <c r="D1505" s="162" t="s">
        <v>1358</v>
      </c>
      <c r="E1505" s="162" t="s">
        <v>197</v>
      </c>
      <c r="F1505" s="162" t="s">
        <v>1359</v>
      </c>
      <c r="G1505" s="162" t="s">
        <v>56</v>
      </c>
      <c r="H1505" s="162" t="s">
        <v>2825</v>
      </c>
      <c r="I1505" s="162" t="s">
        <v>2535</v>
      </c>
      <c r="J1505" s="162" t="s">
        <v>1412</v>
      </c>
      <c r="K1505" s="162" t="s">
        <v>47</v>
      </c>
      <c r="L1505" s="162">
        <v>11</v>
      </c>
      <c r="M1505" s="162">
        <v>2016</v>
      </c>
      <c r="N1505" s="162" t="s">
        <v>2831</v>
      </c>
      <c r="O1505" s="162">
        <v>1893</v>
      </c>
      <c r="P1505" s="162" t="s">
        <v>204</v>
      </c>
      <c r="Q1505" s="162" t="s">
        <v>204</v>
      </c>
      <c r="R1505" s="162" t="s">
        <v>204</v>
      </c>
      <c r="S1505" s="162" t="s">
        <v>204</v>
      </c>
      <c r="T1505" s="162" t="s">
        <v>204</v>
      </c>
      <c r="U1505" s="162" t="s">
        <v>204</v>
      </c>
      <c r="V1505" s="162" t="s">
        <v>204</v>
      </c>
      <c r="W1505" s="162" t="s">
        <v>204</v>
      </c>
      <c r="X1505" s="162" t="s">
        <v>205</v>
      </c>
      <c r="Y1505" s="162" t="s">
        <v>204</v>
      </c>
      <c r="Z1505" s="162" t="s">
        <v>204</v>
      </c>
      <c r="AA1505" s="162" t="s">
        <v>204</v>
      </c>
      <c r="AB1505" s="162" t="s">
        <v>204</v>
      </c>
      <c r="AC1505" s="162" t="s">
        <v>204</v>
      </c>
      <c r="AD1505" s="162" t="s">
        <v>204</v>
      </c>
      <c r="AE1505" s="162" t="s">
        <v>204</v>
      </c>
      <c r="AF1505" s="162" t="s">
        <v>204</v>
      </c>
      <c r="AG1505" s="162" t="s">
        <v>197</v>
      </c>
    </row>
    <row r="1506" spans="1:33" x14ac:dyDescent="0.25">
      <c r="A1506" s="162" t="s">
        <v>236</v>
      </c>
      <c r="B1506" s="162" t="s">
        <v>197</v>
      </c>
      <c r="C1506" s="162" t="s">
        <v>197</v>
      </c>
      <c r="D1506" s="162" t="s">
        <v>1358</v>
      </c>
      <c r="E1506" s="162" t="s">
        <v>197</v>
      </c>
      <c r="F1506" s="162" t="s">
        <v>1359</v>
      </c>
      <c r="G1506" s="162" t="s">
        <v>56</v>
      </c>
      <c r="H1506" s="162" t="s">
        <v>2825</v>
      </c>
      <c r="I1506" s="162" t="s">
        <v>2535</v>
      </c>
      <c r="J1506" s="162" t="s">
        <v>1412</v>
      </c>
      <c r="K1506" s="162" t="s">
        <v>47</v>
      </c>
      <c r="L1506" s="162">
        <v>11</v>
      </c>
      <c r="M1506" s="162">
        <v>2016</v>
      </c>
      <c r="N1506" s="162" t="s">
        <v>2830</v>
      </c>
      <c r="O1506" s="162">
        <v>2002</v>
      </c>
      <c r="P1506" s="162" t="s">
        <v>204</v>
      </c>
      <c r="Q1506" s="162" t="s">
        <v>204</v>
      </c>
      <c r="R1506" s="162" t="s">
        <v>204</v>
      </c>
      <c r="S1506" s="162" t="s">
        <v>204</v>
      </c>
      <c r="T1506" s="162" t="s">
        <v>204</v>
      </c>
      <c r="U1506" s="162" t="s">
        <v>204</v>
      </c>
      <c r="V1506" s="162" t="s">
        <v>204</v>
      </c>
      <c r="W1506" s="162" t="s">
        <v>204</v>
      </c>
      <c r="X1506" s="162" t="s">
        <v>205</v>
      </c>
      <c r="Y1506" s="162" t="s">
        <v>204</v>
      </c>
      <c r="Z1506" s="162" t="s">
        <v>204</v>
      </c>
      <c r="AA1506" s="162" t="s">
        <v>204</v>
      </c>
      <c r="AB1506" s="162" t="s">
        <v>204</v>
      </c>
      <c r="AC1506" s="162" t="s">
        <v>204</v>
      </c>
      <c r="AD1506" s="162" t="s">
        <v>204</v>
      </c>
      <c r="AE1506" s="162" t="s">
        <v>204</v>
      </c>
      <c r="AF1506" s="162" t="s">
        <v>204</v>
      </c>
      <c r="AG1506" s="162" t="s">
        <v>197</v>
      </c>
    </row>
    <row r="1507" spans="1:33" x14ac:dyDescent="0.25">
      <c r="A1507" s="162" t="s">
        <v>236</v>
      </c>
      <c r="B1507" s="162" t="s">
        <v>197</v>
      </c>
      <c r="C1507" s="162" t="s">
        <v>197</v>
      </c>
      <c r="D1507" s="162" t="s">
        <v>1358</v>
      </c>
      <c r="E1507" s="162" t="s">
        <v>197</v>
      </c>
      <c r="F1507" s="162" t="s">
        <v>1359</v>
      </c>
      <c r="G1507" s="162" t="s">
        <v>14</v>
      </c>
      <c r="H1507" s="162" t="s">
        <v>59</v>
      </c>
      <c r="I1507" s="162" t="s">
        <v>1581</v>
      </c>
      <c r="J1507" s="162" t="s">
        <v>187</v>
      </c>
      <c r="K1507" s="162" t="s">
        <v>10</v>
      </c>
      <c r="L1507" s="162">
        <v>7</v>
      </c>
      <c r="M1507" s="162">
        <v>2017</v>
      </c>
      <c r="N1507" s="162" t="s">
        <v>2840</v>
      </c>
      <c r="O1507" s="162">
        <v>10</v>
      </c>
      <c r="P1507" s="162" t="s">
        <v>204</v>
      </c>
      <c r="Q1507" s="162" t="s">
        <v>204</v>
      </c>
      <c r="R1507" s="162" t="s">
        <v>242</v>
      </c>
      <c r="S1507" s="162" t="s">
        <v>204</v>
      </c>
      <c r="T1507" s="162" t="s">
        <v>205</v>
      </c>
      <c r="U1507" s="162" t="s">
        <v>204</v>
      </c>
      <c r="V1507" s="162" t="s">
        <v>204</v>
      </c>
      <c r="W1507" s="162" t="s">
        <v>204</v>
      </c>
      <c r="X1507" s="162" t="s">
        <v>205</v>
      </c>
      <c r="Y1507" s="162" t="s">
        <v>205</v>
      </c>
      <c r="Z1507" s="162" t="s">
        <v>204</v>
      </c>
      <c r="AA1507" s="162" t="s">
        <v>204</v>
      </c>
      <c r="AB1507" s="162" t="s">
        <v>205</v>
      </c>
      <c r="AC1507" s="162" t="s">
        <v>204</v>
      </c>
      <c r="AD1507" s="162" t="s">
        <v>204</v>
      </c>
      <c r="AE1507" s="162" t="s">
        <v>204</v>
      </c>
      <c r="AF1507" s="162" t="s">
        <v>204</v>
      </c>
      <c r="AG1507" s="162" t="s">
        <v>197</v>
      </c>
    </row>
    <row r="1508" spans="1:33" x14ac:dyDescent="0.25">
      <c r="A1508" s="162" t="s">
        <v>236</v>
      </c>
      <c r="B1508" s="162" t="s">
        <v>197</v>
      </c>
      <c r="C1508" s="162" t="s">
        <v>197</v>
      </c>
      <c r="D1508" s="162" t="s">
        <v>1358</v>
      </c>
      <c r="E1508" s="162" t="s">
        <v>197</v>
      </c>
      <c r="F1508" s="162" t="s">
        <v>1359</v>
      </c>
      <c r="G1508" s="162" t="s">
        <v>14</v>
      </c>
      <c r="H1508" s="162" t="s">
        <v>59</v>
      </c>
      <c r="I1508" s="162" t="s">
        <v>1581</v>
      </c>
      <c r="J1508" s="162" t="s">
        <v>187</v>
      </c>
      <c r="K1508" s="162" t="s">
        <v>10</v>
      </c>
      <c r="L1508" s="162">
        <v>7</v>
      </c>
      <c r="M1508" s="162">
        <v>2017</v>
      </c>
      <c r="N1508" s="162" t="s">
        <v>2839</v>
      </c>
      <c r="O1508" s="162">
        <v>186</v>
      </c>
      <c r="P1508" s="162" t="s">
        <v>204</v>
      </c>
      <c r="Q1508" s="162" t="s">
        <v>204</v>
      </c>
      <c r="R1508" s="162" t="s">
        <v>242</v>
      </c>
      <c r="S1508" s="162" t="s">
        <v>204</v>
      </c>
      <c r="T1508" s="162" t="s">
        <v>205</v>
      </c>
      <c r="U1508" s="162" t="s">
        <v>204</v>
      </c>
      <c r="V1508" s="162" t="s">
        <v>204</v>
      </c>
      <c r="W1508" s="162" t="s">
        <v>204</v>
      </c>
      <c r="X1508" s="162" t="s">
        <v>205</v>
      </c>
      <c r="Y1508" s="162" t="s">
        <v>205</v>
      </c>
      <c r="Z1508" s="162" t="s">
        <v>204</v>
      </c>
      <c r="AA1508" s="162" t="s">
        <v>204</v>
      </c>
      <c r="AB1508" s="162" t="s">
        <v>205</v>
      </c>
      <c r="AC1508" s="162" t="s">
        <v>204</v>
      </c>
      <c r="AD1508" s="162" t="s">
        <v>204</v>
      </c>
      <c r="AE1508" s="162" t="s">
        <v>204</v>
      </c>
      <c r="AF1508" s="162" t="s">
        <v>204</v>
      </c>
      <c r="AG1508" s="162" t="s">
        <v>197</v>
      </c>
    </row>
    <row r="1509" spans="1:33" x14ac:dyDescent="0.25">
      <c r="A1509" s="162" t="s">
        <v>236</v>
      </c>
      <c r="B1509" s="162" t="s">
        <v>197</v>
      </c>
      <c r="C1509" s="162" t="s">
        <v>197</v>
      </c>
      <c r="D1509" s="162" t="s">
        <v>1358</v>
      </c>
      <c r="E1509" s="162" t="s">
        <v>197</v>
      </c>
      <c r="F1509" s="162" t="s">
        <v>1359</v>
      </c>
      <c r="G1509" s="162" t="s">
        <v>14</v>
      </c>
      <c r="H1509" s="162" t="s">
        <v>59</v>
      </c>
      <c r="I1509" s="162" t="s">
        <v>1581</v>
      </c>
      <c r="J1509" s="162" t="s">
        <v>187</v>
      </c>
      <c r="K1509" s="162" t="s">
        <v>10</v>
      </c>
      <c r="L1509" s="162">
        <v>6</v>
      </c>
      <c r="M1509" s="162">
        <v>2017</v>
      </c>
      <c r="N1509" s="162" t="s">
        <v>2838</v>
      </c>
      <c r="O1509" s="162">
        <v>1923</v>
      </c>
      <c r="P1509" s="162" t="s">
        <v>204</v>
      </c>
      <c r="Q1509" s="162" t="s">
        <v>204</v>
      </c>
      <c r="R1509" s="162" t="s">
        <v>242</v>
      </c>
      <c r="S1509" s="162" t="s">
        <v>204</v>
      </c>
      <c r="T1509" s="162" t="s">
        <v>205</v>
      </c>
      <c r="U1509" s="162" t="s">
        <v>204</v>
      </c>
      <c r="V1509" s="162" t="s">
        <v>204</v>
      </c>
      <c r="W1509" s="162" t="s">
        <v>204</v>
      </c>
      <c r="X1509" s="162" t="s">
        <v>205</v>
      </c>
      <c r="Y1509" s="162" t="s">
        <v>205</v>
      </c>
      <c r="Z1509" s="162" t="s">
        <v>204</v>
      </c>
      <c r="AA1509" s="162" t="s">
        <v>204</v>
      </c>
      <c r="AB1509" s="162" t="s">
        <v>205</v>
      </c>
      <c r="AC1509" s="162" t="s">
        <v>204</v>
      </c>
      <c r="AD1509" s="162" t="s">
        <v>204</v>
      </c>
      <c r="AE1509" s="162" t="s">
        <v>204</v>
      </c>
      <c r="AF1509" s="162" t="s">
        <v>204</v>
      </c>
      <c r="AG1509" s="162" t="s">
        <v>197</v>
      </c>
    </row>
    <row r="1510" spans="1:33" x14ac:dyDescent="0.25">
      <c r="A1510" s="162" t="s">
        <v>236</v>
      </c>
      <c r="B1510" s="162" t="s">
        <v>197</v>
      </c>
      <c r="C1510" s="162" t="s">
        <v>197</v>
      </c>
      <c r="D1510" s="162" t="s">
        <v>1358</v>
      </c>
      <c r="E1510" s="162" t="s">
        <v>197</v>
      </c>
      <c r="F1510" s="162" t="s">
        <v>1359</v>
      </c>
      <c r="G1510" s="162" t="s">
        <v>14</v>
      </c>
      <c r="H1510" s="162" t="s">
        <v>59</v>
      </c>
      <c r="I1510" s="162" t="s">
        <v>1581</v>
      </c>
      <c r="J1510" s="162" t="s">
        <v>187</v>
      </c>
      <c r="K1510" s="162" t="s">
        <v>10</v>
      </c>
      <c r="L1510" s="162">
        <v>2</v>
      </c>
      <c r="M1510" s="162">
        <v>2017</v>
      </c>
      <c r="N1510" s="162" t="s">
        <v>2834</v>
      </c>
      <c r="O1510" s="162">
        <v>1054</v>
      </c>
      <c r="P1510" s="162" t="s">
        <v>204</v>
      </c>
      <c r="Q1510" s="162" t="s">
        <v>204</v>
      </c>
      <c r="R1510" s="162" t="s">
        <v>242</v>
      </c>
      <c r="S1510" s="162" t="s">
        <v>204</v>
      </c>
      <c r="T1510" s="162" t="s">
        <v>205</v>
      </c>
      <c r="U1510" s="162" t="s">
        <v>204</v>
      </c>
      <c r="V1510" s="162" t="s">
        <v>204</v>
      </c>
      <c r="W1510" s="162" t="s">
        <v>204</v>
      </c>
      <c r="X1510" s="162" t="s">
        <v>205</v>
      </c>
      <c r="Y1510" s="162" t="s">
        <v>205</v>
      </c>
      <c r="Z1510" s="162" t="s">
        <v>204</v>
      </c>
      <c r="AA1510" s="162" t="s">
        <v>204</v>
      </c>
      <c r="AB1510" s="162" t="s">
        <v>205</v>
      </c>
      <c r="AC1510" s="162" t="s">
        <v>204</v>
      </c>
      <c r="AD1510" s="162" t="s">
        <v>204</v>
      </c>
      <c r="AE1510" s="162" t="s">
        <v>204</v>
      </c>
      <c r="AF1510" s="162" t="s">
        <v>204</v>
      </c>
      <c r="AG1510" s="162" t="s">
        <v>197</v>
      </c>
    </row>
    <row r="1511" spans="1:33" x14ac:dyDescent="0.25">
      <c r="A1511" s="162" t="s">
        <v>236</v>
      </c>
      <c r="B1511" s="162" t="s">
        <v>197</v>
      </c>
      <c r="C1511" s="162" t="s">
        <v>197</v>
      </c>
      <c r="D1511" s="162" t="s">
        <v>1358</v>
      </c>
      <c r="E1511" s="162" t="s">
        <v>197</v>
      </c>
      <c r="F1511" s="162" t="s">
        <v>1359</v>
      </c>
      <c r="G1511" s="162" t="s">
        <v>14</v>
      </c>
      <c r="H1511" s="162" t="s">
        <v>59</v>
      </c>
      <c r="I1511" s="162" t="s">
        <v>1581</v>
      </c>
      <c r="J1511" s="162" t="s">
        <v>187</v>
      </c>
      <c r="K1511" s="162" t="s">
        <v>10</v>
      </c>
      <c r="L1511" s="162">
        <v>3</v>
      </c>
      <c r="M1511" s="162">
        <v>2017</v>
      </c>
      <c r="N1511" s="162" t="s">
        <v>2835</v>
      </c>
      <c r="O1511" s="162">
        <v>1726</v>
      </c>
      <c r="P1511" s="162" t="s">
        <v>204</v>
      </c>
      <c r="Q1511" s="162" t="s">
        <v>204</v>
      </c>
      <c r="R1511" s="162" t="s">
        <v>242</v>
      </c>
      <c r="S1511" s="162" t="s">
        <v>204</v>
      </c>
      <c r="T1511" s="162" t="s">
        <v>205</v>
      </c>
      <c r="U1511" s="162" t="s">
        <v>204</v>
      </c>
      <c r="V1511" s="162" t="s">
        <v>204</v>
      </c>
      <c r="W1511" s="162" t="s">
        <v>204</v>
      </c>
      <c r="X1511" s="162" t="s">
        <v>205</v>
      </c>
      <c r="Y1511" s="162" t="s">
        <v>205</v>
      </c>
      <c r="Z1511" s="162" t="s">
        <v>204</v>
      </c>
      <c r="AA1511" s="162" t="s">
        <v>204</v>
      </c>
      <c r="AB1511" s="162" t="s">
        <v>205</v>
      </c>
      <c r="AC1511" s="162" t="s">
        <v>204</v>
      </c>
      <c r="AD1511" s="162" t="s">
        <v>204</v>
      </c>
      <c r="AE1511" s="162" t="s">
        <v>204</v>
      </c>
      <c r="AF1511" s="162" t="s">
        <v>204</v>
      </c>
      <c r="AG1511" s="162" t="s">
        <v>197</v>
      </c>
    </row>
    <row r="1512" spans="1:33" x14ac:dyDescent="0.25">
      <c r="A1512" s="162" t="s">
        <v>236</v>
      </c>
      <c r="B1512" s="162" t="s">
        <v>197</v>
      </c>
      <c r="C1512" s="162" t="s">
        <v>197</v>
      </c>
      <c r="D1512" s="162" t="s">
        <v>1358</v>
      </c>
      <c r="E1512" s="162" t="s">
        <v>197</v>
      </c>
      <c r="F1512" s="162" t="s">
        <v>1359</v>
      </c>
      <c r="G1512" s="162" t="s">
        <v>14</v>
      </c>
      <c r="H1512" s="162" t="s">
        <v>59</v>
      </c>
      <c r="I1512" s="162" t="s">
        <v>1581</v>
      </c>
      <c r="J1512" s="162" t="s">
        <v>187</v>
      </c>
      <c r="K1512" s="162" t="s">
        <v>10</v>
      </c>
      <c r="L1512" s="162">
        <v>4</v>
      </c>
      <c r="M1512" s="162">
        <v>2017</v>
      </c>
      <c r="N1512" s="162" t="s">
        <v>2836</v>
      </c>
      <c r="O1512" s="162">
        <v>2355</v>
      </c>
      <c r="P1512" s="162" t="s">
        <v>204</v>
      </c>
      <c r="Q1512" s="162" t="s">
        <v>204</v>
      </c>
      <c r="R1512" s="162" t="s">
        <v>242</v>
      </c>
      <c r="S1512" s="162" t="s">
        <v>204</v>
      </c>
      <c r="T1512" s="162" t="s">
        <v>205</v>
      </c>
      <c r="U1512" s="162" t="s">
        <v>204</v>
      </c>
      <c r="V1512" s="162" t="s">
        <v>204</v>
      </c>
      <c r="W1512" s="162" t="s">
        <v>204</v>
      </c>
      <c r="X1512" s="162" t="s">
        <v>205</v>
      </c>
      <c r="Y1512" s="162" t="s">
        <v>205</v>
      </c>
      <c r="Z1512" s="162" t="s">
        <v>204</v>
      </c>
      <c r="AA1512" s="162" t="s">
        <v>204</v>
      </c>
      <c r="AB1512" s="162" t="s">
        <v>205</v>
      </c>
      <c r="AC1512" s="162" t="s">
        <v>204</v>
      </c>
      <c r="AD1512" s="162" t="s">
        <v>204</v>
      </c>
      <c r="AE1512" s="162" t="s">
        <v>204</v>
      </c>
      <c r="AF1512" s="162" t="s">
        <v>204</v>
      </c>
      <c r="AG1512" s="162" t="s">
        <v>197</v>
      </c>
    </row>
    <row r="1513" spans="1:33" x14ac:dyDescent="0.25">
      <c r="A1513" s="162" t="s">
        <v>236</v>
      </c>
      <c r="B1513" s="162" t="s">
        <v>197</v>
      </c>
      <c r="C1513" s="162" t="s">
        <v>197</v>
      </c>
      <c r="D1513" s="162" t="s">
        <v>1358</v>
      </c>
      <c r="E1513" s="162" t="s">
        <v>197</v>
      </c>
      <c r="F1513" s="162" t="s">
        <v>1359</v>
      </c>
      <c r="G1513" s="162" t="s">
        <v>14</v>
      </c>
      <c r="H1513" s="162" t="s">
        <v>59</v>
      </c>
      <c r="I1513" s="162" t="s">
        <v>1581</v>
      </c>
      <c r="J1513" s="162" t="s">
        <v>187</v>
      </c>
      <c r="K1513" s="162" t="s">
        <v>10</v>
      </c>
      <c r="L1513" s="162">
        <v>5</v>
      </c>
      <c r="M1513" s="162">
        <v>2017</v>
      </c>
      <c r="N1513" s="162" t="s">
        <v>2837</v>
      </c>
      <c r="O1513" s="162">
        <v>2151</v>
      </c>
      <c r="P1513" s="162" t="s">
        <v>204</v>
      </c>
      <c r="Q1513" s="162" t="s">
        <v>204</v>
      </c>
      <c r="R1513" s="162" t="s">
        <v>242</v>
      </c>
      <c r="S1513" s="162" t="s">
        <v>204</v>
      </c>
      <c r="T1513" s="162" t="s">
        <v>205</v>
      </c>
      <c r="U1513" s="162" t="s">
        <v>204</v>
      </c>
      <c r="V1513" s="162" t="s">
        <v>204</v>
      </c>
      <c r="W1513" s="162" t="s">
        <v>204</v>
      </c>
      <c r="X1513" s="162" t="s">
        <v>205</v>
      </c>
      <c r="Y1513" s="162" t="s">
        <v>205</v>
      </c>
      <c r="Z1513" s="162" t="s">
        <v>204</v>
      </c>
      <c r="AA1513" s="162" t="s">
        <v>204</v>
      </c>
      <c r="AB1513" s="162" t="s">
        <v>205</v>
      </c>
      <c r="AC1513" s="162" t="s">
        <v>204</v>
      </c>
      <c r="AD1513" s="162" t="s">
        <v>204</v>
      </c>
      <c r="AE1513" s="162" t="s">
        <v>204</v>
      </c>
      <c r="AF1513" s="162" t="s">
        <v>204</v>
      </c>
      <c r="AG1513" s="162" t="s">
        <v>197</v>
      </c>
    </row>
    <row r="1514" spans="1:33" x14ac:dyDescent="0.25">
      <c r="A1514" s="162" t="s">
        <v>236</v>
      </c>
      <c r="B1514" s="162" t="s">
        <v>197</v>
      </c>
      <c r="C1514" s="162" t="s">
        <v>197</v>
      </c>
      <c r="D1514" s="162" t="s">
        <v>1358</v>
      </c>
      <c r="E1514" s="162" t="s">
        <v>197</v>
      </c>
      <c r="F1514" s="162" t="s">
        <v>1359</v>
      </c>
      <c r="G1514" s="162" t="s">
        <v>14</v>
      </c>
      <c r="H1514" s="162" t="s">
        <v>59</v>
      </c>
      <c r="I1514" s="162" t="s">
        <v>1581</v>
      </c>
      <c r="J1514" s="162" t="s">
        <v>187</v>
      </c>
      <c r="K1514" s="162" t="s">
        <v>10</v>
      </c>
      <c r="L1514" s="162">
        <v>1</v>
      </c>
      <c r="M1514" s="162">
        <v>2017</v>
      </c>
      <c r="N1514" s="162" t="s">
        <v>2833</v>
      </c>
      <c r="O1514" s="162">
        <v>536</v>
      </c>
      <c r="P1514" s="162" t="s">
        <v>204</v>
      </c>
      <c r="Q1514" s="162" t="s">
        <v>204</v>
      </c>
      <c r="R1514" s="162" t="s">
        <v>242</v>
      </c>
      <c r="S1514" s="162" t="s">
        <v>204</v>
      </c>
      <c r="T1514" s="162" t="s">
        <v>205</v>
      </c>
      <c r="U1514" s="162" t="s">
        <v>204</v>
      </c>
      <c r="V1514" s="162" t="s">
        <v>204</v>
      </c>
      <c r="W1514" s="162" t="s">
        <v>204</v>
      </c>
      <c r="X1514" s="162" t="s">
        <v>205</v>
      </c>
      <c r="Y1514" s="162" t="s">
        <v>205</v>
      </c>
      <c r="Z1514" s="162" t="s">
        <v>204</v>
      </c>
      <c r="AA1514" s="162" t="s">
        <v>204</v>
      </c>
      <c r="AB1514" s="162" t="s">
        <v>205</v>
      </c>
      <c r="AC1514" s="162" t="s">
        <v>204</v>
      </c>
      <c r="AD1514" s="162" t="s">
        <v>204</v>
      </c>
      <c r="AE1514" s="162" t="s">
        <v>204</v>
      </c>
      <c r="AF1514" s="162" t="s">
        <v>204</v>
      </c>
      <c r="AG1514" s="162" t="s">
        <v>197</v>
      </c>
    </row>
    <row r="1515" spans="1:33" x14ac:dyDescent="0.25">
      <c r="A1515" s="162" t="s">
        <v>236</v>
      </c>
      <c r="B1515" s="162" t="s">
        <v>197</v>
      </c>
      <c r="C1515" s="162" t="s">
        <v>197</v>
      </c>
      <c r="D1515" s="162" t="s">
        <v>1358</v>
      </c>
      <c r="E1515" s="162" t="s">
        <v>197</v>
      </c>
      <c r="F1515" s="162" t="s">
        <v>1359</v>
      </c>
      <c r="G1515" s="162" t="s">
        <v>1614</v>
      </c>
      <c r="H1515" s="162" t="s">
        <v>1615</v>
      </c>
      <c r="I1515" s="162" t="s">
        <v>1616</v>
      </c>
      <c r="J1515" s="162" t="s">
        <v>187</v>
      </c>
      <c r="K1515" s="162" t="s">
        <v>10</v>
      </c>
      <c r="L1515" s="162">
        <v>1</v>
      </c>
      <c r="M1515" s="162">
        <v>2017</v>
      </c>
      <c r="N1515" s="162" t="s">
        <v>2847</v>
      </c>
      <c r="O1515" s="162">
        <v>264</v>
      </c>
      <c r="P1515" s="162" t="s">
        <v>204</v>
      </c>
      <c r="Q1515" s="162" t="s">
        <v>204</v>
      </c>
      <c r="R1515" s="162" t="s">
        <v>242</v>
      </c>
      <c r="S1515" s="162" t="s">
        <v>204</v>
      </c>
      <c r="T1515" s="162" t="s">
        <v>204</v>
      </c>
      <c r="U1515" s="162" t="s">
        <v>204</v>
      </c>
      <c r="V1515" s="162" t="s">
        <v>204</v>
      </c>
      <c r="W1515" s="162" t="s">
        <v>204</v>
      </c>
      <c r="X1515" s="162" t="s">
        <v>204</v>
      </c>
      <c r="Y1515" s="162" t="s">
        <v>204</v>
      </c>
      <c r="Z1515" s="162" t="s">
        <v>204</v>
      </c>
      <c r="AA1515" s="162" t="s">
        <v>204</v>
      </c>
      <c r="AB1515" s="162" t="s">
        <v>205</v>
      </c>
      <c r="AC1515" s="162" t="s">
        <v>204</v>
      </c>
      <c r="AD1515" s="162" t="s">
        <v>204</v>
      </c>
      <c r="AE1515" s="162" t="s">
        <v>204</v>
      </c>
      <c r="AF1515" s="162" t="s">
        <v>204</v>
      </c>
      <c r="AG1515" s="162" t="s">
        <v>197</v>
      </c>
    </row>
    <row r="1516" spans="1:33" x14ac:dyDescent="0.25">
      <c r="A1516" s="162" t="s">
        <v>236</v>
      </c>
      <c r="B1516" s="162" t="s">
        <v>197</v>
      </c>
      <c r="C1516" s="162" t="s">
        <v>197</v>
      </c>
      <c r="D1516" s="162" t="s">
        <v>1358</v>
      </c>
      <c r="E1516" s="162" t="s">
        <v>197</v>
      </c>
      <c r="F1516" s="162" t="s">
        <v>1359</v>
      </c>
      <c r="G1516" s="162" t="s">
        <v>1614</v>
      </c>
      <c r="H1516" s="162" t="s">
        <v>1615</v>
      </c>
      <c r="I1516" s="162" t="s">
        <v>1616</v>
      </c>
      <c r="J1516" s="162" t="s">
        <v>187</v>
      </c>
      <c r="K1516" s="162" t="s">
        <v>10</v>
      </c>
      <c r="L1516" s="162">
        <v>12</v>
      </c>
      <c r="M1516" s="162">
        <v>2016</v>
      </c>
      <c r="N1516" s="162" t="s">
        <v>2846</v>
      </c>
      <c r="O1516" s="162">
        <v>329</v>
      </c>
      <c r="P1516" s="162" t="s">
        <v>204</v>
      </c>
      <c r="Q1516" s="162" t="s">
        <v>204</v>
      </c>
      <c r="R1516" s="162" t="s">
        <v>204</v>
      </c>
      <c r="S1516" s="162" t="s">
        <v>204</v>
      </c>
      <c r="T1516" s="162" t="s">
        <v>204</v>
      </c>
      <c r="U1516" s="162" t="s">
        <v>204</v>
      </c>
      <c r="V1516" s="162" t="s">
        <v>204</v>
      </c>
      <c r="W1516" s="162" t="s">
        <v>204</v>
      </c>
      <c r="X1516" s="162" t="s">
        <v>204</v>
      </c>
      <c r="Y1516" s="162" t="s">
        <v>204</v>
      </c>
      <c r="Z1516" s="162" t="s">
        <v>204</v>
      </c>
      <c r="AA1516" s="162" t="s">
        <v>204</v>
      </c>
      <c r="AB1516" s="162" t="s">
        <v>205</v>
      </c>
      <c r="AC1516" s="162" t="s">
        <v>204</v>
      </c>
      <c r="AD1516" s="162" t="s">
        <v>204</v>
      </c>
      <c r="AE1516" s="162" t="s">
        <v>204</v>
      </c>
      <c r="AF1516" s="162" t="s">
        <v>204</v>
      </c>
      <c r="AG1516" s="162" t="s">
        <v>197</v>
      </c>
    </row>
    <row r="1517" spans="1:33" x14ac:dyDescent="0.25">
      <c r="A1517" s="162" t="s">
        <v>236</v>
      </c>
      <c r="B1517" s="162" t="s">
        <v>197</v>
      </c>
      <c r="C1517" s="162" t="s">
        <v>197</v>
      </c>
      <c r="D1517" s="162" t="s">
        <v>1358</v>
      </c>
      <c r="E1517" s="162" t="s">
        <v>197</v>
      </c>
      <c r="F1517" s="162" t="s">
        <v>1359</v>
      </c>
      <c r="G1517" s="162" t="s">
        <v>1614</v>
      </c>
      <c r="H1517" s="162" t="s">
        <v>1615</v>
      </c>
      <c r="I1517" s="162" t="s">
        <v>1616</v>
      </c>
      <c r="J1517" s="162" t="s">
        <v>187</v>
      </c>
      <c r="K1517" s="162" t="s">
        <v>10</v>
      </c>
      <c r="L1517" s="162">
        <v>11</v>
      </c>
      <c r="M1517" s="162">
        <v>2016</v>
      </c>
      <c r="N1517" s="162" t="s">
        <v>2845</v>
      </c>
      <c r="O1517" s="162">
        <v>242</v>
      </c>
      <c r="P1517" s="162" t="s">
        <v>204</v>
      </c>
      <c r="Q1517" s="162" t="s">
        <v>204</v>
      </c>
      <c r="R1517" s="162" t="s">
        <v>204</v>
      </c>
      <c r="S1517" s="162" t="s">
        <v>204</v>
      </c>
      <c r="T1517" s="162" t="s">
        <v>204</v>
      </c>
      <c r="U1517" s="162" t="s">
        <v>204</v>
      </c>
      <c r="V1517" s="162" t="s">
        <v>204</v>
      </c>
      <c r="W1517" s="162" t="s">
        <v>204</v>
      </c>
      <c r="X1517" s="162" t="s">
        <v>204</v>
      </c>
      <c r="Y1517" s="162" t="s">
        <v>204</v>
      </c>
      <c r="Z1517" s="162" t="s">
        <v>204</v>
      </c>
      <c r="AA1517" s="162" t="s">
        <v>204</v>
      </c>
      <c r="AB1517" s="162" t="s">
        <v>205</v>
      </c>
      <c r="AC1517" s="162" t="s">
        <v>204</v>
      </c>
      <c r="AD1517" s="162" t="s">
        <v>204</v>
      </c>
      <c r="AE1517" s="162" t="s">
        <v>204</v>
      </c>
      <c r="AF1517" s="162" t="s">
        <v>204</v>
      </c>
      <c r="AG1517" s="162" t="s">
        <v>197</v>
      </c>
    </row>
    <row r="1518" spans="1:33" x14ac:dyDescent="0.25">
      <c r="A1518" s="162" t="s">
        <v>236</v>
      </c>
      <c r="B1518" s="162" t="s">
        <v>197</v>
      </c>
      <c r="C1518" s="162" t="s">
        <v>197</v>
      </c>
      <c r="D1518" s="162" t="s">
        <v>1358</v>
      </c>
      <c r="E1518" s="162" t="s">
        <v>197</v>
      </c>
      <c r="F1518" s="162" t="s">
        <v>1359</v>
      </c>
      <c r="G1518" s="162" t="s">
        <v>1614</v>
      </c>
      <c r="H1518" s="162" t="s">
        <v>1615</v>
      </c>
      <c r="I1518" s="162" t="s">
        <v>1616</v>
      </c>
      <c r="J1518" s="162" t="s">
        <v>187</v>
      </c>
      <c r="K1518" s="162" t="s">
        <v>10</v>
      </c>
      <c r="L1518" s="162">
        <v>5</v>
      </c>
      <c r="M1518" s="162">
        <v>2017</v>
      </c>
      <c r="N1518" s="162" t="s">
        <v>2851</v>
      </c>
      <c r="O1518" s="162">
        <v>520</v>
      </c>
      <c r="P1518" s="162" t="s">
        <v>204</v>
      </c>
      <c r="Q1518" s="162" t="s">
        <v>204</v>
      </c>
      <c r="R1518" s="162" t="s">
        <v>242</v>
      </c>
      <c r="S1518" s="162" t="s">
        <v>204</v>
      </c>
      <c r="T1518" s="162" t="s">
        <v>204</v>
      </c>
      <c r="U1518" s="162" t="s">
        <v>204</v>
      </c>
      <c r="V1518" s="162" t="s">
        <v>204</v>
      </c>
      <c r="W1518" s="162" t="s">
        <v>204</v>
      </c>
      <c r="X1518" s="162" t="s">
        <v>204</v>
      </c>
      <c r="Y1518" s="162" t="s">
        <v>204</v>
      </c>
      <c r="Z1518" s="162" t="s">
        <v>204</v>
      </c>
      <c r="AA1518" s="162" t="s">
        <v>204</v>
      </c>
      <c r="AB1518" s="162" t="s">
        <v>205</v>
      </c>
      <c r="AC1518" s="162" t="s">
        <v>204</v>
      </c>
      <c r="AD1518" s="162" t="s">
        <v>204</v>
      </c>
      <c r="AE1518" s="162" t="s">
        <v>204</v>
      </c>
      <c r="AF1518" s="162" t="s">
        <v>204</v>
      </c>
      <c r="AG1518" s="162" t="s">
        <v>197</v>
      </c>
    </row>
    <row r="1519" spans="1:33" x14ac:dyDescent="0.25">
      <c r="A1519" s="162" t="s">
        <v>236</v>
      </c>
      <c r="B1519" s="162" t="s">
        <v>197</v>
      </c>
      <c r="C1519" s="162" t="s">
        <v>197</v>
      </c>
      <c r="D1519" s="162" t="s">
        <v>1358</v>
      </c>
      <c r="E1519" s="162" t="s">
        <v>197</v>
      </c>
      <c r="F1519" s="162" t="s">
        <v>1359</v>
      </c>
      <c r="G1519" s="162" t="s">
        <v>1614</v>
      </c>
      <c r="H1519" s="162" t="s">
        <v>1615</v>
      </c>
      <c r="I1519" s="162" t="s">
        <v>1616</v>
      </c>
      <c r="J1519" s="162" t="s">
        <v>187</v>
      </c>
      <c r="K1519" s="162" t="s">
        <v>10</v>
      </c>
      <c r="L1519" s="162">
        <v>6</v>
      </c>
      <c r="M1519" s="162">
        <v>2017</v>
      </c>
      <c r="N1519" s="162" t="s">
        <v>2852</v>
      </c>
      <c r="O1519" s="162">
        <v>654</v>
      </c>
      <c r="P1519" s="162" t="s">
        <v>204</v>
      </c>
      <c r="Q1519" s="162" t="s">
        <v>204</v>
      </c>
      <c r="R1519" s="162" t="s">
        <v>242</v>
      </c>
      <c r="S1519" s="162" t="s">
        <v>204</v>
      </c>
      <c r="T1519" s="162" t="s">
        <v>204</v>
      </c>
      <c r="U1519" s="162" t="s">
        <v>204</v>
      </c>
      <c r="V1519" s="162" t="s">
        <v>204</v>
      </c>
      <c r="W1519" s="162" t="s">
        <v>204</v>
      </c>
      <c r="X1519" s="162" t="s">
        <v>204</v>
      </c>
      <c r="Y1519" s="162" t="s">
        <v>204</v>
      </c>
      <c r="Z1519" s="162" t="s">
        <v>204</v>
      </c>
      <c r="AA1519" s="162" t="s">
        <v>204</v>
      </c>
      <c r="AB1519" s="162" t="s">
        <v>205</v>
      </c>
      <c r="AC1519" s="162" t="s">
        <v>204</v>
      </c>
      <c r="AD1519" s="162" t="s">
        <v>204</v>
      </c>
      <c r="AE1519" s="162" t="s">
        <v>204</v>
      </c>
      <c r="AF1519" s="162" t="s">
        <v>204</v>
      </c>
      <c r="AG1519" s="162" t="s">
        <v>197</v>
      </c>
    </row>
    <row r="1520" spans="1:33" x14ac:dyDescent="0.25">
      <c r="A1520" s="162" t="s">
        <v>236</v>
      </c>
      <c r="B1520" s="162" t="s">
        <v>197</v>
      </c>
      <c r="C1520" s="162" t="s">
        <v>197</v>
      </c>
      <c r="D1520" s="162" t="s">
        <v>1358</v>
      </c>
      <c r="E1520" s="162" t="s">
        <v>197</v>
      </c>
      <c r="F1520" s="162" t="s">
        <v>1359</v>
      </c>
      <c r="G1520" s="162" t="s">
        <v>1614</v>
      </c>
      <c r="H1520" s="162" t="s">
        <v>1615</v>
      </c>
      <c r="I1520" s="162" t="s">
        <v>1616</v>
      </c>
      <c r="J1520" s="162" t="s">
        <v>187</v>
      </c>
      <c r="K1520" s="162" t="s">
        <v>10</v>
      </c>
      <c r="L1520" s="162">
        <v>9</v>
      </c>
      <c r="M1520" s="162">
        <v>2016</v>
      </c>
      <c r="N1520" s="162" t="s">
        <v>2843</v>
      </c>
      <c r="O1520" s="162">
        <v>627</v>
      </c>
      <c r="P1520" s="162" t="s">
        <v>204</v>
      </c>
      <c r="Q1520" s="162" t="s">
        <v>204</v>
      </c>
      <c r="R1520" s="162" t="s">
        <v>204</v>
      </c>
      <c r="S1520" s="162" t="s">
        <v>204</v>
      </c>
      <c r="T1520" s="162" t="s">
        <v>204</v>
      </c>
      <c r="U1520" s="162" t="s">
        <v>204</v>
      </c>
      <c r="V1520" s="162" t="s">
        <v>204</v>
      </c>
      <c r="W1520" s="162" t="s">
        <v>204</v>
      </c>
      <c r="X1520" s="162" t="s">
        <v>204</v>
      </c>
      <c r="Y1520" s="162" t="s">
        <v>204</v>
      </c>
      <c r="Z1520" s="162" t="s">
        <v>204</v>
      </c>
      <c r="AA1520" s="162" t="s">
        <v>204</v>
      </c>
      <c r="AB1520" s="162" t="s">
        <v>205</v>
      </c>
      <c r="AC1520" s="162" t="s">
        <v>204</v>
      </c>
      <c r="AD1520" s="162" t="s">
        <v>204</v>
      </c>
      <c r="AE1520" s="162" t="s">
        <v>204</v>
      </c>
      <c r="AF1520" s="162" t="s">
        <v>204</v>
      </c>
      <c r="AG1520" s="162" t="s">
        <v>197</v>
      </c>
    </row>
    <row r="1521" spans="1:33" x14ac:dyDescent="0.25">
      <c r="A1521" s="162" t="s">
        <v>236</v>
      </c>
      <c r="B1521" s="162" t="s">
        <v>197</v>
      </c>
      <c r="C1521" s="162" t="s">
        <v>197</v>
      </c>
      <c r="D1521" s="162" t="s">
        <v>1358</v>
      </c>
      <c r="E1521" s="162" t="s">
        <v>197</v>
      </c>
      <c r="F1521" s="162" t="s">
        <v>1359</v>
      </c>
      <c r="G1521" s="162" t="s">
        <v>1614</v>
      </c>
      <c r="H1521" s="162" t="s">
        <v>1615</v>
      </c>
      <c r="I1521" s="162" t="s">
        <v>1616</v>
      </c>
      <c r="J1521" s="162" t="s">
        <v>187</v>
      </c>
      <c r="K1521" s="162" t="s">
        <v>10</v>
      </c>
      <c r="L1521" s="162">
        <v>10</v>
      </c>
      <c r="M1521" s="162">
        <v>2016</v>
      </c>
      <c r="N1521" s="162" t="s">
        <v>2844</v>
      </c>
      <c r="O1521" s="162">
        <v>264</v>
      </c>
      <c r="P1521" s="162" t="s">
        <v>204</v>
      </c>
      <c r="Q1521" s="162" t="s">
        <v>204</v>
      </c>
      <c r="R1521" s="162" t="s">
        <v>204</v>
      </c>
      <c r="S1521" s="162" t="s">
        <v>204</v>
      </c>
      <c r="T1521" s="162" t="s">
        <v>204</v>
      </c>
      <c r="U1521" s="162" t="s">
        <v>204</v>
      </c>
      <c r="V1521" s="162" t="s">
        <v>204</v>
      </c>
      <c r="W1521" s="162" t="s">
        <v>204</v>
      </c>
      <c r="X1521" s="162" t="s">
        <v>204</v>
      </c>
      <c r="Y1521" s="162" t="s">
        <v>204</v>
      </c>
      <c r="Z1521" s="162" t="s">
        <v>204</v>
      </c>
      <c r="AA1521" s="162" t="s">
        <v>204</v>
      </c>
      <c r="AB1521" s="162" t="s">
        <v>205</v>
      </c>
      <c r="AC1521" s="162" t="s">
        <v>204</v>
      </c>
      <c r="AD1521" s="162" t="s">
        <v>204</v>
      </c>
      <c r="AE1521" s="162" t="s">
        <v>204</v>
      </c>
      <c r="AF1521" s="162" t="s">
        <v>204</v>
      </c>
      <c r="AG1521" s="162" t="s">
        <v>197</v>
      </c>
    </row>
    <row r="1522" spans="1:33" x14ac:dyDescent="0.25">
      <c r="A1522" s="162" t="s">
        <v>236</v>
      </c>
      <c r="B1522" s="162" t="s">
        <v>197</v>
      </c>
      <c r="C1522" s="162" t="s">
        <v>197</v>
      </c>
      <c r="D1522" s="162" t="s">
        <v>1358</v>
      </c>
      <c r="E1522" s="162" t="s">
        <v>197</v>
      </c>
      <c r="F1522" s="162" t="s">
        <v>1359</v>
      </c>
      <c r="G1522" s="162" t="s">
        <v>1614</v>
      </c>
      <c r="H1522" s="162" t="s">
        <v>1615</v>
      </c>
      <c r="I1522" s="162" t="s">
        <v>1616</v>
      </c>
      <c r="J1522" s="162" t="s">
        <v>187</v>
      </c>
      <c r="K1522" s="162" t="s">
        <v>10</v>
      </c>
      <c r="L1522" s="162">
        <v>7</v>
      </c>
      <c r="M1522" s="162">
        <v>2016</v>
      </c>
      <c r="N1522" s="162" t="s">
        <v>2841</v>
      </c>
      <c r="O1522" s="162">
        <v>791</v>
      </c>
      <c r="P1522" s="162" t="s">
        <v>204</v>
      </c>
      <c r="Q1522" s="162" t="s">
        <v>204</v>
      </c>
      <c r="R1522" s="162" t="s">
        <v>204</v>
      </c>
      <c r="S1522" s="162" t="s">
        <v>204</v>
      </c>
      <c r="T1522" s="162" t="s">
        <v>204</v>
      </c>
      <c r="U1522" s="162" t="s">
        <v>204</v>
      </c>
      <c r="V1522" s="162" t="s">
        <v>204</v>
      </c>
      <c r="W1522" s="162" t="s">
        <v>204</v>
      </c>
      <c r="X1522" s="162" t="s">
        <v>204</v>
      </c>
      <c r="Y1522" s="162" t="s">
        <v>204</v>
      </c>
      <c r="Z1522" s="162" t="s">
        <v>204</v>
      </c>
      <c r="AA1522" s="162" t="s">
        <v>204</v>
      </c>
      <c r="AB1522" s="162" t="s">
        <v>205</v>
      </c>
      <c r="AC1522" s="162" t="s">
        <v>204</v>
      </c>
      <c r="AD1522" s="162" t="s">
        <v>204</v>
      </c>
      <c r="AE1522" s="162" t="s">
        <v>204</v>
      </c>
      <c r="AF1522" s="162" t="s">
        <v>204</v>
      </c>
      <c r="AG1522" s="162" t="s">
        <v>197</v>
      </c>
    </row>
    <row r="1523" spans="1:33" x14ac:dyDescent="0.25">
      <c r="A1523" s="162" t="s">
        <v>236</v>
      </c>
      <c r="B1523" s="162" t="s">
        <v>197</v>
      </c>
      <c r="C1523" s="162" t="s">
        <v>197</v>
      </c>
      <c r="D1523" s="162" t="s">
        <v>1358</v>
      </c>
      <c r="E1523" s="162" t="s">
        <v>197</v>
      </c>
      <c r="F1523" s="162" t="s">
        <v>1359</v>
      </c>
      <c r="G1523" s="162" t="s">
        <v>1614</v>
      </c>
      <c r="H1523" s="162" t="s">
        <v>1615</v>
      </c>
      <c r="I1523" s="162" t="s">
        <v>1616</v>
      </c>
      <c r="J1523" s="162" t="s">
        <v>187</v>
      </c>
      <c r="K1523" s="162" t="s">
        <v>10</v>
      </c>
      <c r="L1523" s="162">
        <v>3</v>
      </c>
      <c r="M1523" s="162">
        <v>2017</v>
      </c>
      <c r="N1523" s="162" t="s">
        <v>2849</v>
      </c>
      <c r="O1523" s="162">
        <v>305</v>
      </c>
      <c r="P1523" s="162" t="s">
        <v>204</v>
      </c>
      <c r="Q1523" s="162" t="s">
        <v>204</v>
      </c>
      <c r="R1523" s="162" t="s">
        <v>242</v>
      </c>
      <c r="S1523" s="162" t="s">
        <v>204</v>
      </c>
      <c r="T1523" s="162" t="s">
        <v>204</v>
      </c>
      <c r="U1523" s="162" t="s">
        <v>204</v>
      </c>
      <c r="V1523" s="162" t="s">
        <v>204</v>
      </c>
      <c r="W1523" s="162" t="s">
        <v>204</v>
      </c>
      <c r="X1523" s="162" t="s">
        <v>204</v>
      </c>
      <c r="Y1523" s="162" t="s">
        <v>204</v>
      </c>
      <c r="Z1523" s="162" t="s">
        <v>204</v>
      </c>
      <c r="AA1523" s="162" t="s">
        <v>204</v>
      </c>
      <c r="AB1523" s="162" t="s">
        <v>205</v>
      </c>
      <c r="AC1523" s="162" t="s">
        <v>204</v>
      </c>
      <c r="AD1523" s="162" t="s">
        <v>204</v>
      </c>
      <c r="AE1523" s="162" t="s">
        <v>204</v>
      </c>
      <c r="AF1523" s="162" t="s">
        <v>204</v>
      </c>
      <c r="AG1523" s="162" t="s">
        <v>197</v>
      </c>
    </row>
    <row r="1524" spans="1:33" x14ac:dyDescent="0.25">
      <c r="A1524" s="162" t="s">
        <v>236</v>
      </c>
      <c r="B1524" s="162" t="s">
        <v>197</v>
      </c>
      <c r="C1524" s="162" t="s">
        <v>197</v>
      </c>
      <c r="D1524" s="162" t="s">
        <v>1358</v>
      </c>
      <c r="E1524" s="162" t="s">
        <v>197</v>
      </c>
      <c r="F1524" s="162" t="s">
        <v>1359</v>
      </c>
      <c r="G1524" s="162" t="s">
        <v>1614</v>
      </c>
      <c r="H1524" s="162" t="s">
        <v>1615</v>
      </c>
      <c r="I1524" s="162" t="s">
        <v>1616</v>
      </c>
      <c r="J1524" s="162" t="s">
        <v>187</v>
      </c>
      <c r="K1524" s="162" t="s">
        <v>10</v>
      </c>
      <c r="L1524" s="162">
        <v>2</v>
      </c>
      <c r="M1524" s="162">
        <v>2017</v>
      </c>
      <c r="N1524" s="162" t="s">
        <v>2848</v>
      </c>
      <c r="O1524" s="162">
        <v>351</v>
      </c>
      <c r="P1524" s="162" t="s">
        <v>204</v>
      </c>
      <c r="Q1524" s="162" t="s">
        <v>204</v>
      </c>
      <c r="R1524" s="162" t="s">
        <v>242</v>
      </c>
      <c r="S1524" s="162" t="s">
        <v>204</v>
      </c>
      <c r="T1524" s="162" t="s">
        <v>204</v>
      </c>
      <c r="U1524" s="162" t="s">
        <v>204</v>
      </c>
      <c r="V1524" s="162" t="s">
        <v>204</v>
      </c>
      <c r="W1524" s="162" t="s">
        <v>204</v>
      </c>
      <c r="X1524" s="162" t="s">
        <v>204</v>
      </c>
      <c r="Y1524" s="162" t="s">
        <v>204</v>
      </c>
      <c r="Z1524" s="162" t="s">
        <v>204</v>
      </c>
      <c r="AA1524" s="162" t="s">
        <v>204</v>
      </c>
      <c r="AB1524" s="162" t="s">
        <v>205</v>
      </c>
      <c r="AC1524" s="162" t="s">
        <v>204</v>
      </c>
      <c r="AD1524" s="162" t="s">
        <v>204</v>
      </c>
      <c r="AE1524" s="162" t="s">
        <v>204</v>
      </c>
      <c r="AF1524" s="162" t="s">
        <v>204</v>
      </c>
      <c r="AG1524" s="162" t="s">
        <v>197</v>
      </c>
    </row>
    <row r="1525" spans="1:33" x14ac:dyDescent="0.25">
      <c r="A1525" s="162" t="s">
        <v>236</v>
      </c>
      <c r="B1525" s="162" t="s">
        <v>197</v>
      </c>
      <c r="C1525" s="162" t="s">
        <v>197</v>
      </c>
      <c r="D1525" s="162" t="s">
        <v>1358</v>
      </c>
      <c r="E1525" s="162" t="s">
        <v>197</v>
      </c>
      <c r="F1525" s="162" t="s">
        <v>1359</v>
      </c>
      <c r="G1525" s="162" t="s">
        <v>1614</v>
      </c>
      <c r="H1525" s="162" t="s">
        <v>1615</v>
      </c>
      <c r="I1525" s="162" t="s">
        <v>1616</v>
      </c>
      <c r="J1525" s="162" t="s">
        <v>187</v>
      </c>
      <c r="K1525" s="162" t="s">
        <v>10</v>
      </c>
      <c r="L1525" s="162">
        <v>4</v>
      </c>
      <c r="M1525" s="162">
        <v>2017</v>
      </c>
      <c r="N1525" s="162" t="s">
        <v>2850</v>
      </c>
      <c r="O1525" s="162">
        <v>450</v>
      </c>
      <c r="P1525" s="162" t="s">
        <v>204</v>
      </c>
      <c r="Q1525" s="162" t="s">
        <v>204</v>
      </c>
      <c r="R1525" s="162" t="s">
        <v>242</v>
      </c>
      <c r="S1525" s="162" t="s">
        <v>204</v>
      </c>
      <c r="T1525" s="162" t="s">
        <v>204</v>
      </c>
      <c r="U1525" s="162" t="s">
        <v>204</v>
      </c>
      <c r="V1525" s="162" t="s">
        <v>204</v>
      </c>
      <c r="W1525" s="162" t="s">
        <v>204</v>
      </c>
      <c r="X1525" s="162" t="s">
        <v>204</v>
      </c>
      <c r="Y1525" s="162" t="s">
        <v>204</v>
      </c>
      <c r="Z1525" s="162" t="s">
        <v>204</v>
      </c>
      <c r="AA1525" s="162" t="s">
        <v>204</v>
      </c>
      <c r="AB1525" s="162" t="s">
        <v>205</v>
      </c>
      <c r="AC1525" s="162" t="s">
        <v>204</v>
      </c>
      <c r="AD1525" s="162" t="s">
        <v>204</v>
      </c>
      <c r="AE1525" s="162" t="s">
        <v>204</v>
      </c>
      <c r="AF1525" s="162" t="s">
        <v>204</v>
      </c>
      <c r="AG1525" s="162" t="s">
        <v>197</v>
      </c>
    </row>
    <row r="1526" spans="1:33" x14ac:dyDescent="0.25">
      <c r="A1526" s="162" t="s">
        <v>236</v>
      </c>
      <c r="B1526" s="162" t="s">
        <v>197</v>
      </c>
      <c r="C1526" s="162" t="s">
        <v>197</v>
      </c>
      <c r="D1526" s="162" t="s">
        <v>1358</v>
      </c>
      <c r="E1526" s="162" t="s">
        <v>197</v>
      </c>
      <c r="F1526" s="162" t="s">
        <v>1359</v>
      </c>
      <c r="G1526" s="162" t="s">
        <v>1614</v>
      </c>
      <c r="H1526" s="162" t="s">
        <v>1615</v>
      </c>
      <c r="I1526" s="162" t="s">
        <v>1616</v>
      </c>
      <c r="J1526" s="162" t="s">
        <v>187</v>
      </c>
      <c r="K1526" s="162" t="s">
        <v>10</v>
      </c>
      <c r="L1526" s="162">
        <v>8</v>
      </c>
      <c r="M1526" s="162">
        <v>2016</v>
      </c>
      <c r="N1526" s="162" t="s">
        <v>2842</v>
      </c>
      <c r="O1526" s="162">
        <v>739</v>
      </c>
      <c r="P1526" s="162" t="s">
        <v>204</v>
      </c>
      <c r="Q1526" s="162" t="s">
        <v>204</v>
      </c>
      <c r="R1526" s="162" t="s">
        <v>204</v>
      </c>
      <c r="S1526" s="162" t="s">
        <v>204</v>
      </c>
      <c r="T1526" s="162" t="s">
        <v>204</v>
      </c>
      <c r="U1526" s="162" t="s">
        <v>204</v>
      </c>
      <c r="V1526" s="162" t="s">
        <v>204</v>
      </c>
      <c r="W1526" s="162" t="s">
        <v>204</v>
      </c>
      <c r="X1526" s="162" t="s">
        <v>204</v>
      </c>
      <c r="Y1526" s="162" t="s">
        <v>204</v>
      </c>
      <c r="Z1526" s="162" t="s">
        <v>204</v>
      </c>
      <c r="AA1526" s="162" t="s">
        <v>204</v>
      </c>
      <c r="AB1526" s="162" t="s">
        <v>205</v>
      </c>
      <c r="AC1526" s="162" t="s">
        <v>204</v>
      </c>
      <c r="AD1526" s="162" t="s">
        <v>204</v>
      </c>
      <c r="AE1526" s="162" t="s">
        <v>204</v>
      </c>
      <c r="AF1526" s="162" t="s">
        <v>204</v>
      </c>
      <c r="AG1526" s="162" t="s">
        <v>197</v>
      </c>
    </row>
    <row r="1527" spans="1:33" x14ac:dyDescent="0.25">
      <c r="A1527" s="162" t="s">
        <v>236</v>
      </c>
      <c r="B1527" s="162" t="s">
        <v>197</v>
      </c>
      <c r="C1527" s="162" t="s">
        <v>197</v>
      </c>
      <c r="D1527" s="162" t="s">
        <v>1358</v>
      </c>
      <c r="E1527" s="162" t="s">
        <v>197</v>
      </c>
      <c r="F1527" s="162" t="s">
        <v>1359</v>
      </c>
      <c r="G1527" s="162" t="s">
        <v>2391</v>
      </c>
      <c r="H1527" s="162" t="s">
        <v>2392</v>
      </c>
      <c r="I1527" s="162" t="s">
        <v>2393</v>
      </c>
      <c r="J1527" s="162" t="s">
        <v>186</v>
      </c>
      <c r="K1527" s="162" t="s">
        <v>52</v>
      </c>
      <c r="L1527" s="162">
        <v>6</v>
      </c>
      <c r="M1527" s="162">
        <v>2017</v>
      </c>
      <c r="N1527" s="162" t="s">
        <v>2856</v>
      </c>
      <c r="O1527" s="162">
        <v>1250</v>
      </c>
      <c r="P1527" s="162" t="s">
        <v>204</v>
      </c>
      <c r="Q1527" s="162" t="s">
        <v>204</v>
      </c>
      <c r="R1527" s="162" t="s">
        <v>242</v>
      </c>
      <c r="S1527" s="162" t="s">
        <v>204</v>
      </c>
      <c r="T1527" s="162" t="s">
        <v>204</v>
      </c>
      <c r="U1527" s="162" t="s">
        <v>204</v>
      </c>
      <c r="V1527" s="162" t="s">
        <v>204</v>
      </c>
      <c r="W1527" s="162" t="s">
        <v>204</v>
      </c>
      <c r="X1527" s="162" t="s">
        <v>205</v>
      </c>
      <c r="Y1527" s="162" t="s">
        <v>204</v>
      </c>
      <c r="Z1527" s="162" t="s">
        <v>204</v>
      </c>
      <c r="AA1527" s="162" t="s">
        <v>204</v>
      </c>
      <c r="AB1527" s="162" t="s">
        <v>204</v>
      </c>
      <c r="AC1527" s="162" t="s">
        <v>204</v>
      </c>
      <c r="AD1527" s="162" t="s">
        <v>204</v>
      </c>
      <c r="AE1527" s="162" t="s">
        <v>204</v>
      </c>
      <c r="AF1527" s="162" t="s">
        <v>204</v>
      </c>
      <c r="AG1527" s="162" t="s">
        <v>197</v>
      </c>
    </row>
    <row r="1528" spans="1:33" x14ac:dyDescent="0.25">
      <c r="A1528" s="162" t="s">
        <v>236</v>
      </c>
      <c r="B1528" s="162" t="s">
        <v>197</v>
      </c>
      <c r="C1528" s="162" t="s">
        <v>197</v>
      </c>
      <c r="D1528" s="162" t="s">
        <v>1358</v>
      </c>
      <c r="E1528" s="162" t="s">
        <v>197</v>
      </c>
      <c r="F1528" s="162" t="s">
        <v>1359</v>
      </c>
      <c r="G1528" s="162" t="s">
        <v>2391</v>
      </c>
      <c r="H1528" s="162" t="s">
        <v>2392</v>
      </c>
      <c r="I1528" s="162" t="s">
        <v>2393</v>
      </c>
      <c r="J1528" s="162" t="s">
        <v>186</v>
      </c>
      <c r="K1528" s="162" t="s">
        <v>52</v>
      </c>
      <c r="L1528" s="162">
        <v>3</v>
      </c>
      <c r="M1528" s="162">
        <v>2017</v>
      </c>
      <c r="N1528" s="162" t="s">
        <v>2855</v>
      </c>
      <c r="O1528" s="162">
        <v>1250</v>
      </c>
      <c r="P1528" s="162" t="s">
        <v>204</v>
      </c>
      <c r="Q1528" s="162" t="s">
        <v>204</v>
      </c>
      <c r="R1528" s="162" t="s">
        <v>242</v>
      </c>
      <c r="S1528" s="162" t="s">
        <v>204</v>
      </c>
      <c r="T1528" s="162" t="s">
        <v>204</v>
      </c>
      <c r="U1528" s="162" t="s">
        <v>204</v>
      </c>
      <c r="V1528" s="162" t="s">
        <v>204</v>
      </c>
      <c r="W1528" s="162" t="s">
        <v>204</v>
      </c>
      <c r="X1528" s="162" t="s">
        <v>205</v>
      </c>
      <c r="Y1528" s="162" t="s">
        <v>204</v>
      </c>
      <c r="Z1528" s="162" t="s">
        <v>204</v>
      </c>
      <c r="AA1528" s="162" t="s">
        <v>204</v>
      </c>
      <c r="AB1528" s="162" t="s">
        <v>204</v>
      </c>
      <c r="AC1528" s="162" t="s">
        <v>204</v>
      </c>
      <c r="AD1528" s="162" t="s">
        <v>204</v>
      </c>
      <c r="AE1528" s="162" t="s">
        <v>204</v>
      </c>
      <c r="AF1528" s="162" t="s">
        <v>204</v>
      </c>
      <c r="AG1528" s="162" t="s">
        <v>197</v>
      </c>
    </row>
    <row r="1529" spans="1:33" x14ac:dyDescent="0.25">
      <c r="A1529" s="162" t="s">
        <v>236</v>
      </c>
      <c r="B1529" s="162" t="s">
        <v>197</v>
      </c>
      <c r="C1529" s="162" t="s">
        <v>197</v>
      </c>
      <c r="D1529" s="162" t="s">
        <v>1358</v>
      </c>
      <c r="E1529" s="162" t="s">
        <v>197</v>
      </c>
      <c r="F1529" s="162" t="s">
        <v>1359</v>
      </c>
      <c r="G1529" s="162" t="s">
        <v>2391</v>
      </c>
      <c r="H1529" s="162" t="s">
        <v>2392</v>
      </c>
      <c r="I1529" s="162" t="s">
        <v>2393</v>
      </c>
      <c r="J1529" s="162" t="s">
        <v>186</v>
      </c>
      <c r="K1529" s="162" t="s">
        <v>52</v>
      </c>
      <c r="L1529" s="162">
        <v>7</v>
      </c>
      <c r="M1529" s="162">
        <v>2016</v>
      </c>
      <c r="N1529" s="162" t="s">
        <v>2853</v>
      </c>
      <c r="O1529" s="162">
        <v>1250</v>
      </c>
      <c r="P1529" s="162" t="s">
        <v>204</v>
      </c>
      <c r="Q1529" s="162" t="s">
        <v>204</v>
      </c>
      <c r="R1529" s="162" t="s">
        <v>204</v>
      </c>
      <c r="S1529" s="162" t="s">
        <v>204</v>
      </c>
      <c r="T1529" s="162" t="s">
        <v>204</v>
      </c>
      <c r="U1529" s="162" t="s">
        <v>204</v>
      </c>
      <c r="V1529" s="162" t="s">
        <v>204</v>
      </c>
      <c r="W1529" s="162" t="s">
        <v>204</v>
      </c>
      <c r="X1529" s="162" t="s">
        <v>205</v>
      </c>
      <c r="Y1529" s="162" t="s">
        <v>204</v>
      </c>
      <c r="Z1529" s="162" t="s">
        <v>204</v>
      </c>
      <c r="AA1529" s="162" t="s">
        <v>204</v>
      </c>
      <c r="AB1529" s="162" t="s">
        <v>204</v>
      </c>
      <c r="AC1529" s="162" t="s">
        <v>204</v>
      </c>
      <c r="AD1529" s="162" t="s">
        <v>204</v>
      </c>
      <c r="AE1529" s="162" t="s">
        <v>204</v>
      </c>
      <c r="AF1529" s="162" t="s">
        <v>204</v>
      </c>
      <c r="AG1529" s="162" t="s">
        <v>197</v>
      </c>
    </row>
    <row r="1530" spans="1:33" x14ac:dyDescent="0.25">
      <c r="A1530" s="162" t="s">
        <v>236</v>
      </c>
      <c r="B1530" s="162" t="s">
        <v>197</v>
      </c>
      <c r="C1530" s="162" t="s">
        <v>197</v>
      </c>
      <c r="D1530" s="162" t="s">
        <v>1358</v>
      </c>
      <c r="E1530" s="162" t="s">
        <v>197</v>
      </c>
      <c r="F1530" s="162" t="s">
        <v>1359</v>
      </c>
      <c r="G1530" s="162" t="s">
        <v>2391</v>
      </c>
      <c r="H1530" s="162" t="s">
        <v>2392</v>
      </c>
      <c r="I1530" s="162" t="s">
        <v>2393</v>
      </c>
      <c r="J1530" s="162" t="s">
        <v>186</v>
      </c>
      <c r="K1530" s="162" t="s">
        <v>52</v>
      </c>
      <c r="L1530" s="162">
        <v>10</v>
      </c>
      <c r="M1530" s="162">
        <v>2016</v>
      </c>
      <c r="N1530" s="162" t="s">
        <v>2854</v>
      </c>
      <c r="O1530" s="162">
        <v>1250</v>
      </c>
      <c r="P1530" s="162" t="s">
        <v>204</v>
      </c>
      <c r="Q1530" s="162" t="s">
        <v>204</v>
      </c>
      <c r="R1530" s="162" t="s">
        <v>204</v>
      </c>
      <c r="S1530" s="162" t="s">
        <v>204</v>
      </c>
      <c r="T1530" s="162" t="s">
        <v>204</v>
      </c>
      <c r="U1530" s="162" t="s">
        <v>204</v>
      </c>
      <c r="V1530" s="162" t="s">
        <v>204</v>
      </c>
      <c r="W1530" s="162" t="s">
        <v>204</v>
      </c>
      <c r="X1530" s="162" t="s">
        <v>205</v>
      </c>
      <c r="Y1530" s="162" t="s">
        <v>204</v>
      </c>
      <c r="Z1530" s="162" t="s">
        <v>204</v>
      </c>
      <c r="AA1530" s="162" t="s">
        <v>204</v>
      </c>
      <c r="AB1530" s="162" t="s">
        <v>204</v>
      </c>
      <c r="AC1530" s="162" t="s">
        <v>204</v>
      </c>
      <c r="AD1530" s="162" t="s">
        <v>204</v>
      </c>
      <c r="AE1530" s="162" t="s">
        <v>204</v>
      </c>
      <c r="AF1530" s="162" t="s">
        <v>204</v>
      </c>
      <c r="AG1530" s="162" t="s">
        <v>197</v>
      </c>
    </row>
    <row r="1531" spans="1:33" x14ac:dyDescent="0.25">
      <c r="A1531" s="162" t="s">
        <v>236</v>
      </c>
      <c r="B1531" s="162" t="s">
        <v>197</v>
      </c>
      <c r="C1531" s="162" t="s">
        <v>197</v>
      </c>
      <c r="D1531" s="162" t="s">
        <v>1358</v>
      </c>
      <c r="E1531" s="162" t="s">
        <v>197</v>
      </c>
      <c r="F1531" s="162" t="s">
        <v>1359</v>
      </c>
      <c r="G1531" s="162" t="s">
        <v>63</v>
      </c>
      <c r="H1531" s="162" t="s">
        <v>62</v>
      </c>
      <c r="I1531" s="162" t="s">
        <v>1641</v>
      </c>
      <c r="J1531" s="162" t="s">
        <v>186</v>
      </c>
      <c r="K1531" s="162" t="s">
        <v>10</v>
      </c>
      <c r="L1531" s="162">
        <v>7</v>
      </c>
      <c r="M1531" s="162">
        <v>2016</v>
      </c>
      <c r="N1531" s="162" t="s">
        <v>2857</v>
      </c>
      <c r="O1531" s="162">
        <v>16194</v>
      </c>
      <c r="P1531" s="162" t="s">
        <v>204</v>
      </c>
      <c r="Q1531" s="162" t="s">
        <v>204</v>
      </c>
      <c r="R1531" s="162" t="s">
        <v>205</v>
      </c>
      <c r="S1531" s="162" t="s">
        <v>204</v>
      </c>
      <c r="T1531" s="162" t="s">
        <v>204</v>
      </c>
      <c r="U1531" s="162" t="s">
        <v>204</v>
      </c>
      <c r="V1531" s="162" t="s">
        <v>204</v>
      </c>
      <c r="W1531" s="162" t="s">
        <v>204</v>
      </c>
      <c r="X1531" s="162" t="s">
        <v>204</v>
      </c>
      <c r="Y1531" s="162" t="s">
        <v>205</v>
      </c>
      <c r="Z1531" s="162" t="s">
        <v>204</v>
      </c>
      <c r="AA1531" s="162" t="s">
        <v>204</v>
      </c>
      <c r="AB1531" s="162" t="s">
        <v>205</v>
      </c>
      <c r="AC1531" s="162" t="s">
        <v>204</v>
      </c>
      <c r="AD1531" s="162" t="s">
        <v>204</v>
      </c>
      <c r="AE1531" s="162" t="s">
        <v>204</v>
      </c>
      <c r="AF1531" s="162" t="s">
        <v>204</v>
      </c>
      <c r="AG1531" s="162" t="s">
        <v>197</v>
      </c>
    </row>
    <row r="1532" spans="1:33" x14ac:dyDescent="0.25">
      <c r="A1532" s="162" t="s">
        <v>236</v>
      </c>
      <c r="B1532" s="162" t="s">
        <v>197</v>
      </c>
      <c r="C1532" s="162" t="s">
        <v>197</v>
      </c>
      <c r="D1532" s="162" t="s">
        <v>1358</v>
      </c>
      <c r="E1532" s="162" t="s">
        <v>197</v>
      </c>
      <c r="F1532" s="162" t="s">
        <v>1359</v>
      </c>
      <c r="G1532" s="162" t="s">
        <v>1656</v>
      </c>
      <c r="H1532" s="162" t="s">
        <v>1661</v>
      </c>
      <c r="I1532" s="162" t="s">
        <v>1641</v>
      </c>
      <c r="J1532" s="162" t="s">
        <v>186</v>
      </c>
      <c r="K1532" s="162" t="s">
        <v>10</v>
      </c>
      <c r="L1532" s="162">
        <v>10</v>
      </c>
      <c r="M1532" s="162">
        <v>2016</v>
      </c>
      <c r="N1532" s="162" t="s">
        <v>2859</v>
      </c>
      <c r="O1532" s="162">
        <v>7063</v>
      </c>
      <c r="P1532" s="162" t="s">
        <v>204</v>
      </c>
      <c r="Q1532" s="162" t="s">
        <v>204</v>
      </c>
      <c r="R1532" s="162" t="s">
        <v>205</v>
      </c>
      <c r="S1532" s="162" t="s">
        <v>204</v>
      </c>
      <c r="T1532" s="162" t="s">
        <v>204</v>
      </c>
      <c r="U1532" s="162" t="s">
        <v>204</v>
      </c>
      <c r="V1532" s="162" t="s">
        <v>204</v>
      </c>
      <c r="W1532" s="162" t="s">
        <v>204</v>
      </c>
      <c r="X1532" s="162" t="s">
        <v>204</v>
      </c>
      <c r="Y1532" s="162" t="s">
        <v>205</v>
      </c>
      <c r="Z1532" s="162" t="s">
        <v>204</v>
      </c>
      <c r="AA1532" s="162" t="s">
        <v>204</v>
      </c>
      <c r="AB1532" s="162" t="s">
        <v>205</v>
      </c>
      <c r="AC1532" s="162" t="s">
        <v>204</v>
      </c>
      <c r="AD1532" s="162" t="s">
        <v>204</v>
      </c>
      <c r="AE1532" s="162" t="s">
        <v>204</v>
      </c>
      <c r="AF1532" s="162" t="s">
        <v>204</v>
      </c>
      <c r="AG1532" s="162" t="s">
        <v>197</v>
      </c>
    </row>
    <row r="1533" spans="1:33" x14ac:dyDescent="0.25">
      <c r="A1533" s="162" t="s">
        <v>236</v>
      </c>
      <c r="B1533" s="162" t="s">
        <v>197</v>
      </c>
      <c r="C1533" s="162" t="s">
        <v>197</v>
      </c>
      <c r="D1533" s="162" t="s">
        <v>1358</v>
      </c>
      <c r="E1533" s="162" t="s">
        <v>197</v>
      </c>
      <c r="F1533" s="162" t="s">
        <v>1359</v>
      </c>
      <c r="G1533" s="162" t="s">
        <v>1656</v>
      </c>
      <c r="H1533" s="162" t="s">
        <v>1661</v>
      </c>
      <c r="I1533" s="162" t="s">
        <v>1641</v>
      </c>
      <c r="J1533" s="162" t="s">
        <v>186</v>
      </c>
      <c r="K1533" s="162" t="s">
        <v>10</v>
      </c>
      <c r="L1533" s="162">
        <v>8</v>
      </c>
      <c r="M1533" s="162">
        <v>2016</v>
      </c>
      <c r="N1533" s="162" t="s">
        <v>2858</v>
      </c>
      <c r="O1533" s="162">
        <v>5826</v>
      </c>
      <c r="P1533" s="162" t="s">
        <v>204</v>
      </c>
      <c r="Q1533" s="162" t="s">
        <v>204</v>
      </c>
      <c r="R1533" s="162" t="s">
        <v>205</v>
      </c>
      <c r="S1533" s="162" t="s">
        <v>204</v>
      </c>
      <c r="T1533" s="162" t="s">
        <v>204</v>
      </c>
      <c r="U1533" s="162" t="s">
        <v>204</v>
      </c>
      <c r="V1533" s="162" t="s">
        <v>204</v>
      </c>
      <c r="W1533" s="162" t="s">
        <v>204</v>
      </c>
      <c r="X1533" s="162" t="s">
        <v>204</v>
      </c>
      <c r="Y1533" s="162" t="s">
        <v>205</v>
      </c>
      <c r="Z1533" s="162" t="s">
        <v>204</v>
      </c>
      <c r="AA1533" s="162" t="s">
        <v>204</v>
      </c>
      <c r="AB1533" s="162" t="s">
        <v>205</v>
      </c>
      <c r="AC1533" s="162" t="s">
        <v>204</v>
      </c>
      <c r="AD1533" s="162" t="s">
        <v>204</v>
      </c>
      <c r="AE1533" s="162" t="s">
        <v>204</v>
      </c>
      <c r="AF1533" s="162" t="s">
        <v>204</v>
      </c>
      <c r="AG1533" s="162" t="s">
        <v>197</v>
      </c>
    </row>
    <row r="1534" spans="1:33" x14ac:dyDescent="0.25">
      <c r="A1534" s="162" t="s">
        <v>236</v>
      </c>
      <c r="B1534" s="162" t="s">
        <v>197</v>
      </c>
      <c r="C1534" s="162" t="s">
        <v>197</v>
      </c>
      <c r="D1534" s="162" t="s">
        <v>1358</v>
      </c>
      <c r="E1534" s="162" t="s">
        <v>197</v>
      </c>
      <c r="F1534" s="162" t="s">
        <v>1359</v>
      </c>
      <c r="G1534" s="162" t="s">
        <v>2576</v>
      </c>
      <c r="H1534" s="162" t="s">
        <v>2577</v>
      </c>
      <c r="I1534" s="162" t="s">
        <v>1699</v>
      </c>
      <c r="J1534" s="162" t="s">
        <v>187</v>
      </c>
      <c r="K1534" s="162" t="s">
        <v>2578</v>
      </c>
      <c r="L1534" s="162">
        <v>8</v>
      </c>
      <c r="M1534" s="162">
        <v>2017</v>
      </c>
      <c r="N1534" s="162" t="s">
        <v>2862</v>
      </c>
      <c r="O1534" s="162">
        <v>300</v>
      </c>
      <c r="P1534" s="162" t="s">
        <v>204</v>
      </c>
      <c r="Q1534" s="162" t="s">
        <v>204</v>
      </c>
      <c r="R1534" s="162" t="s">
        <v>242</v>
      </c>
      <c r="S1534" s="162" t="s">
        <v>204</v>
      </c>
      <c r="T1534" s="162" t="s">
        <v>204</v>
      </c>
      <c r="U1534" s="162" t="s">
        <v>204</v>
      </c>
      <c r="V1534" s="162" t="s">
        <v>204</v>
      </c>
      <c r="W1534" s="162" t="s">
        <v>204</v>
      </c>
      <c r="X1534" s="162" t="s">
        <v>205</v>
      </c>
      <c r="Y1534" s="162" t="s">
        <v>205</v>
      </c>
      <c r="Z1534" s="162" t="s">
        <v>204</v>
      </c>
      <c r="AA1534" s="162" t="s">
        <v>204</v>
      </c>
      <c r="AB1534" s="162" t="s">
        <v>205</v>
      </c>
      <c r="AC1534" s="162" t="s">
        <v>204</v>
      </c>
      <c r="AD1534" s="162" t="s">
        <v>204</v>
      </c>
      <c r="AE1534" s="162" t="s">
        <v>204</v>
      </c>
      <c r="AF1534" s="162" t="s">
        <v>204</v>
      </c>
      <c r="AG1534" s="162" t="s">
        <v>197</v>
      </c>
    </row>
    <row r="1535" spans="1:33" x14ac:dyDescent="0.25">
      <c r="A1535" s="162" t="s">
        <v>236</v>
      </c>
      <c r="B1535" s="162" t="s">
        <v>197</v>
      </c>
      <c r="C1535" s="162" t="s">
        <v>197</v>
      </c>
      <c r="D1535" s="162" t="s">
        <v>1358</v>
      </c>
      <c r="E1535" s="162" t="s">
        <v>197</v>
      </c>
      <c r="F1535" s="162" t="s">
        <v>1359</v>
      </c>
      <c r="G1535" s="162" t="s">
        <v>2576</v>
      </c>
      <c r="H1535" s="162" t="s">
        <v>2577</v>
      </c>
      <c r="I1535" s="162" t="s">
        <v>1699</v>
      </c>
      <c r="J1535" s="162" t="s">
        <v>187</v>
      </c>
      <c r="K1535" s="162" t="s">
        <v>2578</v>
      </c>
      <c r="L1535" s="162">
        <v>12</v>
      </c>
      <c r="M1535" s="162">
        <v>2016</v>
      </c>
      <c r="N1535" s="162" t="s">
        <v>2861</v>
      </c>
      <c r="O1535" s="162">
        <v>269</v>
      </c>
      <c r="P1535" s="162" t="s">
        <v>204</v>
      </c>
      <c r="Q1535" s="162" t="s">
        <v>204</v>
      </c>
      <c r="R1535" s="162" t="s">
        <v>205</v>
      </c>
      <c r="S1535" s="162" t="s">
        <v>204</v>
      </c>
      <c r="T1535" s="162" t="s">
        <v>204</v>
      </c>
      <c r="U1535" s="162" t="s">
        <v>204</v>
      </c>
      <c r="V1535" s="162" t="s">
        <v>204</v>
      </c>
      <c r="W1535" s="162" t="s">
        <v>204</v>
      </c>
      <c r="X1535" s="162" t="s">
        <v>205</v>
      </c>
      <c r="Y1535" s="162" t="s">
        <v>205</v>
      </c>
      <c r="Z1535" s="162" t="s">
        <v>204</v>
      </c>
      <c r="AA1535" s="162" t="s">
        <v>204</v>
      </c>
      <c r="AB1535" s="162" t="s">
        <v>205</v>
      </c>
      <c r="AC1535" s="162" t="s">
        <v>204</v>
      </c>
      <c r="AD1535" s="162" t="s">
        <v>204</v>
      </c>
      <c r="AE1535" s="162" t="s">
        <v>204</v>
      </c>
      <c r="AF1535" s="162" t="s">
        <v>204</v>
      </c>
      <c r="AG1535" s="162" t="s">
        <v>197</v>
      </c>
    </row>
    <row r="1536" spans="1:33" x14ac:dyDescent="0.25">
      <c r="A1536" s="162" t="s">
        <v>236</v>
      </c>
      <c r="B1536" s="162" t="s">
        <v>197</v>
      </c>
      <c r="C1536" s="162" t="s">
        <v>197</v>
      </c>
      <c r="D1536" s="162" t="s">
        <v>1358</v>
      </c>
      <c r="E1536" s="162" t="s">
        <v>197</v>
      </c>
      <c r="F1536" s="162" t="s">
        <v>1359</v>
      </c>
      <c r="G1536" s="162" t="s">
        <v>2576</v>
      </c>
      <c r="H1536" s="162" t="s">
        <v>2577</v>
      </c>
      <c r="I1536" s="162" t="s">
        <v>1699</v>
      </c>
      <c r="J1536" s="162" t="s">
        <v>187</v>
      </c>
      <c r="K1536" s="162" t="s">
        <v>2578</v>
      </c>
      <c r="L1536" s="162">
        <v>7</v>
      </c>
      <c r="M1536" s="162">
        <v>2016</v>
      </c>
      <c r="N1536" s="162" t="s">
        <v>2860</v>
      </c>
      <c r="O1536" s="162">
        <v>200</v>
      </c>
      <c r="P1536" s="162" t="s">
        <v>204</v>
      </c>
      <c r="Q1536" s="162" t="s">
        <v>204</v>
      </c>
      <c r="R1536" s="162" t="s">
        <v>205</v>
      </c>
      <c r="S1536" s="162" t="s">
        <v>204</v>
      </c>
      <c r="T1536" s="162" t="s">
        <v>204</v>
      </c>
      <c r="U1536" s="162" t="s">
        <v>204</v>
      </c>
      <c r="V1536" s="162" t="s">
        <v>204</v>
      </c>
      <c r="W1536" s="162" t="s">
        <v>204</v>
      </c>
      <c r="X1536" s="162" t="s">
        <v>205</v>
      </c>
      <c r="Y1536" s="162" t="s">
        <v>205</v>
      </c>
      <c r="Z1536" s="162" t="s">
        <v>204</v>
      </c>
      <c r="AA1536" s="162" t="s">
        <v>204</v>
      </c>
      <c r="AB1536" s="162" t="s">
        <v>205</v>
      </c>
      <c r="AC1536" s="162" t="s">
        <v>204</v>
      </c>
      <c r="AD1536" s="162" t="s">
        <v>204</v>
      </c>
      <c r="AE1536" s="162" t="s">
        <v>204</v>
      </c>
      <c r="AF1536" s="162" t="s">
        <v>204</v>
      </c>
      <c r="AG1536" s="162" t="s">
        <v>197</v>
      </c>
    </row>
    <row r="1537" spans="1:33" x14ac:dyDescent="0.25">
      <c r="A1537" s="162" t="s">
        <v>236</v>
      </c>
      <c r="B1537" s="162" t="s">
        <v>197</v>
      </c>
      <c r="C1537" s="162" t="s">
        <v>197</v>
      </c>
      <c r="D1537" s="162" t="s">
        <v>1358</v>
      </c>
      <c r="E1537" s="162" t="s">
        <v>197</v>
      </c>
      <c r="F1537" s="162" t="s">
        <v>1359</v>
      </c>
      <c r="G1537" s="162" t="s">
        <v>71</v>
      </c>
      <c r="H1537" s="162" t="s">
        <v>70</v>
      </c>
      <c r="I1537" s="162" t="s">
        <v>1680</v>
      </c>
      <c r="J1537" s="162" t="s">
        <v>186</v>
      </c>
      <c r="K1537" s="162" t="s">
        <v>10</v>
      </c>
      <c r="L1537" s="162">
        <v>7</v>
      </c>
      <c r="M1537" s="162">
        <v>2016</v>
      </c>
      <c r="N1537" s="162" t="s">
        <v>2863</v>
      </c>
      <c r="O1537" s="162">
        <v>537</v>
      </c>
      <c r="P1537" s="162" t="s">
        <v>204</v>
      </c>
      <c r="Q1537" s="162" t="s">
        <v>204</v>
      </c>
      <c r="R1537" s="162" t="s">
        <v>205</v>
      </c>
      <c r="S1537" s="162" t="s">
        <v>204</v>
      </c>
      <c r="T1537" s="162" t="s">
        <v>204</v>
      </c>
      <c r="U1537" s="162" t="s">
        <v>204</v>
      </c>
      <c r="V1537" s="162" t="s">
        <v>204</v>
      </c>
      <c r="W1537" s="162" t="s">
        <v>204</v>
      </c>
      <c r="X1537" s="162" t="s">
        <v>205</v>
      </c>
      <c r="Y1537" s="162" t="s">
        <v>205</v>
      </c>
      <c r="Z1537" s="162" t="s">
        <v>204</v>
      </c>
      <c r="AA1537" s="162" t="s">
        <v>204</v>
      </c>
      <c r="AB1537" s="162" t="s">
        <v>205</v>
      </c>
      <c r="AC1537" s="162" t="s">
        <v>204</v>
      </c>
      <c r="AD1537" s="162" t="s">
        <v>204</v>
      </c>
      <c r="AE1537" s="162" t="s">
        <v>204</v>
      </c>
      <c r="AF1537" s="162" t="s">
        <v>204</v>
      </c>
      <c r="AG1537" s="162" t="s">
        <v>197</v>
      </c>
    </row>
    <row r="1538" spans="1:33" x14ac:dyDescent="0.25">
      <c r="A1538" s="162" t="s">
        <v>236</v>
      </c>
      <c r="B1538" s="162" t="s">
        <v>197</v>
      </c>
      <c r="C1538" s="162" t="s">
        <v>197</v>
      </c>
      <c r="D1538" s="162" t="s">
        <v>1358</v>
      </c>
      <c r="E1538" s="162" t="s">
        <v>197</v>
      </c>
      <c r="F1538" s="162" t="s">
        <v>1359</v>
      </c>
      <c r="G1538" s="162" t="s">
        <v>71</v>
      </c>
      <c r="H1538" s="162" t="s">
        <v>70</v>
      </c>
      <c r="I1538" s="162" t="s">
        <v>1680</v>
      </c>
      <c r="J1538" s="162" t="s">
        <v>186</v>
      </c>
      <c r="K1538" s="162" t="s">
        <v>10</v>
      </c>
      <c r="L1538" s="162">
        <v>10</v>
      </c>
      <c r="M1538" s="162">
        <v>2016</v>
      </c>
      <c r="N1538" s="162" t="s">
        <v>2866</v>
      </c>
      <c r="O1538" s="162">
        <v>839</v>
      </c>
      <c r="P1538" s="162" t="s">
        <v>204</v>
      </c>
      <c r="Q1538" s="162" t="s">
        <v>204</v>
      </c>
      <c r="R1538" s="162" t="s">
        <v>205</v>
      </c>
      <c r="S1538" s="162" t="s">
        <v>204</v>
      </c>
      <c r="T1538" s="162" t="s">
        <v>204</v>
      </c>
      <c r="U1538" s="162" t="s">
        <v>204</v>
      </c>
      <c r="V1538" s="162" t="s">
        <v>204</v>
      </c>
      <c r="W1538" s="162" t="s">
        <v>204</v>
      </c>
      <c r="X1538" s="162" t="s">
        <v>205</v>
      </c>
      <c r="Y1538" s="162" t="s">
        <v>205</v>
      </c>
      <c r="Z1538" s="162" t="s">
        <v>204</v>
      </c>
      <c r="AA1538" s="162" t="s">
        <v>204</v>
      </c>
      <c r="AB1538" s="162" t="s">
        <v>205</v>
      </c>
      <c r="AC1538" s="162" t="s">
        <v>204</v>
      </c>
      <c r="AD1538" s="162" t="s">
        <v>204</v>
      </c>
      <c r="AE1538" s="162" t="s">
        <v>204</v>
      </c>
      <c r="AF1538" s="162" t="s">
        <v>204</v>
      </c>
      <c r="AG1538" s="162" t="s">
        <v>197</v>
      </c>
    </row>
    <row r="1539" spans="1:33" x14ac:dyDescent="0.25">
      <c r="A1539" s="162" t="s">
        <v>236</v>
      </c>
      <c r="B1539" s="162" t="s">
        <v>197</v>
      </c>
      <c r="C1539" s="162" t="s">
        <v>197</v>
      </c>
      <c r="D1539" s="162" t="s">
        <v>1358</v>
      </c>
      <c r="E1539" s="162" t="s">
        <v>197</v>
      </c>
      <c r="F1539" s="162" t="s">
        <v>1359</v>
      </c>
      <c r="G1539" s="162" t="s">
        <v>71</v>
      </c>
      <c r="H1539" s="162" t="s">
        <v>70</v>
      </c>
      <c r="I1539" s="162" t="s">
        <v>1680</v>
      </c>
      <c r="J1539" s="162" t="s">
        <v>186</v>
      </c>
      <c r="K1539" s="162" t="s">
        <v>10</v>
      </c>
      <c r="L1539" s="162">
        <v>9</v>
      </c>
      <c r="M1539" s="162">
        <v>2016</v>
      </c>
      <c r="N1539" s="162" t="s">
        <v>2865</v>
      </c>
      <c r="O1539" s="162">
        <v>706</v>
      </c>
      <c r="P1539" s="162" t="s">
        <v>204</v>
      </c>
      <c r="Q1539" s="162" t="s">
        <v>204</v>
      </c>
      <c r="R1539" s="162" t="s">
        <v>205</v>
      </c>
      <c r="S1539" s="162" t="s">
        <v>204</v>
      </c>
      <c r="T1539" s="162" t="s">
        <v>204</v>
      </c>
      <c r="U1539" s="162" t="s">
        <v>204</v>
      </c>
      <c r="V1539" s="162" t="s">
        <v>204</v>
      </c>
      <c r="W1539" s="162" t="s">
        <v>204</v>
      </c>
      <c r="X1539" s="162" t="s">
        <v>205</v>
      </c>
      <c r="Y1539" s="162" t="s">
        <v>205</v>
      </c>
      <c r="Z1539" s="162" t="s">
        <v>204</v>
      </c>
      <c r="AA1539" s="162" t="s">
        <v>204</v>
      </c>
      <c r="AB1539" s="162" t="s">
        <v>205</v>
      </c>
      <c r="AC1539" s="162" t="s">
        <v>204</v>
      </c>
      <c r="AD1539" s="162" t="s">
        <v>204</v>
      </c>
      <c r="AE1539" s="162" t="s">
        <v>204</v>
      </c>
      <c r="AF1539" s="162" t="s">
        <v>204</v>
      </c>
      <c r="AG1539" s="162" t="s">
        <v>197</v>
      </c>
    </row>
    <row r="1540" spans="1:33" x14ac:dyDescent="0.25">
      <c r="A1540" s="162" t="s">
        <v>236</v>
      </c>
      <c r="B1540" s="162" t="s">
        <v>197</v>
      </c>
      <c r="C1540" s="162" t="s">
        <v>197</v>
      </c>
      <c r="D1540" s="162" t="s">
        <v>1358</v>
      </c>
      <c r="E1540" s="162" t="s">
        <v>197</v>
      </c>
      <c r="F1540" s="162" t="s">
        <v>1359</v>
      </c>
      <c r="G1540" s="162" t="s">
        <v>71</v>
      </c>
      <c r="H1540" s="162" t="s">
        <v>70</v>
      </c>
      <c r="I1540" s="162" t="s">
        <v>1680</v>
      </c>
      <c r="J1540" s="162" t="s">
        <v>186</v>
      </c>
      <c r="K1540" s="162" t="s">
        <v>10</v>
      </c>
      <c r="L1540" s="162">
        <v>12</v>
      </c>
      <c r="M1540" s="162">
        <v>2016</v>
      </c>
      <c r="N1540" s="162" t="s">
        <v>2868</v>
      </c>
      <c r="O1540" s="162">
        <v>856</v>
      </c>
      <c r="P1540" s="162" t="s">
        <v>204</v>
      </c>
      <c r="Q1540" s="162" t="s">
        <v>204</v>
      </c>
      <c r="R1540" s="162" t="s">
        <v>205</v>
      </c>
      <c r="S1540" s="162" t="s">
        <v>204</v>
      </c>
      <c r="T1540" s="162" t="s">
        <v>204</v>
      </c>
      <c r="U1540" s="162" t="s">
        <v>204</v>
      </c>
      <c r="V1540" s="162" t="s">
        <v>204</v>
      </c>
      <c r="W1540" s="162" t="s">
        <v>204</v>
      </c>
      <c r="X1540" s="162" t="s">
        <v>205</v>
      </c>
      <c r="Y1540" s="162" t="s">
        <v>205</v>
      </c>
      <c r="Z1540" s="162" t="s">
        <v>204</v>
      </c>
      <c r="AA1540" s="162" t="s">
        <v>204</v>
      </c>
      <c r="AB1540" s="162" t="s">
        <v>205</v>
      </c>
      <c r="AC1540" s="162" t="s">
        <v>204</v>
      </c>
      <c r="AD1540" s="162" t="s">
        <v>204</v>
      </c>
      <c r="AE1540" s="162" t="s">
        <v>204</v>
      </c>
      <c r="AF1540" s="162" t="s">
        <v>204</v>
      </c>
      <c r="AG1540" s="162" t="s">
        <v>197</v>
      </c>
    </row>
    <row r="1541" spans="1:33" x14ac:dyDescent="0.25">
      <c r="A1541" s="162" t="s">
        <v>236</v>
      </c>
      <c r="B1541" s="162" t="s">
        <v>197</v>
      </c>
      <c r="C1541" s="162" t="s">
        <v>197</v>
      </c>
      <c r="D1541" s="162" t="s">
        <v>1358</v>
      </c>
      <c r="E1541" s="162" t="s">
        <v>197</v>
      </c>
      <c r="F1541" s="162" t="s">
        <v>1359</v>
      </c>
      <c r="G1541" s="162" t="s">
        <v>71</v>
      </c>
      <c r="H1541" s="162" t="s">
        <v>70</v>
      </c>
      <c r="I1541" s="162" t="s">
        <v>1680</v>
      </c>
      <c r="J1541" s="162" t="s">
        <v>186</v>
      </c>
      <c r="K1541" s="162" t="s">
        <v>10</v>
      </c>
      <c r="L1541" s="162">
        <v>11</v>
      </c>
      <c r="M1541" s="162">
        <v>2016</v>
      </c>
      <c r="N1541" s="162" t="s">
        <v>2867</v>
      </c>
      <c r="O1541" s="162">
        <v>829</v>
      </c>
      <c r="P1541" s="162" t="s">
        <v>204</v>
      </c>
      <c r="Q1541" s="162" t="s">
        <v>204</v>
      </c>
      <c r="R1541" s="162" t="s">
        <v>205</v>
      </c>
      <c r="S1541" s="162" t="s">
        <v>204</v>
      </c>
      <c r="T1541" s="162" t="s">
        <v>204</v>
      </c>
      <c r="U1541" s="162" t="s">
        <v>204</v>
      </c>
      <c r="V1541" s="162" t="s">
        <v>204</v>
      </c>
      <c r="W1541" s="162" t="s">
        <v>204</v>
      </c>
      <c r="X1541" s="162" t="s">
        <v>205</v>
      </c>
      <c r="Y1541" s="162" t="s">
        <v>205</v>
      </c>
      <c r="Z1541" s="162" t="s">
        <v>204</v>
      </c>
      <c r="AA1541" s="162" t="s">
        <v>204</v>
      </c>
      <c r="AB1541" s="162" t="s">
        <v>205</v>
      </c>
      <c r="AC1541" s="162" t="s">
        <v>204</v>
      </c>
      <c r="AD1541" s="162" t="s">
        <v>204</v>
      </c>
      <c r="AE1541" s="162" t="s">
        <v>204</v>
      </c>
      <c r="AF1541" s="162" t="s">
        <v>204</v>
      </c>
      <c r="AG1541" s="162" t="s">
        <v>197</v>
      </c>
    </row>
    <row r="1542" spans="1:33" x14ac:dyDescent="0.25">
      <c r="A1542" s="162" t="s">
        <v>236</v>
      </c>
      <c r="B1542" s="162" t="s">
        <v>197</v>
      </c>
      <c r="C1542" s="162" t="s">
        <v>197</v>
      </c>
      <c r="D1542" s="162" t="s">
        <v>1358</v>
      </c>
      <c r="E1542" s="162" t="s">
        <v>197</v>
      </c>
      <c r="F1542" s="162" t="s">
        <v>1359</v>
      </c>
      <c r="G1542" s="162" t="s">
        <v>71</v>
      </c>
      <c r="H1542" s="162" t="s">
        <v>70</v>
      </c>
      <c r="I1542" s="162" t="s">
        <v>1680</v>
      </c>
      <c r="J1542" s="162" t="s">
        <v>186</v>
      </c>
      <c r="K1542" s="162" t="s">
        <v>10</v>
      </c>
      <c r="L1542" s="162">
        <v>8</v>
      </c>
      <c r="M1542" s="162">
        <v>2016</v>
      </c>
      <c r="N1542" s="162" t="s">
        <v>2864</v>
      </c>
      <c r="O1542" s="162">
        <v>558</v>
      </c>
      <c r="P1542" s="162" t="s">
        <v>204</v>
      </c>
      <c r="Q1542" s="162" t="s">
        <v>204</v>
      </c>
      <c r="R1542" s="162" t="s">
        <v>205</v>
      </c>
      <c r="S1542" s="162" t="s">
        <v>204</v>
      </c>
      <c r="T1542" s="162" t="s">
        <v>204</v>
      </c>
      <c r="U1542" s="162" t="s">
        <v>204</v>
      </c>
      <c r="V1542" s="162" t="s">
        <v>204</v>
      </c>
      <c r="W1542" s="162" t="s">
        <v>204</v>
      </c>
      <c r="X1542" s="162" t="s">
        <v>205</v>
      </c>
      <c r="Y1542" s="162" t="s">
        <v>205</v>
      </c>
      <c r="Z1542" s="162" t="s">
        <v>204</v>
      </c>
      <c r="AA1542" s="162" t="s">
        <v>204</v>
      </c>
      <c r="AB1542" s="162" t="s">
        <v>205</v>
      </c>
      <c r="AC1542" s="162" t="s">
        <v>204</v>
      </c>
      <c r="AD1542" s="162" t="s">
        <v>204</v>
      </c>
      <c r="AE1542" s="162" t="s">
        <v>204</v>
      </c>
      <c r="AF1542" s="162" t="s">
        <v>204</v>
      </c>
      <c r="AG1542" s="162" t="s">
        <v>197</v>
      </c>
    </row>
    <row r="1543" spans="1:33" x14ac:dyDescent="0.25">
      <c r="A1543" s="162" t="s">
        <v>236</v>
      </c>
      <c r="B1543" s="162" t="s">
        <v>197</v>
      </c>
      <c r="C1543" s="162" t="s">
        <v>197</v>
      </c>
      <c r="D1543" s="162" t="s">
        <v>1358</v>
      </c>
      <c r="E1543" s="162" t="s">
        <v>197</v>
      </c>
      <c r="F1543" s="162" t="s">
        <v>1359</v>
      </c>
      <c r="G1543" s="162" t="s">
        <v>67</v>
      </c>
      <c r="H1543" s="162" t="s">
        <v>66</v>
      </c>
      <c r="I1543" s="162" t="s">
        <v>2059</v>
      </c>
      <c r="J1543" s="162" t="s">
        <v>1412</v>
      </c>
      <c r="K1543" s="162" t="s">
        <v>10</v>
      </c>
      <c r="L1543" s="162">
        <v>11</v>
      </c>
      <c r="M1543" s="162">
        <v>2016</v>
      </c>
      <c r="N1543" s="162" t="s">
        <v>2871</v>
      </c>
      <c r="O1543" s="162">
        <v>14867</v>
      </c>
      <c r="P1543" s="162" t="s">
        <v>204</v>
      </c>
      <c r="Q1543" s="162" t="s">
        <v>204</v>
      </c>
      <c r="R1543" s="162" t="s">
        <v>205</v>
      </c>
      <c r="S1543" s="162" t="s">
        <v>204</v>
      </c>
      <c r="T1543" s="162" t="s">
        <v>204</v>
      </c>
      <c r="U1543" s="162" t="s">
        <v>204</v>
      </c>
      <c r="V1543" s="162" t="s">
        <v>204</v>
      </c>
      <c r="W1543" s="162" t="s">
        <v>204</v>
      </c>
      <c r="X1543" s="162" t="s">
        <v>204</v>
      </c>
      <c r="Y1543" s="162" t="s">
        <v>205</v>
      </c>
      <c r="Z1543" s="162" t="s">
        <v>204</v>
      </c>
      <c r="AA1543" s="162" t="s">
        <v>204</v>
      </c>
      <c r="AB1543" s="162" t="s">
        <v>205</v>
      </c>
      <c r="AC1543" s="162" t="s">
        <v>204</v>
      </c>
      <c r="AD1543" s="162" t="s">
        <v>204</v>
      </c>
      <c r="AE1543" s="162" t="s">
        <v>204</v>
      </c>
      <c r="AF1543" s="162" t="s">
        <v>204</v>
      </c>
      <c r="AG1543" s="162" t="s">
        <v>197</v>
      </c>
    </row>
    <row r="1544" spans="1:33" x14ac:dyDescent="0.25">
      <c r="A1544" s="162" t="s">
        <v>236</v>
      </c>
      <c r="B1544" s="162" t="s">
        <v>197</v>
      </c>
      <c r="C1544" s="162" t="s">
        <v>197</v>
      </c>
      <c r="D1544" s="162" t="s">
        <v>1358</v>
      </c>
      <c r="E1544" s="162" t="s">
        <v>197</v>
      </c>
      <c r="F1544" s="162" t="s">
        <v>1359</v>
      </c>
      <c r="G1544" s="162" t="s">
        <v>67</v>
      </c>
      <c r="H1544" s="162" t="s">
        <v>66</v>
      </c>
      <c r="I1544" s="162" t="s">
        <v>2059</v>
      </c>
      <c r="J1544" s="162" t="s">
        <v>1412</v>
      </c>
      <c r="K1544" s="162" t="s">
        <v>10</v>
      </c>
      <c r="L1544" s="162">
        <v>12</v>
      </c>
      <c r="M1544" s="162">
        <v>2016</v>
      </c>
      <c r="N1544" s="162" t="s">
        <v>2869</v>
      </c>
      <c r="O1544" s="162">
        <v>14654</v>
      </c>
      <c r="P1544" s="162" t="s">
        <v>204</v>
      </c>
      <c r="Q1544" s="162" t="s">
        <v>204</v>
      </c>
      <c r="R1544" s="162" t="s">
        <v>205</v>
      </c>
      <c r="S1544" s="162" t="s">
        <v>204</v>
      </c>
      <c r="T1544" s="162" t="s">
        <v>204</v>
      </c>
      <c r="U1544" s="162" t="s">
        <v>204</v>
      </c>
      <c r="V1544" s="162" t="s">
        <v>204</v>
      </c>
      <c r="W1544" s="162" t="s">
        <v>204</v>
      </c>
      <c r="X1544" s="162" t="s">
        <v>204</v>
      </c>
      <c r="Y1544" s="162" t="s">
        <v>205</v>
      </c>
      <c r="Z1544" s="162" t="s">
        <v>204</v>
      </c>
      <c r="AA1544" s="162" t="s">
        <v>204</v>
      </c>
      <c r="AB1544" s="162" t="s">
        <v>205</v>
      </c>
      <c r="AC1544" s="162" t="s">
        <v>204</v>
      </c>
      <c r="AD1544" s="162" t="s">
        <v>204</v>
      </c>
      <c r="AE1544" s="162" t="s">
        <v>204</v>
      </c>
      <c r="AF1544" s="162" t="s">
        <v>204</v>
      </c>
      <c r="AG1544" s="162" t="s">
        <v>197</v>
      </c>
    </row>
    <row r="1545" spans="1:33" x14ac:dyDescent="0.25">
      <c r="A1545" s="162" t="s">
        <v>236</v>
      </c>
      <c r="B1545" s="162" t="s">
        <v>197</v>
      </c>
      <c r="C1545" s="162" t="s">
        <v>197</v>
      </c>
      <c r="D1545" s="162" t="s">
        <v>1358</v>
      </c>
      <c r="E1545" s="162" t="s">
        <v>197</v>
      </c>
      <c r="F1545" s="162" t="s">
        <v>1359</v>
      </c>
      <c r="G1545" s="162" t="s">
        <v>67</v>
      </c>
      <c r="H1545" s="162" t="s">
        <v>66</v>
      </c>
      <c r="I1545" s="162" t="s">
        <v>2059</v>
      </c>
      <c r="J1545" s="162" t="s">
        <v>1412</v>
      </c>
      <c r="K1545" s="162" t="s">
        <v>10</v>
      </c>
      <c r="L1545" s="162">
        <v>6</v>
      </c>
      <c r="M1545" s="162">
        <v>2017</v>
      </c>
      <c r="N1545" s="162" t="s">
        <v>2870</v>
      </c>
      <c r="O1545" s="162">
        <v>3627</v>
      </c>
      <c r="P1545" s="162" t="s">
        <v>204</v>
      </c>
      <c r="Q1545" s="162" t="s">
        <v>204</v>
      </c>
      <c r="R1545" s="162" t="s">
        <v>242</v>
      </c>
      <c r="S1545" s="162" t="s">
        <v>204</v>
      </c>
      <c r="T1545" s="162" t="s">
        <v>204</v>
      </c>
      <c r="U1545" s="162" t="s">
        <v>204</v>
      </c>
      <c r="V1545" s="162" t="s">
        <v>204</v>
      </c>
      <c r="W1545" s="162" t="s">
        <v>204</v>
      </c>
      <c r="X1545" s="162" t="s">
        <v>204</v>
      </c>
      <c r="Y1545" s="162" t="s">
        <v>205</v>
      </c>
      <c r="Z1545" s="162" t="s">
        <v>204</v>
      </c>
      <c r="AA1545" s="162" t="s">
        <v>204</v>
      </c>
      <c r="AB1545" s="162" t="s">
        <v>205</v>
      </c>
      <c r="AC1545" s="162" t="s">
        <v>204</v>
      </c>
      <c r="AD1545" s="162" t="s">
        <v>204</v>
      </c>
      <c r="AE1545" s="162" t="s">
        <v>204</v>
      </c>
      <c r="AF1545" s="162" t="s">
        <v>204</v>
      </c>
      <c r="AG1545" s="162" t="s">
        <v>197</v>
      </c>
    </row>
    <row r="1546" spans="1:33" x14ac:dyDescent="0.25">
      <c r="A1546" s="162" t="s">
        <v>236</v>
      </c>
      <c r="B1546" s="162" t="s">
        <v>197</v>
      </c>
      <c r="C1546" s="162" t="s">
        <v>197</v>
      </c>
      <c r="D1546" s="162" t="s">
        <v>1358</v>
      </c>
      <c r="E1546" s="162" t="s">
        <v>197</v>
      </c>
      <c r="F1546" s="162" t="s">
        <v>1359</v>
      </c>
      <c r="G1546" s="162" t="s">
        <v>75</v>
      </c>
      <c r="H1546" s="162" t="s">
        <v>74</v>
      </c>
      <c r="I1546" s="162" t="s">
        <v>1424</v>
      </c>
      <c r="J1546" s="162" t="s">
        <v>1412</v>
      </c>
      <c r="K1546" s="162" t="s">
        <v>10</v>
      </c>
      <c r="L1546" s="162">
        <v>6</v>
      </c>
      <c r="M1546" s="162">
        <v>2017</v>
      </c>
      <c r="N1546" s="162" t="s">
        <v>2873</v>
      </c>
      <c r="O1546" s="162">
        <v>3491</v>
      </c>
      <c r="P1546" s="162" t="s">
        <v>204</v>
      </c>
      <c r="Q1546" s="162" t="s">
        <v>204</v>
      </c>
      <c r="R1546" s="162" t="s">
        <v>242</v>
      </c>
      <c r="S1546" s="162" t="s">
        <v>204</v>
      </c>
      <c r="T1546" s="162" t="s">
        <v>204</v>
      </c>
      <c r="U1546" s="162" t="s">
        <v>204</v>
      </c>
      <c r="V1546" s="162" t="s">
        <v>204</v>
      </c>
      <c r="W1546" s="162" t="s">
        <v>204</v>
      </c>
      <c r="X1546" s="162" t="s">
        <v>204</v>
      </c>
      <c r="Y1546" s="162" t="s">
        <v>204</v>
      </c>
      <c r="Z1546" s="162" t="s">
        <v>204</v>
      </c>
      <c r="AA1546" s="162" t="s">
        <v>204</v>
      </c>
      <c r="AB1546" s="162" t="s">
        <v>205</v>
      </c>
      <c r="AC1546" s="162" t="s">
        <v>204</v>
      </c>
      <c r="AD1546" s="162" t="s">
        <v>204</v>
      </c>
      <c r="AE1546" s="162" t="s">
        <v>204</v>
      </c>
      <c r="AF1546" s="162" t="s">
        <v>204</v>
      </c>
      <c r="AG1546" s="162" t="s">
        <v>197</v>
      </c>
    </row>
    <row r="1547" spans="1:33" x14ac:dyDescent="0.25">
      <c r="A1547" s="162" t="s">
        <v>236</v>
      </c>
      <c r="B1547" s="162" t="s">
        <v>197</v>
      </c>
      <c r="C1547" s="162" t="s">
        <v>197</v>
      </c>
      <c r="D1547" s="162" t="s">
        <v>1358</v>
      </c>
      <c r="E1547" s="162" t="s">
        <v>197</v>
      </c>
      <c r="F1547" s="162" t="s">
        <v>1359</v>
      </c>
      <c r="G1547" s="162" t="s">
        <v>75</v>
      </c>
      <c r="H1547" s="162" t="s">
        <v>74</v>
      </c>
      <c r="I1547" s="162" t="s">
        <v>1424</v>
      </c>
      <c r="J1547" s="162" t="s">
        <v>1412</v>
      </c>
      <c r="K1547" s="162" t="s">
        <v>10</v>
      </c>
      <c r="L1547" s="162">
        <v>5</v>
      </c>
      <c r="M1547" s="162">
        <v>2017</v>
      </c>
      <c r="N1547" s="162" t="s">
        <v>2872</v>
      </c>
      <c r="O1547" s="162">
        <v>3098</v>
      </c>
      <c r="P1547" s="162" t="s">
        <v>204</v>
      </c>
      <c r="Q1547" s="162" t="s">
        <v>204</v>
      </c>
      <c r="R1547" s="162" t="s">
        <v>242</v>
      </c>
      <c r="S1547" s="162" t="s">
        <v>204</v>
      </c>
      <c r="T1547" s="162" t="s">
        <v>204</v>
      </c>
      <c r="U1547" s="162" t="s">
        <v>204</v>
      </c>
      <c r="V1547" s="162" t="s">
        <v>204</v>
      </c>
      <c r="W1547" s="162" t="s">
        <v>204</v>
      </c>
      <c r="X1547" s="162" t="s">
        <v>204</v>
      </c>
      <c r="Y1547" s="162" t="s">
        <v>204</v>
      </c>
      <c r="Z1547" s="162" t="s">
        <v>204</v>
      </c>
      <c r="AA1547" s="162" t="s">
        <v>204</v>
      </c>
      <c r="AB1547" s="162" t="s">
        <v>205</v>
      </c>
      <c r="AC1547" s="162" t="s">
        <v>204</v>
      </c>
      <c r="AD1547" s="162" t="s">
        <v>204</v>
      </c>
      <c r="AE1547" s="162" t="s">
        <v>204</v>
      </c>
      <c r="AF1547" s="162" t="s">
        <v>204</v>
      </c>
      <c r="AG1547" s="162" t="s">
        <v>197</v>
      </c>
    </row>
    <row r="1548" spans="1:33" x14ac:dyDescent="0.25">
      <c r="A1548" s="162" t="s">
        <v>236</v>
      </c>
      <c r="B1548" s="162" t="s">
        <v>197</v>
      </c>
      <c r="C1548" s="162" t="s">
        <v>197</v>
      </c>
      <c r="D1548" s="162" t="s">
        <v>1358</v>
      </c>
      <c r="E1548" s="162" t="s">
        <v>197</v>
      </c>
      <c r="F1548" s="162" t="s">
        <v>1359</v>
      </c>
      <c r="G1548" s="162" t="s">
        <v>75</v>
      </c>
      <c r="H1548" s="162" t="s">
        <v>74</v>
      </c>
      <c r="I1548" s="162" t="s">
        <v>1424</v>
      </c>
      <c r="J1548" s="162" t="s">
        <v>1412</v>
      </c>
      <c r="K1548" s="162" t="s">
        <v>10</v>
      </c>
      <c r="L1548" s="162">
        <v>1</v>
      </c>
      <c r="M1548" s="162">
        <v>2017</v>
      </c>
      <c r="N1548" s="162" t="s">
        <v>2876</v>
      </c>
      <c r="O1548" s="162">
        <v>2920</v>
      </c>
      <c r="P1548" s="162" t="s">
        <v>204</v>
      </c>
      <c r="Q1548" s="162" t="s">
        <v>204</v>
      </c>
      <c r="R1548" s="162" t="s">
        <v>242</v>
      </c>
      <c r="S1548" s="162" t="s">
        <v>204</v>
      </c>
      <c r="T1548" s="162" t="s">
        <v>204</v>
      </c>
      <c r="U1548" s="162" t="s">
        <v>204</v>
      </c>
      <c r="V1548" s="162" t="s">
        <v>204</v>
      </c>
      <c r="W1548" s="162" t="s">
        <v>204</v>
      </c>
      <c r="X1548" s="162" t="s">
        <v>204</v>
      </c>
      <c r="Y1548" s="162" t="s">
        <v>204</v>
      </c>
      <c r="Z1548" s="162" t="s">
        <v>204</v>
      </c>
      <c r="AA1548" s="162" t="s">
        <v>204</v>
      </c>
      <c r="AB1548" s="162" t="s">
        <v>205</v>
      </c>
      <c r="AC1548" s="162" t="s">
        <v>204</v>
      </c>
      <c r="AD1548" s="162" t="s">
        <v>204</v>
      </c>
      <c r="AE1548" s="162" t="s">
        <v>204</v>
      </c>
      <c r="AF1548" s="162" t="s">
        <v>204</v>
      </c>
      <c r="AG1548" s="162" t="s">
        <v>197</v>
      </c>
    </row>
    <row r="1549" spans="1:33" x14ac:dyDescent="0.25">
      <c r="A1549" s="162" t="s">
        <v>236</v>
      </c>
      <c r="B1549" s="162" t="s">
        <v>197</v>
      </c>
      <c r="C1549" s="162" t="s">
        <v>197</v>
      </c>
      <c r="D1549" s="162" t="s">
        <v>1358</v>
      </c>
      <c r="E1549" s="162" t="s">
        <v>197</v>
      </c>
      <c r="F1549" s="162" t="s">
        <v>1359</v>
      </c>
      <c r="G1549" s="162" t="s">
        <v>75</v>
      </c>
      <c r="H1549" s="162" t="s">
        <v>74</v>
      </c>
      <c r="I1549" s="162" t="s">
        <v>1424</v>
      </c>
      <c r="J1549" s="162" t="s">
        <v>1412</v>
      </c>
      <c r="K1549" s="162" t="s">
        <v>10</v>
      </c>
      <c r="L1549" s="162">
        <v>3</v>
      </c>
      <c r="M1549" s="162">
        <v>2017</v>
      </c>
      <c r="N1549" s="162" t="s">
        <v>2875</v>
      </c>
      <c r="O1549" s="162">
        <v>2891</v>
      </c>
      <c r="P1549" s="162" t="s">
        <v>204</v>
      </c>
      <c r="Q1549" s="162" t="s">
        <v>204</v>
      </c>
      <c r="R1549" s="162" t="s">
        <v>242</v>
      </c>
      <c r="S1549" s="162" t="s">
        <v>204</v>
      </c>
      <c r="T1549" s="162" t="s">
        <v>204</v>
      </c>
      <c r="U1549" s="162" t="s">
        <v>204</v>
      </c>
      <c r="V1549" s="162" t="s">
        <v>204</v>
      </c>
      <c r="W1549" s="162" t="s">
        <v>204</v>
      </c>
      <c r="X1549" s="162" t="s">
        <v>204</v>
      </c>
      <c r="Y1549" s="162" t="s">
        <v>204</v>
      </c>
      <c r="Z1549" s="162" t="s">
        <v>204</v>
      </c>
      <c r="AA1549" s="162" t="s">
        <v>204</v>
      </c>
      <c r="AB1549" s="162" t="s">
        <v>205</v>
      </c>
      <c r="AC1549" s="162" t="s">
        <v>204</v>
      </c>
      <c r="AD1549" s="162" t="s">
        <v>204</v>
      </c>
      <c r="AE1549" s="162" t="s">
        <v>204</v>
      </c>
      <c r="AF1549" s="162" t="s">
        <v>204</v>
      </c>
      <c r="AG1549" s="162" t="s">
        <v>197</v>
      </c>
    </row>
    <row r="1550" spans="1:33" x14ac:dyDescent="0.25">
      <c r="A1550" s="162" t="s">
        <v>236</v>
      </c>
      <c r="B1550" s="162" t="s">
        <v>197</v>
      </c>
      <c r="C1550" s="162" t="s">
        <v>197</v>
      </c>
      <c r="D1550" s="162" t="s">
        <v>1358</v>
      </c>
      <c r="E1550" s="162" t="s">
        <v>197</v>
      </c>
      <c r="F1550" s="162" t="s">
        <v>1359</v>
      </c>
      <c r="G1550" s="162" t="s">
        <v>75</v>
      </c>
      <c r="H1550" s="162" t="s">
        <v>74</v>
      </c>
      <c r="I1550" s="162" t="s">
        <v>1424</v>
      </c>
      <c r="J1550" s="162" t="s">
        <v>1412</v>
      </c>
      <c r="K1550" s="162" t="s">
        <v>10</v>
      </c>
      <c r="L1550" s="162">
        <v>2</v>
      </c>
      <c r="M1550" s="162">
        <v>2017</v>
      </c>
      <c r="N1550" s="162" t="s">
        <v>2874</v>
      </c>
      <c r="O1550" s="162">
        <v>2809</v>
      </c>
      <c r="P1550" s="162" t="s">
        <v>204</v>
      </c>
      <c r="Q1550" s="162" t="s">
        <v>204</v>
      </c>
      <c r="R1550" s="162" t="s">
        <v>242</v>
      </c>
      <c r="S1550" s="162" t="s">
        <v>204</v>
      </c>
      <c r="T1550" s="162" t="s">
        <v>204</v>
      </c>
      <c r="U1550" s="162" t="s">
        <v>204</v>
      </c>
      <c r="V1550" s="162" t="s">
        <v>204</v>
      </c>
      <c r="W1550" s="162" t="s">
        <v>204</v>
      </c>
      <c r="X1550" s="162" t="s">
        <v>204</v>
      </c>
      <c r="Y1550" s="162" t="s">
        <v>204</v>
      </c>
      <c r="Z1550" s="162" t="s">
        <v>204</v>
      </c>
      <c r="AA1550" s="162" t="s">
        <v>204</v>
      </c>
      <c r="AB1550" s="162" t="s">
        <v>205</v>
      </c>
      <c r="AC1550" s="162" t="s">
        <v>204</v>
      </c>
      <c r="AD1550" s="162" t="s">
        <v>204</v>
      </c>
      <c r="AE1550" s="162" t="s">
        <v>204</v>
      </c>
      <c r="AF1550" s="162" t="s">
        <v>204</v>
      </c>
      <c r="AG1550" s="162" t="s">
        <v>197</v>
      </c>
    </row>
    <row r="1551" spans="1:33" x14ac:dyDescent="0.25">
      <c r="A1551" s="162" t="s">
        <v>236</v>
      </c>
      <c r="B1551" s="162" t="s">
        <v>197</v>
      </c>
      <c r="C1551" s="162" t="s">
        <v>197</v>
      </c>
      <c r="D1551" s="162" t="s">
        <v>1358</v>
      </c>
      <c r="E1551" s="162" t="s">
        <v>197</v>
      </c>
      <c r="F1551" s="162" t="s">
        <v>1359</v>
      </c>
      <c r="G1551" s="162" t="s">
        <v>2683</v>
      </c>
      <c r="H1551" s="162" t="s">
        <v>2684</v>
      </c>
      <c r="I1551" s="162" t="s">
        <v>1411</v>
      </c>
      <c r="J1551" s="162" t="s">
        <v>1412</v>
      </c>
      <c r="K1551" s="162" t="s">
        <v>2578</v>
      </c>
      <c r="L1551" s="162">
        <v>12</v>
      </c>
      <c r="M1551" s="162">
        <v>2016</v>
      </c>
      <c r="N1551" s="162" t="s">
        <v>2877</v>
      </c>
      <c r="O1551" s="162">
        <v>263</v>
      </c>
      <c r="P1551" s="162" t="s">
        <v>204</v>
      </c>
      <c r="Q1551" s="162" t="s">
        <v>204</v>
      </c>
      <c r="R1551" s="162" t="s">
        <v>204</v>
      </c>
      <c r="S1551" s="162" t="s">
        <v>204</v>
      </c>
      <c r="T1551" s="162" t="s">
        <v>204</v>
      </c>
      <c r="U1551" s="162" t="s">
        <v>204</v>
      </c>
      <c r="V1551" s="162" t="s">
        <v>204</v>
      </c>
      <c r="W1551" s="162" t="s">
        <v>204</v>
      </c>
      <c r="X1551" s="162" t="s">
        <v>204</v>
      </c>
      <c r="Y1551" s="162" t="s">
        <v>205</v>
      </c>
      <c r="Z1551" s="162" t="s">
        <v>204</v>
      </c>
      <c r="AA1551" s="162" t="s">
        <v>204</v>
      </c>
      <c r="AB1551" s="162" t="s">
        <v>205</v>
      </c>
      <c r="AC1551" s="162" t="s">
        <v>204</v>
      </c>
      <c r="AD1551" s="162" t="s">
        <v>204</v>
      </c>
      <c r="AE1551" s="162" t="s">
        <v>204</v>
      </c>
      <c r="AF1551" s="162" t="s">
        <v>204</v>
      </c>
      <c r="AG1551" s="162" t="s">
        <v>197</v>
      </c>
    </row>
    <row r="1552" spans="1:33" x14ac:dyDescent="0.25">
      <c r="A1552" s="162" t="s">
        <v>236</v>
      </c>
      <c r="B1552" s="162" t="s">
        <v>197</v>
      </c>
      <c r="C1552" s="162" t="s">
        <v>197</v>
      </c>
      <c r="D1552" s="162" t="s">
        <v>1358</v>
      </c>
      <c r="E1552" s="162" t="s">
        <v>197</v>
      </c>
      <c r="F1552" s="162" t="s">
        <v>1359</v>
      </c>
      <c r="G1552" s="162" t="s">
        <v>2686</v>
      </c>
      <c r="H1552" s="162" t="s">
        <v>2687</v>
      </c>
      <c r="I1552" s="162" t="s">
        <v>2688</v>
      </c>
      <c r="J1552" s="162" t="s">
        <v>1412</v>
      </c>
      <c r="K1552" s="162" t="s">
        <v>10</v>
      </c>
      <c r="L1552" s="162">
        <v>11</v>
      </c>
      <c r="M1552" s="162">
        <v>2016</v>
      </c>
      <c r="N1552" s="162" t="s">
        <v>2879</v>
      </c>
      <c r="O1552" s="162">
        <v>13158</v>
      </c>
      <c r="P1552" s="162" t="s">
        <v>204</v>
      </c>
      <c r="Q1552" s="162" t="s">
        <v>204</v>
      </c>
      <c r="R1552" s="162" t="s">
        <v>205</v>
      </c>
      <c r="S1552" s="162" t="s">
        <v>204</v>
      </c>
      <c r="T1552" s="162" t="s">
        <v>204</v>
      </c>
      <c r="U1552" s="162" t="s">
        <v>204</v>
      </c>
      <c r="V1552" s="162" t="s">
        <v>204</v>
      </c>
      <c r="W1552" s="162" t="s">
        <v>204</v>
      </c>
      <c r="X1552" s="162" t="s">
        <v>204</v>
      </c>
      <c r="Y1552" s="162" t="s">
        <v>205</v>
      </c>
      <c r="Z1552" s="162" t="s">
        <v>204</v>
      </c>
      <c r="AA1552" s="162" t="s">
        <v>204</v>
      </c>
      <c r="AB1552" s="162" t="s">
        <v>205</v>
      </c>
      <c r="AC1552" s="162" t="s">
        <v>204</v>
      </c>
      <c r="AD1552" s="162" t="s">
        <v>204</v>
      </c>
      <c r="AE1552" s="162" t="s">
        <v>204</v>
      </c>
      <c r="AF1552" s="162" t="s">
        <v>204</v>
      </c>
      <c r="AG1552" s="162" t="s">
        <v>197</v>
      </c>
    </row>
    <row r="1553" spans="1:33" x14ac:dyDescent="0.25">
      <c r="A1553" s="162" t="s">
        <v>236</v>
      </c>
      <c r="B1553" s="162" t="s">
        <v>197</v>
      </c>
      <c r="C1553" s="162" t="s">
        <v>197</v>
      </c>
      <c r="D1553" s="162" t="s">
        <v>1358</v>
      </c>
      <c r="E1553" s="162" t="s">
        <v>197</v>
      </c>
      <c r="F1553" s="162" t="s">
        <v>1359</v>
      </c>
      <c r="G1553" s="162" t="s">
        <v>2686</v>
      </c>
      <c r="H1553" s="162" t="s">
        <v>2687</v>
      </c>
      <c r="I1553" s="162" t="s">
        <v>2688</v>
      </c>
      <c r="J1553" s="162" t="s">
        <v>1412</v>
      </c>
      <c r="K1553" s="162" t="s">
        <v>10</v>
      </c>
      <c r="L1553" s="162">
        <v>8</v>
      </c>
      <c r="M1553" s="162">
        <v>2016</v>
      </c>
      <c r="N1553" s="162" t="s">
        <v>2878</v>
      </c>
      <c r="O1553" s="162">
        <v>5596</v>
      </c>
      <c r="P1553" s="162" t="s">
        <v>204</v>
      </c>
      <c r="Q1553" s="162" t="s">
        <v>204</v>
      </c>
      <c r="R1553" s="162" t="s">
        <v>205</v>
      </c>
      <c r="S1553" s="162" t="s">
        <v>204</v>
      </c>
      <c r="T1553" s="162" t="s">
        <v>204</v>
      </c>
      <c r="U1553" s="162" t="s">
        <v>204</v>
      </c>
      <c r="V1553" s="162" t="s">
        <v>204</v>
      </c>
      <c r="W1553" s="162" t="s">
        <v>204</v>
      </c>
      <c r="X1553" s="162" t="s">
        <v>204</v>
      </c>
      <c r="Y1553" s="162" t="s">
        <v>205</v>
      </c>
      <c r="Z1553" s="162" t="s">
        <v>204</v>
      </c>
      <c r="AA1553" s="162" t="s">
        <v>204</v>
      </c>
      <c r="AB1553" s="162" t="s">
        <v>205</v>
      </c>
      <c r="AC1553" s="162" t="s">
        <v>204</v>
      </c>
      <c r="AD1553" s="162" t="s">
        <v>204</v>
      </c>
      <c r="AE1553" s="162" t="s">
        <v>204</v>
      </c>
      <c r="AF1553" s="162" t="s">
        <v>204</v>
      </c>
      <c r="AG1553" s="162" t="s">
        <v>197</v>
      </c>
    </row>
    <row r="1554" spans="1:33" x14ac:dyDescent="0.25">
      <c r="A1554" s="162" t="s">
        <v>236</v>
      </c>
      <c r="B1554" s="162" t="s">
        <v>197</v>
      </c>
      <c r="C1554" s="162" t="s">
        <v>197</v>
      </c>
      <c r="D1554" s="162" t="s">
        <v>1358</v>
      </c>
      <c r="E1554" s="162" t="s">
        <v>197</v>
      </c>
      <c r="F1554" s="162" t="s">
        <v>1359</v>
      </c>
      <c r="G1554" s="162" t="s">
        <v>2694</v>
      </c>
      <c r="H1554" s="162" t="s">
        <v>2695</v>
      </c>
      <c r="I1554" s="162" t="s">
        <v>2271</v>
      </c>
      <c r="J1554" s="162" t="s">
        <v>1412</v>
      </c>
      <c r="K1554" s="162" t="s">
        <v>52</v>
      </c>
      <c r="L1554" s="162">
        <v>12</v>
      </c>
      <c r="M1554" s="162">
        <v>2016</v>
      </c>
      <c r="N1554" s="162" t="s">
        <v>2885</v>
      </c>
      <c r="O1554" s="162">
        <v>1016</v>
      </c>
      <c r="P1554" s="162" t="s">
        <v>204</v>
      </c>
      <c r="Q1554" s="162" t="s">
        <v>204</v>
      </c>
      <c r="R1554" s="162" t="s">
        <v>204</v>
      </c>
      <c r="S1554" s="162" t="s">
        <v>204</v>
      </c>
      <c r="T1554" s="162" t="s">
        <v>204</v>
      </c>
      <c r="U1554" s="162" t="s">
        <v>204</v>
      </c>
      <c r="V1554" s="162" t="s">
        <v>204</v>
      </c>
      <c r="W1554" s="162" t="s">
        <v>204</v>
      </c>
      <c r="X1554" s="162" t="s">
        <v>204</v>
      </c>
      <c r="Y1554" s="162" t="s">
        <v>204</v>
      </c>
      <c r="Z1554" s="162" t="s">
        <v>204</v>
      </c>
      <c r="AA1554" s="162" t="s">
        <v>204</v>
      </c>
      <c r="AB1554" s="162" t="s">
        <v>205</v>
      </c>
      <c r="AC1554" s="162" t="s">
        <v>204</v>
      </c>
      <c r="AD1554" s="162" t="s">
        <v>204</v>
      </c>
      <c r="AE1554" s="162" t="s">
        <v>204</v>
      </c>
      <c r="AF1554" s="162" t="s">
        <v>204</v>
      </c>
      <c r="AG1554" s="162" t="s">
        <v>197</v>
      </c>
    </row>
    <row r="1555" spans="1:33" x14ac:dyDescent="0.25">
      <c r="A1555" s="162" t="s">
        <v>236</v>
      </c>
      <c r="B1555" s="162" t="s">
        <v>197</v>
      </c>
      <c r="C1555" s="162" t="s">
        <v>197</v>
      </c>
      <c r="D1555" s="162" t="s">
        <v>1358</v>
      </c>
      <c r="E1555" s="162" t="s">
        <v>197</v>
      </c>
      <c r="F1555" s="162" t="s">
        <v>1359</v>
      </c>
      <c r="G1555" s="162" t="s">
        <v>2694</v>
      </c>
      <c r="H1555" s="162" t="s">
        <v>2695</v>
      </c>
      <c r="I1555" s="162" t="s">
        <v>2271</v>
      </c>
      <c r="J1555" s="162" t="s">
        <v>1412</v>
      </c>
      <c r="K1555" s="162" t="s">
        <v>52</v>
      </c>
      <c r="L1555" s="162">
        <v>9</v>
      </c>
      <c r="M1555" s="162">
        <v>2016</v>
      </c>
      <c r="N1555" s="162" t="s">
        <v>2881</v>
      </c>
      <c r="O1555" s="162">
        <v>847</v>
      </c>
      <c r="P1555" s="162" t="s">
        <v>204</v>
      </c>
      <c r="Q1555" s="162" t="s">
        <v>204</v>
      </c>
      <c r="R1555" s="162" t="s">
        <v>204</v>
      </c>
      <c r="S1555" s="162" t="s">
        <v>204</v>
      </c>
      <c r="T1555" s="162" t="s">
        <v>204</v>
      </c>
      <c r="U1555" s="162" t="s">
        <v>204</v>
      </c>
      <c r="V1555" s="162" t="s">
        <v>204</v>
      </c>
      <c r="W1555" s="162" t="s">
        <v>204</v>
      </c>
      <c r="X1555" s="162" t="s">
        <v>204</v>
      </c>
      <c r="Y1555" s="162" t="s">
        <v>204</v>
      </c>
      <c r="Z1555" s="162" t="s">
        <v>204</v>
      </c>
      <c r="AA1555" s="162" t="s">
        <v>204</v>
      </c>
      <c r="AB1555" s="162" t="s">
        <v>205</v>
      </c>
      <c r="AC1555" s="162" t="s">
        <v>204</v>
      </c>
      <c r="AD1555" s="162" t="s">
        <v>204</v>
      </c>
      <c r="AE1555" s="162" t="s">
        <v>204</v>
      </c>
      <c r="AF1555" s="162" t="s">
        <v>204</v>
      </c>
      <c r="AG1555" s="162" t="s">
        <v>197</v>
      </c>
    </row>
    <row r="1556" spans="1:33" x14ac:dyDescent="0.25">
      <c r="A1556" s="162" t="s">
        <v>236</v>
      </c>
      <c r="B1556" s="162" t="s">
        <v>197</v>
      </c>
      <c r="C1556" s="162" t="s">
        <v>197</v>
      </c>
      <c r="D1556" s="162" t="s">
        <v>1358</v>
      </c>
      <c r="E1556" s="162" t="s">
        <v>197</v>
      </c>
      <c r="F1556" s="162" t="s">
        <v>1359</v>
      </c>
      <c r="G1556" s="162" t="s">
        <v>2694</v>
      </c>
      <c r="H1556" s="162" t="s">
        <v>2695</v>
      </c>
      <c r="I1556" s="162" t="s">
        <v>2271</v>
      </c>
      <c r="J1556" s="162" t="s">
        <v>1412</v>
      </c>
      <c r="K1556" s="162" t="s">
        <v>52</v>
      </c>
      <c r="L1556" s="162">
        <v>11</v>
      </c>
      <c r="M1556" s="162">
        <v>2016</v>
      </c>
      <c r="N1556" s="162" t="s">
        <v>2884</v>
      </c>
      <c r="O1556" s="162">
        <v>1010</v>
      </c>
      <c r="P1556" s="162" t="s">
        <v>204</v>
      </c>
      <c r="Q1556" s="162" t="s">
        <v>204</v>
      </c>
      <c r="R1556" s="162" t="s">
        <v>204</v>
      </c>
      <c r="S1556" s="162" t="s">
        <v>204</v>
      </c>
      <c r="T1556" s="162" t="s">
        <v>204</v>
      </c>
      <c r="U1556" s="162" t="s">
        <v>204</v>
      </c>
      <c r="V1556" s="162" t="s">
        <v>204</v>
      </c>
      <c r="W1556" s="162" t="s">
        <v>204</v>
      </c>
      <c r="X1556" s="162" t="s">
        <v>204</v>
      </c>
      <c r="Y1556" s="162" t="s">
        <v>204</v>
      </c>
      <c r="Z1556" s="162" t="s">
        <v>204</v>
      </c>
      <c r="AA1556" s="162" t="s">
        <v>204</v>
      </c>
      <c r="AB1556" s="162" t="s">
        <v>205</v>
      </c>
      <c r="AC1556" s="162" t="s">
        <v>204</v>
      </c>
      <c r="AD1556" s="162" t="s">
        <v>204</v>
      </c>
      <c r="AE1556" s="162" t="s">
        <v>204</v>
      </c>
      <c r="AF1556" s="162" t="s">
        <v>204</v>
      </c>
      <c r="AG1556" s="162" t="s">
        <v>197</v>
      </c>
    </row>
    <row r="1557" spans="1:33" x14ac:dyDescent="0.25">
      <c r="A1557" s="162" t="s">
        <v>236</v>
      </c>
      <c r="B1557" s="162" t="s">
        <v>197</v>
      </c>
      <c r="C1557" s="162" t="s">
        <v>197</v>
      </c>
      <c r="D1557" s="162" t="s">
        <v>1358</v>
      </c>
      <c r="E1557" s="162" t="s">
        <v>197</v>
      </c>
      <c r="F1557" s="162" t="s">
        <v>1359</v>
      </c>
      <c r="G1557" s="162" t="s">
        <v>2694</v>
      </c>
      <c r="H1557" s="162" t="s">
        <v>2695</v>
      </c>
      <c r="I1557" s="162" t="s">
        <v>2271</v>
      </c>
      <c r="J1557" s="162" t="s">
        <v>1412</v>
      </c>
      <c r="K1557" s="162" t="s">
        <v>52</v>
      </c>
      <c r="L1557" s="162">
        <v>7</v>
      </c>
      <c r="M1557" s="162">
        <v>2016</v>
      </c>
      <c r="N1557" s="162" t="s">
        <v>2882</v>
      </c>
      <c r="O1557" s="162">
        <v>847</v>
      </c>
      <c r="P1557" s="162" t="s">
        <v>204</v>
      </c>
      <c r="Q1557" s="162" t="s">
        <v>204</v>
      </c>
      <c r="R1557" s="162" t="s">
        <v>204</v>
      </c>
      <c r="S1557" s="162" t="s">
        <v>204</v>
      </c>
      <c r="T1557" s="162" t="s">
        <v>204</v>
      </c>
      <c r="U1557" s="162" t="s">
        <v>204</v>
      </c>
      <c r="V1557" s="162" t="s">
        <v>204</v>
      </c>
      <c r="W1557" s="162" t="s">
        <v>204</v>
      </c>
      <c r="X1557" s="162" t="s">
        <v>204</v>
      </c>
      <c r="Y1557" s="162" t="s">
        <v>204</v>
      </c>
      <c r="Z1557" s="162" t="s">
        <v>204</v>
      </c>
      <c r="AA1557" s="162" t="s">
        <v>204</v>
      </c>
      <c r="AB1557" s="162" t="s">
        <v>205</v>
      </c>
      <c r="AC1557" s="162" t="s">
        <v>204</v>
      </c>
      <c r="AD1557" s="162" t="s">
        <v>204</v>
      </c>
      <c r="AE1557" s="162" t="s">
        <v>204</v>
      </c>
      <c r="AF1557" s="162" t="s">
        <v>204</v>
      </c>
      <c r="AG1557" s="162" t="s">
        <v>197</v>
      </c>
    </row>
    <row r="1558" spans="1:33" x14ac:dyDescent="0.25">
      <c r="A1558" s="162" t="s">
        <v>236</v>
      </c>
      <c r="B1558" s="162" t="s">
        <v>197</v>
      </c>
      <c r="C1558" s="162" t="s">
        <v>197</v>
      </c>
      <c r="D1558" s="162" t="s">
        <v>1358</v>
      </c>
      <c r="E1558" s="162" t="s">
        <v>197</v>
      </c>
      <c r="F1558" s="162" t="s">
        <v>1359</v>
      </c>
      <c r="G1558" s="162" t="s">
        <v>2694</v>
      </c>
      <c r="H1558" s="162" t="s">
        <v>2695</v>
      </c>
      <c r="I1558" s="162" t="s">
        <v>2271</v>
      </c>
      <c r="J1558" s="162" t="s">
        <v>1412</v>
      </c>
      <c r="K1558" s="162" t="s">
        <v>52</v>
      </c>
      <c r="L1558" s="162">
        <v>8</v>
      </c>
      <c r="M1558" s="162">
        <v>2016</v>
      </c>
      <c r="N1558" s="162" t="s">
        <v>2880</v>
      </c>
      <c r="O1558" s="162">
        <v>846</v>
      </c>
      <c r="P1558" s="162" t="s">
        <v>204</v>
      </c>
      <c r="Q1558" s="162" t="s">
        <v>204</v>
      </c>
      <c r="R1558" s="162" t="s">
        <v>204</v>
      </c>
      <c r="S1558" s="162" t="s">
        <v>204</v>
      </c>
      <c r="T1558" s="162" t="s">
        <v>204</v>
      </c>
      <c r="U1558" s="162" t="s">
        <v>204</v>
      </c>
      <c r="V1558" s="162" t="s">
        <v>204</v>
      </c>
      <c r="W1558" s="162" t="s">
        <v>204</v>
      </c>
      <c r="X1558" s="162" t="s">
        <v>204</v>
      </c>
      <c r="Y1558" s="162" t="s">
        <v>204</v>
      </c>
      <c r="Z1558" s="162" t="s">
        <v>204</v>
      </c>
      <c r="AA1558" s="162" t="s">
        <v>204</v>
      </c>
      <c r="AB1558" s="162" t="s">
        <v>205</v>
      </c>
      <c r="AC1558" s="162" t="s">
        <v>204</v>
      </c>
      <c r="AD1558" s="162" t="s">
        <v>204</v>
      </c>
      <c r="AE1558" s="162" t="s">
        <v>204</v>
      </c>
      <c r="AF1558" s="162" t="s">
        <v>204</v>
      </c>
      <c r="AG1558" s="162" t="s">
        <v>197</v>
      </c>
    </row>
    <row r="1559" spans="1:33" x14ac:dyDescent="0.25">
      <c r="A1559" s="162" t="s">
        <v>236</v>
      </c>
      <c r="B1559" s="162" t="s">
        <v>197</v>
      </c>
      <c r="C1559" s="162" t="s">
        <v>197</v>
      </c>
      <c r="D1559" s="162" t="s">
        <v>1358</v>
      </c>
      <c r="E1559" s="162" t="s">
        <v>197</v>
      </c>
      <c r="F1559" s="162" t="s">
        <v>1359</v>
      </c>
      <c r="G1559" s="162" t="s">
        <v>2694</v>
      </c>
      <c r="H1559" s="162" t="s">
        <v>2695</v>
      </c>
      <c r="I1559" s="162" t="s">
        <v>2271</v>
      </c>
      <c r="J1559" s="162" t="s">
        <v>1412</v>
      </c>
      <c r="K1559" s="162" t="s">
        <v>52</v>
      </c>
      <c r="L1559" s="162">
        <v>10</v>
      </c>
      <c r="M1559" s="162">
        <v>2016</v>
      </c>
      <c r="N1559" s="162" t="s">
        <v>2883</v>
      </c>
      <c r="O1559" s="162">
        <v>947</v>
      </c>
      <c r="P1559" s="162" t="s">
        <v>204</v>
      </c>
      <c r="Q1559" s="162" t="s">
        <v>204</v>
      </c>
      <c r="R1559" s="162" t="s">
        <v>204</v>
      </c>
      <c r="S1559" s="162" t="s">
        <v>204</v>
      </c>
      <c r="T1559" s="162" t="s">
        <v>204</v>
      </c>
      <c r="U1559" s="162" t="s">
        <v>204</v>
      </c>
      <c r="V1559" s="162" t="s">
        <v>204</v>
      </c>
      <c r="W1559" s="162" t="s">
        <v>204</v>
      </c>
      <c r="X1559" s="162" t="s">
        <v>204</v>
      </c>
      <c r="Y1559" s="162" t="s">
        <v>204</v>
      </c>
      <c r="Z1559" s="162" t="s">
        <v>204</v>
      </c>
      <c r="AA1559" s="162" t="s">
        <v>204</v>
      </c>
      <c r="AB1559" s="162" t="s">
        <v>205</v>
      </c>
      <c r="AC1559" s="162" t="s">
        <v>204</v>
      </c>
      <c r="AD1559" s="162" t="s">
        <v>204</v>
      </c>
      <c r="AE1559" s="162" t="s">
        <v>204</v>
      </c>
      <c r="AF1559" s="162" t="s">
        <v>204</v>
      </c>
      <c r="AG1559" s="162" t="s">
        <v>197</v>
      </c>
    </row>
    <row r="1560" spans="1:33" x14ac:dyDescent="0.25">
      <c r="A1560" s="162" t="s">
        <v>236</v>
      </c>
      <c r="B1560" s="162" t="s">
        <v>197</v>
      </c>
      <c r="C1560" s="162" t="s">
        <v>197</v>
      </c>
      <c r="D1560" s="162" t="s">
        <v>1358</v>
      </c>
      <c r="E1560" s="162" t="s">
        <v>197</v>
      </c>
      <c r="F1560" s="162" t="s">
        <v>1359</v>
      </c>
      <c r="G1560" s="162" t="s">
        <v>2478</v>
      </c>
      <c r="H1560" s="162" t="s">
        <v>2886</v>
      </c>
      <c r="I1560" s="162" t="s">
        <v>2480</v>
      </c>
      <c r="J1560" s="162" t="s">
        <v>1412</v>
      </c>
      <c r="K1560" s="162" t="s">
        <v>52</v>
      </c>
      <c r="L1560" s="162">
        <v>11</v>
      </c>
      <c r="M1560" s="162">
        <v>2016</v>
      </c>
      <c r="N1560" s="162" t="s">
        <v>2889</v>
      </c>
      <c r="O1560" s="162">
        <v>539</v>
      </c>
      <c r="P1560" s="162" t="s">
        <v>204</v>
      </c>
      <c r="Q1560" s="162" t="s">
        <v>204</v>
      </c>
      <c r="R1560" s="162" t="s">
        <v>204</v>
      </c>
      <c r="S1560" s="162" t="s">
        <v>204</v>
      </c>
      <c r="T1560" s="162" t="s">
        <v>204</v>
      </c>
      <c r="U1560" s="162" t="s">
        <v>204</v>
      </c>
      <c r="V1560" s="162" t="s">
        <v>204</v>
      </c>
      <c r="W1560" s="162" t="s">
        <v>204</v>
      </c>
      <c r="X1560" s="162" t="s">
        <v>204</v>
      </c>
      <c r="Y1560" s="162" t="s">
        <v>204</v>
      </c>
      <c r="Z1560" s="162" t="s">
        <v>204</v>
      </c>
      <c r="AA1560" s="162" t="s">
        <v>204</v>
      </c>
      <c r="AB1560" s="162" t="s">
        <v>204</v>
      </c>
      <c r="AC1560" s="162" t="s">
        <v>204</v>
      </c>
      <c r="AD1560" s="162" t="s">
        <v>204</v>
      </c>
      <c r="AE1560" s="162" t="s">
        <v>204</v>
      </c>
      <c r="AF1560" s="162" t="s">
        <v>204</v>
      </c>
      <c r="AG1560" s="162" t="s">
        <v>197</v>
      </c>
    </row>
    <row r="1561" spans="1:33" x14ac:dyDescent="0.25">
      <c r="A1561" s="162" t="s">
        <v>236</v>
      </c>
      <c r="B1561" s="162" t="s">
        <v>197</v>
      </c>
      <c r="C1561" s="162" t="s">
        <v>197</v>
      </c>
      <c r="D1561" s="162" t="s">
        <v>1358</v>
      </c>
      <c r="E1561" s="162" t="s">
        <v>197</v>
      </c>
      <c r="F1561" s="162" t="s">
        <v>1359</v>
      </c>
      <c r="G1561" s="162" t="s">
        <v>2478</v>
      </c>
      <c r="H1561" s="162" t="s">
        <v>2886</v>
      </c>
      <c r="I1561" s="162" t="s">
        <v>2480</v>
      </c>
      <c r="J1561" s="162" t="s">
        <v>1412</v>
      </c>
      <c r="K1561" s="162" t="s">
        <v>52</v>
      </c>
      <c r="L1561" s="162">
        <v>10</v>
      </c>
      <c r="M1561" s="162">
        <v>2016</v>
      </c>
      <c r="N1561" s="162" t="s">
        <v>2888</v>
      </c>
      <c r="O1561" s="162">
        <v>581</v>
      </c>
      <c r="P1561" s="162" t="s">
        <v>204</v>
      </c>
      <c r="Q1561" s="162" t="s">
        <v>204</v>
      </c>
      <c r="R1561" s="162" t="s">
        <v>204</v>
      </c>
      <c r="S1561" s="162" t="s">
        <v>204</v>
      </c>
      <c r="T1561" s="162" t="s">
        <v>204</v>
      </c>
      <c r="U1561" s="162" t="s">
        <v>204</v>
      </c>
      <c r="V1561" s="162" t="s">
        <v>204</v>
      </c>
      <c r="W1561" s="162" t="s">
        <v>204</v>
      </c>
      <c r="X1561" s="162" t="s">
        <v>204</v>
      </c>
      <c r="Y1561" s="162" t="s">
        <v>204</v>
      </c>
      <c r="Z1561" s="162" t="s">
        <v>204</v>
      </c>
      <c r="AA1561" s="162" t="s">
        <v>204</v>
      </c>
      <c r="AB1561" s="162" t="s">
        <v>204</v>
      </c>
      <c r="AC1561" s="162" t="s">
        <v>204</v>
      </c>
      <c r="AD1561" s="162" t="s">
        <v>204</v>
      </c>
      <c r="AE1561" s="162" t="s">
        <v>204</v>
      </c>
      <c r="AF1561" s="162" t="s">
        <v>204</v>
      </c>
      <c r="AG1561" s="162" t="s">
        <v>197</v>
      </c>
    </row>
    <row r="1562" spans="1:33" x14ac:dyDescent="0.25">
      <c r="A1562" s="162" t="s">
        <v>236</v>
      </c>
      <c r="B1562" s="162" t="s">
        <v>197</v>
      </c>
      <c r="C1562" s="162" t="s">
        <v>197</v>
      </c>
      <c r="D1562" s="162" t="s">
        <v>1358</v>
      </c>
      <c r="E1562" s="162" t="s">
        <v>197</v>
      </c>
      <c r="F1562" s="162" t="s">
        <v>1359</v>
      </c>
      <c r="G1562" s="162" t="s">
        <v>2478</v>
      </c>
      <c r="H1562" s="162" t="s">
        <v>2886</v>
      </c>
      <c r="I1562" s="162" t="s">
        <v>2480</v>
      </c>
      <c r="J1562" s="162" t="s">
        <v>1412</v>
      </c>
      <c r="K1562" s="162" t="s">
        <v>52</v>
      </c>
      <c r="L1562" s="162">
        <v>12</v>
      </c>
      <c r="M1562" s="162">
        <v>2016</v>
      </c>
      <c r="N1562" s="162" t="s">
        <v>2890</v>
      </c>
      <c r="O1562" s="162">
        <v>413</v>
      </c>
      <c r="P1562" s="162" t="s">
        <v>204</v>
      </c>
      <c r="Q1562" s="162" t="s">
        <v>204</v>
      </c>
      <c r="R1562" s="162" t="s">
        <v>204</v>
      </c>
      <c r="S1562" s="162" t="s">
        <v>204</v>
      </c>
      <c r="T1562" s="162" t="s">
        <v>204</v>
      </c>
      <c r="U1562" s="162" t="s">
        <v>204</v>
      </c>
      <c r="V1562" s="162" t="s">
        <v>204</v>
      </c>
      <c r="W1562" s="162" t="s">
        <v>204</v>
      </c>
      <c r="X1562" s="162" t="s">
        <v>204</v>
      </c>
      <c r="Y1562" s="162" t="s">
        <v>204</v>
      </c>
      <c r="Z1562" s="162" t="s">
        <v>204</v>
      </c>
      <c r="AA1562" s="162" t="s">
        <v>204</v>
      </c>
      <c r="AB1562" s="162" t="s">
        <v>204</v>
      </c>
      <c r="AC1562" s="162" t="s">
        <v>204</v>
      </c>
      <c r="AD1562" s="162" t="s">
        <v>204</v>
      </c>
      <c r="AE1562" s="162" t="s">
        <v>204</v>
      </c>
      <c r="AF1562" s="162" t="s">
        <v>204</v>
      </c>
      <c r="AG1562" s="162" t="s">
        <v>197</v>
      </c>
    </row>
    <row r="1563" spans="1:33" x14ac:dyDescent="0.25">
      <c r="A1563" s="162" t="s">
        <v>236</v>
      </c>
      <c r="B1563" s="162" t="s">
        <v>197</v>
      </c>
      <c r="C1563" s="162" t="s">
        <v>197</v>
      </c>
      <c r="D1563" s="162" t="s">
        <v>1358</v>
      </c>
      <c r="E1563" s="162" t="s">
        <v>197</v>
      </c>
      <c r="F1563" s="162" t="s">
        <v>1359</v>
      </c>
      <c r="G1563" s="162" t="s">
        <v>2478</v>
      </c>
      <c r="H1563" s="162" t="s">
        <v>2886</v>
      </c>
      <c r="I1563" s="162" t="s">
        <v>2480</v>
      </c>
      <c r="J1563" s="162" t="s">
        <v>1412</v>
      </c>
      <c r="K1563" s="162" t="s">
        <v>52</v>
      </c>
      <c r="L1563" s="162">
        <v>5</v>
      </c>
      <c r="M1563" s="162">
        <v>2017</v>
      </c>
      <c r="N1563" s="162" t="s">
        <v>2891</v>
      </c>
      <c r="O1563" s="162">
        <v>665</v>
      </c>
      <c r="P1563" s="162" t="s">
        <v>204</v>
      </c>
      <c r="Q1563" s="162" t="s">
        <v>204</v>
      </c>
      <c r="R1563" s="162" t="s">
        <v>242</v>
      </c>
      <c r="S1563" s="162" t="s">
        <v>204</v>
      </c>
      <c r="T1563" s="162" t="s">
        <v>204</v>
      </c>
      <c r="U1563" s="162" t="s">
        <v>204</v>
      </c>
      <c r="V1563" s="162" t="s">
        <v>204</v>
      </c>
      <c r="W1563" s="162" t="s">
        <v>204</v>
      </c>
      <c r="X1563" s="162" t="s">
        <v>204</v>
      </c>
      <c r="Y1563" s="162" t="s">
        <v>204</v>
      </c>
      <c r="Z1563" s="162" t="s">
        <v>204</v>
      </c>
      <c r="AA1563" s="162" t="s">
        <v>204</v>
      </c>
      <c r="AB1563" s="162" t="s">
        <v>204</v>
      </c>
      <c r="AC1563" s="162" t="s">
        <v>204</v>
      </c>
      <c r="AD1563" s="162" t="s">
        <v>204</v>
      </c>
      <c r="AE1563" s="162" t="s">
        <v>204</v>
      </c>
      <c r="AF1563" s="162" t="s">
        <v>204</v>
      </c>
      <c r="AG1563" s="162" t="s">
        <v>197</v>
      </c>
    </row>
    <row r="1564" spans="1:33" x14ac:dyDescent="0.25">
      <c r="A1564" s="162" t="s">
        <v>236</v>
      </c>
      <c r="B1564" s="162" t="s">
        <v>197</v>
      </c>
      <c r="C1564" s="162" t="s">
        <v>197</v>
      </c>
      <c r="D1564" s="162" t="s">
        <v>1358</v>
      </c>
      <c r="E1564" s="162" t="s">
        <v>197</v>
      </c>
      <c r="F1564" s="162" t="s">
        <v>1359</v>
      </c>
      <c r="G1564" s="162" t="s">
        <v>2478</v>
      </c>
      <c r="H1564" s="162" t="s">
        <v>2886</v>
      </c>
      <c r="I1564" s="162" t="s">
        <v>2480</v>
      </c>
      <c r="J1564" s="162" t="s">
        <v>1412</v>
      </c>
      <c r="K1564" s="162" t="s">
        <v>52</v>
      </c>
      <c r="L1564" s="162">
        <v>6</v>
      </c>
      <c r="M1564" s="162">
        <v>2017</v>
      </c>
      <c r="N1564" s="162" t="s">
        <v>2887</v>
      </c>
      <c r="O1564" s="162">
        <v>609</v>
      </c>
      <c r="P1564" s="162" t="s">
        <v>204</v>
      </c>
      <c r="Q1564" s="162" t="s">
        <v>204</v>
      </c>
      <c r="R1564" s="162" t="s">
        <v>242</v>
      </c>
      <c r="S1564" s="162" t="s">
        <v>204</v>
      </c>
      <c r="T1564" s="162" t="s">
        <v>204</v>
      </c>
      <c r="U1564" s="162" t="s">
        <v>204</v>
      </c>
      <c r="V1564" s="162" t="s">
        <v>204</v>
      </c>
      <c r="W1564" s="162" t="s">
        <v>204</v>
      </c>
      <c r="X1564" s="162" t="s">
        <v>204</v>
      </c>
      <c r="Y1564" s="162" t="s">
        <v>204</v>
      </c>
      <c r="Z1564" s="162" t="s">
        <v>204</v>
      </c>
      <c r="AA1564" s="162" t="s">
        <v>204</v>
      </c>
      <c r="AB1564" s="162" t="s">
        <v>204</v>
      </c>
      <c r="AC1564" s="162" t="s">
        <v>204</v>
      </c>
      <c r="AD1564" s="162" t="s">
        <v>204</v>
      </c>
      <c r="AE1564" s="162" t="s">
        <v>204</v>
      </c>
      <c r="AF1564" s="162" t="s">
        <v>204</v>
      </c>
      <c r="AG1564" s="162" t="s">
        <v>197</v>
      </c>
    </row>
    <row r="1565" spans="1:33" x14ac:dyDescent="0.25">
      <c r="A1565" s="162" t="s">
        <v>236</v>
      </c>
      <c r="B1565" s="162" t="s">
        <v>197</v>
      </c>
      <c r="C1565" s="162" t="s">
        <v>197</v>
      </c>
      <c r="D1565" s="162" t="s">
        <v>1358</v>
      </c>
      <c r="E1565" s="162" t="s">
        <v>197</v>
      </c>
      <c r="F1565" s="162" t="s">
        <v>1359</v>
      </c>
      <c r="G1565" s="162" t="s">
        <v>98</v>
      </c>
      <c r="H1565" s="162" t="s">
        <v>97</v>
      </c>
      <c r="I1565" s="162" t="s">
        <v>1424</v>
      </c>
      <c r="J1565" s="162" t="s">
        <v>1412</v>
      </c>
      <c r="K1565" s="162" t="s">
        <v>10</v>
      </c>
      <c r="L1565" s="162">
        <v>3</v>
      </c>
      <c r="M1565" s="162">
        <v>2017</v>
      </c>
      <c r="N1565" s="162" t="s">
        <v>2895</v>
      </c>
      <c r="O1565" s="162">
        <v>2192</v>
      </c>
      <c r="P1565" s="162" t="s">
        <v>204</v>
      </c>
      <c r="Q1565" s="162" t="s">
        <v>204</v>
      </c>
      <c r="R1565" s="162" t="s">
        <v>242</v>
      </c>
      <c r="S1565" s="162" t="s">
        <v>204</v>
      </c>
      <c r="T1565" s="162" t="s">
        <v>204</v>
      </c>
      <c r="U1565" s="162" t="s">
        <v>204</v>
      </c>
      <c r="V1565" s="162" t="s">
        <v>204</v>
      </c>
      <c r="W1565" s="162" t="s">
        <v>204</v>
      </c>
      <c r="X1565" s="162" t="s">
        <v>204</v>
      </c>
      <c r="Y1565" s="162" t="s">
        <v>204</v>
      </c>
      <c r="Z1565" s="162" t="s">
        <v>204</v>
      </c>
      <c r="AA1565" s="162" t="s">
        <v>204</v>
      </c>
      <c r="AB1565" s="162" t="s">
        <v>205</v>
      </c>
      <c r="AC1565" s="162" t="s">
        <v>204</v>
      </c>
      <c r="AD1565" s="162" t="s">
        <v>204</v>
      </c>
      <c r="AE1565" s="162" t="s">
        <v>204</v>
      </c>
      <c r="AF1565" s="162" t="s">
        <v>204</v>
      </c>
      <c r="AG1565" s="162" t="s">
        <v>197</v>
      </c>
    </row>
    <row r="1566" spans="1:33" x14ac:dyDescent="0.25">
      <c r="A1566" s="162" t="s">
        <v>236</v>
      </c>
      <c r="B1566" s="162" t="s">
        <v>197</v>
      </c>
      <c r="C1566" s="162" t="s">
        <v>197</v>
      </c>
      <c r="D1566" s="162" t="s">
        <v>1358</v>
      </c>
      <c r="E1566" s="162" t="s">
        <v>197</v>
      </c>
      <c r="F1566" s="162" t="s">
        <v>1359</v>
      </c>
      <c r="G1566" s="162" t="s">
        <v>98</v>
      </c>
      <c r="H1566" s="162" t="s">
        <v>97</v>
      </c>
      <c r="I1566" s="162" t="s">
        <v>1424</v>
      </c>
      <c r="J1566" s="162" t="s">
        <v>1412</v>
      </c>
      <c r="K1566" s="162" t="s">
        <v>10</v>
      </c>
      <c r="L1566" s="162">
        <v>2</v>
      </c>
      <c r="M1566" s="162">
        <v>2017</v>
      </c>
      <c r="N1566" s="162" t="s">
        <v>2896</v>
      </c>
      <c r="O1566" s="162">
        <v>2127</v>
      </c>
      <c r="P1566" s="162" t="s">
        <v>204</v>
      </c>
      <c r="Q1566" s="162" t="s">
        <v>204</v>
      </c>
      <c r="R1566" s="162" t="s">
        <v>242</v>
      </c>
      <c r="S1566" s="162" t="s">
        <v>204</v>
      </c>
      <c r="T1566" s="162" t="s">
        <v>204</v>
      </c>
      <c r="U1566" s="162" t="s">
        <v>204</v>
      </c>
      <c r="V1566" s="162" t="s">
        <v>204</v>
      </c>
      <c r="W1566" s="162" t="s">
        <v>204</v>
      </c>
      <c r="X1566" s="162" t="s">
        <v>204</v>
      </c>
      <c r="Y1566" s="162" t="s">
        <v>204</v>
      </c>
      <c r="Z1566" s="162" t="s">
        <v>204</v>
      </c>
      <c r="AA1566" s="162" t="s">
        <v>204</v>
      </c>
      <c r="AB1566" s="162" t="s">
        <v>205</v>
      </c>
      <c r="AC1566" s="162" t="s">
        <v>204</v>
      </c>
      <c r="AD1566" s="162" t="s">
        <v>204</v>
      </c>
      <c r="AE1566" s="162" t="s">
        <v>204</v>
      </c>
      <c r="AF1566" s="162" t="s">
        <v>204</v>
      </c>
      <c r="AG1566" s="162" t="s">
        <v>197</v>
      </c>
    </row>
    <row r="1567" spans="1:33" x14ac:dyDescent="0.25">
      <c r="A1567" s="162" t="s">
        <v>236</v>
      </c>
      <c r="B1567" s="162" t="s">
        <v>197</v>
      </c>
      <c r="C1567" s="162" t="s">
        <v>197</v>
      </c>
      <c r="D1567" s="162" t="s">
        <v>1358</v>
      </c>
      <c r="E1567" s="162" t="s">
        <v>197</v>
      </c>
      <c r="F1567" s="162" t="s">
        <v>1359</v>
      </c>
      <c r="G1567" s="162" t="s">
        <v>98</v>
      </c>
      <c r="H1567" s="162" t="s">
        <v>97</v>
      </c>
      <c r="I1567" s="162" t="s">
        <v>1424</v>
      </c>
      <c r="J1567" s="162" t="s">
        <v>1412</v>
      </c>
      <c r="K1567" s="162" t="s">
        <v>10</v>
      </c>
      <c r="L1567" s="162">
        <v>1</v>
      </c>
      <c r="M1567" s="162">
        <v>2017</v>
      </c>
      <c r="N1567" s="162" t="s">
        <v>2894</v>
      </c>
      <c r="O1567" s="162">
        <v>2013</v>
      </c>
      <c r="P1567" s="162" t="s">
        <v>204</v>
      </c>
      <c r="Q1567" s="162" t="s">
        <v>204</v>
      </c>
      <c r="R1567" s="162" t="s">
        <v>242</v>
      </c>
      <c r="S1567" s="162" t="s">
        <v>204</v>
      </c>
      <c r="T1567" s="162" t="s">
        <v>204</v>
      </c>
      <c r="U1567" s="162" t="s">
        <v>204</v>
      </c>
      <c r="V1567" s="162" t="s">
        <v>204</v>
      </c>
      <c r="W1567" s="162" t="s">
        <v>204</v>
      </c>
      <c r="X1567" s="162" t="s">
        <v>204</v>
      </c>
      <c r="Y1567" s="162" t="s">
        <v>204</v>
      </c>
      <c r="Z1567" s="162" t="s">
        <v>204</v>
      </c>
      <c r="AA1567" s="162" t="s">
        <v>204</v>
      </c>
      <c r="AB1567" s="162" t="s">
        <v>205</v>
      </c>
      <c r="AC1567" s="162" t="s">
        <v>204</v>
      </c>
      <c r="AD1567" s="162" t="s">
        <v>204</v>
      </c>
      <c r="AE1567" s="162" t="s">
        <v>204</v>
      </c>
      <c r="AF1567" s="162" t="s">
        <v>204</v>
      </c>
      <c r="AG1567" s="162" t="s">
        <v>197</v>
      </c>
    </row>
    <row r="1568" spans="1:33" x14ac:dyDescent="0.25">
      <c r="A1568" s="162" t="s">
        <v>236</v>
      </c>
      <c r="B1568" s="162" t="s">
        <v>197</v>
      </c>
      <c r="C1568" s="162" t="s">
        <v>197</v>
      </c>
      <c r="D1568" s="162" t="s">
        <v>1358</v>
      </c>
      <c r="E1568" s="162" t="s">
        <v>197</v>
      </c>
      <c r="F1568" s="162" t="s">
        <v>1359</v>
      </c>
      <c r="G1568" s="162" t="s">
        <v>98</v>
      </c>
      <c r="H1568" s="162" t="s">
        <v>97</v>
      </c>
      <c r="I1568" s="162" t="s">
        <v>1424</v>
      </c>
      <c r="J1568" s="162" t="s">
        <v>1412</v>
      </c>
      <c r="K1568" s="162" t="s">
        <v>10</v>
      </c>
      <c r="L1568" s="162">
        <v>11</v>
      </c>
      <c r="M1568" s="162">
        <v>2016</v>
      </c>
      <c r="N1568" s="162" t="s">
        <v>2897</v>
      </c>
      <c r="O1568" s="162">
        <v>887</v>
      </c>
      <c r="P1568" s="162" t="s">
        <v>204</v>
      </c>
      <c r="Q1568" s="162" t="s">
        <v>204</v>
      </c>
      <c r="R1568" s="162" t="s">
        <v>205</v>
      </c>
      <c r="S1568" s="162" t="s">
        <v>204</v>
      </c>
      <c r="T1568" s="162" t="s">
        <v>204</v>
      </c>
      <c r="U1568" s="162" t="s">
        <v>204</v>
      </c>
      <c r="V1568" s="162" t="s">
        <v>204</v>
      </c>
      <c r="W1568" s="162" t="s">
        <v>204</v>
      </c>
      <c r="X1568" s="162" t="s">
        <v>204</v>
      </c>
      <c r="Y1568" s="162" t="s">
        <v>204</v>
      </c>
      <c r="Z1568" s="162" t="s">
        <v>204</v>
      </c>
      <c r="AA1568" s="162" t="s">
        <v>204</v>
      </c>
      <c r="AB1568" s="162" t="s">
        <v>205</v>
      </c>
      <c r="AC1568" s="162" t="s">
        <v>204</v>
      </c>
      <c r="AD1568" s="162" t="s">
        <v>204</v>
      </c>
      <c r="AE1568" s="162" t="s">
        <v>204</v>
      </c>
      <c r="AF1568" s="162" t="s">
        <v>204</v>
      </c>
      <c r="AG1568" s="162" t="s">
        <v>197</v>
      </c>
    </row>
    <row r="1569" spans="1:33" x14ac:dyDescent="0.25">
      <c r="A1569" s="162" t="s">
        <v>236</v>
      </c>
      <c r="B1569" s="162" t="s">
        <v>197</v>
      </c>
      <c r="C1569" s="162" t="s">
        <v>197</v>
      </c>
      <c r="D1569" s="162" t="s">
        <v>1358</v>
      </c>
      <c r="E1569" s="162" t="s">
        <v>197</v>
      </c>
      <c r="F1569" s="162" t="s">
        <v>1359</v>
      </c>
      <c r="G1569" s="162" t="s">
        <v>98</v>
      </c>
      <c r="H1569" s="162" t="s">
        <v>97</v>
      </c>
      <c r="I1569" s="162" t="s">
        <v>1424</v>
      </c>
      <c r="J1569" s="162" t="s">
        <v>1412</v>
      </c>
      <c r="K1569" s="162" t="s">
        <v>10</v>
      </c>
      <c r="L1569" s="162">
        <v>5</v>
      </c>
      <c r="M1569" s="162">
        <v>2017</v>
      </c>
      <c r="N1569" s="162" t="s">
        <v>2893</v>
      </c>
      <c r="O1569" s="162">
        <v>2549</v>
      </c>
      <c r="P1569" s="162" t="s">
        <v>204</v>
      </c>
      <c r="Q1569" s="162" t="s">
        <v>204</v>
      </c>
      <c r="R1569" s="162" t="s">
        <v>242</v>
      </c>
      <c r="S1569" s="162" t="s">
        <v>204</v>
      </c>
      <c r="T1569" s="162" t="s">
        <v>204</v>
      </c>
      <c r="U1569" s="162" t="s">
        <v>204</v>
      </c>
      <c r="V1569" s="162" t="s">
        <v>204</v>
      </c>
      <c r="W1569" s="162" t="s">
        <v>204</v>
      </c>
      <c r="X1569" s="162" t="s">
        <v>204</v>
      </c>
      <c r="Y1569" s="162" t="s">
        <v>204</v>
      </c>
      <c r="Z1569" s="162" t="s">
        <v>204</v>
      </c>
      <c r="AA1569" s="162" t="s">
        <v>204</v>
      </c>
      <c r="AB1569" s="162" t="s">
        <v>205</v>
      </c>
      <c r="AC1569" s="162" t="s">
        <v>204</v>
      </c>
      <c r="AD1569" s="162" t="s">
        <v>204</v>
      </c>
      <c r="AE1569" s="162" t="s">
        <v>204</v>
      </c>
      <c r="AF1569" s="162" t="s">
        <v>204</v>
      </c>
      <c r="AG1569" s="162" t="s">
        <v>197</v>
      </c>
    </row>
    <row r="1570" spans="1:33" x14ac:dyDescent="0.25">
      <c r="A1570" s="162" t="s">
        <v>236</v>
      </c>
      <c r="B1570" s="162" t="s">
        <v>197</v>
      </c>
      <c r="C1570" s="162" t="s">
        <v>197</v>
      </c>
      <c r="D1570" s="162" t="s">
        <v>1358</v>
      </c>
      <c r="E1570" s="162" t="s">
        <v>197</v>
      </c>
      <c r="F1570" s="162" t="s">
        <v>1359</v>
      </c>
      <c r="G1570" s="162" t="s">
        <v>98</v>
      </c>
      <c r="H1570" s="162" t="s">
        <v>97</v>
      </c>
      <c r="I1570" s="162" t="s">
        <v>1424</v>
      </c>
      <c r="J1570" s="162" t="s">
        <v>1412</v>
      </c>
      <c r="K1570" s="162" t="s">
        <v>10</v>
      </c>
      <c r="L1570" s="162">
        <v>12</v>
      </c>
      <c r="M1570" s="162">
        <v>2016</v>
      </c>
      <c r="N1570" s="162" t="s">
        <v>2898</v>
      </c>
      <c r="O1570" s="162">
        <v>295</v>
      </c>
      <c r="P1570" s="162" t="s">
        <v>204</v>
      </c>
      <c r="Q1570" s="162" t="s">
        <v>204</v>
      </c>
      <c r="R1570" s="162" t="s">
        <v>205</v>
      </c>
      <c r="S1570" s="162" t="s">
        <v>204</v>
      </c>
      <c r="T1570" s="162" t="s">
        <v>204</v>
      </c>
      <c r="U1570" s="162" t="s">
        <v>204</v>
      </c>
      <c r="V1570" s="162" t="s">
        <v>204</v>
      </c>
      <c r="W1570" s="162" t="s">
        <v>204</v>
      </c>
      <c r="X1570" s="162" t="s">
        <v>204</v>
      </c>
      <c r="Y1570" s="162" t="s">
        <v>204</v>
      </c>
      <c r="Z1570" s="162" t="s">
        <v>204</v>
      </c>
      <c r="AA1570" s="162" t="s">
        <v>204</v>
      </c>
      <c r="AB1570" s="162" t="s">
        <v>205</v>
      </c>
      <c r="AC1570" s="162" t="s">
        <v>204</v>
      </c>
      <c r="AD1570" s="162" t="s">
        <v>204</v>
      </c>
      <c r="AE1570" s="162" t="s">
        <v>204</v>
      </c>
      <c r="AF1570" s="162" t="s">
        <v>204</v>
      </c>
      <c r="AG1570" s="162" t="s">
        <v>197</v>
      </c>
    </row>
    <row r="1571" spans="1:33" x14ac:dyDescent="0.25">
      <c r="A1571" s="162" t="s">
        <v>236</v>
      </c>
      <c r="B1571" s="162" t="s">
        <v>197</v>
      </c>
      <c r="C1571" s="162" t="s">
        <v>197</v>
      </c>
      <c r="D1571" s="162" t="s">
        <v>1358</v>
      </c>
      <c r="E1571" s="162" t="s">
        <v>197</v>
      </c>
      <c r="F1571" s="162" t="s">
        <v>1359</v>
      </c>
      <c r="G1571" s="162" t="s">
        <v>98</v>
      </c>
      <c r="H1571" s="162" t="s">
        <v>97</v>
      </c>
      <c r="I1571" s="162" t="s">
        <v>1424</v>
      </c>
      <c r="J1571" s="162" t="s">
        <v>1412</v>
      </c>
      <c r="K1571" s="162" t="s">
        <v>10</v>
      </c>
      <c r="L1571" s="162">
        <v>12</v>
      </c>
      <c r="M1571" s="162">
        <v>2016</v>
      </c>
      <c r="N1571" s="162" t="s">
        <v>2899</v>
      </c>
      <c r="O1571" s="162">
        <v>921</v>
      </c>
      <c r="P1571" s="162" t="s">
        <v>204</v>
      </c>
      <c r="Q1571" s="162" t="s">
        <v>204</v>
      </c>
      <c r="R1571" s="162" t="s">
        <v>205</v>
      </c>
      <c r="S1571" s="162" t="s">
        <v>204</v>
      </c>
      <c r="T1571" s="162" t="s">
        <v>204</v>
      </c>
      <c r="U1571" s="162" t="s">
        <v>204</v>
      </c>
      <c r="V1571" s="162" t="s">
        <v>204</v>
      </c>
      <c r="W1571" s="162" t="s">
        <v>204</v>
      </c>
      <c r="X1571" s="162" t="s">
        <v>204</v>
      </c>
      <c r="Y1571" s="162" t="s">
        <v>204</v>
      </c>
      <c r="Z1571" s="162" t="s">
        <v>204</v>
      </c>
      <c r="AA1571" s="162" t="s">
        <v>204</v>
      </c>
      <c r="AB1571" s="162" t="s">
        <v>205</v>
      </c>
      <c r="AC1571" s="162" t="s">
        <v>204</v>
      </c>
      <c r="AD1571" s="162" t="s">
        <v>204</v>
      </c>
      <c r="AE1571" s="162" t="s">
        <v>204</v>
      </c>
      <c r="AF1571" s="162" t="s">
        <v>204</v>
      </c>
      <c r="AG1571" s="162" t="s">
        <v>197</v>
      </c>
    </row>
    <row r="1572" spans="1:33" x14ac:dyDescent="0.25">
      <c r="A1572" s="162" t="s">
        <v>236</v>
      </c>
      <c r="B1572" s="162" t="s">
        <v>197</v>
      </c>
      <c r="C1572" s="162" t="s">
        <v>197</v>
      </c>
      <c r="D1572" s="162" t="s">
        <v>1358</v>
      </c>
      <c r="E1572" s="162" t="s">
        <v>197</v>
      </c>
      <c r="F1572" s="162" t="s">
        <v>1359</v>
      </c>
      <c r="G1572" s="162" t="s">
        <v>98</v>
      </c>
      <c r="H1572" s="162" t="s">
        <v>97</v>
      </c>
      <c r="I1572" s="162" t="s">
        <v>1424</v>
      </c>
      <c r="J1572" s="162" t="s">
        <v>1412</v>
      </c>
      <c r="K1572" s="162" t="s">
        <v>10</v>
      </c>
      <c r="L1572" s="162">
        <v>6</v>
      </c>
      <c r="M1572" s="162">
        <v>2017</v>
      </c>
      <c r="N1572" s="162" t="s">
        <v>2892</v>
      </c>
      <c r="O1572" s="162">
        <v>2712</v>
      </c>
      <c r="P1572" s="162" t="s">
        <v>204</v>
      </c>
      <c r="Q1572" s="162" t="s">
        <v>204</v>
      </c>
      <c r="R1572" s="162" t="s">
        <v>242</v>
      </c>
      <c r="S1572" s="162" t="s">
        <v>204</v>
      </c>
      <c r="T1572" s="162" t="s">
        <v>204</v>
      </c>
      <c r="U1572" s="162" t="s">
        <v>204</v>
      </c>
      <c r="V1572" s="162" t="s">
        <v>204</v>
      </c>
      <c r="W1572" s="162" t="s">
        <v>204</v>
      </c>
      <c r="X1572" s="162" t="s">
        <v>204</v>
      </c>
      <c r="Y1572" s="162" t="s">
        <v>204</v>
      </c>
      <c r="Z1572" s="162" t="s">
        <v>204</v>
      </c>
      <c r="AA1572" s="162" t="s">
        <v>204</v>
      </c>
      <c r="AB1572" s="162" t="s">
        <v>205</v>
      </c>
      <c r="AC1572" s="162" t="s">
        <v>204</v>
      </c>
      <c r="AD1572" s="162" t="s">
        <v>204</v>
      </c>
      <c r="AE1572" s="162" t="s">
        <v>204</v>
      </c>
      <c r="AF1572" s="162" t="s">
        <v>204</v>
      </c>
      <c r="AG1572" s="162" t="s">
        <v>197</v>
      </c>
    </row>
    <row r="1573" spans="1:33" x14ac:dyDescent="0.25">
      <c r="A1573" s="162" t="s">
        <v>236</v>
      </c>
      <c r="B1573" s="162" t="s">
        <v>197</v>
      </c>
      <c r="C1573" s="162" t="s">
        <v>197</v>
      </c>
      <c r="D1573" s="162" t="s">
        <v>1358</v>
      </c>
      <c r="E1573" s="162" t="s">
        <v>197</v>
      </c>
      <c r="F1573" s="162" t="s">
        <v>1359</v>
      </c>
      <c r="G1573" s="162" t="s">
        <v>102</v>
      </c>
      <c r="H1573" s="162" t="s">
        <v>101</v>
      </c>
      <c r="I1573" s="162" t="s">
        <v>1564</v>
      </c>
      <c r="J1573" s="162" t="s">
        <v>186</v>
      </c>
      <c r="K1573" s="162" t="s">
        <v>10</v>
      </c>
      <c r="L1573" s="162">
        <v>10</v>
      </c>
      <c r="M1573" s="162">
        <v>2016</v>
      </c>
      <c r="N1573" s="162" t="s">
        <v>2903</v>
      </c>
      <c r="O1573" s="162">
        <v>811</v>
      </c>
      <c r="P1573" s="162" t="s">
        <v>204</v>
      </c>
      <c r="Q1573" s="162" t="s">
        <v>204</v>
      </c>
      <c r="R1573" s="162" t="s">
        <v>205</v>
      </c>
      <c r="S1573" s="162" t="s">
        <v>204</v>
      </c>
      <c r="T1573" s="162" t="s">
        <v>204</v>
      </c>
      <c r="U1573" s="162" t="s">
        <v>204</v>
      </c>
      <c r="V1573" s="162" t="s">
        <v>204</v>
      </c>
      <c r="W1573" s="162" t="s">
        <v>204</v>
      </c>
      <c r="X1573" s="162" t="s">
        <v>205</v>
      </c>
      <c r="Y1573" s="162" t="s">
        <v>205</v>
      </c>
      <c r="Z1573" s="162" t="s">
        <v>204</v>
      </c>
      <c r="AA1573" s="162" t="s">
        <v>204</v>
      </c>
      <c r="AB1573" s="162" t="s">
        <v>205</v>
      </c>
      <c r="AC1573" s="162" t="s">
        <v>204</v>
      </c>
      <c r="AD1573" s="162" t="s">
        <v>204</v>
      </c>
      <c r="AE1573" s="162" t="s">
        <v>204</v>
      </c>
      <c r="AF1573" s="162" t="s">
        <v>204</v>
      </c>
      <c r="AG1573" s="162" t="s">
        <v>197</v>
      </c>
    </row>
    <row r="1574" spans="1:33" x14ac:dyDescent="0.25">
      <c r="A1574" s="162" t="s">
        <v>236</v>
      </c>
      <c r="B1574" s="162" t="s">
        <v>197</v>
      </c>
      <c r="C1574" s="162" t="s">
        <v>197</v>
      </c>
      <c r="D1574" s="162" t="s">
        <v>1358</v>
      </c>
      <c r="E1574" s="162" t="s">
        <v>197</v>
      </c>
      <c r="F1574" s="162" t="s">
        <v>1359</v>
      </c>
      <c r="G1574" s="162" t="s">
        <v>102</v>
      </c>
      <c r="H1574" s="162" t="s">
        <v>101</v>
      </c>
      <c r="I1574" s="162" t="s">
        <v>1564</v>
      </c>
      <c r="J1574" s="162" t="s">
        <v>186</v>
      </c>
      <c r="K1574" s="162" t="s">
        <v>10</v>
      </c>
      <c r="L1574" s="162">
        <v>9</v>
      </c>
      <c r="M1574" s="162">
        <v>2016</v>
      </c>
      <c r="N1574" s="162" t="s">
        <v>2902</v>
      </c>
      <c r="O1574" s="162">
        <v>960</v>
      </c>
      <c r="P1574" s="162" t="s">
        <v>204</v>
      </c>
      <c r="Q1574" s="162" t="s">
        <v>204</v>
      </c>
      <c r="R1574" s="162" t="s">
        <v>205</v>
      </c>
      <c r="S1574" s="162" t="s">
        <v>204</v>
      </c>
      <c r="T1574" s="162" t="s">
        <v>204</v>
      </c>
      <c r="U1574" s="162" t="s">
        <v>204</v>
      </c>
      <c r="V1574" s="162" t="s">
        <v>204</v>
      </c>
      <c r="W1574" s="162" t="s">
        <v>204</v>
      </c>
      <c r="X1574" s="162" t="s">
        <v>205</v>
      </c>
      <c r="Y1574" s="162" t="s">
        <v>205</v>
      </c>
      <c r="Z1574" s="162" t="s">
        <v>204</v>
      </c>
      <c r="AA1574" s="162" t="s">
        <v>204</v>
      </c>
      <c r="AB1574" s="162" t="s">
        <v>205</v>
      </c>
      <c r="AC1574" s="162" t="s">
        <v>204</v>
      </c>
      <c r="AD1574" s="162" t="s">
        <v>204</v>
      </c>
      <c r="AE1574" s="162" t="s">
        <v>204</v>
      </c>
      <c r="AF1574" s="162" t="s">
        <v>204</v>
      </c>
      <c r="AG1574" s="162" t="s">
        <v>197</v>
      </c>
    </row>
    <row r="1575" spans="1:33" x14ac:dyDescent="0.25">
      <c r="A1575" s="162" t="s">
        <v>236</v>
      </c>
      <c r="B1575" s="162" t="s">
        <v>197</v>
      </c>
      <c r="C1575" s="162" t="s">
        <v>197</v>
      </c>
      <c r="D1575" s="162" t="s">
        <v>1358</v>
      </c>
      <c r="E1575" s="162" t="s">
        <v>197</v>
      </c>
      <c r="F1575" s="162" t="s">
        <v>1359</v>
      </c>
      <c r="G1575" s="162" t="s">
        <v>102</v>
      </c>
      <c r="H1575" s="162" t="s">
        <v>101</v>
      </c>
      <c r="I1575" s="162" t="s">
        <v>1564</v>
      </c>
      <c r="J1575" s="162" t="s">
        <v>186</v>
      </c>
      <c r="K1575" s="162" t="s">
        <v>10</v>
      </c>
      <c r="L1575" s="162">
        <v>1</v>
      </c>
      <c r="M1575" s="162">
        <v>2017</v>
      </c>
      <c r="N1575" s="162" t="s">
        <v>2909</v>
      </c>
      <c r="O1575" s="162">
        <v>344</v>
      </c>
      <c r="P1575" s="162" t="s">
        <v>204</v>
      </c>
      <c r="Q1575" s="162" t="s">
        <v>204</v>
      </c>
      <c r="R1575" s="162" t="s">
        <v>242</v>
      </c>
      <c r="S1575" s="162" t="s">
        <v>204</v>
      </c>
      <c r="T1575" s="162" t="s">
        <v>204</v>
      </c>
      <c r="U1575" s="162" t="s">
        <v>204</v>
      </c>
      <c r="V1575" s="162" t="s">
        <v>204</v>
      </c>
      <c r="W1575" s="162" t="s">
        <v>204</v>
      </c>
      <c r="X1575" s="162" t="s">
        <v>205</v>
      </c>
      <c r="Y1575" s="162" t="s">
        <v>205</v>
      </c>
      <c r="Z1575" s="162" t="s">
        <v>204</v>
      </c>
      <c r="AA1575" s="162" t="s">
        <v>204</v>
      </c>
      <c r="AB1575" s="162" t="s">
        <v>205</v>
      </c>
      <c r="AC1575" s="162" t="s">
        <v>204</v>
      </c>
      <c r="AD1575" s="162" t="s">
        <v>204</v>
      </c>
      <c r="AE1575" s="162" t="s">
        <v>204</v>
      </c>
      <c r="AF1575" s="162" t="s">
        <v>204</v>
      </c>
      <c r="AG1575" s="162" t="s">
        <v>197</v>
      </c>
    </row>
    <row r="1576" spans="1:33" x14ac:dyDescent="0.25">
      <c r="A1576" s="162" t="s">
        <v>236</v>
      </c>
      <c r="B1576" s="162" t="s">
        <v>197</v>
      </c>
      <c r="C1576" s="162" t="s">
        <v>197</v>
      </c>
      <c r="D1576" s="162" t="s">
        <v>1358</v>
      </c>
      <c r="E1576" s="162" t="s">
        <v>197</v>
      </c>
      <c r="F1576" s="162" t="s">
        <v>1359</v>
      </c>
      <c r="G1576" s="162" t="s">
        <v>102</v>
      </c>
      <c r="H1576" s="162" t="s">
        <v>101</v>
      </c>
      <c r="I1576" s="162" t="s">
        <v>1564</v>
      </c>
      <c r="J1576" s="162" t="s">
        <v>186</v>
      </c>
      <c r="K1576" s="162" t="s">
        <v>10</v>
      </c>
      <c r="L1576" s="162">
        <v>12</v>
      </c>
      <c r="M1576" s="162">
        <v>2016</v>
      </c>
      <c r="N1576" s="162" t="s">
        <v>2906</v>
      </c>
      <c r="O1576" s="162">
        <v>352</v>
      </c>
      <c r="P1576" s="162" t="s">
        <v>204</v>
      </c>
      <c r="Q1576" s="162" t="s">
        <v>204</v>
      </c>
      <c r="R1576" s="162" t="s">
        <v>205</v>
      </c>
      <c r="S1576" s="162" t="s">
        <v>204</v>
      </c>
      <c r="T1576" s="162" t="s">
        <v>204</v>
      </c>
      <c r="U1576" s="162" t="s">
        <v>204</v>
      </c>
      <c r="V1576" s="162" t="s">
        <v>204</v>
      </c>
      <c r="W1576" s="162" t="s">
        <v>204</v>
      </c>
      <c r="X1576" s="162" t="s">
        <v>205</v>
      </c>
      <c r="Y1576" s="162" t="s">
        <v>205</v>
      </c>
      <c r="Z1576" s="162" t="s">
        <v>204</v>
      </c>
      <c r="AA1576" s="162" t="s">
        <v>204</v>
      </c>
      <c r="AB1576" s="162" t="s">
        <v>205</v>
      </c>
      <c r="AC1576" s="162" t="s">
        <v>204</v>
      </c>
      <c r="AD1576" s="162" t="s">
        <v>204</v>
      </c>
      <c r="AE1576" s="162" t="s">
        <v>204</v>
      </c>
      <c r="AF1576" s="162" t="s">
        <v>204</v>
      </c>
      <c r="AG1576" s="162" t="s">
        <v>197</v>
      </c>
    </row>
    <row r="1577" spans="1:33" x14ac:dyDescent="0.25">
      <c r="A1577" s="162" t="s">
        <v>236</v>
      </c>
      <c r="B1577" s="162" t="s">
        <v>197</v>
      </c>
      <c r="C1577" s="162" t="s">
        <v>197</v>
      </c>
      <c r="D1577" s="162" t="s">
        <v>1358</v>
      </c>
      <c r="E1577" s="162" t="s">
        <v>197</v>
      </c>
      <c r="F1577" s="162" t="s">
        <v>1359</v>
      </c>
      <c r="G1577" s="162" t="s">
        <v>102</v>
      </c>
      <c r="H1577" s="162" t="s">
        <v>101</v>
      </c>
      <c r="I1577" s="162" t="s">
        <v>1564</v>
      </c>
      <c r="J1577" s="162" t="s">
        <v>186</v>
      </c>
      <c r="K1577" s="162" t="s">
        <v>10</v>
      </c>
      <c r="L1577" s="162">
        <v>12</v>
      </c>
      <c r="M1577" s="162">
        <v>2016</v>
      </c>
      <c r="N1577" s="162" t="s">
        <v>2908</v>
      </c>
      <c r="O1577" s="162">
        <v>3698</v>
      </c>
      <c r="P1577" s="162" t="s">
        <v>204</v>
      </c>
      <c r="Q1577" s="162" t="s">
        <v>204</v>
      </c>
      <c r="R1577" s="162" t="s">
        <v>205</v>
      </c>
      <c r="S1577" s="162" t="s">
        <v>204</v>
      </c>
      <c r="T1577" s="162" t="s">
        <v>204</v>
      </c>
      <c r="U1577" s="162" t="s">
        <v>204</v>
      </c>
      <c r="V1577" s="162" t="s">
        <v>204</v>
      </c>
      <c r="W1577" s="162" t="s">
        <v>204</v>
      </c>
      <c r="X1577" s="162" t="s">
        <v>205</v>
      </c>
      <c r="Y1577" s="162" t="s">
        <v>205</v>
      </c>
      <c r="Z1577" s="162" t="s">
        <v>204</v>
      </c>
      <c r="AA1577" s="162" t="s">
        <v>204</v>
      </c>
      <c r="AB1577" s="162" t="s">
        <v>205</v>
      </c>
      <c r="AC1577" s="162" t="s">
        <v>204</v>
      </c>
      <c r="AD1577" s="162" t="s">
        <v>204</v>
      </c>
      <c r="AE1577" s="162" t="s">
        <v>204</v>
      </c>
      <c r="AF1577" s="162" t="s">
        <v>204</v>
      </c>
      <c r="AG1577" s="162" t="s">
        <v>197</v>
      </c>
    </row>
    <row r="1578" spans="1:33" x14ac:dyDescent="0.25">
      <c r="A1578" s="162" t="s">
        <v>236</v>
      </c>
      <c r="B1578" s="162" t="s">
        <v>197</v>
      </c>
      <c r="C1578" s="162" t="s">
        <v>197</v>
      </c>
      <c r="D1578" s="162" t="s">
        <v>1358</v>
      </c>
      <c r="E1578" s="162" t="s">
        <v>197</v>
      </c>
      <c r="F1578" s="162" t="s">
        <v>1359</v>
      </c>
      <c r="G1578" s="162" t="s">
        <v>102</v>
      </c>
      <c r="H1578" s="162" t="s">
        <v>101</v>
      </c>
      <c r="I1578" s="162" t="s">
        <v>1564</v>
      </c>
      <c r="J1578" s="162" t="s">
        <v>186</v>
      </c>
      <c r="K1578" s="162" t="s">
        <v>10</v>
      </c>
      <c r="L1578" s="162">
        <v>12</v>
      </c>
      <c r="M1578" s="162">
        <v>2016</v>
      </c>
      <c r="N1578" s="162" t="s">
        <v>2907</v>
      </c>
      <c r="O1578" s="162">
        <v>843</v>
      </c>
      <c r="P1578" s="162" t="s">
        <v>204</v>
      </c>
      <c r="Q1578" s="162" t="s">
        <v>204</v>
      </c>
      <c r="R1578" s="162" t="s">
        <v>205</v>
      </c>
      <c r="S1578" s="162" t="s">
        <v>204</v>
      </c>
      <c r="T1578" s="162" t="s">
        <v>204</v>
      </c>
      <c r="U1578" s="162" t="s">
        <v>204</v>
      </c>
      <c r="V1578" s="162" t="s">
        <v>204</v>
      </c>
      <c r="W1578" s="162" t="s">
        <v>204</v>
      </c>
      <c r="X1578" s="162" t="s">
        <v>205</v>
      </c>
      <c r="Y1578" s="162" t="s">
        <v>205</v>
      </c>
      <c r="Z1578" s="162" t="s">
        <v>204</v>
      </c>
      <c r="AA1578" s="162" t="s">
        <v>204</v>
      </c>
      <c r="AB1578" s="162" t="s">
        <v>205</v>
      </c>
      <c r="AC1578" s="162" t="s">
        <v>204</v>
      </c>
      <c r="AD1578" s="162" t="s">
        <v>204</v>
      </c>
      <c r="AE1578" s="162" t="s">
        <v>204</v>
      </c>
      <c r="AF1578" s="162" t="s">
        <v>204</v>
      </c>
      <c r="AG1578" s="162" t="s">
        <v>197</v>
      </c>
    </row>
    <row r="1579" spans="1:33" x14ac:dyDescent="0.25">
      <c r="A1579" s="162" t="s">
        <v>236</v>
      </c>
      <c r="B1579" s="162" t="s">
        <v>197</v>
      </c>
      <c r="C1579" s="162" t="s">
        <v>197</v>
      </c>
      <c r="D1579" s="162" t="s">
        <v>1358</v>
      </c>
      <c r="E1579" s="162" t="s">
        <v>197</v>
      </c>
      <c r="F1579" s="162" t="s">
        <v>1359</v>
      </c>
      <c r="G1579" s="162" t="s">
        <v>102</v>
      </c>
      <c r="H1579" s="162" t="s">
        <v>101</v>
      </c>
      <c r="I1579" s="162" t="s">
        <v>1564</v>
      </c>
      <c r="J1579" s="162" t="s">
        <v>186</v>
      </c>
      <c r="K1579" s="162" t="s">
        <v>10</v>
      </c>
      <c r="L1579" s="162">
        <v>5</v>
      </c>
      <c r="M1579" s="162">
        <v>2017</v>
      </c>
      <c r="N1579" s="162" t="s">
        <v>2912</v>
      </c>
      <c r="O1579" s="162">
        <v>687</v>
      </c>
      <c r="P1579" s="162" t="s">
        <v>204</v>
      </c>
      <c r="Q1579" s="162" t="s">
        <v>204</v>
      </c>
      <c r="R1579" s="162" t="s">
        <v>242</v>
      </c>
      <c r="S1579" s="162" t="s">
        <v>204</v>
      </c>
      <c r="T1579" s="162" t="s">
        <v>204</v>
      </c>
      <c r="U1579" s="162" t="s">
        <v>204</v>
      </c>
      <c r="V1579" s="162" t="s">
        <v>204</v>
      </c>
      <c r="W1579" s="162" t="s">
        <v>204</v>
      </c>
      <c r="X1579" s="162" t="s">
        <v>205</v>
      </c>
      <c r="Y1579" s="162" t="s">
        <v>205</v>
      </c>
      <c r="Z1579" s="162" t="s">
        <v>204</v>
      </c>
      <c r="AA1579" s="162" t="s">
        <v>204</v>
      </c>
      <c r="AB1579" s="162" t="s">
        <v>205</v>
      </c>
      <c r="AC1579" s="162" t="s">
        <v>204</v>
      </c>
      <c r="AD1579" s="162" t="s">
        <v>204</v>
      </c>
      <c r="AE1579" s="162" t="s">
        <v>204</v>
      </c>
      <c r="AF1579" s="162" t="s">
        <v>204</v>
      </c>
      <c r="AG1579" s="162" t="s">
        <v>197</v>
      </c>
    </row>
    <row r="1580" spans="1:33" x14ac:dyDescent="0.25">
      <c r="A1580" s="162" t="s">
        <v>236</v>
      </c>
      <c r="B1580" s="162" t="s">
        <v>197</v>
      </c>
      <c r="C1580" s="162" t="s">
        <v>197</v>
      </c>
      <c r="D1580" s="162" t="s">
        <v>1358</v>
      </c>
      <c r="E1580" s="162" t="s">
        <v>197</v>
      </c>
      <c r="F1580" s="162" t="s">
        <v>1359</v>
      </c>
      <c r="G1580" s="162" t="s">
        <v>102</v>
      </c>
      <c r="H1580" s="162" t="s">
        <v>101</v>
      </c>
      <c r="I1580" s="162" t="s">
        <v>1564</v>
      </c>
      <c r="J1580" s="162" t="s">
        <v>186</v>
      </c>
      <c r="K1580" s="162" t="s">
        <v>10</v>
      </c>
      <c r="L1580" s="162">
        <v>7</v>
      </c>
      <c r="M1580" s="162">
        <v>2016</v>
      </c>
      <c r="N1580" s="162" t="s">
        <v>2900</v>
      </c>
      <c r="O1580" s="162">
        <v>1011</v>
      </c>
      <c r="P1580" s="162" t="s">
        <v>204</v>
      </c>
      <c r="Q1580" s="162" t="s">
        <v>204</v>
      </c>
      <c r="R1580" s="162" t="s">
        <v>205</v>
      </c>
      <c r="S1580" s="162" t="s">
        <v>204</v>
      </c>
      <c r="T1580" s="162" t="s">
        <v>204</v>
      </c>
      <c r="U1580" s="162" t="s">
        <v>204</v>
      </c>
      <c r="V1580" s="162" t="s">
        <v>204</v>
      </c>
      <c r="W1580" s="162" t="s">
        <v>204</v>
      </c>
      <c r="X1580" s="162" t="s">
        <v>205</v>
      </c>
      <c r="Y1580" s="162" t="s">
        <v>205</v>
      </c>
      <c r="Z1580" s="162" t="s">
        <v>204</v>
      </c>
      <c r="AA1580" s="162" t="s">
        <v>204</v>
      </c>
      <c r="AB1580" s="162" t="s">
        <v>205</v>
      </c>
      <c r="AC1580" s="162" t="s">
        <v>204</v>
      </c>
      <c r="AD1580" s="162" t="s">
        <v>204</v>
      </c>
      <c r="AE1580" s="162" t="s">
        <v>204</v>
      </c>
      <c r="AF1580" s="162" t="s">
        <v>204</v>
      </c>
      <c r="AG1580" s="162" t="s">
        <v>197</v>
      </c>
    </row>
    <row r="1581" spans="1:33" x14ac:dyDescent="0.25">
      <c r="A1581" s="162" t="s">
        <v>236</v>
      </c>
      <c r="B1581" s="162" t="s">
        <v>197</v>
      </c>
      <c r="C1581" s="162" t="s">
        <v>197</v>
      </c>
      <c r="D1581" s="162" t="s">
        <v>1358</v>
      </c>
      <c r="E1581" s="162" t="s">
        <v>197</v>
      </c>
      <c r="F1581" s="162" t="s">
        <v>1359</v>
      </c>
      <c r="G1581" s="162" t="s">
        <v>102</v>
      </c>
      <c r="H1581" s="162" t="s">
        <v>101</v>
      </c>
      <c r="I1581" s="162" t="s">
        <v>1564</v>
      </c>
      <c r="J1581" s="162" t="s">
        <v>186</v>
      </c>
      <c r="K1581" s="162" t="s">
        <v>10</v>
      </c>
      <c r="L1581" s="162">
        <v>6</v>
      </c>
      <c r="M1581" s="162">
        <v>2017</v>
      </c>
      <c r="N1581" s="162" t="s">
        <v>2913</v>
      </c>
      <c r="O1581" s="162">
        <v>684</v>
      </c>
      <c r="P1581" s="162" t="s">
        <v>204</v>
      </c>
      <c r="Q1581" s="162" t="s">
        <v>204</v>
      </c>
      <c r="R1581" s="162" t="s">
        <v>242</v>
      </c>
      <c r="S1581" s="162" t="s">
        <v>204</v>
      </c>
      <c r="T1581" s="162" t="s">
        <v>204</v>
      </c>
      <c r="U1581" s="162" t="s">
        <v>204</v>
      </c>
      <c r="V1581" s="162" t="s">
        <v>204</v>
      </c>
      <c r="W1581" s="162" t="s">
        <v>204</v>
      </c>
      <c r="X1581" s="162" t="s">
        <v>205</v>
      </c>
      <c r="Y1581" s="162" t="s">
        <v>205</v>
      </c>
      <c r="Z1581" s="162" t="s">
        <v>204</v>
      </c>
      <c r="AA1581" s="162" t="s">
        <v>204</v>
      </c>
      <c r="AB1581" s="162" t="s">
        <v>205</v>
      </c>
      <c r="AC1581" s="162" t="s">
        <v>204</v>
      </c>
      <c r="AD1581" s="162" t="s">
        <v>204</v>
      </c>
      <c r="AE1581" s="162" t="s">
        <v>204</v>
      </c>
      <c r="AF1581" s="162" t="s">
        <v>204</v>
      </c>
      <c r="AG1581" s="162" t="s">
        <v>197</v>
      </c>
    </row>
    <row r="1582" spans="1:33" x14ac:dyDescent="0.25">
      <c r="A1582" s="162" t="s">
        <v>236</v>
      </c>
      <c r="B1582" s="162" t="s">
        <v>197</v>
      </c>
      <c r="C1582" s="162" t="s">
        <v>197</v>
      </c>
      <c r="D1582" s="162" t="s">
        <v>1358</v>
      </c>
      <c r="E1582" s="162" t="s">
        <v>197</v>
      </c>
      <c r="F1582" s="162" t="s">
        <v>1359</v>
      </c>
      <c r="G1582" s="162" t="s">
        <v>102</v>
      </c>
      <c r="H1582" s="162" t="s">
        <v>101</v>
      </c>
      <c r="I1582" s="162" t="s">
        <v>1564</v>
      </c>
      <c r="J1582" s="162" t="s">
        <v>186</v>
      </c>
      <c r="K1582" s="162" t="s">
        <v>10</v>
      </c>
      <c r="L1582" s="162">
        <v>8</v>
      </c>
      <c r="M1582" s="162">
        <v>2016</v>
      </c>
      <c r="N1582" s="162" t="s">
        <v>2901</v>
      </c>
      <c r="O1582" s="162">
        <v>829</v>
      </c>
      <c r="P1582" s="162" t="s">
        <v>204</v>
      </c>
      <c r="Q1582" s="162" t="s">
        <v>204</v>
      </c>
      <c r="R1582" s="162" t="s">
        <v>205</v>
      </c>
      <c r="S1582" s="162" t="s">
        <v>204</v>
      </c>
      <c r="T1582" s="162" t="s">
        <v>204</v>
      </c>
      <c r="U1582" s="162" t="s">
        <v>204</v>
      </c>
      <c r="V1582" s="162" t="s">
        <v>204</v>
      </c>
      <c r="W1582" s="162" t="s">
        <v>204</v>
      </c>
      <c r="X1582" s="162" t="s">
        <v>205</v>
      </c>
      <c r="Y1582" s="162" t="s">
        <v>205</v>
      </c>
      <c r="Z1582" s="162" t="s">
        <v>204</v>
      </c>
      <c r="AA1582" s="162" t="s">
        <v>204</v>
      </c>
      <c r="AB1582" s="162" t="s">
        <v>205</v>
      </c>
      <c r="AC1582" s="162" t="s">
        <v>204</v>
      </c>
      <c r="AD1582" s="162" t="s">
        <v>204</v>
      </c>
      <c r="AE1582" s="162" t="s">
        <v>204</v>
      </c>
      <c r="AF1582" s="162" t="s">
        <v>204</v>
      </c>
      <c r="AG1582" s="162" t="s">
        <v>197</v>
      </c>
    </row>
    <row r="1583" spans="1:33" x14ac:dyDescent="0.25">
      <c r="A1583" s="162" t="s">
        <v>236</v>
      </c>
      <c r="B1583" s="162" t="s">
        <v>197</v>
      </c>
      <c r="C1583" s="162" t="s">
        <v>197</v>
      </c>
      <c r="D1583" s="162" t="s">
        <v>1358</v>
      </c>
      <c r="E1583" s="162" t="s">
        <v>197</v>
      </c>
      <c r="F1583" s="162" t="s">
        <v>1359</v>
      </c>
      <c r="G1583" s="162" t="s">
        <v>102</v>
      </c>
      <c r="H1583" s="162" t="s">
        <v>101</v>
      </c>
      <c r="I1583" s="162" t="s">
        <v>1564</v>
      </c>
      <c r="J1583" s="162" t="s">
        <v>186</v>
      </c>
      <c r="K1583" s="162" t="s">
        <v>10</v>
      </c>
      <c r="L1583" s="162">
        <v>11</v>
      </c>
      <c r="M1583" s="162">
        <v>2016</v>
      </c>
      <c r="N1583" s="162" t="s">
        <v>2905</v>
      </c>
      <c r="O1583" s="162">
        <v>812</v>
      </c>
      <c r="P1583" s="162" t="s">
        <v>204</v>
      </c>
      <c r="Q1583" s="162" t="s">
        <v>204</v>
      </c>
      <c r="R1583" s="162" t="s">
        <v>205</v>
      </c>
      <c r="S1583" s="162" t="s">
        <v>204</v>
      </c>
      <c r="T1583" s="162" t="s">
        <v>204</v>
      </c>
      <c r="U1583" s="162" t="s">
        <v>204</v>
      </c>
      <c r="V1583" s="162" t="s">
        <v>204</v>
      </c>
      <c r="W1583" s="162" t="s">
        <v>204</v>
      </c>
      <c r="X1583" s="162" t="s">
        <v>205</v>
      </c>
      <c r="Y1583" s="162" t="s">
        <v>205</v>
      </c>
      <c r="Z1583" s="162" t="s">
        <v>204</v>
      </c>
      <c r="AA1583" s="162" t="s">
        <v>204</v>
      </c>
      <c r="AB1583" s="162" t="s">
        <v>205</v>
      </c>
      <c r="AC1583" s="162" t="s">
        <v>204</v>
      </c>
      <c r="AD1583" s="162" t="s">
        <v>204</v>
      </c>
      <c r="AE1583" s="162" t="s">
        <v>204</v>
      </c>
      <c r="AF1583" s="162" t="s">
        <v>204</v>
      </c>
      <c r="AG1583" s="162" t="s">
        <v>197</v>
      </c>
    </row>
    <row r="1584" spans="1:33" x14ac:dyDescent="0.25">
      <c r="A1584" s="162" t="s">
        <v>236</v>
      </c>
      <c r="B1584" s="162" t="s">
        <v>197</v>
      </c>
      <c r="C1584" s="162" t="s">
        <v>197</v>
      </c>
      <c r="D1584" s="162" t="s">
        <v>1358</v>
      </c>
      <c r="E1584" s="162" t="s">
        <v>197</v>
      </c>
      <c r="F1584" s="162" t="s">
        <v>1359</v>
      </c>
      <c r="G1584" s="162" t="s">
        <v>102</v>
      </c>
      <c r="H1584" s="162" t="s">
        <v>101</v>
      </c>
      <c r="I1584" s="162" t="s">
        <v>1564</v>
      </c>
      <c r="J1584" s="162" t="s">
        <v>186</v>
      </c>
      <c r="K1584" s="162" t="s">
        <v>10</v>
      </c>
      <c r="L1584" s="162">
        <v>11</v>
      </c>
      <c r="M1584" s="162">
        <v>2016</v>
      </c>
      <c r="N1584" s="162" t="s">
        <v>2904</v>
      </c>
      <c r="O1584" s="162">
        <v>381</v>
      </c>
      <c r="P1584" s="162" t="s">
        <v>204</v>
      </c>
      <c r="Q1584" s="162" t="s">
        <v>204</v>
      </c>
      <c r="R1584" s="162" t="s">
        <v>205</v>
      </c>
      <c r="S1584" s="162" t="s">
        <v>204</v>
      </c>
      <c r="T1584" s="162" t="s">
        <v>204</v>
      </c>
      <c r="U1584" s="162" t="s">
        <v>204</v>
      </c>
      <c r="V1584" s="162" t="s">
        <v>204</v>
      </c>
      <c r="W1584" s="162" t="s">
        <v>204</v>
      </c>
      <c r="X1584" s="162" t="s">
        <v>205</v>
      </c>
      <c r="Y1584" s="162" t="s">
        <v>205</v>
      </c>
      <c r="Z1584" s="162" t="s">
        <v>204</v>
      </c>
      <c r="AA1584" s="162" t="s">
        <v>204</v>
      </c>
      <c r="AB1584" s="162" t="s">
        <v>205</v>
      </c>
      <c r="AC1584" s="162" t="s">
        <v>204</v>
      </c>
      <c r="AD1584" s="162" t="s">
        <v>204</v>
      </c>
      <c r="AE1584" s="162" t="s">
        <v>204</v>
      </c>
      <c r="AF1584" s="162" t="s">
        <v>204</v>
      </c>
      <c r="AG1584" s="162" t="s">
        <v>197</v>
      </c>
    </row>
    <row r="1585" spans="1:33" x14ac:dyDescent="0.25">
      <c r="A1585" s="162" t="s">
        <v>236</v>
      </c>
      <c r="B1585" s="162" t="s">
        <v>197</v>
      </c>
      <c r="C1585" s="162" t="s">
        <v>197</v>
      </c>
      <c r="D1585" s="162" t="s">
        <v>1358</v>
      </c>
      <c r="E1585" s="162" t="s">
        <v>197</v>
      </c>
      <c r="F1585" s="162" t="s">
        <v>1359</v>
      </c>
      <c r="G1585" s="162" t="s">
        <v>102</v>
      </c>
      <c r="H1585" s="162" t="s">
        <v>101</v>
      </c>
      <c r="I1585" s="162" t="s">
        <v>1564</v>
      </c>
      <c r="J1585" s="162" t="s">
        <v>186</v>
      </c>
      <c r="K1585" s="162" t="s">
        <v>10</v>
      </c>
      <c r="L1585" s="162">
        <v>2</v>
      </c>
      <c r="M1585" s="162">
        <v>2017</v>
      </c>
      <c r="N1585" s="162" t="s">
        <v>2910</v>
      </c>
      <c r="O1585" s="162">
        <v>686</v>
      </c>
      <c r="P1585" s="162" t="s">
        <v>204</v>
      </c>
      <c r="Q1585" s="162" t="s">
        <v>204</v>
      </c>
      <c r="R1585" s="162" t="s">
        <v>242</v>
      </c>
      <c r="S1585" s="162" t="s">
        <v>204</v>
      </c>
      <c r="T1585" s="162" t="s">
        <v>204</v>
      </c>
      <c r="U1585" s="162" t="s">
        <v>204</v>
      </c>
      <c r="V1585" s="162" t="s">
        <v>204</v>
      </c>
      <c r="W1585" s="162" t="s">
        <v>204</v>
      </c>
      <c r="X1585" s="162" t="s">
        <v>205</v>
      </c>
      <c r="Y1585" s="162" t="s">
        <v>205</v>
      </c>
      <c r="Z1585" s="162" t="s">
        <v>204</v>
      </c>
      <c r="AA1585" s="162" t="s">
        <v>204</v>
      </c>
      <c r="AB1585" s="162" t="s">
        <v>205</v>
      </c>
      <c r="AC1585" s="162" t="s">
        <v>204</v>
      </c>
      <c r="AD1585" s="162" t="s">
        <v>204</v>
      </c>
      <c r="AE1585" s="162" t="s">
        <v>204</v>
      </c>
      <c r="AF1585" s="162" t="s">
        <v>204</v>
      </c>
      <c r="AG1585" s="162" t="s">
        <v>197</v>
      </c>
    </row>
    <row r="1586" spans="1:33" x14ac:dyDescent="0.25">
      <c r="A1586" s="162" t="s">
        <v>236</v>
      </c>
      <c r="B1586" s="162" t="s">
        <v>197</v>
      </c>
      <c r="C1586" s="162" t="s">
        <v>197</v>
      </c>
      <c r="D1586" s="162" t="s">
        <v>1358</v>
      </c>
      <c r="E1586" s="162" t="s">
        <v>197</v>
      </c>
      <c r="F1586" s="162" t="s">
        <v>1359</v>
      </c>
      <c r="G1586" s="162" t="s">
        <v>102</v>
      </c>
      <c r="H1586" s="162" t="s">
        <v>101</v>
      </c>
      <c r="I1586" s="162" t="s">
        <v>1564</v>
      </c>
      <c r="J1586" s="162" t="s">
        <v>186</v>
      </c>
      <c r="K1586" s="162" t="s">
        <v>10</v>
      </c>
      <c r="L1586" s="162">
        <v>3</v>
      </c>
      <c r="M1586" s="162">
        <v>2017</v>
      </c>
      <c r="N1586" s="162" t="s">
        <v>2911</v>
      </c>
      <c r="O1586" s="162">
        <v>1069</v>
      </c>
      <c r="P1586" s="162" t="s">
        <v>204</v>
      </c>
      <c r="Q1586" s="162" t="s">
        <v>204</v>
      </c>
      <c r="R1586" s="162" t="s">
        <v>242</v>
      </c>
      <c r="S1586" s="162" t="s">
        <v>204</v>
      </c>
      <c r="T1586" s="162" t="s">
        <v>204</v>
      </c>
      <c r="U1586" s="162" t="s">
        <v>204</v>
      </c>
      <c r="V1586" s="162" t="s">
        <v>204</v>
      </c>
      <c r="W1586" s="162" t="s">
        <v>204</v>
      </c>
      <c r="X1586" s="162" t="s">
        <v>205</v>
      </c>
      <c r="Y1586" s="162" t="s">
        <v>205</v>
      </c>
      <c r="Z1586" s="162" t="s">
        <v>204</v>
      </c>
      <c r="AA1586" s="162" t="s">
        <v>204</v>
      </c>
      <c r="AB1586" s="162" t="s">
        <v>205</v>
      </c>
      <c r="AC1586" s="162" t="s">
        <v>204</v>
      </c>
      <c r="AD1586" s="162" t="s">
        <v>204</v>
      </c>
      <c r="AE1586" s="162" t="s">
        <v>204</v>
      </c>
      <c r="AF1586" s="162" t="s">
        <v>204</v>
      </c>
      <c r="AG1586" s="162" t="s">
        <v>197</v>
      </c>
    </row>
    <row r="1587" spans="1:33" x14ac:dyDescent="0.25">
      <c r="A1587" s="162" t="s">
        <v>236</v>
      </c>
      <c r="B1587" s="162" t="s">
        <v>197</v>
      </c>
      <c r="C1587" s="162" t="s">
        <v>197</v>
      </c>
      <c r="D1587" s="162" t="s">
        <v>1358</v>
      </c>
      <c r="E1587" s="162" t="s">
        <v>197</v>
      </c>
      <c r="F1587" s="162" t="s">
        <v>1359</v>
      </c>
      <c r="G1587" s="162" t="s">
        <v>2038</v>
      </c>
      <c r="H1587" s="162" t="s">
        <v>2039</v>
      </c>
      <c r="I1587" s="162" t="s">
        <v>2040</v>
      </c>
      <c r="J1587" s="162" t="s">
        <v>1412</v>
      </c>
      <c r="K1587" s="162" t="s">
        <v>10</v>
      </c>
      <c r="L1587" s="162">
        <v>10</v>
      </c>
      <c r="M1587" s="162">
        <v>2016</v>
      </c>
      <c r="N1587" s="162" t="s">
        <v>2914</v>
      </c>
      <c r="O1587" s="162">
        <v>5217</v>
      </c>
      <c r="P1587" s="162" t="s">
        <v>204</v>
      </c>
      <c r="Q1587" s="162" t="s">
        <v>204</v>
      </c>
      <c r="R1587" s="162" t="s">
        <v>205</v>
      </c>
      <c r="S1587" s="162" t="s">
        <v>204</v>
      </c>
      <c r="T1587" s="162" t="s">
        <v>204</v>
      </c>
      <c r="U1587" s="162" t="s">
        <v>204</v>
      </c>
      <c r="V1587" s="162" t="s">
        <v>204</v>
      </c>
      <c r="W1587" s="162" t="s">
        <v>204</v>
      </c>
      <c r="X1587" s="162" t="s">
        <v>204</v>
      </c>
      <c r="Y1587" s="162" t="s">
        <v>205</v>
      </c>
      <c r="Z1587" s="162" t="s">
        <v>204</v>
      </c>
      <c r="AA1587" s="162" t="s">
        <v>204</v>
      </c>
      <c r="AB1587" s="162" t="s">
        <v>205</v>
      </c>
      <c r="AC1587" s="162" t="s">
        <v>204</v>
      </c>
      <c r="AD1587" s="162" t="s">
        <v>204</v>
      </c>
      <c r="AE1587" s="162" t="s">
        <v>204</v>
      </c>
      <c r="AF1587" s="162" t="s">
        <v>204</v>
      </c>
      <c r="AG1587" s="162" t="s">
        <v>197</v>
      </c>
    </row>
    <row r="1588" spans="1:33" x14ac:dyDescent="0.25">
      <c r="A1588" s="162" t="s">
        <v>239</v>
      </c>
      <c r="B1588" s="162" t="s">
        <v>197</v>
      </c>
      <c r="C1588" s="162" t="s">
        <v>197</v>
      </c>
      <c r="D1588" s="162" t="s">
        <v>1358</v>
      </c>
      <c r="E1588" s="162" t="s">
        <v>197</v>
      </c>
      <c r="F1588" s="162" t="s">
        <v>1359</v>
      </c>
      <c r="G1588" s="162" t="s">
        <v>2915</v>
      </c>
      <c r="H1588" s="162" t="s">
        <v>2916</v>
      </c>
      <c r="I1588" s="162" t="s">
        <v>2688</v>
      </c>
      <c r="J1588" s="162" t="s">
        <v>1412</v>
      </c>
      <c r="K1588" s="162" t="s">
        <v>47</v>
      </c>
      <c r="L1588" s="162">
        <v>10</v>
      </c>
      <c r="M1588" s="162">
        <v>2017</v>
      </c>
      <c r="N1588" s="162" t="s">
        <v>2917</v>
      </c>
      <c r="O1588" s="162">
        <v>584</v>
      </c>
      <c r="P1588" s="162" t="s">
        <v>204</v>
      </c>
      <c r="Q1588" s="162" t="s">
        <v>204</v>
      </c>
      <c r="R1588" s="162" t="s">
        <v>242</v>
      </c>
      <c r="S1588" s="162" t="s">
        <v>204</v>
      </c>
      <c r="T1588" s="162" t="s">
        <v>204</v>
      </c>
      <c r="U1588" s="162" t="s">
        <v>204</v>
      </c>
      <c r="V1588" s="162" t="s">
        <v>204</v>
      </c>
      <c r="W1588" s="162" t="s">
        <v>204</v>
      </c>
      <c r="X1588" s="162" t="s">
        <v>204</v>
      </c>
      <c r="Y1588" s="162" t="s">
        <v>205</v>
      </c>
      <c r="Z1588" s="162" t="s">
        <v>204</v>
      </c>
      <c r="AA1588" s="162" t="s">
        <v>204</v>
      </c>
      <c r="AB1588" s="162" t="s">
        <v>204</v>
      </c>
      <c r="AC1588" s="162" t="s">
        <v>204</v>
      </c>
      <c r="AD1588" s="162" t="s">
        <v>204</v>
      </c>
      <c r="AE1588" s="162" t="s">
        <v>204</v>
      </c>
      <c r="AF1588" s="162" t="s">
        <v>204</v>
      </c>
      <c r="AG1588" s="162" t="s">
        <v>197</v>
      </c>
    </row>
    <row r="1589" spans="1:33" x14ac:dyDescent="0.25">
      <c r="A1589" s="162" t="s">
        <v>239</v>
      </c>
      <c r="B1589" s="162" t="s">
        <v>197</v>
      </c>
      <c r="C1589" s="162" t="s">
        <v>197</v>
      </c>
      <c r="D1589" s="162" t="s">
        <v>1358</v>
      </c>
      <c r="E1589" s="162" t="s">
        <v>197</v>
      </c>
      <c r="F1589" s="162" t="s">
        <v>1359</v>
      </c>
      <c r="G1589" s="162" t="s">
        <v>2915</v>
      </c>
      <c r="H1589" s="162" t="s">
        <v>2916</v>
      </c>
      <c r="I1589" s="162" t="s">
        <v>2688</v>
      </c>
      <c r="J1589" s="162" t="s">
        <v>1412</v>
      </c>
      <c r="K1589" s="162" t="s">
        <v>47</v>
      </c>
      <c r="L1589" s="162">
        <v>11</v>
      </c>
      <c r="M1589" s="162">
        <v>2017</v>
      </c>
      <c r="N1589" s="162" t="s">
        <v>2918</v>
      </c>
      <c r="O1589" s="162">
        <v>766</v>
      </c>
      <c r="P1589" s="162" t="s">
        <v>204</v>
      </c>
      <c r="Q1589" s="162" t="s">
        <v>204</v>
      </c>
      <c r="R1589" s="162" t="s">
        <v>242</v>
      </c>
      <c r="S1589" s="162" t="s">
        <v>204</v>
      </c>
      <c r="T1589" s="162" t="s">
        <v>204</v>
      </c>
      <c r="U1589" s="162" t="s">
        <v>204</v>
      </c>
      <c r="V1589" s="162" t="s">
        <v>204</v>
      </c>
      <c r="W1589" s="162" t="s">
        <v>204</v>
      </c>
      <c r="X1589" s="162" t="s">
        <v>204</v>
      </c>
      <c r="Y1589" s="162" t="s">
        <v>205</v>
      </c>
      <c r="Z1589" s="162" t="s">
        <v>204</v>
      </c>
      <c r="AA1589" s="162" t="s">
        <v>204</v>
      </c>
      <c r="AB1589" s="162" t="s">
        <v>204</v>
      </c>
      <c r="AC1589" s="162" t="s">
        <v>204</v>
      </c>
      <c r="AD1589" s="162" t="s">
        <v>204</v>
      </c>
      <c r="AE1589" s="162" t="s">
        <v>204</v>
      </c>
      <c r="AF1589" s="162" t="s">
        <v>204</v>
      </c>
      <c r="AG1589" s="162" t="s">
        <v>197</v>
      </c>
    </row>
    <row r="1590" spans="1:33" x14ac:dyDescent="0.25">
      <c r="A1590" s="162" t="s">
        <v>239</v>
      </c>
      <c r="B1590" s="162" t="s">
        <v>197</v>
      </c>
      <c r="C1590" s="162" t="s">
        <v>197</v>
      </c>
      <c r="D1590" s="162" t="s">
        <v>1358</v>
      </c>
      <c r="E1590" s="162" t="s">
        <v>197</v>
      </c>
      <c r="F1590" s="162" t="s">
        <v>1359</v>
      </c>
      <c r="G1590" s="162" t="s">
        <v>2915</v>
      </c>
      <c r="H1590" s="162" t="s">
        <v>2916</v>
      </c>
      <c r="I1590" s="162" t="s">
        <v>2688</v>
      </c>
      <c r="J1590" s="162" t="s">
        <v>1412</v>
      </c>
      <c r="K1590" s="162" t="s">
        <v>47</v>
      </c>
      <c r="L1590" s="162">
        <v>12</v>
      </c>
      <c r="M1590" s="162">
        <v>2017</v>
      </c>
      <c r="N1590" s="162" t="s">
        <v>2919</v>
      </c>
      <c r="O1590" s="162">
        <v>538</v>
      </c>
      <c r="P1590" s="162" t="s">
        <v>204</v>
      </c>
      <c r="Q1590" s="162" t="s">
        <v>204</v>
      </c>
      <c r="R1590" s="162" t="s">
        <v>242</v>
      </c>
      <c r="S1590" s="162" t="s">
        <v>204</v>
      </c>
      <c r="T1590" s="162" t="s">
        <v>204</v>
      </c>
      <c r="U1590" s="162" t="s">
        <v>204</v>
      </c>
      <c r="V1590" s="162" t="s">
        <v>204</v>
      </c>
      <c r="W1590" s="162" t="s">
        <v>204</v>
      </c>
      <c r="X1590" s="162" t="s">
        <v>204</v>
      </c>
      <c r="Y1590" s="162" t="s">
        <v>205</v>
      </c>
      <c r="Z1590" s="162" t="s">
        <v>204</v>
      </c>
      <c r="AA1590" s="162" t="s">
        <v>204</v>
      </c>
      <c r="AB1590" s="162" t="s">
        <v>204</v>
      </c>
      <c r="AC1590" s="162" t="s">
        <v>204</v>
      </c>
      <c r="AD1590" s="162" t="s">
        <v>204</v>
      </c>
      <c r="AE1590" s="162" t="s">
        <v>204</v>
      </c>
      <c r="AF1590" s="162" t="s">
        <v>204</v>
      </c>
      <c r="AG1590" s="162" t="s">
        <v>197</v>
      </c>
    </row>
    <row r="1591" spans="1:33" x14ac:dyDescent="0.25">
      <c r="A1591" s="162" t="s">
        <v>239</v>
      </c>
      <c r="B1591" s="162" t="s">
        <v>197</v>
      </c>
      <c r="C1591" s="162" t="s">
        <v>197</v>
      </c>
      <c r="D1591" s="162" t="s">
        <v>1358</v>
      </c>
      <c r="E1591" s="162" t="s">
        <v>197</v>
      </c>
      <c r="F1591" s="162" t="s">
        <v>1359</v>
      </c>
      <c r="G1591" s="162" t="s">
        <v>2920</v>
      </c>
      <c r="H1591" s="162" t="s">
        <v>2921</v>
      </c>
      <c r="I1591" s="162" t="s">
        <v>2688</v>
      </c>
      <c r="J1591" s="162" t="s">
        <v>1412</v>
      </c>
      <c r="K1591" s="162" t="s">
        <v>47</v>
      </c>
      <c r="L1591" s="162">
        <v>12</v>
      </c>
      <c r="M1591" s="162">
        <v>2017</v>
      </c>
      <c r="N1591" s="162" t="s">
        <v>2922</v>
      </c>
      <c r="O1591" s="162">
        <v>538</v>
      </c>
      <c r="P1591" s="162" t="s">
        <v>204</v>
      </c>
      <c r="Q1591" s="162" t="s">
        <v>204</v>
      </c>
      <c r="R1591" s="162" t="s">
        <v>242</v>
      </c>
      <c r="S1591" s="162" t="s">
        <v>204</v>
      </c>
      <c r="T1591" s="162" t="s">
        <v>204</v>
      </c>
      <c r="U1591" s="162" t="s">
        <v>204</v>
      </c>
      <c r="V1591" s="162" t="s">
        <v>204</v>
      </c>
      <c r="W1591" s="162" t="s">
        <v>204</v>
      </c>
      <c r="X1591" s="162" t="s">
        <v>204</v>
      </c>
      <c r="Y1591" s="162" t="s">
        <v>205</v>
      </c>
      <c r="Z1591" s="162" t="s">
        <v>204</v>
      </c>
      <c r="AA1591" s="162" t="s">
        <v>204</v>
      </c>
      <c r="AB1591" s="162" t="s">
        <v>204</v>
      </c>
      <c r="AC1591" s="162" t="s">
        <v>204</v>
      </c>
      <c r="AD1591" s="162" t="s">
        <v>204</v>
      </c>
      <c r="AE1591" s="162" t="s">
        <v>204</v>
      </c>
      <c r="AF1591" s="162" t="s">
        <v>204</v>
      </c>
      <c r="AG1591" s="162" t="s">
        <v>197</v>
      </c>
    </row>
    <row r="1592" spans="1:33" x14ac:dyDescent="0.25">
      <c r="A1592" s="162" t="s">
        <v>239</v>
      </c>
      <c r="B1592" s="162" t="s">
        <v>197</v>
      </c>
      <c r="C1592" s="162" t="s">
        <v>197</v>
      </c>
      <c r="D1592" s="162" t="s">
        <v>1358</v>
      </c>
      <c r="E1592" s="162" t="s">
        <v>197</v>
      </c>
      <c r="F1592" s="162" t="s">
        <v>1359</v>
      </c>
      <c r="G1592" s="162" t="s">
        <v>2920</v>
      </c>
      <c r="H1592" s="162" t="s">
        <v>2921</v>
      </c>
      <c r="I1592" s="162" t="s">
        <v>2688</v>
      </c>
      <c r="J1592" s="162" t="s">
        <v>1412</v>
      </c>
      <c r="K1592" s="162" t="s">
        <v>47</v>
      </c>
      <c r="L1592" s="162">
        <v>11</v>
      </c>
      <c r="M1592" s="162">
        <v>2017</v>
      </c>
      <c r="N1592" s="162" t="s">
        <v>2923</v>
      </c>
      <c r="O1592" s="162">
        <v>749</v>
      </c>
      <c r="P1592" s="162" t="s">
        <v>204</v>
      </c>
      <c r="Q1592" s="162" t="s">
        <v>204</v>
      </c>
      <c r="R1592" s="162" t="s">
        <v>242</v>
      </c>
      <c r="S1592" s="162" t="s">
        <v>204</v>
      </c>
      <c r="T1592" s="162" t="s">
        <v>204</v>
      </c>
      <c r="U1592" s="162" t="s">
        <v>204</v>
      </c>
      <c r="V1592" s="162" t="s">
        <v>204</v>
      </c>
      <c r="W1592" s="162" t="s">
        <v>204</v>
      </c>
      <c r="X1592" s="162" t="s">
        <v>204</v>
      </c>
      <c r="Y1592" s="162" t="s">
        <v>205</v>
      </c>
      <c r="Z1592" s="162" t="s">
        <v>204</v>
      </c>
      <c r="AA1592" s="162" t="s">
        <v>204</v>
      </c>
      <c r="AB1592" s="162" t="s">
        <v>204</v>
      </c>
      <c r="AC1592" s="162" t="s">
        <v>204</v>
      </c>
      <c r="AD1592" s="162" t="s">
        <v>204</v>
      </c>
      <c r="AE1592" s="162" t="s">
        <v>204</v>
      </c>
      <c r="AF1592" s="162" t="s">
        <v>204</v>
      </c>
      <c r="AG1592" s="162" t="s">
        <v>197</v>
      </c>
    </row>
    <row r="1593" spans="1:33" x14ac:dyDescent="0.25">
      <c r="A1593" s="162" t="s">
        <v>239</v>
      </c>
      <c r="B1593" s="162" t="s">
        <v>197</v>
      </c>
      <c r="C1593" s="162" t="s">
        <v>197</v>
      </c>
      <c r="D1593" s="162" t="s">
        <v>1358</v>
      </c>
      <c r="E1593" s="162" t="s">
        <v>197</v>
      </c>
      <c r="F1593" s="162" t="s">
        <v>1359</v>
      </c>
      <c r="G1593" s="162" t="s">
        <v>2718</v>
      </c>
      <c r="H1593" s="162" t="s">
        <v>2719</v>
      </c>
      <c r="I1593" s="162" t="s">
        <v>2720</v>
      </c>
      <c r="J1593" s="162" t="s">
        <v>187</v>
      </c>
      <c r="K1593" s="162" t="s">
        <v>47</v>
      </c>
      <c r="L1593" s="162">
        <v>11</v>
      </c>
      <c r="M1593" s="162">
        <v>2017</v>
      </c>
      <c r="N1593" s="162" t="s">
        <v>2928</v>
      </c>
      <c r="O1593" s="162">
        <v>571</v>
      </c>
      <c r="P1593" s="162" t="s">
        <v>204</v>
      </c>
      <c r="Q1593" s="162" t="s">
        <v>204</v>
      </c>
      <c r="R1593" s="162" t="s">
        <v>242</v>
      </c>
      <c r="S1593" s="162" t="s">
        <v>204</v>
      </c>
      <c r="T1593" s="162" t="s">
        <v>204</v>
      </c>
      <c r="U1593" s="162" t="s">
        <v>204</v>
      </c>
      <c r="V1593" s="162" t="s">
        <v>204</v>
      </c>
      <c r="W1593" s="162" t="s">
        <v>204</v>
      </c>
      <c r="X1593" s="162" t="s">
        <v>204</v>
      </c>
      <c r="Y1593" s="162" t="s">
        <v>204</v>
      </c>
      <c r="Z1593" s="162" t="s">
        <v>204</v>
      </c>
      <c r="AA1593" s="162" t="s">
        <v>204</v>
      </c>
      <c r="AB1593" s="162" t="s">
        <v>204</v>
      </c>
      <c r="AC1593" s="162" t="s">
        <v>204</v>
      </c>
      <c r="AD1593" s="162" t="s">
        <v>204</v>
      </c>
      <c r="AE1593" s="162" t="s">
        <v>204</v>
      </c>
      <c r="AF1593" s="162" t="s">
        <v>204</v>
      </c>
      <c r="AG1593" s="162" t="s">
        <v>197</v>
      </c>
    </row>
    <row r="1594" spans="1:33" x14ac:dyDescent="0.25">
      <c r="A1594" s="162" t="s">
        <v>239</v>
      </c>
      <c r="B1594" s="162" t="s">
        <v>197</v>
      </c>
      <c r="C1594" s="162" t="s">
        <v>197</v>
      </c>
      <c r="D1594" s="162" t="s">
        <v>1358</v>
      </c>
      <c r="E1594" s="162" t="s">
        <v>197</v>
      </c>
      <c r="F1594" s="162" t="s">
        <v>1359</v>
      </c>
      <c r="G1594" s="162" t="s">
        <v>2718</v>
      </c>
      <c r="H1594" s="162" t="s">
        <v>2719</v>
      </c>
      <c r="I1594" s="162" t="s">
        <v>2720</v>
      </c>
      <c r="J1594" s="162" t="s">
        <v>187</v>
      </c>
      <c r="K1594" s="162" t="s">
        <v>47</v>
      </c>
      <c r="L1594" s="162">
        <v>1</v>
      </c>
      <c r="M1594" s="162">
        <v>2018</v>
      </c>
      <c r="N1594" s="162" t="s">
        <v>2930</v>
      </c>
      <c r="O1594" s="162">
        <v>595</v>
      </c>
      <c r="P1594" s="162" t="s">
        <v>204</v>
      </c>
      <c r="Q1594" s="162" t="s">
        <v>204</v>
      </c>
      <c r="R1594" s="162" t="s">
        <v>242</v>
      </c>
      <c r="S1594" s="162" t="s">
        <v>204</v>
      </c>
      <c r="T1594" s="162" t="s">
        <v>204</v>
      </c>
      <c r="U1594" s="162" t="s">
        <v>204</v>
      </c>
      <c r="V1594" s="162" t="s">
        <v>204</v>
      </c>
      <c r="W1594" s="162" t="s">
        <v>204</v>
      </c>
      <c r="X1594" s="162" t="s">
        <v>204</v>
      </c>
      <c r="Y1594" s="162" t="s">
        <v>204</v>
      </c>
      <c r="Z1594" s="162" t="s">
        <v>204</v>
      </c>
      <c r="AA1594" s="162" t="s">
        <v>204</v>
      </c>
      <c r="AB1594" s="162" t="s">
        <v>204</v>
      </c>
      <c r="AC1594" s="162" t="s">
        <v>204</v>
      </c>
      <c r="AD1594" s="162" t="s">
        <v>204</v>
      </c>
      <c r="AE1594" s="162" t="s">
        <v>204</v>
      </c>
      <c r="AF1594" s="162" t="s">
        <v>204</v>
      </c>
      <c r="AG1594" s="162" t="s">
        <v>197</v>
      </c>
    </row>
    <row r="1595" spans="1:33" x14ac:dyDescent="0.25">
      <c r="A1595" s="162" t="s">
        <v>239</v>
      </c>
      <c r="B1595" s="162" t="s">
        <v>197</v>
      </c>
      <c r="C1595" s="162" t="s">
        <v>197</v>
      </c>
      <c r="D1595" s="162" t="s">
        <v>1358</v>
      </c>
      <c r="E1595" s="162" t="s">
        <v>197</v>
      </c>
      <c r="F1595" s="162" t="s">
        <v>1359</v>
      </c>
      <c r="G1595" s="162" t="s">
        <v>2718</v>
      </c>
      <c r="H1595" s="162" t="s">
        <v>2719</v>
      </c>
      <c r="I1595" s="162" t="s">
        <v>2720</v>
      </c>
      <c r="J1595" s="162" t="s">
        <v>187</v>
      </c>
      <c r="K1595" s="162" t="s">
        <v>47</v>
      </c>
      <c r="L1595" s="162">
        <v>12</v>
      </c>
      <c r="M1595" s="162">
        <v>2017</v>
      </c>
      <c r="N1595" s="162" t="s">
        <v>2929</v>
      </c>
      <c r="O1595" s="162">
        <v>716</v>
      </c>
      <c r="P1595" s="162" t="s">
        <v>204</v>
      </c>
      <c r="Q1595" s="162" t="s">
        <v>204</v>
      </c>
      <c r="R1595" s="162" t="s">
        <v>242</v>
      </c>
      <c r="S1595" s="162" t="s">
        <v>204</v>
      </c>
      <c r="T1595" s="162" t="s">
        <v>204</v>
      </c>
      <c r="U1595" s="162" t="s">
        <v>204</v>
      </c>
      <c r="V1595" s="162" t="s">
        <v>204</v>
      </c>
      <c r="W1595" s="162" t="s">
        <v>204</v>
      </c>
      <c r="X1595" s="162" t="s">
        <v>204</v>
      </c>
      <c r="Y1595" s="162" t="s">
        <v>204</v>
      </c>
      <c r="Z1595" s="162" t="s">
        <v>204</v>
      </c>
      <c r="AA1595" s="162" t="s">
        <v>204</v>
      </c>
      <c r="AB1595" s="162" t="s">
        <v>204</v>
      </c>
      <c r="AC1595" s="162" t="s">
        <v>204</v>
      </c>
      <c r="AD1595" s="162" t="s">
        <v>204</v>
      </c>
      <c r="AE1595" s="162" t="s">
        <v>204</v>
      </c>
      <c r="AF1595" s="162" t="s">
        <v>204</v>
      </c>
      <c r="AG1595" s="162" t="s">
        <v>197</v>
      </c>
    </row>
    <row r="1596" spans="1:33" x14ac:dyDescent="0.25">
      <c r="A1596" s="162" t="s">
        <v>239</v>
      </c>
      <c r="B1596" s="162" t="s">
        <v>197</v>
      </c>
      <c r="C1596" s="162" t="s">
        <v>197</v>
      </c>
      <c r="D1596" s="162" t="s">
        <v>1358</v>
      </c>
      <c r="E1596" s="162" t="s">
        <v>197</v>
      </c>
      <c r="F1596" s="162" t="s">
        <v>1359</v>
      </c>
      <c r="G1596" s="162" t="s">
        <v>2718</v>
      </c>
      <c r="H1596" s="162" t="s">
        <v>2719</v>
      </c>
      <c r="I1596" s="162" t="s">
        <v>2720</v>
      </c>
      <c r="J1596" s="162" t="s">
        <v>187</v>
      </c>
      <c r="K1596" s="162" t="s">
        <v>47</v>
      </c>
      <c r="L1596" s="162">
        <v>3</v>
      </c>
      <c r="M1596" s="162">
        <v>2018</v>
      </c>
      <c r="N1596" s="162" t="s">
        <v>2932</v>
      </c>
      <c r="O1596" s="162">
        <v>1423</v>
      </c>
      <c r="P1596" s="162" t="s">
        <v>204</v>
      </c>
      <c r="Q1596" s="162" t="s">
        <v>204</v>
      </c>
      <c r="R1596" s="162" t="s">
        <v>242</v>
      </c>
      <c r="S1596" s="162" t="s">
        <v>204</v>
      </c>
      <c r="T1596" s="162" t="s">
        <v>204</v>
      </c>
      <c r="U1596" s="162" t="s">
        <v>204</v>
      </c>
      <c r="V1596" s="162" t="s">
        <v>204</v>
      </c>
      <c r="W1596" s="162" t="s">
        <v>204</v>
      </c>
      <c r="X1596" s="162" t="s">
        <v>204</v>
      </c>
      <c r="Y1596" s="162" t="s">
        <v>204</v>
      </c>
      <c r="Z1596" s="162" t="s">
        <v>204</v>
      </c>
      <c r="AA1596" s="162" t="s">
        <v>204</v>
      </c>
      <c r="AB1596" s="162" t="s">
        <v>204</v>
      </c>
      <c r="AC1596" s="162" t="s">
        <v>204</v>
      </c>
      <c r="AD1596" s="162" t="s">
        <v>204</v>
      </c>
      <c r="AE1596" s="162" t="s">
        <v>204</v>
      </c>
      <c r="AF1596" s="162" t="s">
        <v>204</v>
      </c>
      <c r="AG1596" s="162" t="s">
        <v>197</v>
      </c>
    </row>
    <row r="1597" spans="1:33" x14ac:dyDescent="0.25">
      <c r="A1597" s="162" t="s">
        <v>239</v>
      </c>
      <c r="B1597" s="162" t="s">
        <v>197</v>
      </c>
      <c r="C1597" s="162" t="s">
        <v>197</v>
      </c>
      <c r="D1597" s="162" t="s">
        <v>1358</v>
      </c>
      <c r="E1597" s="162" t="s">
        <v>197</v>
      </c>
      <c r="F1597" s="162" t="s">
        <v>1359</v>
      </c>
      <c r="G1597" s="162" t="s">
        <v>2718</v>
      </c>
      <c r="H1597" s="162" t="s">
        <v>2719</v>
      </c>
      <c r="I1597" s="162" t="s">
        <v>2720</v>
      </c>
      <c r="J1597" s="162" t="s">
        <v>187</v>
      </c>
      <c r="K1597" s="162" t="s">
        <v>47</v>
      </c>
      <c r="L1597" s="162">
        <v>2</v>
      </c>
      <c r="M1597" s="162">
        <v>2018</v>
      </c>
      <c r="N1597" s="162" t="s">
        <v>2931</v>
      </c>
      <c r="O1597" s="162">
        <v>1092</v>
      </c>
      <c r="P1597" s="162" t="s">
        <v>204</v>
      </c>
      <c r="Q1597" s="162" t="s">
        <v>204</v>
      </c>
      <c r="R1597" s="162" t="s">
        <v>242</v>
      </c>
      <c r="S1597" s="162" t="s">
        <v>204</v>
      </c>
      <c r="T1597" s="162" t="s">
        <v>204</v>
      </c>
      <c r="U1597" s="162" t="s">
        <v>204</v>
      </c>
      <c r="V1597" s="162" t="s">
        <v>204</v>
      </c>
      <c r="W1597" s="162" t="s">
        <v>204</v>
      </c>
      <c r="X1597" s="162" t="s">
        <v>204</v>
      </c>
      <c r="Y1597" s="162" t="s">
        <v>204</v>
      </c>
      <c r="Z1597" s="162" t="s">
        <v>204</v>
      </c>
      <c r="AA1597" s="162" t="s">
        <v>204</v>
      </c>
      <c r="AB1597" s="162" t="s">
        <v>204</v>
      </c>
      <c r="AC1597" s="162" t="s">
        <v>204</v>
      </c>
      <c r="AD1597" s="162" t="s">
        <v>204</v>
      </c>
      <c r="AE1597" s="162" t="s">
        <v>204</v>
      </c>
      <c r="AF1597" s="162" t="s">
        <v>204</v>
      </c>
      <c r="AG1597" s="162" t="s">
        <v>197</v>
      </c>
    </row>
    <row r="1598" spans="1:33" x14ac:dyDescent="0.25">
      <c r="A1598" s="162" t="s">
        <v>239</v>
      </c>
      <c r="B1598" s="162" t="s">
        <v>197</v>
      </c>
      <c r="C1598" s="162" t="s">
        <v>197</v>
      </c>
      <c r="D1598" s="162" t="s">
        <v>1358</v>
      </c>
      <c r="E1598" s="162" t="s">
        <v>197</v>
      </c>
      <c r="F1598" s="162" t="s">
        <v>1359</v>
      </c>
      <c r="G1598" s="162" t="s">
        <v>2718</v>
      </c>
      <c r="H1598" s="162" t="s">
        <v>2719</v>
      </c>
      <c r="I1598" s="162" t="s">
        <v>2720</v>
      </c>
      <c r="J1598" s="162" t="s">
        <v>187</v>
      </c>
      <c r="K1598" s="162" t="s">
        <v>47</v>
      </c>
      <c r="L1598" s="162">
        <v>4</v>
      </c>
      <c r="M1598" s="162">
        <v>2018</v>
      </c>
      <c r="N1598" s="162" t="s">
        <v>2933</v>
      </c>
      <c r="O1598" s="162">
        <v>1639</v>
      </c>
      <c r="P1598" s="162" t="s">
        <v>204</v>
      </c>
      <c r="Q1598" s="162" t="s">
        <v>204</v>
      </c>
      <c r="R1598" s="162" t="s">
        <v>242</v>
      </c>
      <c r="S1598" s="162" t="s">
        <v>204</v>
      </c>
      <c r="T1598" s="162" t="s">
        <v>204</v>
      </c>
      <c r="U1598" s="162" t="s">
        <v>204</v>
      </c>
      <c r="V1598" s="162" t="s">
        <v>204</v>
      </c>
      <c r="W1598" s="162" t="s">
        <v>204</v>
      </c>
      <c r="X1598" s="162" t="s">
        <v>204</v>
      </c>
      <c r="Y1598" s="162" t="s">
        <v>204</v>
      </c>
      <c r="Z1598" s="162" t="s">
        <v>204</v>
      </c>
      <c r="AA1598" s="162" t="s">
        <v>204</v>
      </c>
      <c r="AB1598" s="162" t="s">
        <v>204</v>
      </c>
      <c r="AC1598" s="162" t="s">
        <v>204</v>
      </c>
      <c r="AD1598" s="162" t="s">
        <v>204</v>
      </c>
      <c r="AE1598" s="162" t="s">
        <v>204</v>
      </c>
      <c r="AF1598" s="162" t="s">
        <v>204</v>
      </c>
      <c r="AG1598" s="162" t="s">
        <v>197</v>
      </c>
    </row>
    <row r="1599" spans="1:33" x14ac:dyDescent="0.25">
      <c r="A1599" s="162" t="s">
        <v>239</v>
      </c>
      <c r="B1599" s="162" t="s">
        <v>197</v>
      </c>
      <c r="C1599" s="162" t="s">
        <v>197</v>
      </c>
      <c r="D1599" s="162" t="s">
        <v>1358</v>
      </c>
      <c r="E1599" s="162" t="s">
        <v>197</v>
      </c>
      <c r="F1599" s="162" t="s">
        <v>1359</v>
      </c>
      <c r="G1599" s="162" t="s">
        <v>2718</v>
      </c>
      <c r="H1599" s="162" t="s">
        <v>2719</v>
      </c>
      <c r="I1599" s="162" t="s">
        <v>2720</v>
      </c>
      <c r="J1599" s="162" t="s">
        <v>187</v>
      </c>
      <c r="K1599" s="162" t="s">
        <v>47</v>
      </c>
      <c r="L1599" s="162">
        <v>5</v>
      </c>
      <c r="M1599" s="162">
        <v>2018</v>
      </c>
      <c r="N1599" s="162" t="s">
        <v>2934</v>
      </c>
      <c r="O1599" s="162">
        <v>2101</v>
      </c>
      <c r="P1599" s="162" t="s">
        <v>204</v>
      </c>
      <c r="Q1599" s="162" t="s">
        <v>204</v>
      </c>
      <c r="R1599" s="162" t="s">
        <v>242</v>
      </c>
      <c r="S1599" s="162" t="s">
        <v>204</v>
      </c>
      <c r="T1599" s="162" t="s">
        <v>204</v>
      </c>
      <c r="U1599" s="162" t="s">
        <v>204</v>
      </c>
      <c r="V1599" s="162" t="s">
        <v>204</v>
      </c>
      <c r="W1599" s="162" t="s">
        <v>204</v>
      </c>
      <c r="X1599" s="162" t="s">
        <v>204</v>
      </c>
      <c r="Y1599" s="162" t="s">
        <v>204</v>
      </c>
      <c r="Z1599" s="162" t="s">
        <v>204</v>
      </c>
      <c r="AA1599" s="162" t="s">
        <v>204</v>
      </c>
      <c r="AB1599" s="162" t="s">
        <v>204</v>
      </c>
      <c r="AC1599" s="162" t="s">
        <v>204</v>
      </c>
      <c r="AD1599" s="162" t="s">
        <v>204</v>
      </c>
      <c r="AE1599" s="162" t="s">
        <v>204</v>
      </c>
      <c r="AF1599" s="162" t="s">
        <v>204</v>
      </c>
      <c r="AG1599" s="162" t="s">
        <v>197</v>
      </c>
    </row>
    <row r="1600" spans="1:33" x14ac:dyDescent="0.25">
      <c r="A1600" s="162" t="s">
        <v>239</v>
      </c>
      <c r="B1600" s="162" t="s">
        <v>197</v>
      </c>
      <c r="C1600" s="162" t="s">
        <v>197</v>
      </c>
      <c r="D1600" s="162" t="s">
        <v>1358</v>
      </c>
      <c r="E1600" s="162" t="s">
        <v>197</v>
      </c>
      <c r="F1600" s="162" t="s">
        <v>1359</v>
      </c>
      <c r="G1600" s="162" t="s">
        <v>2718</v>
      </c>
      <c r="H1600" s="162" t="s">
        <v>2719</v>
      </c>
      <c r="I1600" s="162" t="s">
        <v>2720</v>
      </c>
      <c r="J1600" s="162" t="s">
        <v>187</v>
      </c>
      <c r="K1600" s="162" t="s">
        <v>47</v>
      </c>
      <c r="L1600" s="162">
        <v>6</v>
      </c>
      <c r="M1600" s="162">
        <v>2018</v>
      </c>
      <c r="N1600" s="162" t="s">
        <v>2935</v>
      </c>
      <c r="O1600" s="162">
        <v>2549</v>
      </c>
      <c r="P1600" s="162" t="s">
        <v>204</v>
      </c>
      <c r="Q1600" s="162" t="s">
        <v>204</v>
      </c>
      <c r="R1600" s="162" t="s">
        <v>242</v>
      </c>
      <c r="S1600" s="162" t="s">
        <v>204</v>
      </c>
      <c r="T1600" s="162" t="s">
        <v>204</v>
      </c>
      <c r="U1600" s="162" t="s">
        <v>204</v>
      </c>
      <c r="V1600" s="162" t="s">
        <v>204</v>
      </c>
      <c r="W1600" s="162" t="s">
        <v>204</v>
      </c>
      <c r="X1600" s="162" t="s">
        <v>204</v>
      </c>
      <c r="Y1600" s="162" t="s">
        <v>204</v>
      </c>
      <c r="Z1600" s="162" t="s">
        <v>204</v>
      </c>
      <c r="AA1600" s="162" t="s">
        <v>204</v>
      </c>
      <c r="AB1600" s="162" t="s">
        <v>204</v>
      </c>
      <c r="AC1600" s="162" t="s">
        <v>204</v>
      </c>
      <c r="AD1600" s="162" t="s">
        <v>204</v>
      </c>
      <c r="AE1600" s="162" t="s">
        <v>204</v>
      </c>
      <c r="AF1600" s="162" t="s">
        <v>204</v>
      </c>
      <c r="AG1600" s="162" t="s">
        <v>197</v>
      </c>
    </row>
    <row r="1601" spans="1:33" x14ac:dyDescent="0.25">
      <c r="A1601" s="162" t="s">
        <v>239</v>
      </c>
      <c r="B1601" s="162" t="s">
        <v>197</v>
      </c>
      <c r="C1601" s="162" t="s">
        <v>197</v>
      </c>
      <c r="D1601" s="162" t="s">
        <v>1358</v>
      </c>
      <c r="E1601" s="162" t="s">
        <v>197</v>
      </c>
      <c r="F1601" s="162" t="s">
        <v>1359</v>
      </c>
      <c r="G1601" s="162" t="s">
        <v>2718</v>
      </c>
      <c r="H1601" s="162" t="s">
        <v>2719</v>
      </c>
      <c r="I1601" s="162" t="s">
        <v>2720</v>
      </c>
      <c r="J1601" s="162" t="s">
        <v>187</v>
      </c>
      <c r="K1601" s="162" t="s">
        <v>47</v>
      </c>
      <c r="L1601" s="162">
        <v>7</v>
      </c>
      <c r="M1601" s="162">
        <v>2017</v>
      </c>
      <c r="N1601" s="162" t="s">
        <v>2924</v>
      </c>
      <c r="O1601" s="162">
        <v>2695</v>
      </c>
      <c r="P1601" s="162" t="s">
        <v>204</v>
      </c>
      <c r="Q1601" s="162" t="s">
        <v>204</v>
      </c>
      <c r="R1601" s="162" t="s">
        <v>242</v>
      </c>
      <c r="S1601" s="162" t="s">
        <v>204</v>
      </c>
      <c r="T1601" s="162" t="s">
        <v>204</v>
      </c>
      <c r="U1601" s="162" t="s">
        <v>204</v>
      </c>
      <c r="V1601" s="162" t="s">
        <v>204</v>
      </c>
      <c r="W1601" s="162" t="s">
        <v>204</v>
      </c>
      <c r="X1601" s="162" t="s">
        <v>204</v>
      </c>
      <c r="Y1601" s="162" t="s">
        <v>204</v>
      </c>
      <c r="Z1601" s="162" t="s">
        <v>204</v>
      </c>
      <c r="AA1601" s="162" t="s">
        <v>204</v>
      </c>
      <c r="AB1601" s="162" t="s">
        <v>204</v>
      </c>
      <c r="AC1601" s="162" t="s">
        <v>204</v>
      </c>
      <c r="AD1601" s="162" t="s">
        <v>204</v>
      </c>
      <c r="AE1601" s="162" t="s">
        <v>204</v>
      </c>
      <c r="AF1601" s="162" t="s">
        <v>204</v>
      </c>
      <c r="AG1601" s="162" t="s">
        <v>197</v>
      </c>
    </row>
    <row r="1602" spans="1:33" x14ac:dyDescent="0.25">
      <c r="A1602" s="162" t="s">
        <v>239</v>
      </c>
      <c r="B1602" s="162" t="s">
        <v>197</v>
      </c>
      <c r="C1602" s="162" t="s">
        <v>197</v>
      </c>
      <c r="D1602" s="162" t="s">
        <v>1358</v>
      </c>
      <c r="E1602" s="162" t="s">
        <v>197</v>
      </c>
      <c r="F1602" s="162" t="s">
        <v>1359</v>
      </c>
      <c r="G1602" s="162" t="s">
        <v>2718</v>
      </c>
      <c r="H1602" s="162" t="s">
        <v>2719</v>
      </c>
      <c r="I1602" s="162" t="s">
        <v>2720</v>
      </c>
      <c r="J1602" s="162" t="s">
        <v>187</v>
      </c>
      <c r="K1602" s="162" t="s">
        <v>47</v>
      </c>
      <c r="L1602" s="162">
        <v>9</v>
      </c>
      <c r="M1602" s="162">
        <v>2017</v>
      </c>
      <c r="N1602" s="162" t="s">
        <v>2926</v>
      </c>
      <c r="O1602" s="162">
        <v>1616</v>
      </c>
      <c r="P1602" s="162" t="s">
        <v>204</v>
      </c>
      <c r="Q1602" s="162" t="s">
        <v>204</v>
      </c>
      <c r="R1602" s="162" t="s">
        <v>242</v>
      </c>
      <c r="S1602" s="162" t="s">
        <v>204</v>
      </c>
      <c r="T1602" s="162" t="s">
        <v>204</v>
      </c>
      <c r="U1602" s="162" t="s">
        <v>204</v>
      </c>
      <c r="V1602" s="162" t="s">
        <v>204</v>
      </c>
      <c r="W1602" s="162" t="s">
        <v>204</v>
      </c>
      <c r="X1602" s="162" t="s">
        <v>204</v>
      </c>
      <c r="Y1602" s="162" t="s">
        <v>204</v>
      </c>
      <c r="Z1602" s="162" t="s">
        <v>204</v>
      </c>
      <c r="AA1602" s="162" t="s">
        <v>204</v>
      </c>
      <c r="AB1602" s="162" t="s">
        <v>204</v>
      </c>
      <c r="AC1602" s="162" t="s">
        <v>204</v>
      </c>
      <c r="AD1602" s="162" t="s">
        <v>204</v>
      </c>
      <c r="AE1602" s="162" t="s">
        <v>204</v>
      </c>
      <c r="AF1602" s="162" t="s">
        <v>204</v>
      </c>
      <c r="AG1602" s="162" t="s">
        <v>197</v>
      </c>
    </row>
    <row r="1603" spans="1:33" x14ac:dyDescent="0.25">
      <c r="A1603" s="162" t="s">
        <v>239</v>
      </c>
      <c r="B1603" s="162" t="s">
        <v>197</v>
      </c>
      <c r="C1603" s="162" t="s">
        <v>197</v>
      </c>
      <c r="D1603" s="162" t="s">
        <v>1358</v>
      </c>
      <c r="E1603" s="162" t="s">
        <v>197</v>
      </c>
      <c r="F1603" s="162" t="s">
        <v>1359</v>
      </c>
      <c r="G1603" s="162" t="s">
        <v>2718</v>
      </c>
      <c r="H1603" s="162" t="s">
        <v>2719</v>
      </c>
      <c r="I1603" s="162" t="s">
        <v>2720</v>
      </c>
      <c r="J1603" s="162" t="s">
        <v>187</v>
      </c>
      <c r="K1603" s="162" t="s">
        <v>47</v>
      </c>
      <c r="L1603" s="162">
        <v>8</v>
      </c>
      <c r="M1603" s="162">
        <v>2017</v>
      </c>
      <c r="N1603" s="162" t="s">
        <v>2925</v>
      </c>
      <c r="O1603" s="162">
        <v>2045</v>
      </c>
      <c r="P1603" s="162" t="s">
        <v>204</v>
      </c>
      <c r="Q1603" s="162" t="s">
        <v>204</v>
      </c>
      <c r="R1603" s="162" t="s">
        <v>242</v>
      </c>
      <c r="S1603" s="162" t="s">
        <v>204</v>
      </c>
      <c r="T1603" s="162" t="s">
        <v>204</v>
      </c>
      <c r="U1603" s="162" t="s">
        <v>204</v>
      </c>
      <c r="V1603" s="162" t="s">
        <v>204</v>
      </c>
      <c r="W1603" s="162" t="s">
        <v>204</v>
      </c>
      <c r="X1603" s="162" t="s">
        <v>204</v>
      </c>
      <c r="Y1603" s="162" t="s">
        <v>204</v>
      </c>
      <c r="Z1603" s="162" t="s">
        <v>204</v>
      </c>
      <c r="AA1603" s="162" t="s">
        <v>204</v>
      </c>
      <c r="AB1603" s="162" t="s">
        <v>204</v>
      </c>
      <c r="AC1603" s="162" t="s">
        <v>204</v>
      </c>
      <c r="AD1603" s="162" t="s">
        <v>204</v>
      </c>
      <c r="AE1603" s="162" t="s">
        <v>204</v>
      </c>
      <c r="AF1603" s="162" t="s">
        <v>204</v>
      </c>
      <c r="AG1603" s="162" t="s">
        <v>197</v>
      </c>
    </row>
    <row r="1604" spans="1:33" x14ac:dyDescent="0.25">
      <c r="A1604" s="162" t="s">
        <v>239</v>
      </c>
      <c r="B1604" s="162" t="s">
        <v>197</v>
      </c>
      <c r="C1604" s="162" t="s">
        <v>197</v>
      </c>
      <c r="D1604" s="162" t="s">
        <v>1358</v>
      </c>
      <c r="E1604" s="162" t="s">
        <v>197</v>
      </c>
      <c r="F1604" s="162" t="s">
        <v>1359</v>
      </c>
      <c r="G1604" s="162" t="s">
        <v>2718</v>
      </c>
      <c r="H1604" s="162" t="s">
        <v>2719</v>
      </c>
      <c r="I1604" s="162" t="s">
        <v>2720</v>
      </c>
      <c r="J1604" s="162" t="s">
        <v>187</v>
      </c>
      <c r="K1604" s="162" t="s">
        <v>47</v>
      </c>
      <c r="L1604" s="162">
        <v>10</v>
      </c>
      <c r="M1604" s="162">
        <v>2017</v>
      </c>
      <c r="N1604" s="162" t="s">
        <v>2927</v>
      </c>
      <c r="O1604" s="162">
        <v>1465</v>
      </c>
      <c r="P1604" s="162" t="s">
        <v>204</v>
      </c>
      <c r="Q1604" s="162" t="s">
        <v>204</v>
      </c>
      <c r="R1604" s="162" t="s">
        <v>242</v>
      </c>
      <c r="S1604" s="162" t="s">
        <v>204</v>
      </c>
      <c r="T1604" s="162" t="s">
        <v>204</v>
      </c>
      <c r="U1604" s="162" t="s">
        <v>204</v>
      </c>
      <c r="V1604" s="162" t="s">
        <v>204</v>
      </c>
      <c r="W1604" s="162" t="s">
        <v>204</v>
      </c>
      <c r="X1604" s="162" t="s">
        <v>204</v>
      </c>
      <c r="Y1604" s="162" t="s">
        <v>204</v>
      </c>
      <c r="Z1604" s="162" t="s">
        <v>204</v>
      </c>
      <c r="AA1604" s="162" t="s">
        <v>204</v>
      </c>
      <c r="AB1604" s="162" t="s">
        <v>204</v>
      </c>
      <c r="AC1604" s="162" t="s">
        <v>204</v>
      </c>
      <c r="AD1604" s="162" t="s">
        <v>204</v>
      </c>
      <c r="AE1604" s="162" t="s">
        <v>204</v>
      </c>
      <c r="AF1604" s="162" t="s">
        <v>204</v>
      </c>
      <c r="AG1604" s="162" t="s">
        <v>197</v>
      </c>
    </row>
    <row r="1605" spans="1:33" x14ac:dyDescent="0.25">
      <c r="A1605" s="162" t="s">
        <v>239</v>
      </c>
      <c r="B1605" s="162" t="s">
        <v>197</v>
      </c>
      <c r="C1605" s="162" t="s">
        <v>197</v>
      </c>
      <c r="D1605" s="162" t="s">
        <v>1358</v>
      </c>
      <c r="E1605" s="162" t="s">
        <v>197</v>
      </c>
      <c r="F1605" s="162" t="s">
        <v>1359</v>
      </c>
      <c r="G1605" s="162" t="s">
        <v>2936</v>
      </c>
      <c r="H1605" s="162" t="s">
        <v>2937</v>
      </c>
      <c r="I1605" s="162" t="s">
        <v>2938</v>
      </c>
      <c r="J1605" s="162" t="s">
        <v>179</v>
      </c>
      <c r="K1605" s="162" t="s">
        <v>10</v>
      </c>
      <c r="L1605" s="162">
        <v>9</v>
      </c>
      <c r="M1605" s="162">
        <v>2017</v>
      </c>
      <c r="N1605" s="162" t="s">
        <v>2941</v>
      </c>
      <c r="O1605" s="162">
        <v>4167</v>
      </c>
      <c r="P1605" s="162" t="s">
        <v>204</v>
      </c>
      <c r="Q1605" s="162" t="s">
        <v>204</v>
      </c>
      <c r="R1605" s="162" t="s">
        <v>242</v>
      </c>
      <c r="S1605" s="162" t="s">
        <v>204</v>
      </c>
      <c r="T1605" s="162" t="s">
        <v>204</v>
      </c>
      <c r="U1605" s="162" t="s">
        <v>204</v>
      </c>
      <c r="V1605" s="162" t="s">
        <v>204</v>
      </c>
      <c r="W1605" s="162" t="s">
        <v>204</v>
      </c>
      <c r="X1605" s="162" t="s">
        <v>204</v>
      </c>
      <c r="Y1605" s="162" t="s">
        <v>204</v>
      </c>
      <c r="Z1605" s="162" t="s">
        <v>204</v>
      </c>
      <c r="AA1605" s="162" t="s">
        <v>204</v>
      </c>
      <c r="AB1605" s="162" t="s">
        <v>205</v>
      </c>
      <c r="AC1605" s="162" t="s">
        <v>205</v>
      </c>
      <c r="AD1605" s="162" t="s">
        <v>204</v>
      </c>
      <c r="AE1605" s="162" t="s">
        <v>204</v>
      </c>
      <c r="AF1605" s="162" t="s">
        <v>204</v>
      </c>
      <c r="AG1605" s="162" t="s">
        <v>197</v>
      </c>
    </row>
    <row r="1606" spans="1:33" x14ac:dyDescent="0.25">
      <c r="A1606" s="162" t="s">
        <v>239</v>
      </c>
      <c r="B1606" s="162" t="s">
        <v>197</v>
      </c>
      <c r="C1606" s="162" t="s">
        <v>197</v>
      </c>
      <c r="D1606" s="162" t="s">
        <v>1358</v>
      </c>
      <c r="E1606" s="162" t="s">
        <v>197</v>
      </c>
      <c r="F1606" s="162" t="s">
        <v>1359</v>
      </c>
      <c r="G1606" s="162" t="s">
        <v>2936</v>
      </c>
      <c r="H1606" s="162" t="s">
        <v>2937</v>
      </c>
      <c r="I1606" s="162" t="s">
        <v>2938</v>
      </c>
      <c r="J1606" s="162" t="s">
        <v>179</v>
      </c>
      <c r="K1606" s="162" t="s">
        <v>10</v>
      </c>
      <c r="L1606" s="162">
        <v>7</v>
      </c>
      <c r="M1606" s="162">
        <v>2017</v>
      </c>
      <c r="N1606" s="162" t="s">
        <v>2939</v>
      </c>
      <c r="O1606" s="162">
        <v>4167</v>
      </c>
      <c r="P1606" s="162" t="s">
        <v>204</v>
      </c>
      <c r="Q1606" s="162" t="s">
        <v>204</v>
      </c>
      <c r="R1606" s="162" t="s">
        <v>242</v>
      </c>
      <c r="S1606" s="162" t="s">
        <v>204</v>
      </c>
      <c r="T1606" s="162" t="s">
        <v>204</v>
      </c>
      <c r="U1606" s="162" t="s">
        <v>204</v>
      </c>
      <c r="V1606" s="162" t="s">
        <v>204</v>
      </c>
      <c r="W1606" s="162" t="s">
        <v>204</v>
      </c>
      <c r="X1606" s="162" t="s">
        <v>204</v>
      </c>
      <c r="Y1606" s="162" t="s">
        <v>204</v>
      </c>
      <c r="Z1606" s="162" t="s">
        <v>204</v>
      </c>
      <c r="AA1606" s="162" t="s">
        <v>204</v>
      </c>
      <c r="AB1606" s="162" t="s">
        <v>205</v>
      </c>
      <c r="AC1606" s="162" t="s">
        <v>205</v>
      </c>
      <c r="AD1606" s="162" t="s">
        <v>204</v>
      </c>
      <c r="AE1606" s="162" t="s">
        <v>204</v>
      </c>
      <c r="AF1606" s="162" t="s">
        <v>204</v>
      </c>
      <c r="AG1606" s="162" t="s">
        <v>197</v>
      </c>
    </row>
    <row r="1607" spans="1:33" x14ac:dyDescent="0.25">
      <c r="A1607" s="162" t="s">
        <v>239</v>
      </c>
      <c r="B1607" s="162" t="s">
        <v>197</v>
      </c>
      <c r="C1607" s="162" t="s">
        <v>197</v>
      </c>
      <c r="D1607" s="162" t="s">
        <v>1358</v>
      </c>
      <c r="E1607" s="162" t="s">
        <v>197</v>
      </c>
      <c r="F1607" s="162" t="s">
        <v>1359</v>
      </c>
      <c r="G1607" s="162" t="s">
        <v>2936</v>
      </c>
      <c r="H1607" s="162" t="s">
        <v>2937</v>
      </c>
      <c r="I1607" s="162" t="s">
        <v>2938</v>
      </c>
      <c r="J1607" s="162" t="s">
        <v>179</v>
      </c>
      <c r="K1607" s="162" t="s">
        <v>10</v>
      </c>
      <c r="L1607" s="162">
        <v>10</v>
      </c>
      <c r="M1607" s="162">
        <v>2017</v>
      </c>
      <c r="N1607" s="162" t="s">
        <v>2942</v>
      </c>
      <c r="O1607" s="162">
        <v>4167</v>
      </c>
      <c r="P1607" s="162" t="s">
        <v>204</v>
      </c>
      <c r="Q1607" s="162" t="s">
        <v>204</v>
      </c>
      <c r="R1607" s="162" t="s">
        <v>242</v>
      </c>
      <c r="S1607" s="162" t="s">
        <v>204</v>
      </c>
      <c r="T1607" s="162" t="s">
        <v>204</v>
      </c>
      <c r="U1607" s="162" t="s">
        <v>204</v>
      </c>
      <c r="V1607" s="162" t="s">
        <v>204</v>
      </c>
      <c r="W1607" s="162" t="s">
        <v>204</v>
      </c>
      <c r="X1607" s="162" t="s">
        <v>204</v>
      </c>
      <c r="Y1607" s="162" t="s">
        <v>204</v>
      </c>
      <c r="Z1607" s="162" t="s">
        <v>204</v>
      </c>
      <c r="AA1607" s="162" t="s">
        <v>204</v>
      </c>
      <c r="AB1607" s="162" t="s">
        <v>205</v>
      </c>
      <c r="AC1607" s="162" t="s">
        <v>205</v>
      </c>
      <c r="AD1607" s="162" t="s">
        <v>204</v>
      </c>
      <c r="AE1607" s="162" t="s">
        <v>204</v>
      </c>
      <c r="AF1607" s="162" t="s">
        <v>204</v>
      </c>
      <c r="AG1607" s="162" t="s">
        <v>197</v>
      </c>
    </row>
    <row r="1608" spans="1:33" x14ac:dyDescent="0.25">
      <c r="A1608" s="162" t="s">
        <v>239</v>
      </c>
      <c r="B1608" s="162" t="s">
        <v>197</v>
      </c>
      <c r="C1608" s="162" t="s">
        <v>197</v>
      </c>
      <c r="D1608" s="162" t="s">
        <v>1358</v>
      </c>
      <c r="E1608" s="162" t="s">
        <v>197</v>
      </c>
      <c r="F1608" s="162" t="s">
        <v>1359</v>
      </c>
      <c r="G1608" s="162" t="s">
        <v>2936</v>
      </c>
      <c r="H1608" s="162" t="s">
        <v>2937</v>
      </c>
      <c r="I1608" s="162" t="s">
        <v>2938</v>
      </c>
      <c r="J1608" s="162" t="s">
        <v>179</v>
      </c>
      <c r="K1608" s="162" t="s">
        <v>10</v>
      </c>
      <c r="L1608" s="162">
        <v>11</v>
      </c>
      <c r="M1608" s="162">
        <v>2017</v>
      </c>
      <c r="N1608" s="162" t="s">
        <v>2943</v>
      </c>
      <c r="O1608" s="162">
        <v>4166</v>
      </c>
      <c r="P1608" s="162" t="s">
        <v>204</v>
      </c>
      <c r="Q1608" s="162" t="s">
        <v>204</v>
      </c>
      <c r="R1608" s="162" t="s">
        <v>242</v>
      </c>
      <c r="S1608" s="162" t="s">
        <v>204</v>
      </c>
      <c r="T1608" s="162" t="s">
        <v>204</v>
      </c>
      <c r="U1608" s="162" t="s">
        <v>204</v>
      </c>
      <c r="V1608" s="162" t="s">
        <v>204</v>
      </c>
      <c r="W1608" s="162" t="s">
        <v>204</v>
      </c>
      <c r="X1608" s="162" t="s">
        <v>204</v>
      </c>
      <c r="Y1608" s="162" t="s">
        <v>204</v>
      </c>
      <c r="Z1608" s="162" t="s">
        <v>204</v>
      </c>
      <c r="AA1608" s="162" t="s">
        <v>204</v>
      </c>
      <c r="AB1608" s="162" t="s">
        <v>205</v>
      </c>
      <c r="AC1608" s="162" t="s">
        <v>205</v>
      </c>
      <c r="AD1608" s="162" t="s">
        <v>204</v>
      </c>
      <c r="AE1608" s="162" t="s">
        <v>204</v>
      </c>
      <c r="AF1608" s="162" t="s">
        <v>204</v>
      </c>
      <c r="AG1608" s="162" t="s">
        <v>197</v>
      </c>
    </row>
    <row r="1609" spans="1:33" x14ac:dyDescent="0.25">
      <c r="A1609" s="162" t="s">
        <v>239</v>
      </c>
      <c r="B1609" s="162" t="s">
        <v>197</v>
      </c>
      <c r="C1609" s="162" t="s">
        <v>197</v>
      </c>
      <c r="D1609" s="162" t="s">
        <v>1358</v>
      </c>
      <c r="E1609" s="162" t="s">
        <v>197</v>
      </c>
      <c r="F1609" s="162" t="s">
        <v>1359</v>
      </c>
      <c r="G1609" s="162" t="s">
        <v>2936</v>
      </c>
      <c r="H1609" s="162" t="s">
        <v>2937</v>
      </c>
      <c r="I1609" s="162" t="s">
        <v>2938</v>
      </c>
      <c r="J1609" s="162" t="s">
        <v>179</v>
      </c>
      <c r="K1609" s="162" t="s">
        <v>10</v>
      </c>
      <c r="L1609" s="162">
        <v>12</v>
      </c>
      <c r="M1609" s="162">
        <v>2017</v>
      </c>
      <c r="N1609" s="162" t="s">
        <v>2944</v>
      </c>
      <c r="O1609" s="162">
        <v>4166</v>
      </c>
      <c r="P1609" s="162" t="s">
        <v>204</v>
      </c>
      <c r="Q1609" s="162" t="s">
        <v>204</v>
      </c>
      <c r="R1609" s="162" t="s">
        <v>242</v>
      </c>
      <c r="S1609" s="162" t="s">
        <v>204</v>
      </c>
      <c r="T1609" s="162" t="s">
        <v>204</v>
      </c>
      <c r="U1609" s="162" t="s">
        <v>204</v>
      </c>
      <c r="V1609" s="162" t="s">
        <v>204</v>
      </c>
      <c r="W1609" s="162" t="s">
        <v>204</v>
      </c>
      <c r="X1609" s="162" t="s">
        <v>204</v>
      </c>
      <c r="Y1609" s="162" t="s">
        <v>204</v>
      </c>
      <c r="Z1609" s="162" t="s">
        <v>204</v>
      </c>
      <c r="AA1609" s="162" t="s">
        <v>204</v>
      </c>
      <c r="AB1609" s="162" t="s">
        <v>205</v>
      </c>
      <c r="AC1609" s="162" t="s">
        <v>205</v>
      </c>
      <c r="AD1609" s="162" t="s">
        <v>204</v>
      </c>
      <c r="AE1609" s="162" t="s">
        <v>204</v>
      </c>
      <c r="AF1609" s="162" t="s">
        <v>204</v>
      </c>
      <c r="AG1609" s="162" t="s">
        <v>197</v>
      </c>
    </row>
    <row r="1610" spans="1:33" x14ac:dyDescent="0.25">
      <c r="A1610" s="162" t="s">
        <v>239</v>
      </c>
      <c r="B1610" s="162" t="s">
        <v>197</v>
      </c>
      <c r="C1610" s="162" t="s">
        <v>197</v>
      </c>
      <c r="D1610" s="162" t="s">
        <v>1358</v>
      </c>
      <c r="E1610" s="162" t="s">
        <v>197</v>
      </c>
      <c r="F1610" s="162" t="s">
        <v>1359</v>
      </c>
      <c r="G1610" s="162" t="s">
        <v>2936</v>
      </c>
      <c r="H1610" s="162" t="s">
        <v>2937</v>
      </c>
      <c r="I1610" s="162" t="s">
        <v>2938</v>
      </c>
      <c r="J1610" s="162" t="s">
        <v>179</v>
      </c>
      <c r="K1610" s="162" t="s">
        <v>10</v>
      </c>
      <c r="L1610" s="162">
        <v>8</v>
      </c>
      <c r="M1610" s="162">
        <v>2017</v>
      </c>
      <c r="N1610" s="162" t="s">
        <v>2940</v>
      </c>
      <c r="O1610" s="162">
        <v>4167</v>
      </c>
      <c r="P1610" s="162" t="s">
        <v>204</v>
      </c>
      <c r="Q1610" s="162" t="s">
        <v>204</v>
      </c>
      <c r="R1610" s="162" t="s">
        <v>242</v>
      </c>
      <c r="S1610" s="162" t="s">
        <v>204</v>
      </c>
      <c r="T1610" s="162" t="s">
        <v>204</v>
      </c>
      <c r="U1610" s="162" t="s">
        <v>204</v>
      </c>
      <c r="V1610" s="162" t="s">
        <v>204</v>
      </c>
      <c r="W1610" s="162" t="s">
        <v>204</v>
      </c>
      <c r="X1610" s="162" t="s">
        <v>204</v>
      </c>
      <c r="Y1610" s="162" t="s">
        <v>204</v>
      </c>
      <c r="Z1610" s="162" t="s">
        <v>204</v>
      </c>
      <c r="AA1610" s="162" t="s">
        <v>204</v>
      </c>
      <c r="AB1610" s="162" t="s">
        <v>205</v>
      </c>
      <c r="AC1610" s="162" t="s">
        <v>205</v>
      </c>
      <c r="AD1610" s="162" t="s">
        <v>204</v>
      </c>
      <c r="AE1610" s="162" t="s">
        <v>204</v>
      </c>
      <c r="AF1610" s="162" t="s">
        <v>204</v>
      </c>
      <c r="AG1610" s="162" t="s">
        <v>197</v>
      </c>
    </row>
    <row r="1611" spans="1:33" x14ac:dyDescent="0.25">
      <c r="A1611" s="162" t="s">
        <v>239</v>
      </c>
      <c r="B1611" s="162" t="s">
        <v>197</v>
      </c>
      <c r="C1611" s="162" t="s">
        <v>197</v>
      </c>
      <c r="D1611" s="162" t="s">
        <v>1358</v>
      </c>
      <c r="E1611" s="162" t="s">
        <v>197</v>
      </c>
      <c r="F1611" s="162" t="s">
        <v>1359</v>
      </c>
      <c r="G1611" s="162" t="s">
        <v>31</v>
      </c>
      <c r="H1611" s="162" t="s">
        <v>30</v>
      </c>
      <c r="I1611" s="162" t="s">
        <v>1419</v>
      </c>
      <c r="J1611" s="162" t="s">
        <v>1412</v>
      </c>
      <c r="K1611" s="162" t="s">
        <v>10</v>
      </c>
      <c r="L1611" s="162">
        <v>1</v>
      </c>
      <c r="M1611" s="162">
        <v>2018</v>
      </c>
      <c r="N1611" s="162" t="s">
        <v>2946</v>
      </c>
      <c r="O1611" s="162">
        <v>6219</v>
      </c>
      <c r="P1611" s="162" t="s">
        <v>204</v>
      </c>
      <c r="Q1611" s="162" t="s">
        <v>204</v>
      </c>
      <c r="R1611" s="162" t="s">
        <v>242</v>
      </c>
      <c r="S1611" s="162" t="s">
        <v>204</v>
      </c>
      <c r="T1611" s="162" t="s">
        <v>204</v>
      </c>
      <c r="U1611" s="162" t="s">
        <v>204</v>
      </c>
      <c r="V1611" s="162" t="s">
        <v>204</v>
      </c>
      <c r="W1611" s="162" t="s">
        <v>204</v>
      </c>
      <c r="X1611" s="162" t="s">
        <v>204</v>
      </c>
      <c r="Y1611" s="162" t="s">
        <v>204</v>
      </c>
      <c r="Z1611" s="162" t="s">
        <v>204</v>
      </c>
      <c r="AA1611" s="162" t="s">
        <v>204</v>
      </c>
      <c r="AB1611" s="162" t="s">
        <v>205</v>
      </c>
      <c r="AC1611" s="162" t="s">
        <v>204</v>
      </c>
      <c r="AD1611" s="162" t="s">
        <v>204</v>
      </c>
      <c r="AE1611" s="162" t="s">
        <v>204</v>
      </c>
      <c r="AF1611" s="162" t="s">
        <v>204</v>
      </c>
      <c r="AG1611" s="162" t="s">
        <v>197</v>
      </c>
    </row>
    <row r="1612" spans="1:33" x14ac:dyDescent="0.25">
      <c r="A1612" s="162" t="s">
        <v>239</v>
      </c>
      <c r="B1612" s="162" t="s">
        <v>197</v>
      </c>
      <c r="C1612" s="162" t="s">
        <v>197</v>
      </c>
      <c r="D1612" s="162" t="s">
        <v>1358</v>
      </c>
      <c r="E1612" s="162" t="s">
        <v>197</v>
      </c>
      <c r="F1612" s="162" t="s">
        <v>1359</v>
      </c>
      <c r="G1612" s="162" t="s">
        <v>31</v>
      </c>
      <c r="H1612" s="162" t="s">
        <v>30</v>
      </c>
      <c r="I1612" s="162" t="s">
        <v>1419</v>
      </c>
      <c r="J1612" s="162" t="s">
        <v>1412</v>
      </c>
      <c r="K1612" s="162" t="s">
        <v>10</v>
      </c>
      <c r="L1612" s="162">
        <v>11</v>
      </c>
      <c r="M1612" s="162">
        <v>2017</v>
      </c>
      <c r="N1612" s="162" t="s">
        <v>2945</v>
      </c>
      <c r="O1612" s="162">
        <v>3881</v>
      </c>
      <c r="P1612" s="162" t="s">
        <v>204</v>
      </c>
      <c r="Q1612" s="162" t="s">
        <v>204</v>
      </c>
      <c r="R1612" s="162" t="s">
        <v>242</v>
      </c>
      <c r="S1612" s="162" t="s">
        <v>204</v>
      </c>
      <c r="T1612" s="162" t="s">
        <v>204</v>
      </c>
      <c r="U1612" s="162" t="s">
        <v>204</v>
      </c>
      <c r="V1612" s="162" t="s">
        <v>204</v>
      </c>
      <c r="W1612" s="162" t="s">
        <v>204</v>
      </c>
      <c r="X1612" s="162" t="s">
        <v>204</v>
      </c>
      <c r="Y1612" s="162" t="s">
        <v>204</v>
      </c>
      <c r="Z1612" s="162" t="s">
        <v>204</v>
      </c>
      <c r="AA1612" s="162" t="s">
        <v>204</v>
      </c>
      <c r="AB1612" s="162" t="s">
        <v>205</v>
      </c>
      <c r="AC1612" s="162" t="s">
        <v>204</v>
      </c>
      <c r="AD1612" s="162" t="s">
        <v>204</v>
      </c>
      <c r="AE1612" s="162" t="s">
        <v>204</v>
      </c>
      <c r="AF1612" s="162" t="s">
        <v>204</v>
      </c>
      <c r="AG1612" s="162" t="s">
        <v>197</v>
      </c>
    </row>
    <row r="1613" spans="1:33" x14ac:dyDescent="0.25">
      <c r="A1613" s="162" t="s">
        <v>239</v>
      </c>
      <c r="B1613" s="162" t="s">
        <v>197</v>
      </c>
      <c r="C1613" s="162" t="s">
        <v>197</v>
      </c>
      <c r="D1613" s="162" t="s">
        <v>1358</v>
      </c>
      <c r="E1613" s="162" t="s">
        <v>197</v>
      </c>
      <c r="F1613" s="162" t="s">
        <v>1359</v>
      </c>
      <c r="G1613" s="162" t="s">
        <v>31</v>
      </c>
      <c r="H1613" s="162" t="s">
        <v>30</v>
      </c>
      <c r="I1613" s="162" t="s">
        <v>1419</v>
      </c>
      <c r="J1613" s="162" t="s">
        <v>1412</v>
      </c>
      <c r="K1613" s="162" t="s">
        <v>10</v>
      </c>
      <c r="L1613" s="162">
        <v>6</v>
      </c>
      <c r="M1613" s="162">
        <v>2018</v>
      </c>
      <c r="N1613" s="162" t="s">
        <v>2950</v>
      </c>
      <c r="O1613" s="162">
        <v>4289</v>
      </c>
      <c r="P1613" s="162" t="s">
        <v>204</v>
      </c>
      <c r="Q1613" s="162" t="s">
        <v>204</v>
      </c>
      <c r="R1613" s="162" t="s">
        <v>242</v>
      </c>
      <c r="S1613" s="162" t="s">
        <v>204</v>
      </c>
      <c r="T1613" s="162" t="s">
        <v>204</v>
      </c>
      <c r="U1613" s="162" t="s">
        <v>204</v>
      </c>
      <c r="V1613" s="162" t="s">
        <v>204</v>
      </c>
      <c r="W1613" s="162" t="s">
        <v>204</v>
      </c>
      <c r="X1613" s="162" t="s">
        <v>204</v>
      </c>
      <c r="Y1613" s="162" t="s">
        <v>204</v>
      </c>
      <c r="Z1613" s="162" t="s">
        <v>204</v>
      </c>
      <c r="AA1613" s="162" t="s">
        <v>204</v>
      </c>
      <c r="AB1613" s="162" t="s">
        <v>205</v>
      </c>
      <c r="AC1613" s="162" t="s">
        <v>204</v>
      </c>
      <c r="AD1613" s="162" t="s">
        <v>204</v>
      </c>
      <c r="AE1613" s="162" t="s">
        <v>204</v>
      </c>
      <c r="AF1613" s="162" t="s">
        <v>204</v>
      </c>
      <c r="AG1613" s="162" t="s">
        <v>197</v>
      </c>
    </row>
    <row r="1614" spans="1:33" x14ac:dyDescent="0.25">
      <c r="A1614" s="162" t="s">
        <v>239</v>
      </c>
      <c r="B1614" s="162" t="s">
        <v>197</v>
      </c>
      <c r="C1614" s="162" t="s">
        <v>197</v>
      </c>
      <c r="D1614" s="162" t="s">
        <v>1358</v>
      </c>
      <c r="E1614" s="162" t="s">
        <v>197</v>
      </c>
      <c r="F1614" s="162" t="s">
        <v>1359</v>
      </c>
      <c r="G1614" s="162" t="s">
        <v>31</v>
      </c>
      <c r="H1614" s="162" t="s">
        <v>30</v>
      </c>
      <c r="I1614" s="162" t="s">
        <v>1419</v>
      </c>
      <c r="J1614" s="162" t="s">
        <v>1412</v>
      </c>
      <c r="K1614" s="162" t="s">
        <v>10</v>
      </c>
      <c r="L1614" s="162">
        <v>3</v>
      </c>
      <c r="M1614" s="162">
        <v>2018</v>
      </c>
      <c r="N1614" s="162" t="s">
        <v>2948</v>
      </c>
      <c r="O1614" s="162">
        <v>7371</v>
      </c>
      <c r="P1614" s="162" t="s">
        <v>204</v>
      </c>
      <c r="Q1614" s="162" t="s">
        <v>204</v>
      </c>
      <c r="R1614" s="162" t="s">
        <v>242</v>
      </c>
      <c r="S1614" s="162" t="s">
        <v>204</v>
      </c>
      <c r="T1614" s="162" t="s">
        <v>204</v>
      </c>
      <c r="U1614" s="162" t="s">
        <v>204</v>
      </c>
      <c r="V1614" s="162" t="s">
        <v>204</v>
      </c>
      <c r="W1614" s="162" t="s">
        <v>204</v>
      </c>
      <c r="X1614" s="162" t="s">
        <v>204</v>
      </c>
      <c r="Y1614" s="162" t="s">
        <v>204</v>
      </c>
      <c r="Z1614" s="162" t="s">
        <v>204</v>
      </c>
      <c r="AA1614" s="162" t="s">
        <v>204</v>
      </c>
      <c r="AB1614" s="162" t="s">
        <v>205</v>
      </c>
      <c r="AC1614" s="162" t="s">
        <v>204</v>
      </c>
      <c r="AD1614" s="162" t="s">
        <v>204</v>
      </c>
      <c r="AE1614" s="162" t="s">
        <v>204</v>
      </c>
      <c r="AF1614" s="162" t="s">
        <v>204</v>
      </c>
      <c r="AG1614" s="162" t="s">
        <v>197</v>
      </c>
    </row>
    <row r="1615" spans="1:33" x14ac:dyDescent="0.25">
      <c r="A1615" s="162" t="s">
        <v>239</v>
      </c>
      <c r="B1615" s="162" t="s">
        <v>197</v>
      </c>
      <c r="C1615" s="162" t="s">
        <v>197</v>
      </c>
      <c r="D1615" s="162" t="s">
        <v>1358</v>
      </c>
      <c r="E1615" s="162" t="s">
        <v>197</v>
      </c>
      <c r="F1615" s="162" t="s">
        <v>1359</v>
      </c>
      <c r="G1615" s="162" t="s">
        <v>31</v>
      </c>
      <c r="H1615" s="162" t="s">
        <v>30</v>
      </c>
      <c r="I1615" s="162" t="s">
        <v>1419</v>
      </c>
      <c r="J1615" s="162" t="s">
        <v>1412</v>
      </c>
      <c r="K1615" s="162" t="s">
        <v>10</v>
      </c>
      <c r="L1615" s="162">
        <v>2</v>
      </c>
      <c r="M1615" s="162">
        <v>2018</v>
      </c>
      <c r="N1615" s="162" t="s">
        <v>2947</v>
      </c>
      <c r="O1615" s="162">
        <v>6997</v>
      </c>
      <c r="P1615" s="162" t="s">
        <v>204</v>
      </c>
      <c r="Q1615" s="162" t="s">
        <v>204</v>
      </c>
      <c r="R1615" s="162" t="s">
        <v>242</v>
      </c>
      <c r="S1615" s="162" t="s">
        <v>204</v>
      </c>
      <c r="T1615" s="162" t="s">
        <v>204</v>
      </c>
      <c r="U1615" s="162" t="s">
        <v>204</v>
      </c>
      <c r="V1615" s="162" t="s">
        <v>204</v>
      </c>
      <c r="W1615" s="162" t="s">
        <v>204</v>
      </c>
      <c r="X1615" s="162" t="s">
        <v>204</v>
      </c>
      <c r="Y1615" s="162" t="s">
        <v>204</v>
      </c>
      <c r="Z1615" s="162" t="s">
        <v>204</v>
      </c>
      <c r="AA1615" s="162" t="s">
        <v>204</v>
      </c>
      <c r="AB1615" s="162" t="s">
        <v>205</v>
      </c>
      <c r="AC1615" s="162" t="s">
        <v>204</v>
      </c>
      <c r="AD1615" s="162" t="s">
        <v>204</v>
      </c>
      <c r="AE1615" s="162" t="s">
        <v>204</v>
      </c>
      <c r="AF1615" s="162" t="s">
        <v>204</v>
      </c>
      <c r="AG1615" s="162" t="s">
        <v>197</v>
      </c>
    </row>
    <row r="1616" spans="1:33" x14ac:dyDescent="0.25">
      <c r="A1616" s="162" t="s">
        <v>239</v>
      </c>
      <c r="B1616" s="162" t="s">
        <v>197</v>
      </c>
      <c r="C1616" s="162" t="s">
        <v>197</v>
      </c>
      <c r="D1616" s="162" t="s">
        <v>1358</v>
      </c>
      <c r="E1616" s="162" t="s">
        <v>197</v>
      </c>
      <c r="F1616" s="162" t="s">
        <v>1359</v>
      </c>
      <c r="G1616" s="162" t="s">
        <v>31</v>
      </c>
      <c r="H1616" s="162" t="s">
        <v>30</v>
      </c>
      <c r="I1616" s="162" t="s">
        <v>1419</v>
      </c>
      <c r="J1616" s="162" t="s">
        <v>1412</v>
      </c>
      <c r="K1616" s="162" t="s">
        <v>10</v>
      </c>
      <c r="L1616" s="162">
        <v>5</v>
      </c>
      <c r="M1616" s="162">
        <v>2018</v>
      </c>
      <c r="N1616" s="162" t="s">
        <v>2949</v>
      </c>
      <c r="O1616" s="162">
        <v>3959</v>
      </c>
      <c r="P1616" s="162" t="s">
        <v>204</v>
      </c>
      <c r="Q1616" s="162" t="s">
        <v>204</v>
      </c>
      <c r="R1616" s="162" t="s">
        <v>242</v>
      </c>
      <c r="S1616" s="162" t="s">
        <v>204</v>
      </c>
      <c r="T1616" s="162" t="s">
        <v>204</v>
      </c>
      <c r="U1616" s="162" t="s">
        <v>204</v>
      </c>
      <c r="V1616" s="162" t="s">
        <v>204</v>
      </c>
      <c r="W1616" s="162" t="s">
        <v>204</v>
      </c>
      <c r="X1616" s="162" t="s">
        <v>204</v>
      </c>
      <c r="Y1616" s="162" t="s">
        <v>204</v>
      </c>
      <c r="Z1616" s="162" t="s">
        <v>204</v>
      </c>
      <c r="AA1616" s="162" t="s">
        <v>204</v>
      </c>
      <c r="AB1616" s="162" t="s">
        <v>205</v>
      </c>
      <c r="AC1616" s="162" t="s">
        <v>204</v>
      </c>
      <c r="AD1616" s="162" t="s">
        <v>204</v>
      </c>
      <c r="AE1616" s="162" t="s">
        <v>204</v>
      </c>
      <c r="AF1616" s="162" t="s">
        <v>204</v>
      </c>
      <c r="AG1616" s="162" t="s">
        <v>197</v>
      </c>
    </row>
    <row r="1617" spans="1:33" x14ac:dyDescent="0.25">
      <c r="A1617" s="162" t="s">
        <v>239</v>
      </c>
      <c r="B1617" s="162" t="s">
        <v>197</v>
      </c>
      <c r="C1617" s="162" t="s">
        <v>197</v>
      </c>
      <c r="D1617" s="162" t="s">
        <v>1358</v>
      </c>
      <c r="E1617" s="162" t="s">
        <v>197</v>
      </c>
      <c r="F1617" s="162" t="s">
        <v>1359</v>
      </c>
      <c r="G1617" s="162" t="s">
        <v>2742</v>
      </c>
      <c r="H1617" s="162" t="s">
        <v>2743</v>
      </c>
      <c r="I1617" s="162" t="s">
        <v>1424</v>
      </c>
      <c r="J1617" s="162" t="s">
        <v>1412</v>
      </c>
      <c r="K1617" s="162" t="s">
        <v>52</v>
      </c>
      <c r="L1617" s="162">
        <v>6</v>
      </c>
      <c r="M1617" s="162">
        <v>2018</v>
      </c>
      <c r="N1617" s="162" t="s">
        <v>2954</v>
      </c>
      <c r="O1617" s="162">
        <v>120</v>
      </c>
      <c r="P1617" s="162" t="s">
        <v>204</v>
      </c>
      <c r="Q1617" s="162" t="s">
        <v>204</v>
      </c>
      <c r="R1617" s="162" t="s">
        <v>242</v>
      </c>
      <c r="S1617" s="162" t="s">
        <v>204</v>
      </c>
      <c r="T1617" s="162" t="s">
        <v>204</v>
      </c>
      <c r="U1617" s="162" t="s">
        <v>204</v>
      </c>
      <c r="V1617" s="162" t="s">
        <v>204</v>
      </c>
      <c r="W1617" s="162" t="s">
        <v>204</v>
      </c>
      <c r="X1617" s="162" t="s">
        <v>204</v>
      </c>
      <c r="Y1617" s="162" t="s">
        <v>204</v>
      </c>
      <c r="Z1617" s="162" t="s">
        <v>204</v>
      </c>
      <c r="AA1617" s="162" t="s">
        <v>204</v>
      </c>
      <c r="AB1617" s="162" t="s">
        <v>204</v>
      </c>
      <c r="AC1617" s="162" t="s">
        <v>204</v>
      </c>
      <c r="AD1617" s="162" t="s">
        <v>204</v>
      </c>
      <c r="AE1617" s="162" t="s">
        <v>204</v>
      </c>
      <c r="AF1617" s="162" t="s">
        <v>204</v>
      </c>
      <c r="AG1617" s="162" t="s">
        <v>197</v>
      </c>
    </row>
    <row r="1618" spans="1:33" x14ac:dyDescent="0.25">
      <c r="A1618" s="162" t="s">
        <v>239</v>
      </c>
      <c r="B1618" s="162" t="s">
        <v>197</v>
      </c>
      <c r="C1618" s="162" t="s">
        <v>197</v>
      </c>
      <c r="D1618" s="162" t="s">
        <v>1358</v>
      </c>
      <c r="E1618" s="162" t="s">
        <v>197</v>
      </c>
      <c r="F1618" s="162" t="s">
        <v>1359</v>
      </c>
      <c r="G1618" s="162" t="s">
        <v>2742</v>
      </c>
      <c r="H1618" s="162" t="s">
        <v>2743</v>
      </c>
      <c r="I1618" s="162" t="s">
        <v>1424</v>
      </c>
      <c r="J1618" s="162" t="s">
        <v>1412</v>
      </c>
      <c r="K1618" s="162" t="s">
        <v>52</v>
      </c>
      <c r="L1618" s="162">
        <v>9</v>
      </c>
      <c r="M1618" s="162">
        <v>2017</v>
      </c>
      <c r="N1618" s="162" t="s">
        <v>2951</v>
      </c>
      <c r="O1618" s="162">
        <v>777</v>
      </c>
      <c r="P1618" s="162" t="s">
        <v>204</v>
      </c>
      <c r="Q1618" s="162" t="s">
        <v>204</v>
      </c>
      <c r="R1618" s="162" t="s">
        <v>242</v>
      </c>
      <c r="S1618" s="162" t="s">
        <v>204</v>
      </c>
      <c r="T1618" s="162" t="s">
        <v>204</v>
      </c>
      <c r="U1618" s="162" t="s">
        <v>204</v>
      </c>
      <c r="V1618" s="162" t="s">
        <v>204</v>
      </c>
      <c r="W1618" s="162" t="s">
        <v>204</v>
      </c>
      <c r="X1618" s="162" t="s">
        <v>204</v>
      </c>
      <c r="Y1618" s="162" t="s">
        <v>204</v>
      </c>
      <c r="Z1618" s="162" t="s">
        <v>204</v>
      </c>
      <c r="AA1618" s="162" t="s">
        <v>204</v>
      </c>
      <c r="AB1618" s="162" t="s">
        <v>204</v>
      </c>
      <c r="AC1618" s="162" t="s">
        <v>204</v>
      </c>
      <c r="AD1618" s="162" t="s">
        <v>204</v>
      </c>
      <c r="AE1618" s="162" t="s">
        <v>204</v>
      </c>
      <c r="AF1618" s="162" t="s">
        <v>204</v>
      </c>
      <c r="AG1618" s="162" t="s">
        <v>197</v>
      </c>
    </row>
    <row r="1619" spans="1:33" x14ac:dyDescent="0.25">
      <c r="A1619" s="162" t="s">
        <v>239</v>
      </c>
      <c r="B1619" s="162" t="s">
        <v>197</v>
      </c>
      <c r="C1619" s="162" t="s">
        <v>197</v>
      </c>
      <c r="D1619" s="162" t="s">
        <v>1358</v>
      </c>
      <c r="E1619" s="162" t="s">
        <v>197</v>
      </c>
      <c r="F1619" s="162" t="s">
        <v>1359</v>
      </c>
      <c r="G1619" s="162" t="s">
        <v>2742</v>
      </c>
      <c r="H1619" s="162" t="s">
        <v>2743</v>
      </c>
      <c r="I1619" s="162" t="s">
        <v>1424</v>
      </c>
      <c r="J1619" s="162" t="s">
        <v>1412</v>
      </c>
      <c r="K1619" s="162" t="s">
        <v>52</v>
      </c>
      <c r="L1619" s="162">
        <v>11</v>
      </c>
      <c r="M1619" s="162">
        <v>2017</v>
      </c>
      <c r="N1619" s="162" t="s">
        <v>2953</v>
      </c>
      <c r="O1619" s="162">
        <v>804</v>
      </c>
      <c r="P1619" s="162" t="s">
        <v>204</v>
      </c>
      <c r="Q1619" s="162" t="s">
        <v>204</v>
      </c>
      <c r="R1619" s="162" t="s">
        <v>242</v>
      </c>
      <c r="S1619" s="162" t="s">
        <v>204</v>
      </c>
      <c r="T1619" s="162" t="s">
        <v>204</v>
      </c>
      <c r="U1619" s="162" t="s">
        <v>204</v>
      </c>
      <c r="V1619" s="162" t="s">
        <v>204</v>
      </c>
      <c r="W1619" s="162" t="s">
        <v>204</v>
      </c>
      <c r="X1619" s="162" t="s">
        <v>204</v>
      </c>
      <c r="Y1619" s="162" t="s">
        <v>204</v>
      </c>
      <c r="Z1619" s="162" t="s">
        <v>204</v>
      </c>
      <c r="AA1619" s="162" t="s">
        <v>204</v>
      </c>
      <c r="AB1619" s="162" t="s">
        <v>204</v>
      </c>
      <c r="AC1619" s="162" t="s">
        <v>204</v>
      </c>
      <c r="AD1619" s="162" t="s">
        <v>204</v>
      </c>
      <c r="AE1619" s="162" t="s">
        <v>204</v>
      </c>
      <c r="AF1619" s="162" t="s">
        <v>204</v>
      </c>
      <c r="AG1619" s="162" t="s">
        <v>197</v>
      </c>
    </row>
    <row r="1620" spans="1:33" x14ac:dyDescent="0.25">
      <c r="A1620" s="162" t="s">
        <v>239</v>
      </c>
      <c r="B1620" s="162" t="s">
        <v>197</v>
      </c>
      <c r="C1620" s="162" t="s">
        <v>197</v>
      </c>
      <c r="D1620" s="162" t="s">
        <v>1358</v>
      </c>
      <c r="E1620" s="162" t="s">
        <v>197</v>
      </c>
      <c r="F1620" s="162" t="s">
        <v>1359</v>
      </c>
      <c r="G1620" s="162" t="s">
        <v>2742</v>
      </c>
      <c r="H1620" s="162" t="s">
        <v>2743</v>
      </c>
      <c r="I1620" s="162" t="s">
        <v>1424</v>
      </c>
      <c r="J1620" s="162" t="s">
        <v>1412</v>
      </c>
      <c r="K1620" s="162" t="s">
        <v>52</v>
      </c>
      <c r="L1620" s="162">
        <v>10</v>
      </c>
      <c r="M1620" s="162">
        <v>2017</v>
      </c>
      <c r="N1620" s="162" t="s">
        <v>2952</v>
      </c>
      <c r="O1620" s="162">
        <v>872</v>
      </c>
      <c r="P1620" s="162" t="s">
        <v>204</v>
      </c>
      <c r="Q1620" s="162" t="s">
        <v>204</v>
      </c>
      <c r="R1620" s="162" t="s">
        <v>242</v>
      </c>
      <c r="S1620" s="162" t="s">
        <v>204</v>
      </c>
      <c r="T1620" s="162" t="s">
        <v>204</v>
      </c>
      <c r="U1620" s="162" t="s">
        <v>204</v>
      </c>
      <c r="V1620" s="162" t="s">
        <v>204</v>
      </c>
      <c r="W1620" s="162" t="s">
        <v>204</v>
      </c>
      <c r="X1620" s="162" t="s">
        <v>204</v>
      </c>
      <c r="Y1620" s="162" t="s">
        <v>204</v>
      </c>
      <c r="Z1620" s="162" t="s">
        <v>204</v>
      </c>
      <c r="AA1620" s="162" t="s">
        <v>204</v>
      </c>
      <c r="AB1620" s="162" t="s">
        <v>204</v>
      </c>
      <c r="AC1620" s="162" t="s">
        <v>204</v>
      </c>
      <c r="AD1620" s="162" t="s">
        <v>204</v>
      </c>
      <c r="AE1620" s="162" t="s">
        <v>204</v>
      </c>
      <c r="AF1620" s="162" t="s">
        <v>204</v>
      </c>
      <c r="AG1620" s="162" t="s">
        <v>197</v>
      </c>
    </row>
    <row r="1621" spans="1:33" x14ac:dyDescent="0.25">
      <c r="A1621" s="162" t="s">
        <v>239</v>
      </c>
      <c r="B1621" s="162" t="s">
        <v>197</v>
      </c>
      <c r="C1621" s="162" t="s">
        <v>197</v>
      </c>
      <c r="D1621" s="162" t="s">
        <v>1358</v>
      </c>
      <c r="E1621" s="162" t="s">
        <v>197</v>
      </c>
      <c r="F1621" s="162" t="s">
        <v>1359</v>
      </c>
      <c r="G1621" s="162" t="s">
        <v>2269</v>
      </c>
      <c r="H1621" s="162" t="s">
        <v>2270</v>
      </c>
      <c r="I1621" s="162" t="s">
        <v>2271</v>
      </c>
      <c r="J1621" s="162" t="s">
        <v>1412</v>
      </c>
      <c r="K1621" s="162" t="s">
        <v>52</v>
      </c>
      <c r="L1621" s="162">
        <v>5</v>
      </c>
      <c r="M1621" s="162">
        <v>2018</v>
      </c>
      <c r="N1621" s="162" t="s">
        <v>2956</v>
      </c>
      <c r="O1621" s="162">
        <v>1930</v>
      </c>
      <c r="P1621" s="162" t="s">
        <v>204</v>
      </c>
      <c r="Q1621" s="162" t="s">
        <v>204</v>
      </c>
      <c r="R1621" s="162" t="s">
        <v>242</v>
      </c>
      <c r="S1621" s="162" t="s">
        <v>204</v>
      </c>
      <c r="T1621" s="162" t="s">
        <v>204</v>
      </c>
      <c r="U1621" s="162" t="s">
        <v>204</v>
      </c>
      <c r="V1621" s="162" t="s">
        <v>204</v>
      </c>
      <c r="W1621" s="162" t="s">
        <v>204</v>
      </c>
      <c r="X1621" s="162" t="s">
        <v>204</v>
      </c>
      <c r="Y1621" s="162" t="s">
        <v>205</v>
      </c>
      <c r="Z1621" s="162" t="s">
        <v>204</v>
      </c>
      <c r="AA1621" s="162" t="s">
        <v>204</v>
      </c>
      <c r="AB1621" s="162" t="s">
        <v>205</v>
      </c>
      <c r="AC1621" s="162" t="s">
        <v>204</v>
      </c>
      <c r="AD1621" s="162" t="s">
        <v>204</v>
      </c>
      <c r="AE1621" s="162" t="s">
        <v>204</v>
      </c>
      <c r="AF1621" s="162" t="s">
        <v>204</v>
      </c>
      <c r="AG1621" s="162" t="s">
        <v>197</v>
      </c>
    </row>
    <row r="1622" spans="1:33" x14ac:dyDescent="0.25">
      <c r="A1622" s="162" t="s">
        <v>239</v>
      </c>
      <c r="B1622" s="162" t="s">
        <v>197</v>
      </c>
      <c r="C1622" s="162" t="s">
        <v>197</v>
      </c>
      <c r="D1622" s="162" t="s">
        <v>1358</v>
      </c>
      <c r="E1622" s="162" t="s">
        <v>197</v>
      </c>
      <c r="F1622" s="162" t="s">
        <v>1359</v>
      </c>
      <c r="G1622" s="162" t="s">
        <v>2269</v>
      </c>
      <c r="H1622" s="162" t="s">
        <v>2270</v>
      </c>
      <c r="I1622" s="162" t="s">
        <v>2271</v>
      </c>
      <c r="J1622" s="162" t="s">
        <v>1412</v>
      </c>
      <c r="K1622" s="162" t="s">
        <v>52</v>
      </c>
      <c r="L1622" s="162">
        <v>6</v>
      </c>
      <c r="M1622" s="162">
        <v>2018</v>
      </c>
      <c r="N1622" s="162" t="s">
        <v>2957</v>
      </c>
      <c r="O1622" s="162">
        <v>1893</v>
      </c>
      <c r="P1622" s="162" t="s">
        <v>204</v>
      </c>
      <c r="Q1622" s="162" t="s">
        <v>204</v>
      </c>
      <c r="R1622" s="162" t="s">
        <v>242</v>
      </c>
      <c r="S1622" s="162" t="s">
        <v>204</v>
      </c>
      <c r="T1622" s="162" t="s">
        <v>204</v>
      </c>
      <c r="U1622" s="162" t="s">
        <v>204</v>
      </c>
      <c r="V1622" s="162" t="s">
        <v>204</v>
      </c>
      <c r="W1622" s="162" t="s">
        <v>204</v>
      </c>
      <c r="X1622" s="162" t="s">
        <v>204</v>
      </c>
      <c r="Y1622" s="162" t="s">
        <v>205</v>
      </c>
      <c r="Z1622" s="162" t="s">
        <v>204</v>
      </c>
      <c r="AA1622" s="162" t="s">
        <v>204</v>
      </c>
      <c r="AB1622" s="162" t="s">
        <v>205</v>
      </c>
      <c r="AC1622" s="162" t="s">
        <v>204</v>
      </c>
      <c r="AD1622" s="162" t="s">
        <v>204</v>
      </c>
      <c r="AE1622" s="162" t="s">
        <v>204</v>
      </c>
      <c r="AF1622" s="162" t="s">
        <v>204</v>
      </c>
      <c r="AG1622" s="162" t="s">
        <v>197</v>
      </c>
    </row>
    <row r="1623" spans="1:33" x14ac:dyDescent="0.25">
      <c r="A1623" s="162" t="s">
        <v>239</v>
      </c>
      <c r="B1623" s="162" t="s">
        <v>197</v>
      </c>
      <c r="C1623" s="162" t="s">
        <v>197</v>
      </c>
      <c r="D1623" s="162" t="s">
        <v>1358</v>
      </c>
      <c r="E1623" s="162" t="s">
        <v>197</v>
      </c>
      <c r="F1623" s="162" t="s">
        <v>1359</v>
      </c>
      <c r="G1623" s="162" t="s">
        <v>2269</v>
      </c>
      <c r="H1623" s="162" t="s">
        <v>2270</v>
      </c>
      <c r="I1623" s="162" t="s">
        <v>2271</v>
      </c>
      <c r="J1623" s="162" t="s">
        <v>1412</v>
      </c>
      <c r="K1623" s="162" t="s">
        <v>52</v>
      </c>
      <c r="L1623" s="162">
        <v>4</v>
      </c>
      <c r="M1623" s="162">
        <v>2018</v>
      </c>
      <c r="N1623" s="162" t="s">
        <v>2955</v>
      </c>
      <c r="O1623" s="162">
        <v>684</v>
      </c>
      <c r="P1623" s="162" t="s">
        <v>204</v>
      </c>
      <c r="Q1623" s="162" t="s">
        <v>204</v>
      </c>
      <c r="R1623" s="162" t="s">
        <v>242</v>
      </c>
      <c r="S1623" s="162" t="s">
        <v>204</v>
      </c>
      <c r="T1623" s="162" t="s">
        <v>204</v>
      </c>
      <c r="U1623" s="162" t="s">
        <v>204</v>
      </c>
      <c r="V1623" s="162" t="s">
        <v>204</v>
      </c>
      <c r="W1623" s="162" t="s">
        <v>204</v>
      </c>
      <c r="X1623" s="162" t="s">
        <v>204</v>
      </c>
      <c r="Y1623" s="162" t="s">
        <v>205</v>
      </c>
      <c r="Z1623" s="162" t="s">
        <v>204</v>
      </c>
      <c r="AA1623" s="162" t="s">
        <v>204</v>
      </c>
      <c r="AB1623" s="162" t="s">
        <v>205</v>
      </c>
      <c r="AC1623" s="162" t="s">
        <v>204</v>
      </c>
      <c r="AD1623" s="162" t="s">
        <v>204</v>
      </c>
      <c r="AE1623" s="162" t="s">
        <v>204</v>
      </c>
      <c r="AF1623" s="162" t="s">
        <v>204</v>
      </c>
      <c r="AG1623" s="162" t="s">
        <v>197</v>
      </c>
    </row>
    <row r="1624" spans="1:33" x14ac:dyDescent="0.25">
      <c r="A1624" s="162" t="s">
        <v>239</v>
      </c>
      <c r="B1624" s="162" t="s">
        <v>197</v>
      </c>
      <c r="C1624" s="162" t="s">
        <v>197</v>
      </c>
      <c r="D1624" s="162" t="s">
        <v>1358</v>
      </c>
      <c r="E1624" s="162" t="s">
        <v>197</v>
      </c>
      <c r="F1624" s="162" t="s">
        <v>1359</v>
      </c>
      <c r="G1624" s="162" t="s">
        <v>2958</v>
      </c>
      <c r="H1624" s="162" t="s">
        <v>2959</v>
      </c>
      <c r="I1624" s="162" t="s">
        <v>2960</v>
      </c>
      <c r="J1624" s="162" t="s">
        <v>189</v>
      </c>
      <c r="K1624" s="162" t="s">
        <v>47</v>
      </c>
      <c r="L1624" s="162">
        <v>6</v>
      </c>
      <c r="M1624" s="162">
        <v>2018</v>
      </c>
      <c r="N1624" s="162" t="s">
        <v>2961</v>
      </c>
      <c r="O1624" s="162">
        <v>2529</v>
      </c>
      <c r="P1624" s="162" t="s">
        <v>204</v>
      </c>
      <c r="Q1624" s="162" t="s">
        <v>204</v>
      </c>
      <c r="R1624" s="162" t="s">
        <v>242</v>
      </c>
      <c r="S1624" s="162" t="s">
        <v>204</v>
      </c>
      <c r="T1624" s="162" t="s">
        <v>204</v>
      </c>
      <c r="U1624" s="162" t="s">
        <v>204</v>
      </c>
      <c r="V1624" s="162" t="s">
        <v>204</v>
      </c>
      <c r="W1624" s="162" t="s">
        <v>204</v>
      </c>
      <c r="X1624" s="162" t="s">
        <v>204</v>
      </c>
      <c r="Y1624" s="162" t="s">
        <v>204</v>
      </c>
      <c r="Z1624" s="162" t="s">
        <v>204</v>
      </c>
      <c r="AA1624" s="162" t="s">
        <v>204</v>
      </c>
      <c r="AB1624" s="162" t="s">
        <v>204</v>
      </c>
      <c r="AC1624" s="162" t="s">
        <v>204</v>
      </c>
      <c r="AD1624" s="162" t="s">
        <v>204</v>
      </c>
      <c r="AE1624" s="162" t="s">
        <v>204</v>
      </c>
      <c r="AF1624" s="162" t="s">
        <v>204</v>
      </c>
      <c r="AG1624" s="162" t="s">
        <v>197</v>
      </c>
    </row>
    <row r="1625" spans="1:33" x14ac:dyDescent="0.25">
      <c r="A1625" s="162" t="s">
        <v>239</v>
      </c>
      <c r="B1625" s="162" t="s">
        <v>197</v>
      </c>
      <c r="C1625" s="162" t="s">
        <v>197</v>
      </c>
      <c r="D1625" s="162" t="s">
        <v>1358</v>
      </c>
      <c r="E1625" s="162" t="s">
        <v>197</v>
      </c>
      <c r="F1625" s="162" t="s">
        <v>1359</v>
      </c>
      <c r="G1625" s="162" t="s">
        <v>2962</v>
      </c>
      <c r="H1625" s="162" t="s">
        <v>2963</v>
      </c>
      <c r="I1625" s="162" t="s">
        <v>2960</v>
      </c>
      <c r="J1625" s="162" t="s">
        <v>189</v>
      </c>
      <c r="K1625" s="162" t="s">
        <v>47</v>
      </c>
      <c r="L1625" s="162">
        <v>6</v>
      </c>
      <c r="M1625" s="162">
        <v>2018</v>
      </c>
      <c r="N1625" s="162" t="s">
        <v>2964</v>
      </c>
      <c r="O1625" s="162">
        <v>7268</v>
      </c>
      <c r="P1625" s="162" t="s">
        <v>204</v>
      </c>
      <c r="Q1625" s="162" t="s">
        <v>204</v>
      </c>
      <c r="R1625" s="162" t="s">
        <v>242</v>
      </c>
      <c r="S1625" s="162" t="s">
        <v>204</v>
      </c>
      <c r="T1625" s="162" t="s">
        <v>204</v>
      </c>
      <c r="U1625" s="162" t="s">
        <v>204</v>
      </c>
      <c r="V1625" s="162" t="s">
        <v>204</v>
      </c>
      <c r="W1625" s="162" t="s">
        <v>204</v>
      </c>
      <c r="X1625" s="162" t="s">
        <v>204</v>
      </c>
      <c r="Y1625" s="162" t="s">
        <v>204</v>
      </c>
      <c r="Z1625" s="162" t="s">
        <v>204</v>
      </c>
      <c r="AA1625" s="162" t="s">
        <v>204</v>
      </c>
      <c r="AB1625" s="162" t="s">
        <v>204</v>
      </c>
      <c r="AC1625" s="162" t="s">
        <v>204</v>
      </c>
      <c r="AD1625" s="162" t="s">
        <v>204</v>
      </c>
      <c r="AE1625" s="162" t="s">
        <v>204</v>
      </c>
      <c r="AF1625" s="162" t="s">
        <v>204</v>
      </c>
      <c r="AG1625" s="162" t="s">
        <v>197</v>
      </c>
    </row>
    <row r="1626" spans="1:33" x14ac:dyDescent="0.25">
      <c r="A1626" s="162" t="s">
        <v>239</v>
      </c>
      <c r="B1626" s="162" t="s">
        <v>197</v>
      </c>
      <c r="C1626" s="162" t="s">
        <v>197</v>
      </c>
      <c r="D1626" s="162" t="s">
        <v>1358</v>
      </c>
      <c r="E1626" s="162" t="s">
        <v>197</v>
      </c>
      <c r="F1626" s="162" t="s">
        <v>1359</v>
      </c>
      <c r="G1626" s="162" t="s">
        <v>2296</v>
      </c>
      <c r="H1626" s="162" t="s">
        <v>2297</v>
      </c>
      <c r="I1626" s="162" t="s">
        <v>2195</v>
      </c>
      <c r="J1626" s="162" t="s">
        <v>187</v>
      </c>
      <c r="K1626" s="162" t="s">
        <v>52</v>
      </c>
      <c r="L1626" s="162">
        <v>6</v>
      </c>
      <c r="M1626" s="162">
        <v>2018</v>
      </c>
      <c r="N1626" s="162" t="s">
        <v>2966</v>
      </c>
      <c r="O1626" s="162">
        <v>1750</v>
      </c>
      <c r="P1626" s="162" t="s">
        <v>204</v>
      </c>
      <c r="Q1626" s="162" t="s">
        <v>204</v>
      </c>
      <c r="R1626" s="162" t="s">
        <v>242</v>
      </c>
      <c r="S1626" s="162" t="s">
        <v>204</v>
      </c>
      <c r="T1626" s="162" t="s">
        <v>204</v>
      </c>
      <c r="U1626" s="162" t="s">
        <v>204</v>
      </c>
      <c r="V1626" s="162" t="s">
        <v>204</v>
      </c>
      <c r="W1626" s="162" t="s">
        <v>204</v>
      </c>
      <c r="X1626" s="162" t="s">
        <v>204</v>
      </c>
      <c r="Y1626" s="162" t="s">
        <v>205</v>
      </c>
      <c r="Z1626" s="162" t="s">
        <v>204</v>
      </c>
      <c r="AA1626" s="162" t="s">
        <v>204</v>
      </c>
      <c r="AB1626" s="162" t="s">
        <v>205</v>
      </c>
      <c r="AC1626" s="162" t="s">
        <v>204</v>
      </c>
      <c r="AD1626" s="162" t="s">
        <v>204</v>
      </c>
      <c r="AE1626" s="162" t="s">
        <v>204</v>
      </c>
      <c r="AF1626" s="162" t="s">
        <v>204</v>
      </c>
      <c r="AG1626" s="162" t="s">
        <v>197</v>
      </c>
    </row>
    <row r="1627" spans="1:33" x14ac:dyDescent="0.25">
      <c r="A1627" s="162" t="s">
        <v>239</v>
      </c>
      <c r="B1627" s="162" t="s">
        <v>197</v>
      </c>
      <c r="C1627" s="162" t="s">
        <v>197</v>
      </c>
      <c r="D1627" s="162" t="s">
        <v>1358</v>
      </c>
      <c r="E1627" s="162" t="s">
        <v>197</v>
      </c>
      <c r="F1627" s="162" t="s">
        <v>1359</v>
      </c>
      <c r="G1627" s="162" t="s">
        <v>2296</v>
      </c>
      <c r="H1627" s="162" t="s">
        <v>2297</v>
      </c>
      <c r="I1627" s="162" t="s">
        <v>2195</v>
      </c>
      <c r="J1627" s="162" t="s">
        <v>187</v>
      </c>
      <c r="K1627" s="162" t="s">
        <v>52</v>
      </c>
      <c r="L1627" s="162">
        <v>5</v>
      </c>
      <c r="M1627" s="162">
        <v>2018</v>
      </c>
      <c r="N1627" s="162" t="s">
        <v>2965</v>
      </c>
      <c r="O1627" s="162">
        <v>1800</v>
      </c>
      <c r="P1627" s="162" t="s">
        <v>204</v>
      </c>
      <c r="Q1627" s="162" t="s">
        <v>204</v>
      </c>
      <c r="R1627" s="162" t="s">
        <v>242</v>
      </c>
      <c r="S1627" s="162" t="s">
        <v>204</v>
      </c>
      <c r="T1627" s="162" t="s">
        <v>204</v>
      </c>
      <c r="U1627" s="162" t="s">
        <v>204</v>
      </c>
      <c r="V1627" s="162" t="s">
        <v>204</v>
      </c>
      <c r="W1627" s="162" t="s">
        <v>204</v>
      </c>
      <c r="X1627" s="162" t="s">
        <v>204</v>
      </c>
      <c r="Y1627" s="162" t="s">
        <v>205</v>
      </c>
      <c r="Z1627" s="162" t="s">
        <v>204</v>
      </c>
      <c r="AA1627" s="162" t="s">
        <v>204</v>
      </c>
      <c r="AB1627" s="162" t="s">
        <v>205</v>
      </c>
      <c r="AC1627" s="162" t="s">
        <v>204</v>
      </c>
      <c r="AD1627" s="162" t="s">
        <v>204</v>
      </c>
      <c r="AE1627" s="162" t="s">
        <v>204</v>
      </c>
      <c r="AF1627" s="162" t="s">
        <v>204</v>
      </c>
      <c r="AG1627" s="162" t="s">
        <v>197</v>
      </c>
    </row>
    <row r="1628" spans="1:33" x14ac:dyDescent="0.25">
      <c r="A1628" s="162" t="s">
        <v>239</v>
      </c>
      <c r="B1628" s="162" t="s">
        <v>197</v>
      </c>
      <c r="C1628" s="162" t="s">
        <v>197</v>
      </c>
      <c r="D1628" s="162" t="s">
        <v>1358</v>
      </c>
      <c r="E1628" s="162" t="s">
        <v>197</v>
      </c>
      <c r="F1628" s="162" t="s">
        <v>1359</v>
      </c>
      <c r="G1628" s="162" t="s">
        <v>2304</v>
      </c>
      <c r="H1628" s="162" t="s">
        <v>2305</v>
      </c>
      <c r="I1628" s="162" t="s">
        <v>2195</v>
      </c>
      <c r="J1628" s="162" t="s">
        <v>187</v>
      </c>
      <c r="K1628" s="162" t="s">
        <v>52</v>
      </c>
      <c r="L1628" s="162">
        <v>3</v>
      </c>
      <c r="M1628" s="162">
        <v>2018</v>
      </c>
      <c r="N1628" s="162" t="s">
        <v>2969</v>
      </c>
      <c r="O1628" s="162">
        <v>675</v>
      </c>
      <c r="P1628" s="162" t="s">
        <v>204</v>
      </c>
      <c r="Q1628" s="162" t="s">
        <v>204</v>
      </c>
      <c r="R1628" s="162" t="s">
        <v>242</v>
      </c>
      <c r="S1628" s="162" t="s">
        <v>204</v>
      </c>
      <c r="T1628" s="162" t="s">
        <v>204</v>
      </c>
      <c r="U1628" s="162" t="s">
        <v>204</v>
      </c>
      <c r="V1628" s="162" t="s">
        <v>204</v>
      </c>
      <c r="W1628" s="162" t="s">
        <v>204</v>
      </c>
      <c r="X1628" s="162" t="s">
        <v>204</v>
      </c>
      <c r="Y1628" s="162" t="s">
        <v>205</v>
      </c>
      <c r="Z1628" s="162" t="s">
        <v>204</v>
      </c>
      <c r="AA1628" s="162" t="s">
        <v>204</v>
      </c>
      <c r="AB1628" s="162" t="s">
        <v>205</v>
      </c>
      <c r="AC1628" s="162" t="s">
        <v>204</v>
      </c>
      <c r="AD1628" s="162" t="s">
        <v>204</v>
      </c>
      <c r="AE1628" s="162" t="s">
        <v>204</v>
      </c>
      <c r="AF1628" s="162" t="s">
        <v>204</v>
      </c>
      <c r="AG1628" s="162" t="s">
        <v>197</v>
      </c>
    </row>
    <row r="1629" spans="1:33" x14ac:dyDescent="0.25">
      <c r="A1629" s="162" t="s">
        <v>239</v>
      </c>
      <c r="B1629" s="162" t="s">
        <v>197</v>
      </c>
      <c r="C1629" s="162" t="s">
        <v>197</v>
      </c>
      <c r="D1629" s="162" t="s">
        <v>1358</v>
      </c>
      <c r="E1629" s="162" t="s">
        <v>197</v>
      </c>
      <c r="F1629" s="162" t="s">
        <v>1359</v>
      </c>
      <c r="G1629" s="162" t="s">
        <v>2304</v>
      </c>
      <c r="H1629" s="162" t="s">
        <v>2305</v>
      </c>
      <c r="I1629" s="162" t="s">
        <v>2195</v>
      </c>
      <c r="J1629" s="162" t="s">
        <v>187</v>
      </c>
      <c r="K1629" s="162" t="s">
        <v>52</v>
      </c>
      <c r="L1629" s="162">
        <v>1</v>
      </c>
      <c r="M1629" s="162">
        <v>2018</v>
      </c>
      <c r="N1629" s="162" t="s">
        <v>2967</v>
      </c>
      <c r="O1629" s="162">
        <v>871</v>
      </c>
      <c r="P1629" s="162" t="s">
        <v>204</v>
      </c>
      <c r="Q1629" s="162" t="s">
        <v>204</v>
      </c>
      <c r="R1629" s="162" t="s">
        <v>242</v>
      </c>
      <c r="S1629" s="162" t="s">
        <v>204</v>
      </c>
      <c r="T1629" s="162" t="s">
        <v>204</v>
      </c>
      <c r="U1629" s="162" t="s">
        <v>204</v>
      </c>
      <c r="V1629" s="162" t="s">
        <v>204</v>
      </c>
      <c r="W1629" s="162" t="s">
        <v>204</v>
      </c>
      <c r="X1629" s="162" t="s">
        <v>204</v>
      </c>
      <c r="Y1629" s="162" t="s">
        <v>205</v>
      </c>
      <c r="Z1629" s="162" t="s">
        <v>204</v>
      </c>
      <c r="AA1629" s="162" t="s">
        <v>204</v>
      </c>
      <c r="AB1629" s="162" t="s">
        <v>205</v>
      </c>
      <c r="AC1629" s="162" t="s">
        <v>204</v>
      </c>
      <c r="AD1629" s="162" t="s">
        <v>204</v>
      </c>
      <c r="AE1629" s="162" t="s">
        <v>204</v>
      </c>
      <c r="AF1629" s="162" t="s">
        <v>204</v>
      </c>
      <c r="AG1629" s="162" t="s">
        <v>197</v>
      </c>
    </row>
    <row r="1630" spans="1:33" x14ac:dyDescent="0.25">
      <c r="A1630" s="162" t="s">
        <v>239</v>
      </c>
      <c r="B1630" s="162" t="s">
        <v>197</v>
      </c>
      <c r="C1630" s="162" t="s">
        <v>197</v>
      </c>
      <c r="D1630" s="162" t="s">
        <v>1358</v>
      </c>
      <c r="E1630" s="162" t="s">
        <v>197</v>
      </c>
      <c r="F1630" s="162" t="s">
        <v>1359</v>
      </c>
      <c r="G1630" s="162" t="s">
        <v>2304</v>
      </c>
      <c r="H1630" s="162" t="s">
        <v>2305</v>
      </c>
      <c r="I1630" s="162" t="s">
        <v>2195</v>
      </c>
      <c r="J1630" s="162" t="s">
        <v>187</v>
      </c>
      <c r="K1630" s="162" t="s">
        <v>52</v>
      </c>
      <c r="L1630" s="162">
        <v>2</v>
      </c>
      <c r="M1630" s="162">
        <v>2018</v>
      </c>
      <c r="N1630" s="162" t="s">
        <v>2968</v>
      </c>
      <c r="O1630" s="162">
        <v>797</v>
      </c>
      <c r="P1630" s="162" t="s">
        <v>204</v>
      </c>
      <c r="Q1630" s="162" t="s">
        <v>204</v>
      </c>
      <c r="R1630" s="162" t="s">
        <v>242</v>
      </c>
      <c r="S1630" s="162" t="s">
        <v>204</v>
      </c>
      <c r="T1630" s="162" t="s">
        <v>204</v>
      </c>
      <c r="U1630" s="162" t="s">
        <v>204</v>
      </c>
      <c r="V1630" s="162" t="s">
        <v>204</v>
      </c>
      <c r="W1630" s="162" t="s">
        <v>204</v>
      </c>
      <c r="X1630" s="162" t="s">
        <v>204</v>
      </c>
      <c r="Y1630" s="162" t="s">
        <v>205</v>
      </c>
      <c r="Z1630" s="162" t="s">
        <v>204</v>
      </c>
      <c r="AA1630" s="162" t="s">
        <v>204</v>
      </c>
      <c r="AB1630" s="162" t="s">
        <v>205</v>
      </c>
      <c r="AC1630" s="162" t="s">
        <v>204</v>
      </c>
      <c r="AD1630" s="162" t="s">
        <v>204</v>
      </c>
      <c r="AE1630" s="162" t="s">
        <v>204</v>
      </c>
      <c r="AF1630" s="162" t="s">
        <v>204</v>
      </c>
      <c r="AG1630" s="162" t="s">
        <v>197</v>
      </c>
    </row>
    <row r="1631" spans="1:33" x14ac:dyDescent="0.25">
      <c r="A1631" s="162" t="s">
        <v>239</v>
      </c>
      <c r="B1631" s="162" t="s">
        <v>197</v>
      </c>
      <c r="C1631" s="162" t="s">
        <v>197</v>
      </c>
      <c r="D1631" s="162" t="s">
        <v>1358</v>
      </c>
      <c r="E1631" s="162" t="s">
        <v>197</v>
      </c>
      <c r="F1631" s="162" t="s">
        <v>1359</v>
      </c>
      <c r="G1631" s="162" t="s">
        <v>2330</v>
      </c>
      <c r="H1631" s="162" t="s">
        <v>2331</v>
      </c>
      <c r="I1631" s="162" t="s">
        <v>2332</v>
      </c>
      <c r="J1631" s="162" t="s">
        <v>186</v>
      </c>
      <c r="K1631" s="162" t="s">
        <v>2333</v>
      </c>
      <c r="L1631" s="162">
        <v>1</v>
      </c>
      <c r="M1631" s="162">
        <v>2018</v>
      </c>
      <c r="N1631" s="162" t="s">
        <v>2977</v>
      </c>
      <c r="O1631" s="162">
        <v>2229</v>
      </c>
      <c r="P1631" s="162" t="s">
        <v>204</v>
      </c>
      <c r="Q1631" s="162" t="s">
        <v>204</v>
      </c>
      <c r="R1631" s="162" t="s">
        <v>242</v>
      </c>
      <c r="S1631" s="162" t="s">
        <v>204</v>
      </c>
      <c r="T1631" s="162" t="s">
        <v>204</v>
      </c>
      <c r="U1631" s="162" t="s">
        <v>204</v>
      </c>
      <c r="V1631" s="162" t="s">
        <v>204</v>
      </c>
      <c r="W1631" s="162" t="s">
        <v>204</v>
      </c>
      <c r="X1631" s="162" t="s">
        <v>204</v>
      </c>
      <c r="Y1631" s="162" t="s">
        <v>204</v>
      </c>
      <c r="Z1631" s="162" t="s">
        <v>204</v>
      </c>
      <c r="AA1631" s="162" t="s">
        <v>204</v>
      </c>
      <c r="AB1631" s="162" t="s">
        <v>204</v>
      </c>
      <c r="AC1631" s="162" t="s">
        <v>204</v>
      </c>
      <c r="AD1631" s="162" t="s">
        <v>204</v>
      </c>
      <c r="AE1631" s="162" t="s">
        <v>204</v>
      </c>
      <c r="AF1631" s="162" t="s">
        <v>204</v>
      </c>
      <c r="AG1631" s="162" t="s">
        <v>197</v>
      </c>
    </row>
    <row r="1632" spans="1:33" x14ac:dyDescent="0.25">
      <c r="A1632" s="162" t="s">
        <v>239</v>
      </c>
      <c r="B1632" s="162" t="s">
        <v>197</v>
      </c>
      <c r="C1632" s="162" t="s">
        <v>197</v>
      </c>
      <c r="D1632" s="162" t="s">
        <v>1358</v>
      </c>
      <c r="E1632" s="162" t="s">
        <v>197</v>
      </c>
      <c r="F1632" s="162" t="s">
        <v>1359</v>
      </c>
      <c r="G1632" s="162" t="s">
        <v>2330</v>
      </c>
      <c r="H1632" s="162" t="s">
        <v>2331</v>
      </c>
      <c r="I1632" s="162" t="s">
        <v>2332</v>
      </c>
      <c r="J1632" s="162" t="s">
        <v>186</v>
      </c>
      <c r="K1632" s="162" t="s">
        <v>2333</v>
      </c>
      <c r="L1632" s="162">
        <v>7</v>
      </c>
      <c r="M1632" s="162">
        <v>2018</v>
      </c>
      <c r="N1632" s="162" t="s">
        <v>2983</v>
      </c>
      <c r="O1632" s="162">
        <v>2352</v>
      </c>
      <c r="P1632" s="162" t="s">
        <v>204</v>
      </c>
      <c r="Q1632" s="162" t="s">
        <v>204</v>
      </c>
      <c r="R1632" s="162" t="s">
        <v>242</v>
      </c>
      <c r="S1632" s="162" t="s">
        <v>204</v>
      </c>
      <c r="T1632" s="162" t="s">
        <v>204</v>
      </c>
      <c r="U1632" s="162" t="s">
        <v>204</v>
      </c>
      <c r="V1632" s="162" t="s">
        <v>204</v>
      </c>
      <c r="W1632" s="162" t="s">
        <v>204</v>
      </c>
      <c r="X1632" s="162" t="s">
        <v>204</v>
      </c>
      <c r="Y1632" s="162" t="s">
        <v>204</v>
      </c>
      <c r="Z1632" s="162" t="s">
        <v>204</v>
      </c>
      <c r="AA1632" s="162" t="s">
        <v>204</v>
      </c>
      <c r="AB1632" s="162" t="s">
        <v>204</v>
      </c>
      <c r="AC1632" s="162" t="s">
        <v>204</v>
      </c>
      <c r="AD1632" s="162" t="s">
        <v>204</v>
      </c>
      <c r="AE1632" s="162" t="s">
        <v>204</v>
      </c>
      <c r="AF1632" s="162" t="s">
        <v>204</v>
      </c>
      <c r="AG1632" s="162" t="s">
        <v>197</v>
      </c>
    </row>
    <row r="1633" spans="1:33" x14ac:dyDescent="0.25">
      <c r="A1633" s="162" t="s">
        <v>239</v>
      </c>
      <c r="B1633" s="162" t="s">
        <v>197</v>
      </c>
      <c r="C1633" s="162" t="s">
        <v>197</v>
      </c>
      <c r="D1633" s="162" t="s">
        <v>1358</v>
      </c>
      <c r="E1633" s="162" t="s">
        <v>197</v>
      </c>
      <c r="F1633" s="162" t="s">
        <v>1359</v>
      </c>
      <c r="G1633" s="162" t="s">
        <v>2330</v>
      </c>
      <c r="H1633" s="162" t="s">
        <v>2331</v>
      </c>
      <c r="I1633" s="162" t="s">
        <v>2332</v>
      </c>
      <c r="J1633" s="162" t="s">
        <v>186</v>
      </c>
      <c r="K1633" s="162" t="s">
        <v>2333</v>
      </c>
      <c r="L1633" s="162">
        <v>8</v>
      </c>
      <c r="M1633" s="162">
        <v>2018</v>
      </c>
      <c r="N1633" s="162" t="s">
        <v>2970</v>
      </c>
      <c r="O1633" s="162">
        <v>1996</v>
      </c>
      <c r="P1633" s="162" t="s">
        <v>246</v>
      </c>
      <c r="Q1633" s="162" t="s">
        <v>246</v>
      </c>
      <c r="R1633" s="162" t="s">
        <v>242</v>
      </c>
      <c r="S1633" s="162" t="s">
        <v>204</v>
      </c>
      <c r="T1633" s="162" t="s">
        <v>204</v>
      </c>
      <c r="U1633" s="162" t="s">
        <v>246</v>
      </c>
      <c r="V1633" s="162" t="s">
        <v>246</v>
      </c>
      <c r="W1633" s="162" t="s">
        <v>204</v>
      </c>
      <c r="X1633" s="162" t="s">
        <v>246</v>
      </c>
      <c r="Y1633" s="162" t="s">
        <v>204</v>
      </c>
      <c r="Z1633" s="162" t="s">
        <v>246</v>
      </c>
      <c r="AA1633" s="162" t="s">
        <v>204</v>
      </c>
      <c r="AB1633" s="162" t="s">
        <v>246</v>
      </c>
      <c r="AC1633" s="162" t="s">
        <v>204</v>
      </c>
      <c r="AD1633" s="162" t="s">
        <v>204</v>
      </c>
      <c r="AE1633" s="162" t="s">
        <v>204</v>
      </c>
      <c r="AF1633" s="162" t="s">
        <v>204</v>
      </c>
      <c r="AG1633" s="162" t="s">
        <v>197</v>
      </c>
    </row>
    <row r="1634" spans="1:33" x14ac:dyDescent="0.25">
      <c r="A1634" s="162" t="s">
        <v>239</v>
      </c>
      <c r="B1634" s="162" t="s">
        <v>197</v>
      </c>
      <c r="C1634" s="162" t="s">
        <v>197</v>
      </c>
      <c r="D1634" s="162" t="s">
        <v>1358</v>
      </c>
      <c r="E1634" s="162" t="s">
        <v>197</v>
      </c>
      <c r="F1634" s="162" t="s">
        <v>1359</v>
      </c>
      <c r="G1634" s="162" t="s">
        <v>2330</v>
      </c>
      <c r="H1634" s="162" t="s">
        <v>2331</v>
      </c>
      <c r="I1634" s="162" t="s">
        <v>2332</v>
      </c>
      <c r="J1634" s="162" t="s">
        <v>186</v>
      </c>
      <c r="K1634" s="162" t="s">
        <v>2333</v>
      </c>
      <c r="L1634" s="162">
        <v>12</v>
      </c>
      <c r="M1634" s="162">
        <v>2017</v>
      </c>
      <c r="N1634" s="162" t="s">
        <v>2976</v>
      </c>
      <c r="O1634" s="162">
        <v>1961</v>
      </c>
      <c r="P1634" s="162" t="s">
        <v>204</v>
      </c>
      <c r="Q1634" s="162" t="s">
        <v>204</v>
      </c>
      <c r="R1634" s="162" t="s">
        <v>242</v>
      </c>
      <c r="S1634" s="162" t="s">
        <v>204</v>
      </c>
      <c r="T1634" s="162" t="s">
        <v>204</v>
      </c>
      <c r="U1634" s="162" t="s">
        <v>204</v>
      </c>
      <c r="V1634" s="162" t="s">
        <v>204</v>
      </c>
      <c r="W1634" s="162" t="s">
        <v>204</v>
      </c>
      <c r="X1634" s="162" t="s">
        <v>204</v>
      </c>
      <c r="Y1634" s="162" t="s">
        <v>204</v>
      </c>
      <c r="Z1634" s="162" t="s">
        <v>204</v>
      </c>
      <c r="AA1634" s="162" t="s">
        <v>204</v>
      </c>
      <c r="AB1634" s="162" t="s">
        <v>204</v>
      </c>
      <c r="AC1634" s="162" t="s">
        <v>204</v>
      </c>
      <c r="AD1634" s="162" t="s">
        <v>204</v>
      </c>
      <c r="AE1634" s="162" t="s">
        <v>204</v>
      </c>
      <c r="AF1634" s="162" t="s">
        <v>204</v>
      </c>
      <c r="AG1634" s="162" t="s">
        <v>197</v>
      </c>
    </row>
    <row r="1635" spans="1:33" x14ac:dyDescent="0.25">
      <c r="A1635" s="162" t="s">
        <v>239</v>
      </c>
      <c r="B1635" s="162" t="s">
        <v>197</v>
      </c>
      <c r="C1635" s="162" t="s">
        <v>197</v>
      </c>
      <c r="D1635" s="162" t="s">
        <v>1358</v>
      </c>
      <c r="E1635" s="162" t="s">
        <v>197</v>
      </c>
      <c r="F1635" s="162" t="s">
        <v>1359</v>
      </c>
      <c r="G1635" s="162" t="s">
        <v>2330</v>
      </c>
      <c r="H1635" s="162" t="s">
        <v>2331</v>
      </c>
      <c r="I1635" s="162" t="s">
        <v>2332</v>
      </c>
      <c r="J1635" s="162" t="s">
        <v>186</v>
      </c>
      <c r="K1635" s="162" t="s">
        <v>2333</v>
      </c>
      <c r="L1635" s="162">
        <v>6</v>
      </c>
      <c r="M1635" s="162">
        <v>2018</v>
      </c>
      <c r="N1635" s="162" t="s">
        <v>2982</v>
      </c>
      <c r="O1635" s="162">
        <v>2242</v>
      </c>
      <c r="P1635" s="162" t="s">
        <v>204</v>
      </c>
      <c r="Q1635" s="162" t="s">
        <v>204</v>
      </c>
      <c r="R1635" s="162" t="s">
        <v>242</v>
      </c>
      <c r="S1635" s="162" t="s">
        <v>204</v>
      </c>
      <c r="T1635" s="162" t="s">
        <v>204</v>
      </c>
      <c r="U1635" s="162" t="s">
        <v>204</v>
      </c>
      <c r="V1635" s="162" t="s">
        <v>204</v>
      </c>
      <c r="W1635" s="162" t="s">
        <v>204</v>
      </c>
      <c r="X1635" s="162" t="s">
        <v>204</v>
      </c>
      <c r="Y1635" s="162" t="s">
        <v>204</v>
      </c>
      <c r="Z1635" s="162" t="s">
        <v>204</v>
      </c>
      <c r="AA1635" s="162" t="s">
        <v>204</v>
      </c>
      <c r="AB1635" s="162" t="s">
        <v>204</v>
      </c>
      <c r="AC1635" s="162" t="s">
        <v>204</v>
      </c>
      <c r="AD1635" s="162" t="s">
        <v>204</v>
      </c>
      <c r="AE1635" s="162" t="s">
        <v>204</v>
      </c>
      <c r="AF1635" s="162" t="s">
        <v>204</v>
      </c>
      <c r="AG1635" s="162" t="s">
        <v>197</v>
      </c>
    </row>
    <row r="1636" spans="1:33" x14ac:dyDescent="0.25">
      <c r="A1636" s="162" t="s">
        <v>239</v>
      </c>
      <c r="B1636" s="162" t="s">
        <v>197</v>
      </c>
      <c r="C1636" s="162" t="s">
        <v>197</v>
      </c>
      <c r="D1636" s="162" t="s">
        <v>1358</v>
      </c>
      <c r="E1636" s="162" t="s">
        <v>197</v>
      </c>
      <c r="F1636" s="162" t="s">
        <v>1359</v>
      </c>
      <c r="G1636" s="162" t="s">
        <v>2330</v>
      </c>
      <c r="H1636" s="162" t="s">
        <v>2331</v>
      </c>
      <c r="I1636" s="162" t="s">
        <v>2332</v>
      </c>
      <c r="J1636" s="162" t="s">
        <v>186</v>
      </c>
      <c r="K1636" s="162" t="s">
        <v>2333</v>
      </c>
      <c r="L1636" s="162">
        <v>3</v>
      </c>
      <c r="M1636" s="162">
        <v>2018</v>
      </c>
      <c r="N1636" s="162" t="s">
        <v>2979</v>
      </c>
      <c r="O1636" s="162">
        <v>1355</v>
      </c>
      <c r="P1636" s="162" t="s">
        <v>204</v>
      </c>
      <c r="Q1636" s="162" t="s">
        <v>204</v>
      </c>
      <c r="R1636" s="162" t="s">
        <v>242</v>
      </c>
      <c r="S1636" s="162" t="s">
        <v>204</v>
      </c>
      <c r="T1636" s="162" t="s">
        <v>204</v>
      </c>
      <c r="U1636" s="162" t="s">
        <v>204</v>
      </c>
      <c r="V1636" s="162" t="s">
        <v>204</v>
      </c>
      <c r="W1636" s="162" t="s">
        <v>204</v>
      </c>
      <c r="X1636" s="162" t="s">
        <v>204</v>
      </c>
      <c r="Y1636" s="162" t="s">
        <v>204</v>
      </c>
      <c r="Z1636" s="162" t="s">
        <v>204</v>
      </c>
      <c r="AA1636" s="162" t="s">
        <v>204</v>
      </c>
      <c r="AB1636" s="162" t="s">
        <v>204</v>
      </c>
      <c r="AC1636" s="162" t="s">
        <v>204</v>
      </c>
      <c r="AD1636" s="162" t="s">
        <v>204</v>
      </c>
      <c r="AE1636" s="162" t="s">
        <v>204</v>
      </c>
      <c r="AF1636" s="162" t="s">
        <v>204</v>
      </c>
      <c r="AG1636" s="162" t="s">
        <v>197</v>
      </c>
    </row>
    <row r="1637" spans="1:33" x14ac:dyDescent="0.25">
      <c r="A1637" s="162" t="s">
        <v>239</v>
      </c>
      <c r="B1637" s="162" t="s">
        <v>197</v>
      </c>
      <c r="C1637" s="162" t="s">
        <v>197</v>
      </c>
      <c r="D1637" s="162" t="s">
        <v>1358</v>
      </c>
      <c r="E1637" s="162" t="s">
        <v>197</v>
      </c>
      <c r="F1637" s="162" t="s">
        <v>1359</v>
      </c>
      <c r="G1637" s="162" t="s">
        <v>2330</v>
      </c>
      <c r="H1637" s="162" t="s">
        <v>2331</v>
      </c>
      <c r="I1637" s="162" t="s">
        <v>2332</v>
      </c>
      <c r="J1637" s="162" t="s">
        <v>186</v>
      </c>
      <c r="K1637" s="162" t="s">
        <v>2333</v>
      </c>
      <c r="L1637" s="162">
        <v>2</v>
      </c>
      <c r="M1637" s="162">
        <v>2018</v>
      </c>
      <c r="N1637" s="162" t="s">
        <v>2978</v>
      </c>
      <c r="O1637" s="162">
        <v>1858</v>
      </c>
      <c r="P1637" s="162" t="s">
        <v>204</v>
      </c>
      <c r="Q1637" s="162" t="s">
        <v>204</v>
      </c>
      <c r="R1637" s="162" t="s">
        <v>242</v>
      </c>
      <c r="S1637" s="162" t="s">
        <v>204</v>
      </c>
      <c r="T1637" s="162" t="s">
        <v>204</v>
      </c>
      <c r="U1637" s="162" t="s">
        <v>204</v>
      </c>
      <c r="V1637" s="162" t="s">
        <v>204</v>
      </c>
      <c r="W1637" s="162" t="s">
        <v>204</v>
      </c>
      <c r="X1637" s="162" t="s">
        <v>204</v>
      </c>
      <c r="Y1637" s="162" t="s">
        <v>204</v>
      </c>
      <c r="Z1637" s="162" t="s">
        <v>204</v>
      </c>
      <c r="AA1637" s="162" t="s">
        <v>204</v>
      </c>
      <c r="AB1637" s="162" t="s">
        <v>204</v>
      </c>
      <c r="AC1637" s="162" t="s">
        <v>204</v>
      </c>
      <c r="AD1637" s="162" t="s">
        <v>204</v>
      </c>
      <c r="AE1637" s="162" t="s">
        <v>204</v>
      </c>
      <c r="AF1637" s="162" t="s">
        <v>204</v>
      </c>
      <c r="AG1637" s="162" t="s">
        <v>197</v>
      </c>
    </row>
    <row r="1638" spans="1:33" x14ac:dyDescent="0.25">
      <c r="A1638" s="162" t="s">
        <v>239</v>
      </c>
      <c r="B1638" s="162" t="s">
        <v>197</v>
      </c>
      <c r="C1638" s="162" t="s">
        <v>197</v>
      </c>
      <c r="D1638" s="162" t="s">
        <v>1358</v>
      </c>
      <c r="E1638" s="162" t="s">
        <v>197</v>
      </c>
      <c r="F1638" s="162" t="s">
        <v>1359</v>
      </c>
      <c r="G1638" s="162" t="s">
        <v>2330</v>
      </c>
      <c r="H1638" s="162" t="s">
        <v>2331</v>
      </c>
      <c r="I1638" s="162" t="s">
        <v>2332</v>
      </c>
      <c r="J1638" s="162" t="s">
        <v>186</v>
      </c>
      <c r="K1638" s="162" t="s">
        <v>2333</v>
      </c>
      <c r="L1638" s="162">
        <v>5</v>
      </c>
      <c r="M1638" s="162">
        <v>2018</v>
      </c>
      <c r="N1638" s="162" t="s">
        <v>2981</v>
      </c>
      <c r="O1638" s="162">
        <v>1484</v>
      </c>
      <c r="P1638" s="162" t="s">
        <v>204</v>
      </c>
      <c r="Q1638" s="162" t="s">
        <v>204</v>
      </c>
      <c r="R1638" s="162" t="s">
        <v>242</v>
      </c>
      <c r="S1638" s="162" t="s">
        <v>204</v>
      </c>
      <c r="T1638" s="162" t="s">
        <v>204</v>
      </c>
      <c r="U1638" s="162" t="s">
        <v>204</v>
      </c>
      <c r="V1638" s="162" t="s">
        <v>204</v>
      </c>
      <c r="W1638" s="162" t="s">
        <v>204</v>
      </c>
      <c r="X1638" s="162" t="s">
        <v>204</v>
      </c>
      <c r="Y1638" s="162" t="s">
        <v>204</v>
      </c>
      <c r="Z1638" s="162" t="s">
        <v>204</v>
      </c>
      <c r="AA1638" s="162" t="s">
        <v>204</v>
      </c>
      <c r="AB1638" s="162" t="s">
        <v>204</v>
      </c>
      <c r="AC1638" s="162" t="s">
        <v>204</v>
      </c>
      <c r="AD1638" s="162" t="s">
        <v>204</v>
      </c>
      <c r="AE1638" s="162" t="s">
        <v>204</v>
      </c>
      <c r="AF1638" s="162" t="s">
        <v>204</v>
      </c>
      <c r="AG1638" s="162" t="s">
        <v>197</v>
      </c>
    </row>
    <row r="1639" spans="1:33" x14ac:dyDescent="0.25">
      <c r="A1639" s="162" t="s">
        <v>239</v>
      </c>
      <c r="B1639" s="162" t="s">
        <v>197</v>
      </c>
      <c r="C1639" s="162" t="s">
        <v>197</v>
      </c>
      <c r="D1639" s="162" t="s">
        <v>1358</v>
      </c>
      <c r="E1639" s="162" t="s">
        <v>197</v>
      </c>
      <c r="F1639" s="162" t="s">
        <v>1359</v>
      </c>
      <c r="G1639" s="162" t="s">
        <v>2330</v>
      </c>
      <c r="H1639" s="162" t="s">
        <v>2331</v>
      </c>
      <c r="I1639" s="162" t="s">
        <v>2332</v>
      </c>
      <c r="J1639" s="162" t="s">
        <v>186</v>
      </c>
      <c r="K1639" s="162" t="s">
        <v>2333</v>
      </c>
      <c r="L1639" s="162">
        <v>4</v>
      </c>
      <c r="M1639" s="162">
        <v>2018</v>
      </c>
      <c r="N1639" s="162" t="s">
        <v>2980</v>
      </c>
      <c r="O1639" s="162">
        <v>2080</v>
      </c>
      <c r="P1639" s="162" t="s">
        <v>204</v>
      </c>
      <c r="Q1639" s="162" t="s">
        <v>204</v>
      </c>
      <c r="R1639" s="162" t="s">
        <v>242</v>
      </c>
      <c r="S1639" s="162" t="s">
        <v>204</v>
      </c>
      <c r="T1639" s="162" t="s">
        <v>204</v>
      </c>
      <c r="U1639" s="162" t="s">
        <v>204</v>
      </c>
      <c r="V1639" s="162" t="s">
        <v>204</v>
      </c>
      <c r="W1639" s="162" t="s">
        <v>204</v>
      </c>
      <c r="X1639" s="162" t="s">
        <v>204</v>
      </c>
      <c r="Y1639" s="162" t="s">
        <v>204</v>
      </c>
      <c r="Z1639" s="162" t="s">
        <v>204</v>
      </c>
      <c r="AA1639" s="162" t="s">
        <v>204</v>
      </c>
      <c r="AB1639" s="162" t="s">
        <v>204</v>
      </c>
      <c r="AC1639" s="162" t="s">
        <v>204</v>
      </c>
      <c r="AD1639" s="162" t="s">
        <v>204</v>
      </c>
      <c r="AE1639" s="162" t="s">
        <v>204</v>
      </c>
      <c r="AF1639" s="162" t="s">
        <v>204</v>
      </c>
      <c r="AG1639" s="162" t="s">
        <v>197</v>
      </c>
    </row>
    <row r="1640" spans="1:33" x14ac:dyDescent="0.25">
      <c r="A1640" s="162" t="s">
        <v>239</v>
      </c>
      <c r="B1640" s="162" t="s">
        <v>197</v>
      </c>
      <c r="C1640" s="162" t="s">
        <v>197</v>
      </c>
      <c r="D1640" s="162" t="s">
        <v>1358</v>
      </c>
      <c r="E1640" s="162" t="s">
        <v>197</v>
      </c>
      <c r="F1640" s="162" t="s">
        <v>1359</v>
      </c>
      <c r="G1640" s="162" t="s">
        <v>2330</v>
      </c>
      <c r="H1640" s="162" t="s">
        <v>2331</v>
      </c>
      <c r="I1640" s="162" t="s">
        <v>2332</v>
      </c>
      <c r="J1640" s="162" t="s">
        <v>186</v>
      </c>
      <c r="K1640" s="162" t="s">
        <v>2333</v>
      </c>
      <c r="L1640" s="162">
        <v>11</v>
      </c>
      <c r="M1640" s="162">
        <v>2017</v>
      </c>
      <c r="N1640" s="162" t="s">
        <v>2975</v>
      </c>
      <c r="O1640" s="162">
        <v>1616</v>
      </c>
      <c r="P1640" s="162" t="s">
        <v>204</v>
      </c>
      <c r="Q1640" s="162" t="s">
        <v>204</v>
      </c>
      <c r="R1640" s="162" t="s">
        <v>242</v>
      </c>
      <c r="S1640" s="162" t="s">
        <v>204</v>
      </c>
      <c r="T1640" s="162" t="s">
        <v>204</v>
      </c>
      <c r="U1640" s="162" t="s">
        <v>204</v>
      </c>
      <c r="V1640" s="162" t="s">
        <v>204</v>
      </c>
      <c r="W1640" s="162" t="s">
        <v>204</v>
      </c>
      <c r="X1640" s="162" t="s">
        <v>204</v>
      </c>
      <c r="Y1640" s="162" t="s">
        <v>204</v>
      </c>
      <c r="Z1640" s="162" t="s">
        <v>204</v>
      </c>
      <c r="AA1640" s="162" t="s">
        <v>204</v>
      </c>
      <c r="AB1640" s="162" t="s">
        <v>204</v>
      </c>
      <c r="AC1640" s="162" t="s">
        <v>204</v>
      </c>
      <c r="AD1640" s="162" t="s">
        <v>204</v>
      </c>
      <c r="AE1640" s="162" t="s">
        <v>204</v>
      </c>
      <c r="AF1640" s="162" t="s">
        <v>204</v>
      </c>
      <c r="AG1640" s="162" t="s">
        <v>197</v>
      </c>
    </row>
    <row r="1641" spans="1:33" x14ac:dyDescent="0.25">
      <c r="A1641" s="162" t="s">
        <v>239</v>
      </c>
      <c r="B1641" s="162" t="s">
        <v>197</v>
      </c>
      <c r="C1641" s="162" t="s">
        <v>197</v>
      </c>
      <c r="D1641" s="162" t="s">
        <v>1358</v>
      </c>
      <c r="E1641" s="162" t="s">
        <v>197</v>
      </c>
      <c r="F1641" s="162" t="s">
        <v>1359</v>
      </c>
      <c r="G1641" s="162" t="s">
        <v>2330</v>
      </c>
      <c r="H1641" s="162" t="s">
        <v>2331</v>
      </c>
      <c r="I1641" s="162" t="s">
        <v>2332</v>
      </c>
      <c r="J1641" s="162" t="s">
        <v>186</v>
      </c>
      <c r="K1641" s="162" t="s">
        <v>2333</v>
      </c>
      <c r="L1641" s="162">
        <v>7</v>
      </c>
      <c r="M1641" s="162">
        <v>2017</v>
      </c>
      <c r="N1641" s="162" t="s">
        <v>2971</v>
      </c>
      <c r="O1641" s="162">
        <v>2323</v>
      </c>
      <c r="P1641" s="162" t="s">
        <v>204</v>
      </c>
      <c r="Q1641" s="162" t="s">
        <v>204</v>
      </c>
      <c r="R1641" s="162" t="s">
        <v>242</v>
      </c>
      <c r="S1641" s="162" t="s">
        <v>204</v>
      </c>
      <c r="T1641" s="162" t="s">
        <v>204</v>
      </c>
      <c r="U1641" s="162" t="s">
        <v>204</v>
      </c>
      <c r="V1641" s="162" t="s">
        <v>204</v>
      </c>
      <c r="W1641" s="162" t="s">
        <v>204</v>
      </c>
      <c r="X1641" s="162" t="s">
        <v>204</v>
      </c>
      <c r="Y1641" s="162" t="s">
        <v>204</v>
      </c>
      <c r="Z1641" s="162" t="s">
        <v>204</v>
      </c>
      <c r="AA1641" s="162" t="s">
        <v>204</v>
      </c>
      <c r="AB1641" s="162" t="s">
        <v>204</v>
      </c>
      <c r="AC1641" s="162" t="s">
        <v>204</v>
      </c>
      <c r="AD1641" s="162" t="s">
        <v>204</v>
      </c>
      <c r="AE1641" s="162" t="s">
        <v>204</v>
      </c>
      <c r="AF1641" s="162" t="s">
        <v>204</v>
      </c>
      <c r="AG1641" s="162" t="s">
        <v>197</v>
      </c>
    </row>
    <row r="1642" spans="1:33" x14ac:dyDescent="0.25">
      <c r="A1642" s="162" t="s">
        <v>239</v>
      </c>
      <c r="B1642" s="162" t="s">
        <v>197</v>
      </c>
      <c r="C1642" s="162" t="s">
        <v>197</v>
      </c>
      <c r="D1642" s="162" t="s">
        <v>1358</v>
      </c>
      <c r="E1642" s="162" t="s">
        <v>197</v>
      </c>
      <c r="F1642" s="162" t="s">
        <v>1359</v>
      </c>
      <c r="G1642" s="162" t="s">
        <v>2330</v>
      </c>
      <c r="H1642" s="162" t="s">
        <v>2331</v>
      </c>
      <c r="I1642" s="162" t="s">
        <v>2332</v>
      </c>
      <c r="J1642" s="162" t="s">
        <v>186</v>
      </c>
      <c r="K1642" s="162" t="s">
        <v>2333</v>
      </c>
      <c r="L1642" s="162">
        <v>8</v>
      </c>
      <c r="M1642" s="162">
        <v>2017</v>
      </c>
      <c r="N1642" s="162" t="s">
        <v>2972</v>
      </c>
      <c r="O1642" s="162">
        <v>2193</v>
      </c>
      <c r="P1642" s="162" t="s">
        <v>204</v>
      </c>
      <c r="Q1642" s="162" t="s">
        <v>204</v>
      </c>
      <c r="R1642" s="162" t="s">
        <v>242</v>
      </c>
      <c r="S1642" s="162" t="s">
        <v>204</v>
      </c>
      <c r="T1642" s="162" t="s">
        <v>204</v>
      </c>
      <c r="U1642" s="162" t="s">
        <v>204</v>
      </c>
      <c r="V1642" s="162" t="s">
        <v>204</v>
      </c>
      <c r="W1642" s="162" t="s">
        <v>204</v>
      </c>
      <c r="X1642" s="162" t="s">
        <v>204</v>
      </c>
      <c r="Y1642" s="162" t="s">
        <v>204</v>
      </c>
      <c r="Z1642" s="162" t="s">
        <v>204</v>
      </c>
      <c r="AA1642" s="162" t="s">
        <v>204</v>
      </c>
      <c r="AB1642" s="162" t="s">
        <v>204</v>
      </c>
      <c r="AC1642" s="162" t="s">
        <v>204</v>
      </c>
      <c r="AD1642" s="162" t="s">
        <v>204</v>
      </c>
      <c r="AE1642" s="162" t="s">
        <v>204</v>
      </c>
      <c r="AF1642" s="162" t="s">
        <v>204</v>
      </c>
      <c r="AG1642" s="162" t="s">
        <v>197</v>
      </c>
    </row>
    <row r="1643" spans="1:33" x14ac:dyDescent="0.25">
      <c r="A1643" s="162" t="s">
        <v>239</v>
      </c>
      <c r="B1643" s="162" t="s">
        <v>197</v>
      </c>
      <c r="C1643" s="162" t="s">
        <v>197</v>
      </c>
      <c r="D1643" s="162" t="s">
        <v>1358</v>
      </c>
      <c r="E1643" s="162" t="s">
        <v>197</v>
      </c>
      <c r="F1643" s="162" t="s">
        <v>1359</v>
      </c>
      <c r="G1643" s="162" t="s">
        <v>2330</v>
      </c>
      <c r="H1643" s="162" t="s">
        <v>2331</v>
      </c>
      <c r="I1643" s="162" t="s">
        <v>2332</v>
      </c>
      <c r="J1643" s="162" t="s">
        <v>186</v>
      </c>
      <c r="K1643" s="162" t="s">
        <v>2333</v>
      </c>
      <c r="L1643" s="162">
        <v>9</v>
      </c>
      <c r="M1643" s="162">
        <v>2017</v>
      </c>
      <c r="N1643" s="162" t="s">
        <v>2973</v>
      </c>
      <c r="O1643" s="162">
        <v>1431</v>
      </c>
      <c r="P1643" s="162" t="s">
        <v>204</v>
      </c>
      <c r="Q1643" s="162" t="s">
        <v>204</v>
      </c>
      <c r="R1643" s="162" t="s">
        <v>242</v>
      </c>
      <c r="S1643" s="162" t="s">
        <v>204</v>
      </c>
      <c r="T1643" s="162" t="s">
        <v>204</v>
      </c>
      <c r="U1643" s="162" t="s">
        <v>204</v>
      </c>
      <c r="V1643" s="162" t="s">
        <v>204</v>
      </c>
      <c r="W1643" s="162" t="s">
        <v>204</v>
      </c>
      <c r="X1643" s="162" t="s">
        <v>204</v>
      </c>
      <c r="Y1643" s="162" t="s">
        <v>204</v>
      </c>
      <c r="Z1643" s="162" t="s">
        <v>204</v>
      </c>
      <c r="AA1643" s="162" t="s">
        <v>204</v>
      </c>
      <c r="AB1643" s="162" t="s">
        <v>204</v>
      </c>
      <c r="AC1643" s="162" t="s">
        <v>204</v>
      </c>
      <c r="AD1643" s="162" t="s">
        <v>204</v>
      </c>
      <c r="AE1643" s="162" t="s">
        <v>204</v>
      </c>
      <c r="AF1643" s="162" t="s">
        <v>204</v>
      </c>
      <c r="AG1643" s="162" t="s">
        <v>197</v>
      </c>
    </row>
    <row r="1644" spans="1:33" x14ac:dyDescent="0.25">
      <c r="A1644" s="162" t="s">
        <v>239</v>
      </c>
      <c r="B1644" s="162" t="s">
        <v>197</v>
      </c>
      <c r="C1644" s="162" t="s">
        <v>197</v>
      </c>
      <c r="D1644" s="162" t="s">
        <v>1358</v>
      </c>
      <c r="E1644" s="162" t="s">
        <v>197</v>
      </c>
      <c r="F1644" s="162" t="s">
        <v>1359</v>
      </c>
      <c r="G1644" s="162" t="s">
        <v>2330</v>
      </c>
      <c r="H1644" s="162" t="s">
        <v>2331</v>
      </c>
      <c r="I1644" s="162" t="s">
        <v>2332</v>
      </c>
      <c r="J1644" s="162" t="s">
        <v>186</v>
      </c>
      <c r="K1644" s="162" t="s">
        <v>2333</v>
      </c>
      <c r="L1644" s="162">
        <v>10</v>
      </c>
      <c r="M1644" s="162">
        <v>2017</v>
      </c>
      <c r="N1644" s="162" t="s">
        <v>2974</v>
      </c>
      <c r="O1644" s="162">
        <v>1422</v>
      </c>
      <c r="P1644" s="162" t="s">
        <v>204</v>
      </c>
      <c r="Q1644" s="162" t="s">
        <v>204</v>
      </c>
      <c r="R1644" s="162" t="s">
        <v>242</v>
      </c>
      <c r="S1644" s="162" t="s">
        <v>204</v>
      </c>
      <c r="T1644" s="162" t="s">
        <v>204</v>
      </c>
      <c r="U1644" s="162" t="s">
        <v>204</v>
      </c>
      <c r="V1644" s="162" t="s">
        <v>204</v>
      </c>
      <c r="W1644" s="162" t="s">
        <v>204</v>
      </c>
      <c r="X1644" s="162" t="s">
        <v>204</v>
      </c>
      <c r="Y1644" s="162" t="s">
        <v>204</v>
      </c>
      <c r="Z1644" s="162" t="s">
        <v>204</v>
      </c>
      <c r="AA1644" s="162" t="s">
        <v>204</v>
      </c>
      <c r="AB1644" s="162" t="s">
        <v>204</v>
      </c>
      <c r="AC1644" s="162" t="s">
        <v>204</v>
      </c>
      <c r="AD1644" s="162" t="s">
        <v>204</v>
      </c>
      <c r="AE1644" s="162" t="s">
        <v>204</v>
      </c>
      <c r="AF1644" s="162" t="s">
        <v>204</v>
      </c>
      <c r="AG1644" s="162" t="s">
        <v>197</v>
      </c>
    </row>
    <row r="1645" spans="1:33" x14ac:dyDescent="0.25">
      <c r="A1645" s="162" t="s">
        <v>239</v>
      </c>
      <c r="B1645" s="162" t="s">
        <v>197</v>
      </c>
      <c r="C1645" s="162" t="s">
        <v>197</v>
      </c>
      <c r="D1645" s="162" t="s">
        <v>1358</v>
      </c>
      <c r="E1645" s="162" t="s">
        <v>197</v>
      </c>
      <c r="F1645" s="162" t="s">
        <v>1359</v>
      </c>
      <c r="G1645" s="162" t="s">
        <v>2984</v>
      </c>
      <c r="H1645" s="162" t="s">
        <v>2985</v>
      </c>
      <c r="I1645" s="162" t="s">
        <v>2986</v>
      </c>
      <c r="J1645" s="162" t="s">
        <v>1523</v>
      </c>
      <c r="K1645" s="162" t="s">
        <v>10</v>
      </c>
      <c r="L1645" s="162">
        <v>7</v>
      </c>
      <c r="M1645" s="162">
        <v>2017</v>
      </c>
      <c r="N1645" s="162" t="s">
        <v>2987</v>
      </c>
      <c r="O1645" s="162">
        <v>2000</v>
      </c>
      <c r="P1645" s="162" t="s">
        <v>204</v>
      </c>
      <c r="Q1645" s="162" t="s">
        <v>204</v>
      </c>
      <c r="R1645" s="162" t="s">
        <v>242</v>
      </c>
      <c r="S1645" s="162" t="s">
        <v>204</v>
      </c>
      <c r="T1645" s="162" t="s">
        <v>204</v>
      </c>
      <c r="U1645" s="162" t="s">
        <v>204</v>
      </c>
      <c r="V1645" s="162" t="s">
        <v>204</v>
      </c>
      <c r="W1645" s="162" t="s">
        <v>204</v>
      </c>
      <c r="X1645" s="162" t="s">
        <v>204</v>
      </c>
      <c r="Y1645" s="162" t="s">
        <v>205</v>
      </c>
      <c r="Z1645" s="162" t="s">
        <v>204</v>
      </c>
      <c r="AA1645" s="162" t="s">
        <v>204</v>
      </c>
      <c r="AB1645" s="162" t="s">
        <v>205</v>
      </c>
      <c r="AC1645" s="162" t="s">
        <v>204</v>
      </c>
      <c r="AD1645" s="162" t="s">
        <v>204</v>
      </c>
      <c r="AE1645" s="162" t="s">
        <v>204</v>
      </c>
      <c r="AF1645" s="162" t="s">
        <v>204</v>
      </c>
      <c r="AG1645" s="162" t="s">
        <v>197</v>
      </c>
    </row>
    <row r="1646" spans="1:33" x14ac:dyDescent="0.25">
      <c r="A1646" s="162" t="s">
        <v>239</v>
      </c>
      <c r="B1646" s="162" t="s">
        <v>197</v>
      </c>
      <c r="C1646" s="162" t="s">
        <v>197</v>
      </c>
      <c r="D1646" s="162" t="s">
        <v>1358</v>
      </c>
      <c r="E1646" s="162" t="s">
        <v>197</v>
      </c>
      <c r="F1646" s="162" t="s">
        <v>1359</v>
      </c>
      <c r="G1646" s="162" t="s">
        <v>42</v>
      </c>
      <c r="H1646" s="162" t="s">
        <v>41</v>
      </c>
      <c r="I1646" s="162" t="s">
        <v>1411</v>
      </c>
      <c r="J1646" s="162" t="s">
        <v>1412</v>
      </c>
      <c r="K1646" s="162" t="s">
        <v>10</v>
      </c>
      <c r="L1646" s="162">
        <v>3</v>
      </c>
      <c r="M1646" s="162">
        <v>2018</v>
      </c>
      <c r="N1646" s="162" t="s">
        <v>2989</v>
      </c>
      <c r="O1646" s="162">
        <v>731</v>
      </c>
      <c r="P1646" s="162" t="s">
        <v>204</v>
      </c>
      <c r="Q1646" s="162" t="s">
        <v>204</v>
      </c>
      <c r="R1646" s="162" t="s">
        <v>242</v>
      </c>
      <c r="S1646" s="162" t="s">
        <v>204</v>
      </c>
      <c r="T1646" s="162" t="s">
        <v>204</v>
      </c>
      <c r="U1646" s="162" t="s">
        <v>204</v>
      </c>
      <c r="V1646" s="162" t="s">
        <v>204</v>
      </c>
      <c r="W1646" s="162" t="s">
        <v>204</v>
      </c>
      <c r="X1646" s="162" t="s">
        <v>204</v>
      </c>
      <c r="Y1646" s="162" t="s">
        <v>204</v>
      </c>
      <c r="Z1646" s="162" t="s">
        <v>204</v>
      </c>
      <c r="AA1646" s="162" t="s">
        <v>204</v>
      </c>
      <c r="AB1646" s="162" t="s">
        <v>205</v>
      </c>
      <c r="AC1646" s="162" t="s">
        <v>204</v>
      </c>
      <c r="AD1646" s="162" t="s">
        <v>204</v>
      </c>
      <c r="AE1646" s="162" t="s">
        <v>204</v>
      </c>
      <c r="AF1646" s="162" t="s">
        <v>204</v>
      </c>
      <c r="AG1646" s="162" t="s">
        <v>197</v>
      </c>
    </row>
    <row r="1647" spans="1:33" x14ac:dyDescent="0.25">
      <c r="A1647" s="162" t="s">
        <v>239</v>
      </c>
      <c r="B1647" s="162" t="s">
        <v>197</v>
      </c>
      <c r="C1647" s="162" t="s">
        <v>197</v>
      </c>
      <c r="D1647" s="162" t="s">
        <v>1358</v>
      </c>
      <c r="E1647" s="162" t="s">
        <v>197</v>
      </c>
      <c r="F1647" s="162" t="s">
        <v>1359</v>
      </c>
      <c r="G1647" s="162" t="s">
        <v>42</v>
      </c>
      <c r="H1647" s="162" t="s">
        <v>41</v>
      </c>
      <c r="I1647" s="162" t="s">
        <v>1411</v>
      </c>
      <c r="J1647" s="162" t="s">
        <v>1412</v>
      </c>
      <c r="K1647" s="162" t="s">
        <v>10</v>
      </c>
      <c r="L1647" s="162">
        <v>2</v>
      </c>
      <c r="M1647" s="162">
        <v>2018</v>
      </c>
      <c r="N1647" s="162" t="s">
        <v>2990</v>
      </c>
      <c r="O1647" s="162">
        <v>4419</v>
      </c>
      <c r="P1647" s="162" t="s">
        <v>204</v>
      </c>
      <c r="Q1647" s="162" t="s">
        <v>204</v>
      </c>
      <c r="R1647" s="162" t="s">
        <v>242</v>
      </c>
      <c r="S1647" s="162" t="s">
        <v>204</v>
      </c>
      <c r="T1647" s="162" t="s">
        <v>204</v>
      </c>
      <c r="U1647" s="162" t="s">
        <v>204</v>
      </c>
      <c r="V1647" s="162" t="s">
        <v>204</v>
      </c>
      <c r="W1647" s="162" t="s">
        <v>204</v>
      </c>
      <c r="X1647" s="162" t="s">
        <v>204</v>
      </c>
      <c r="Y1647" s="162" t="s">
        <v>204</v>
      </c>
      <c r="Z1647" s="162" t="s">
        <v>204</v>
      </c>
      <c r="AA1647" s="162" t="s">
        <v>204</v>
      </c>
      <c r="AB1647" s="162" t="s">
        <v>205</v>
      </c>
      <c r="AC1647" s="162" t="s">
        <v>204</v>
      </c>
      <c r="AD1647" s="162" t="s">
        <v>204</v>
      </c>
      <c r="AE1647" s="162" t="s">
        <v>204</v>
      </c>
      <c r="AF1647" s="162" t="s">
        <v>204</v>
      </c>
      <c r="AG1647" s="162" t="s">
        <v>197</v>
      </c>
    </row>
    <row r="1648" spans="1:33" x14ac:dyDescent="0.25">
      <c r="A1648" s="162" t="s">
        <v>239</v>
      </c>
      <c r="B1648" s="162" t="s">
        <v>197</v>
      </c>
      <c r="C1648" s="162" t="s">
        <v>197</v>
      </c>
      <c r="D1648" s="162" t="s">
        <v>1358</v>
      </c>
      <c r="E1648" s="162" t="s">
        <v>197</v>
      </c>
      <c r="F1648" s="162" t="s">
        <v>1359</v>
      </c>
      <c r="G1648" s="162" t="s">
        <v>42</v>
      </c>
      <c r="H1648" s="162" t="s">
        <v>41</v>
      </c>
      <c r="I1648" s="162" t="s">
        <v>1411</v>
      </c>
      <c r="J1648" s="162" t="s">
        <v>1412</v>
      </c>
      <c r="K1648" s="162" t="s">
        <v>10</v>
      </c>
      <c r="L1648" s="162">
        <v>1</v>
      </c>
      <c r="M1648" s="162">
        <v>2018</v>
      </c>
      <c r="N1648" s="162" t="s">
        <v>2988</v>
      </c>
      <c r="O1648" s="162">
        <v>3414</v>
      </c>
      <c r="P1648" s="162" t="s">
        <v>204</v>
      </c>
      <c r="Q1648" s="162" t="s">
        <v>204</v>
      </c>
      <c r="R1648" s="162" t="s">
        <v>242</v>
      </c>
      <c r="S1648" s="162" t="s">
        <v>204</v>
      </c>
      <c r="T1648" s="162" t="s">
        <v>204</v>
      </c>
      <c r="U1648" s="162" t="s">
        <v>204</v>
      </c>
      <c r="V1648" s="162" t="s">
        <v>204</v>
      </c>
      <c r="W1648" s="162" t="s">
        <v>204</v>
      </c>
      <c r="X1648" s="162" t="s">
        <v>204</v>
      </c>
      <c r="Y1648" s="162" t="s">
        <v>204</v>
      </c>
      <c r="Z1648" s="162" t="s">
        <v>204</v>
      </c>
      <c r="AA1648" s="162" t="s">
        <v>204</v>
      </c>
      <c r="AB1648" s="162" t="s">
        <v>205</v>
      </c>
      <c r="AC1648" s="162" t="s">
        <v>204</v>
      </c>
      <c r="AD1648" s="162" t="s">
        <v>204</v>
      </c>
      <c r="AE1648" s="162" t="s">
        <v>204</v>
      </c>
      <c r="AF1648" s="162" t="s">
        <v>204</v>
      </c>
      <c r="AG1648" s="162" t="s">
        <v>197</v>
      </c>
    </row>
    <row r="1649" spans="1:33" x14ac:dyDescent="0.25">
      <c r="A1649" s="162" t="s">
        <v>239</v>
      </c>
      <c r="B1649" s="162" t="s">
        <v>197</v>
      </c>
      <c r="C1649" s="162" t="s">
        <v>197</v>
      </c>
      <c r="D1649" s="162" t="s">
        <v>1358</v>
      </c>
      <c r="E1649" s="162" t="s">
        <v>197</v>
      </c>
      <c r="F1649" s="162" t="s">
        <v>1359</v>
      </c>
      <c r="G1649" s="162" t="s">
        <v>42</v>
      </c>
      <c r="H1649" s="162" t="s">
        <v>41</v>
      </c>
      <c r="I1649" s="162" t="s">
        <v>1411</v>
      </c>
      <c r="J1649" s="162" t="s">
        <v>1412</v>
      </c>
      <c r="K1649" s="162" t="s">
        <v>10</v>
      </c>
      <c r="L1649" s="162">
        <v>11</v>
      </c>
      <c r="M1649" s="162">
        <v>2017</v>
      </c>
      <c r="N1649" s="162" t="s">
        <v>2991</v>
      </c>
      <c r="O1649" s="162">
        <v>1914</v>
      </c>
      <c r="P1649" s="162" t="s">
        <v>204</v>
      </c>
      <c r="Q1649" s="162" t="s">
        <v>204</v>
      </c>
      <c r="R1649" s="162" t="s">
        <v>242</v>
      </c>
      <c r="S1649" s="162" t="s">
        <v>204</v>
      </c>
      <c r="T1649" s="162" t="s">
        <v>204</v>
      </c>
      <c r="U1649" s="162" t="s">
        <v>204</v>
      </c>
      <c r="V1649" s="162" t="s">
        <v>204</v>
      </c>
      <c r="W1649" s="162" t="s">
        <v>204</v>
      </c>
      <c r="X1649" s="162" t="s">
        <v>204</v>
      </c>
      <c r="Y1649" s="162" t="s">
        <v>204</v>
      </c>
      <c r="Z1649" s="162" t="s">
        <v>204</v>
      </c>
      <c r="AA1649" s="162" t="s">
        <v>204</v>
      </c>
      <c r="AB1649" s="162" t="s">
        <v>205</v>
      </c>
      <c r="AC1649" s="162" t="s">
        <v>204</v>
      </c>
      <c r="AD1649" s="162" t="s">
        <v>204</v>
      </c>
      <c r="AE1649" s="162" t="s">
        <v>204</v>
      </c>
      <c r="AF1649" s="162" t="s">
        <v>204</v>
      </c>
      <c r="AG1649" s="162" t="s">
        <v>197</v>
      </c>
    </row>
    <row r="1650" spans="1:33" x14ac:dyDescent="0.25">
      <c r="A1650" s="162" t="s">
        <v>239</v>
      </c>
      <c r="B1650" s="162" t="s">
        <v>197</v>
      </c>
      <c r="C1650" s="162" t="s">
        <v>197</v>
      </c>
      <c r="D1650" s="162" t="s">
        <v>1358</v>
      </c>
      <c r="E1650" s="162" t="s">
        <v>197</v>
      </c>
      <c r="F1650" s="162" t="s">
        <v>1359</v>
      </c>
      <c r="G1650" s="162" t="s">
        <v>44</v>
      </c>
      <c r="H1650" s="162" t="s">
        <v>43</v>
      </c>
      <c r="I1650" s="162" t="s">
        <v>1564</v>
      </c>
      <c r="J1650" s="162" t="s">
        <v>186</v>
      </c>
      <c r="K1650" s="162" t="s">
        <v>10</v>
      </c>
      <c r="L1650" s="162">
        <v>2</v>
      </c>
      <c r="M1650" s="162">
        <v>2018</v>
      </c>
      <c r="N1650" s="162" t="s">
        <v>2994</v>
      </c>
      <c r="O1650" s="162">
        <v>2500</v>
      </c>
      <c r="P1650" s="162" t="s">
        <v>204</v>
      </c>
      <c r="Q1650" s="162" t="s">
        <v>204</v>
      </c>
      <c r="R1650" s="162" t="s">
        <v>242</v>
      </c>
      <c r="S1650" s="162" t="s">
        <v>204</v>
      </c>
      <c r="T1650" s="162" t="s">
        <v>204</v>
      </c>
      <c r="U1650" s="162" t="s">
        <v>204</v>
      </c>
      <c r="V1650" s="162" t="s">
        <v>204</v>
      </c>
      <c r="W1650" s="162" t="s">
        <v>204</v>
      </c>
      <c r="X1650" s="162" t="s">
        <v>205</v>
      </c>
      <c r="Y1650" s="162" t="s">
        <v>205</v>
      </c>
      <c r="Z1650" s="162" t="s">
        <v>204</v>
      </c>
      <c r="AA1650" s="162" t="s">
        <v>204</v>
      </c>
      <c r="AB1650" s="162" t="s">
        <v>205</v>
      </c>
      <c r="AC1650" s="162" t="s">
        <v>204</v>
      </c>
      <c r="AD1650" s="162" t="s">
        <v>204</v>
      </c>
      <c r="AE1650" s="162" t="s">
        <v>204</v>
      </c>
      <c r="AF1650" s="162" t="s">
        <v>204</v>
      </c>
      <c r="AG1650" s="162" t="s">
        <v>197</v>
      </c>
    </row>
    <row r="1651" spans="1:33" x14ac:dyDescent="0.25">
      <c r="A1651" s="162" t="s">
        <v>239</v>
      </c>
      <c r="B1651" s="162" t="s">
        <v>197</v>
      </c>
      <c r="C1651" s="162" t="s">
        <v>197</v>
      </c>
      <c r="D1651" s="162" t="s">
        <v>1358</v>
      </c>
      <c r="E1651" s="162" t="s">
        <v>197</v>
      </c>
      <c r="F1651" s="162" t="s">
        <v>1359</v>
      </c>
      <c r="G1651" s="162" t="s">
        <v>44</v>
      </c>
      <c r="H1651" s="162" t="s">
        <v>43</v>
      </c>
      <c r="I1651" s="162" t="s">
        <v>1564</v>
      </c>
      <c r="J1651" s="162" t="s">
        <v>186</v>
      </c>
      <c r="K1651" s="162" t="s">
        <v>10</v>
      </c>
      <c r="L1651" s="162">
        <v>1</v>
      </c>
      <c r="M1651" s="162">
        <v>2018</v>
      </c>
      <c r="N1651" s="162" t="s">
        <v>2993</v>
      </c>
      <c r="O1651" s="162">
        <v>470</v>
      </c>
      <c r="P1651" s="162" t="s">
        <v>204</v>
      </c>
      <c r="Q1651" s="162" t="s">
        <v>204</v>
      </c>
      <c r="R1651" s="162" t="s">
        <v>242</v>
      </c>
      <c r="S1651" s="162" t="s">
        <v>204</v>
      </c>
      <c r="T1651" s="162" t="s">
        <v>204</v>
      </c>
      <c r="U1651" s="162" t="s">
        <v>204</v>
      </c>
      <c r="V1651" s="162" t="s">
        <v>204</v>
      </c>
      <c r="W1651" s="162" t="s">
        <v>204</v>
      </c>
      <c r="X1651" s="162" t="s">
        <v>205</v>
      </c>
      <c r="Y1651" s="162" t="s">
        <v>205</v>
      </c>
      <c r="Z1651" s="162" t="s">
        <v>204</v>
      </c>
      <c r="AA1651" s="162" t="s">
        <v>204</v>
      </c>
      <c r="AB1651" s="162" t="s">
        <v>205</v>
      </c>
      <c r="AC1651" s="162" t="s">
        <v>204</v>
      </c>
      <c r="AD1651" s="162" t="s">
        <v>204</v>
      </c>
      <c r="AE1651" s="162" t="s">
        <v>204</v>
      </c>
      <c r="AF1651" s="162" t="s">
        <v>204</v>
      </c>
      <c r="AG1651" s="162" t="s">
        <v>197</v>
      </c>
    </row>
    <row r="1652" spans="1:33" x14ac:dyDescent="0.25">
      <c r="A1652" s="162" t="s">
        <v>239</v>
      </c>
      <c r="B1652" s="162" t="s">
        <v>197</v>
      </c>
      <c r="C1652" s="162" t="s">
        <v>197</v>
      </c>
      <c r="D1652" s="162" t="s">
        <v>1358</v>
      </c>
      <c r="E1652" s="162" t="s">
        <v>197</v>
      </c>
      <c r="F1652" s="162" t="s">
        <v>1359</v>
      </c>
      <c r="G1652" s="162" t="s">
        <v>44</v>
      </c>
      <c r="H1652" s="162" t="s">
        <v>43</v>
      </c>
      <c r="I1652" s="162" t="s">
        <v>1564</v>
      </c>
      <c r="J1652" s="162" t="s">
        <v>186</v>
      </c>
      <c r="K1652" s="162" t="s">
        <v>10</v>
      </c>
      <c r="L1652" s="162">
        <v>7</v>
      </c>
      <c r="M1652" s="162">
        <v>2017</v>
      </c>
      <c r="N1652" s="162" t="s">
        <v>2992</v>
      </c>
      <c r="O1652" s="162">
        <v>6500</v>
      </c>
      <c r="P1652" s="162" t="s">
        <v>204</v>
      </c>
      <c r="Q1652" s="162" t="s">
        <v>204</v>
      </c>
      <c r="R1652" s="162" t="s">
        <v>242</v>
      </c>
      <c r="S1652" s="162" t="s">
        <v>204</v>
      </c>
      <c r="T1652" s="162" t="s">
        <v>204</v>
      </c>
      <c r="U1652" s="162" t="s">
        <v>204</v>
      </c>
      <c r="V1652" s="162" t="s">
        <v>204</v>
      </c>
      <c r="W1652" s="162" t="s">
        <v>204</v>
      </c>
      <c r="X1652" s="162" t="s">
        <v>205</v>
      </c>
      <c r="Y1652" s="162" t="s">
        <v>205</v>
      </c>
      <c r="Z1652" s="162" t="s">
        <v>204</v>
      </c>
      <c r="AA1652" s="162" t="s">
        <v>204</v>
      </c>
      <c r="AB1652" s="162" t="s">
        <v>205</v>
      </c>
      <c r="AC1652" s="162" t="s">
        <v>204</v>
      </c>
      <c r="AD1652" s="162" t="s">
        <v>204</v>
      </c>
      <c r="AE1652" s="162" t="s">
        <v>204</v>
      </c>
      <c r="AF1652" s="162" t="s">
        <v>204</v>
      </c>
      <c r="AG1652" s="162" t="s">
        <v>197</v>
      </c>
    </row>
    <row r="1653" spans="1:33" x14ac:dyDescent="0.25">
      <c r="A1653" s="162" t="s">
        <v>239</v>
      </c>
      <c r="B1653" s="162" t="s">
        <v>197</v>
      </c>
      <c r="C1653" s="162" t="s">
        <v>197</v>
      </c>
      <c r="D1653" s="162" t="s">
        <v>1358</v>
      </c>
      <c r="E1653" s="162" t="s">
        <v>197</v>
      </c>
      <c r="F1653" s="162" t="s">
        <v>1359</v>
      </c>
      <c r="G1653" s="162" t="s">
        <v>46</v>
      </c>
      <c r="H1653" s="162" t="s">
        <v>2800</v>
      </c>
      <c r="I1653" s="162" t="s">
        <v>1419</v>
      </c>
      <c r="J1653" s="162" t="s">
        <v>1412</v>
      </c>
      <c r="K1653" s="162" t="s">
        <v>47</v>
      </c>
      <c r="L1653" s="162">
        <v>11</v>
      </c>
      <c r="M1653" s="162">
        <v>2017</v>
      </c>
      <c r="N1653" s="162" t="s">
        <v>3002</v>
      </c>
      <c r="O1653" s="162">
        <v>2462</v>
      </c>
      <c r="P1653" s="162" t="s">
        <v>204</v>
      </c>
      <c r="Q1653" s="162" t="s">
        <v>204</v>
      </c>
      <c r="R1653" s="162" t="s">
        <v>242</v>
      </c>
      <c r="S1653" s="162" t="s">
        <v>204</v>
      </c>
      <c r="T1653" s="162" t="s">
        <v>204</v>
      </c>
      <c r="U1653" s="162" t="s">
        <v>204</v>
      </c>
      <c r="V1653" s="162" t="s">
        <v>204</v>
      </c>
      <c r="W1653" s="162" t="s">
        <v>204</v>
      </c>
      <c r="X1653" s="162" t="s">
        <v>205</v>
      </c>
      <c r="Y1653" s="162" t="s">
        <v>205</v>
      </c>
      <c r="Z1653" s="162" t="s">
        <v>204</v>
      </c>
      <c r="AA1653" s="162" t="s">
        <v>204</v>
      </c>
      <c r="AB1653" s="162" t="s">
        <v>204</v>
      </c>
      <c r="AC1653" s="162" t="s">
        <v>204</v>
      </c>
      <c r="AD1653" s="162" t="s">
        <v>204</v>
      </c>
      <c r="AE1653" s="162" t="s">
        <v>204</v>
      </c>
      <c r="AF1653" s="162" t="s">
        <v>204</v>
      </c>
      <c r="AG1653" s="162" t="s">
        <v>197</v>
      </c>
    </row>
    <row r="1654" spans="1:33" x14ac:dyDescent="0.25">
      <c r="A1654" s="162" t="s">
        <v>239</v>
      </c>
      <c r="B1654" s="162" t="s">
        <v>197</v>
      </c>
      <c r="C1654" s="162" t="s">
        <v>197</v>
      </c>
      <c r="D1654" s="162" t="s">
        <v>1358</v>
      </c>
      <c r="E1654" s="162" t="s">
        <v>197</v>
      </c>
      <c r="F1654" s="162" t="s">
        <v>1359</v>
      </c>
      <c r="G1654" s="162" t="s">
        <v>46</v>
      </c>
      <c r="H1654" s="162" t="s">
        <v>2800</v>
      </c>
      <c r="I1654" s="162" t="s">
        <v>1419</v>
      </c>
      <c r="J1654" s="162" t="s">
        <v>1412</v>
      </c>
      <c r="K1654" s="162" t="s">
        <v>47</v>
      </c>
      <c r="L1654" s="162">
        <v>1</v>
      </c>
      <c r="M1654" s="162">
        <v>2018</v>
      </c>
      <c r="N1654" s="162" t="s">
        <v>2995</v>
      </c>
      <c r="O1654" s="162">
        <v>2418</v>
      </c>
      <c r="P1654" s="162" t="s">
        <v>204</v>
      </c>
      <c r="Q1654" s="162" t="s">
        <v>204</v>
      </c>
      <c r="R1654" s="162" t="s">
        <v>242</v>
      </c>
      <c r="S1654" s="162" t="s">
        <v>204</v>
      </c>
      <c r="T1654" s="162" t="s">
        <v>204</v>
      </c>
      <c r="U1654" s="162" t="s">
        <v>204</v>
      </c>
      <c r="V1654" s="162" t="s">
        <v>204</v>
      </c>
      <c r="W1654" s="162" t="s">
        <v>204</v>
      </c>
      <c r="X1654" s="162" t="s">
        <v>205</v>
      </c>
      <c r="Y1654" s="162" t="s">
        <v>205</v>
      </c>
      <c r="Z1654" s="162" t="s">
        <v>204</v>
      </c>
      <c r="AA1654" s="162" t="s">
        <v>204</v>
      </c>
      <c r="AB1654" s="162" t="s">
        <v>204</v>
      </c>
      <c r="AC1654" s="162" t="s">
        <v>204</v>
      </c>
      <c r="AD1654" s="162" t="s">
        <v>204</v>
      </c>
      <c r="AE1654" s="162" t="s">
        <v>204</v>
      </c>
      <c r="AF1654" s="162" t="s">
        <v>204</v>
      </c>
      <c r="AG1654" s="162" t="s">
        <v>197</v>
      </c>
    </row>
    <row r="1655" spans="1:33" x14ac:dyDescent="0.25">
      <c r="A1655" s="162" t="s">
        <v>239</v>
      </c>
      <c r="B1655" s="162" t="s">
        <v>197</v>
      </c>
      <c r="C1655" s="162" t="s">
        <v>197</v>
      </c>
      <c r="D1655" s="162" t="s">
        <v>1358</v>
      </c>
      <c r="E1655" s="162" t="s">
        <v>197</v>
      </c>
      <c r="F1655" s="162" t="s">
        <v>1359</v>
      </c>
      <c r="G1655" s="162" t="s">
        <v>46</v>
      </c>
      <c r="H1655" s="162" t="s">
        <v>2800</v>
      </c>
      <c r="I1655" s="162" t="s">
        <v>1419</v>
      </c>
      <c r="J1655" s="162" t="s">
        <v>1412</v>
      </c>
      <c r="K1655" s="162" t="s">
        <v>47</v>
      </c>
      <c r="L1655" s="162">
        <v>12</v>
      </c>
      <c r="M1655" s="162">
        <v>2017</v>
      </c>
      <c r="N1655" s="162" t="s">
        <v>3003</v>
      </c>
      <c r="O1655" s="162">
        <v>1609</v>
      </c>
      <c r="P1655" s="162" t="s">
        <v>204</v>
      </c>
      <c r="Q1655" s="162" t="s">
        <v>204</v>
      </c>
      <c r="R1655" s="162" t="s">
        <v>242</v>
      </c>
      <c r="S1655" s="162" t="s">
        <v>204</v>
      </c>
      <c r="T1655" s="162" t="s">
        <v>204</v>
      </c>
      <c r="U1655" s="162" t="s">
        <v>204</v>
      </c>
      <c r="V1655" s="162" t="s">
        <v>204</v>
      </c>
      <c r="W1655" s="162" t="s">
        <v>204</v>
      </c>
      <c r="X1655" s="162" t="s">
        <v>205</v>
      </c>
      <c r="Y1655" s="162" t="s">
        <v>205</v>
      </c>
      <c r="Z1655" s="162" t="s">
        <v>204</v>
      </c>
      <c r="AA1655" s="162" t="s">
        <v>204</v>
      </c>
      <c r="AB1655" s="162" t="s">
        <v>204</v>
      </c>
      <c r="AC1655" s="162" t="s">
        <v>204</v>
      </c>
      <c r="AD1655" s="162" t="s">
        <v>204</v>
      </c>
      <c r="AE1655" s="162" t="s">
        <v>204</v>
      </c>
      <c r="AF1655" s="162" t="s">
        <v>204</v>
      </c>
      <c r="AG1655" s="162" t="s">
        <v>197</v>
      </c>
    </row>
    <row r="1656" spans="1:33" x14ac:dyDescent="0.25">
      <c r="A1656" s="162" t="s">
        <v>239</v>
      </c>
      <c r="B1656" s="162" t="s">
        <v>197</v>
      </c>
      <c r="C1656" s="162" t="s">
        <v>197</v>
      </c>
      <c r="D1656" s="162" t="s">
        <v>1358</v>
      </c>
      <c r="E1656" s="162" t="s">
        <v>197</v>
      </c>
      <c r="F1656" s="162" t="s">
        <v>1359</v>
      </c>
      <c r="G1656" s="162" t="s">
        <v>46</v>
      </c>
      <c r="H1656" s="162" t="s">
        <v>2800</v>
      </c>
      <c r="I1656" s="162" t="s">
        <v>1419</v>
      </c>
      <c r="J1656" s="162" t="s">
        <v>1412</v>
      </c>
      <c r="K1656" s="162" t="s">
        <v>47</v>
      </c>
      <c r="L1656" s="162">
        <v>3</v>
      </c>
      <c r="M1656" s="162">
        <v>2018</v>
      </c>
      <c r="N1656" s="162" t="s">
        <v>3005</v>
      </c>
      <c r="O1656" s="162">
        <v>5203</v>
      </c>
      <c r="P1656" s="162" t="s">
        <v>204</v>
      </c>
      <c r="Q1656" s="162" t="s">
        <v>204</v>
      </c>
      <c r="R1656" s="162" t="s">
        <v>242</v>
      </c>
      <c r="S1656" s="162" t="s">
        <v>204</v>
      </c>
      <c r="T1656" s="162" t="s">
        <v>204</v>
      </c>
      <c r="U1656" s="162" t="s">
        <v>204</v>
      </c>
      <c r="V1656" s="162" t="s">
        <v>204</v>
      </c>
      <c r="W1656" s="162" t="s">
        <v>204</v>
      </c>
      <c r="X1656" s="162" t="s">
        <v>205</v>
      </c>
      <c r="Y1656" s="162" t="s">
        <v>205</v>
      </c>
      <c r="Z1656" s="162" t="s">
        <v>204</v>
      </c>
      <c r="AA1656" s="162" t="s">
        <v>204</v>
      </c>
      <c r="AB1656" s="162" t="s">
        <v>204</v>
      </c>
      <c r="AC1656" s="162" t="s">
        <v>204</v>
      </c>
      <c r="AD1656" s="162" t="s">
        <v>204</v>
      </c>
      <c r="AE1656" s="162" t="s">
        <v>204</v>
      </c>
      <c r="AF1656" s="162" t="s">
        <v>204</v>
      </c>
      <c r="AG1656" s="162" t="s">
        <v>197</v>
      </c>
    </row>
    <row r="1657" spans="1:33" x14ac:dyDescent="0.25">
      <c r="A1657" s="162" t="s">
        <v>239</v>
      </c>
      <c r="B1657" s="162" t="s">
        <v>197</v>
      </c>
      <c r="C1657" s="162" t="s">
        <v>197</v>
      </c>
      <c r="D1657" s="162" t="s">
        <v>1358</v>
      </c>
      <c r="E1657" s="162" t="s">
        <v>197</v>
      </c>
      <c r="F1657" s="162" t="s">
        <v>1359</v>
      </c>
      <c r="G1657" s="162" t="s">
        <v>46</v>
      </c>
      <c r="H1657" s="162" t="s">
        <v>2800</v>
      </c>
      <c r="I1657" s="162" t="s">
        <v>1419</v>
      </c>
      <c r="J1657" s="162" t="s">
        <v>1412</v>
      </c>
      <c r="K1657" s="162" t="s">
        <v>47</v>
      </c>
      <c r="L1657" s="162">
        <v>3</v>
      </c>
      <c r="M1657" s="162">
        <v>2018</v>
      </c>
      <c r="N1657" s="162" t="s">
        <v>3004</v>
      </c>
      <c r="O1657" s="162">
        <v>185</v>
      </c>
      <c r="P1657" s="162" t="s">
        <v>204</v>
      </c>
      <c r="Q1657" s="162" t="s">
        <v>204</v>
      </c>
      <c r="R1657" s="162" t="s">
        <v>242</v>
      </c>
      <c r="S1657" s="162" t="s">
        <v>204</v>
      </c>
      <c r="T1657" s="162" t="s">
        <v>204</v>
      </c>
      <c r="U1657" s="162" t="s">
        <v>204</v>
      </c>
      <c r="V1657" s="162" t="s">
        <v>204</v>
      </c>
      <c r="W1657" s="162" t="s">
        <v>204</v>
      </c>
      <c r="X1657" s="162" t="s">
        <v>205</v>
      </c>
      <c r="Y1657" s="162" t="s">
        <v>205</v>
      </c>
      <c r="Z1657" s="162" t="s">
        <v>204</v>
      </c>
      <c r="AA1657" s="162" t="s">
        <v>204</v>
      </c>
      <c r="AB1657" s="162" t="s">
        <v>204</v>
      </c>
      <c r="AC1657" s="162" t="s">
        <v>204</v>
      </c>
      <c r="AD1657" s="162" t="s">
        <v>204</v>
      </c>
      <c r="AE1657" s="162" t="s">
        <v>204</v>
      </c>
      <c r="AF1657" s="162" t="s">
        <v>204</v>
      </c>
      <c r="AG1657" s="162" t="s">
        <v>197</v>
      </c>
    </row>
    <row r="1658" spans="1:33" x14ac:dyDescent="0.25">
      <c r="A1658" s="162" t="s">
        <v>239</v>
      </c>
      <c r="B1658" s="162" t="s">
        <v>197</v>
      </c>
      <c r="C1658" s="162" t="s">
        <v>197</v>
      </c>
      <c r="D1658" s="162" t="s">
        <v>1358</v>
      </c>
      <c r="E1658" s="162" t="s">
        <v>197</v>
      </c>
      <c r="F1658" s="162" t="s">
        <v>1359</v>
      </c>
      <c r="G1658" s="162" t="s">
        <v>46</v>
      </c>
      <c r="H1658" s="162" t="s">
        <v>2800</v>
      </c>
      <c r="I1658" s="162" t="s">
        <v>1419</v>
      </c>
      <c r="J1658" s="162" t="s">
        <v>1412</v>
      </c>
      <c r="K1658" s="162" t="s">
        <v>47</v>
      </c>
      <c r="L1658" s="162">
        <v>8</v>
      </c>
      <c r="M1658" s="162">
        <v>2017</v>
      </c>
      <c r="N1658" s="162" t="s">
        <v>2999</v>
      </c>
      <c r="O1658" s="162">
        <v>7131</v>
      </c>
      <c r="P1658" s="162" t="s">
        <v>204</v>
      </c>
      <c r="Q1658" s="162" t="s">
        <v>204</v>
      </c>
      <c r="R1658" s="162" t="s">
        <v>242</v>
      </c>
      <c r="S1658" s="162" t="s">
        <v>204</v>
      </c>
      <c r="T1658" s="162" t="s">
        <v>204</v>
      </c>
      <c r="U1658" s="162" t="s">
        <v>204</v>
      </c>
      <c r="V1658" s="162" t="s">
        <v>204</v>
      </c>
      <c r="W1658" s="162" t="s">
        <v>204</v>
      </c>
      <c r="X1658" s="162" t="s">
        <v>205</v>
      </c>
      <c r="Y1658" s="162" t="s">
        <v>205</v>
      </c>
      <c r="Z1658" s="162" t="s">
        <v>204</v>
      </c>
      <c r="AA1658" s="162" t="s">
        <v>204</v>
      </c>
      <c r="AB1658" s="162" t="s">
        <v>204</v>
      </c>
      <c r="AC1658" s="162" t="s">
        <v>204</v>
      </c>
      <c r="AD1658" s="162" t="s">
        <v>204</v>
      </c>
      <c r="AE1658" s="162" t="s">
        <v>204</v>
      </c>
      <c r="AF1658" s="162" t="s">
        <v>204</v>
      </c>
      <c r="AG1658" s="162" t="s">
        <v>197</v>
      </c>
    </row>
    <row r="1659" spans="1:33" x14ac:dyDescent="0.25">
      <c r="A1659" s="162" t="s">
        <v>239</v>
      </c>
      <c r="B1659" s="162" t="s">
        <v>197</v>
      </c>
      <c r="C1659" s="162" t="s">
        <v>197</v>
      </c>
      <c r="D1659" s="162" t="s">
        <v>1358</v>
      </c>
      <c r="E1659" s="162" t="s">
        <v>197</v>
      </c>
      <c r="F1659" s="162" t="s">
        <v>1359</v>
      </c>
      <c r="G1659" s="162" t="s">
        <v>46</v>
      </c>
      <c r="H1659" s="162" t="s">
        <v>2800</v>
      </c>
      <c r="I1659" s="162" t="s">
        <v>1419</v>
      </c>
      <c r="J1659" s="162" t="s">
        <v>1412</v>
      </c>
      <c r="K1659" s="162" t="s">
        <v>47</v>
      </c>
      <c r="L1659" s="162">
        <v>8</v>
      </c>
      <c r="M1659" s="162">
        <v>2017</v>
      </c>
      <c r="N1659" s="162" t="s">
        <v>2998</v>
      </c>
      <c r="O1659" s="162">
        <v>569</v>
      </c>
      <c r="P1659" s="162" t="s">
        <v>204</v>
      </c>
      <c r="Q1659" s="162" t="s">
        <v>204</v>
      </c>
      <c r="R1659" s="162" t="s">
        <v>242</v>
      </c>
      <c r="S1659" s="162" t="s">
        <v>204</v>
      </c>
      <c r="T1659" s="162" t="s">
        <v>204</v>
      </c>
      <c r="U1659" s="162" t="s">
        <v>204</v>
      </c>
      <c r="V1659" s="162" t="s">
        <v>204</v>
      </c>
      <c r="W1659" s="162" t="s">
        <v>204</v>
      </c>
      <c r="X1659" s="162" t="s">
        <v>205</v>
      </c>
      <c r="Y1659" s="162" t="s">
        <v>205</v>
      </c>
      <c r="Z1659" s="162" t="s">
        <v>204</v>
      </c>
      <c r="AA1659" s="162" t="s">
        <v>204</v>
      </c>
      <c r="AB1659" s="162" t="s">
        <v>204</v>
      </c>
      <c r="AC1659" s="162" t="s">
        <v>204</v>
      </c>
      <c r="AD1659" s="162" t="s">
        <v>204</v>
      </c>
      <c r="AE1659" s="162" t="s">
        <v>204</v>
      </c>
      <c r="AF1659" s="162" t="s">
        <v>204</v>
      </c>
      <c r="AG1659" s="162" t="s">
        <v>197</v>
      </c>
    </row>
    <row r="1660" spans="1:33" x14ac:dyDescent="0.25">
      <c r="A1660" s="162" t="s">
        <v>239</v>
      </c>
      <c r="B1660" s="162" t="s">
        <v>197</v>
      </c>
      <c r="C1660" s="162" t="s">
        <v>197</v>
      </c>
      <c r="D1660" s="162" t="s">
        <v>1358</v>
      </c>
      <c r="E1660" s="162" t="s">
        <v>197</v>
      </c>
      <c r="F1660" s="162" t="s">
        <v>1359</v>
      </c>
      <c r="G1660" s="162" t="s">
        <v>46</v>
      </c>
      <c r="H1660" s="162" t="s">
        <v>2800</v>
      </c>
      <c r="I1660" s="162" t="s">
        <v>1419</v>
      </c>
      <c r="J1660" s="162" t="s">
        <v>1412</v>
      </c>
      <c r="K1660" s="162" t="s">
        <v>47</v>
      </c>
      <c r="L1660" s="162">
        <v>7</v>
      </c>
      <c r="M1660" s="162">
        <v>2017</v>
      </c>
      <c r="N1660" s="162" t="s">
        <v>2996</v>
      </c>
      <c r="O1660" s="162">
        <v>7869</v>
      </c>
      <c r="P1660" s="162" t="s">
        <v>204</v>
      </c>
      <c r="Q1660" s="162" t="s">
        <v>204</v>
      </c>
      <c r="R1660" s="162" t="s">
        <v>242</v>
      </c>
      <c r="S1660" s="162" t="s">
        <v>204</v>
      </c>
      <c r="T1660" s="162" t="s">
        <v>204</v>
      </c>
      <c r="U1660" s="162" t="s">
        <v>204</v>
      </c>
      <c r="V1660" s="162" t="s">
        <v>204</v>
      </c>
      <c r="W1660" s="162" t="s">
        <v>204</v>
      </c>
      <c r="X1660" s="162" t="s">
        <v>205</v>
      </c>
      <c r="Y1660" s="162" t="s">
        <v>204</v>
      </c>
      <c r="Z1660" s="162" t="s">
        <v>204</v>
      </c>
      <c r="AA1660" s="162" t="s">
        <v>204</v>
      </c>
      <c r="AB1660" s="162" t="s">
        <v>204</v>
      </c>
      <c r="AC1660" s="162" t="s">
        <v>204</v>
      </c>
      <c r="AD1660" s="162" t="s">
        <v>204</v>
      </c>
      <c r="AE1660" s="162" t="s">
        <v>204</v>
      </c>
      <c r="AF1660" s="162" t="s">
        <v>204</v>
      </c>
      <c r="AG1660" s="162" t="s">
        <v>197</v>
      </c>
    </row>
    <row r="1661" spans="1:33" x14ac:dyDescent="0.25">
      <c r="A1661" s="162" t="s">
        <v>239</v>
      </c>
      <c r="B1661" s="162" t="s">
        <v>197</v>
      </c>
      <c r="C1661" s="162" t="s">
        <v>197</v>
      </c>
      <c r="D1661" s="162" t="s">
        <v>1358</v>
      </c>
      <c r="E1661" s="162" t="s">
        <v>197</v>
      </c>
      <c r="F1661" s="162" t="s">
        <v>1359</v>
      </c>
      <c r="G1661" s="162" t="s">
        <v>46</v>
      </c>
      <c r="H1661" s="162" t="s">
        <v>2800</v>
      </c>
      <c r="I1661" s="162" t="s">
        <v>1419</v>
      </c>
      <c r="J1661" s="162" t="s">
        <v>1412</v>
      </c>
      <c r="K1661" s="162" t="s">
        <v>47</v>
      </c>
      <c r="L1661" s="162">
        <v>7</v>
      </c>
      <c r="M1661" s="162">
        <v>2017</v>
      </c>
      <c r="N1661" s="162" t="s">
        <v>2997</v>
      </c>
      <c r="O1661" s="162">
        <v>5000</v>
      </c>
      <c r="P1661" s="162" t="s">
        <v>204</v>
      </c>
      <c r="Q1661" s="162" t="s">
        <v>204</v>
      </c>
      <c r="R1661" s="162" t="s">
        <v>242</v>
      </c>
      <c r="S1661" s="162" t="s">
        <v>204</v>
      </c>
      <c r="T1661" s="162" t="s">
        <v>204</v>
      </c>
      <c r="U1661" s="162" t="s">
        <v>204</v>
      </c>
      <c r="V1661" s="162" t="s">
        <v>204</v>
      </c>
      <c r="W1661" s="162" t="s">
        <v>204</v>
      </c>
      <c r="X1661" s="162" t="s">
        <v>205</v>
      </c>
      <c r="Y1661" s="162" t="s">
        <v>204</v>
      </c>
      <c r="Z1661" s="162" t="s">
        <v>204</v>
      </c>
      <c r="AA1661" s="162" t="s">
        <v>204</v>
      </c>
      <c r="AB1661" s="162" t="s">
        <v>204</v>
      </c>
      <c r="AC1661" s="162" t="s">
        <v>204</v>
      </c>
      <c r="AD1661" s="162" t="s">
        <v>204</v>
      </c>
      <c r="AE1661" s="162" t="s">
        <v>204</v>
      </c>
      <c r="AF1661" s="162" t="s">
        <v>204</v>
      </c>
      <c r="AG1661" s="162" t="s">
        <v>197</v>
      </c>
    </row>
    <row r="1662" spans="1:33" x14ac:dyDescent="0.25">
      <c r="A1662" s="162" t="s">
        <v>239</v>
      </c>
      <c r="B1662" s="162" t="s">
        <v>197</v>
      </c>
      <c r="C1662" s="162" t="s">
        <v>197</v>
      </c>
      <c r="D1662" s="162" t="s">
        <v>1358</v>
      </c>
      <c r="E1662" s="162" t="s">
        <v>197</v>
      </c>
      <c r="F1662" s="162" t="s">
        <v>1359</v>
      </c>
      <c r="G1662" s="162" t="s">
        <v>46</v>
      </c>
      <c r="H1662" s="162" t="s">
        <v>2800</v>
      </c>
      <c r="I1662" s="162" t="s">
        <v>1419</v>
      </c>
      <c r="J1662" s="162" t="s">
        <v>1412</v>
      </c>
      <c r="K1662" s="162" t="s">
        <v>47</v>
      </c>
      <c r="L1662" s="162">
        <v>9</v>
      </c>
      <c r="M1662" s="162">
        <v>2017</v>
      </c>
      <c r="N1662" s="162" t="s">
        <v>3000</v>
      </c>
      <c r="O1662" s="162">
        <v>6114</v>
      </c>
      <c r="P1662" s="162" t="s">
        <v>204</v>
      </c>
      <c r="Q1662" s="162" t="s">
        <v>204</v>
      </c>
      <c r="R1662" s="162" t="s">
        <v>242</v>
      </c>
      <c r="S1662" s="162" t="s">
        <v>204</v>
      </c>
      <c r="T1662" s="162" t="s">
        <v>204</v>
      </c>
      <c r="U1662" s="162" t="s">
        <v>204</v>
      </c>
      <c r="V1662" s="162" t="s">
        <v>204</v>
      </c>
      <c r="W1662" s="162" t="s">
        <v>204</v>
      </c>
      <c r="X1662" s="162" t="s">
        <v>205</v>
      </c>
      <c r="Y1662" s="162" t="s">
        <v>205</v>
      </c>
      <c r="Z1662" s="162" t="s">
        <v>204</v>
      </c>
      <c r="AA1662" s="162" t="s">
        <v>204</v>
      </c>
      <c r="AB1662" s="162" t="s">
        <v>204</v>
      </c>
      <c r="AC1662" s="162" t="s">
        <v>204</v>
      </c>
      <c r="AD1662" s="162" t="s">
        <v>204</v>
      </c>
      <c r="AE1662" s="162" t="s">
        <v>204</v>
      </c>
      <c r="AF1662" s="162" t="s">
        <v>204</v>
      </c>
      <c r="AG1662" s="162" t="s">
        <v>197</v>
      </c>
    </row>
    <row r="1663" spans="1:33" x14ac:dyDescent="0.25">
      <c r="A1663" s="162" t="s">
        <v>239</v>
      </c>
      <c r="B1663" s="162" t="s">
        <v>197</v>
      </c>
      <c r="C1663" s="162" t="s">
        <v>197</v>
      </c>
      <c r="D1663" s="162" t="s">
        <v>1358</v>
      </c>
      <c r="E1663" s="162" t="s">
        <v>197</v>
      </c>
      <c r="F1663" s="162" t="s">
        <v>1359</v>
      </c>
      <c r="G1663" s="162" t="s">
        <v>46</v>
      </c>
      <c r="H1663" s="162" t="s">
        <v>2800</v>
      </c>
      <c r="I1663" s="162" t="s">
        <v>1419</v>
      </c>
      <c r="J1663" s="162" t="s">
        <v>1412</v>
      </c>
      <c r="K1663" s="162" t="s">
        <v>47</v>
      </c>
      <c r="L1663" s="162">
        <v>10</v>
      </c>
      <c r="M1663" s="162">
        <v>2017</v>
      </c>
      <c r="N1663" s="162" t="s">
        <v>3001</v>
      </c>
      <c r="O1663" s="162">
        <v>5491</v>
      </c>
      <c r="P1663" s="162" t="s">
        <v>204</v>
      </c>
      <c r="Q1663" s="162" t="s">
        <v>204</v>
      </c>
      <c r="R1663" s="162" t="s">
        <v>242</v>
      </c>
      <c r="S1663" s="162" t="s">
        <v>204</v>
      </c>
      <c r="T1663" s="162" t="s">
        <v>204</v>
      </c>
      <c r="U1663" s="162" t="s">
        <v>204</v>
      </c>
      <c r="V1663" s="162" t="s">
        <v>204</v>
      </c>
      <c r="W1663" s="162" t="s">
        <v>204</v>
      </c>
      <c r="X1663" s="162" t="s">
        <v>205</v>
      </c>
      <c r="Y1663" s="162" t="s">
        <v>205</v>
      </c>
      <c r="Z1663" s="162" t="s">
        <v>204</v>
      </c>
      <c r="AA1663" s="162" t="s">
        <v>204</v>
      </c>
      <c r="AB1663" s="162" t="s">
        <v>204</v>
      </c>
      <c r="AC1663" s="162" t="s">
        <v>204</v>
      </c>
      <c r="AD1663" s="162" t="s">
        <v>204</v>
      </c>
      <c r="AE1663" s="162" t="s">
        <v>204</v>
      </c>
      <c r="AF1663" s="162" t="s">
        <v>204</v>
      </c>
      <c r="AG1663" s="162" t="s">
        <v>197</v>
      </c>
    </row>
    <row r="1664" spans="1:33" x14ac:dyDescent="0.25">
      <c r="A1664" s="162" t="s">
        <v>239</v>
      </c>
      <c r="B1664" s="162" t="s">
        <v>197</v>
      </c>
      <c r="C1664" s="162" t="s">
        <v>197</v>
      </c>
      <c r="D1664" s="162" t="s">
        <v>1358</v>
      </c>
      <c r="E1664" s="162" t="s">
        <v>197</v>
      </c>
      <c r="F1664" s="162" t="s">
        <v>1359</v>
      </c>
      <c r="G1664" s="162" t="s">
        <v>49</v>
      </c>
      <c r="H1664" s="162" t="s">
        <v>3006</v>
      </c>
      <c r="I1664" s="162" t="s">
        <v>1419</v>
      </c>
      <c r="J1664" s="162" t="s">
        <v>1412</v>
      </c>
      <c r="K1664" s="162" t="s">
        <v>47</v>
      </c>
      <c r="L1664" s="162">
        <v>10</v>
      </c>
      <c r="M1664" s="162">
        <v>2017</v>
      </c>
      <c r="N1664" s="162" t="s">
        <v>3012</v>
      </c>
      <c r="O1664" s="162">
        <v>1834</v>
      </c>
      <c r="P1664" s="162" t="s">
        <v>204</v>
      </c>
      <c r="Q1664" s="162" t="s">
        <v>204</v>
      </c>
      <c r="R1664" s="162" t="s">
        <v>242</v>
      </c>
      <c r="S1664" s="162" t="s">
        <v>204</v>
      </c>
      <c r="T1664" s="162" t="s">
        <v>204</v>
      </c>
      <c r="U1664" s="162" t="s">
        <v>204</v>
      </c>
      <c r="V1664" s="162" t="s">
        <v>204</v>
      </c>
      <c r="W1664" s="162" t="s">
        <v>204</v>
      </c>
      <c r="X1664" s="162" t="s">
        <v>205</v>
      </c>
      <c r="Y1664" s="162" t="s">
        <v>205</v>
      </c>
      <c r="Z1664" s="162" t="s">
        <v>204</v>
      </c>
      <c r="AA1664" s="162" t="s">
        <v>204</v>
      </c>
      <c r="AB1664" s="162" t="s">
        <v>204</v>
      </c>
      <c r="AC1664" s="162" t="s">
        <v>204</v>
      </c>
      <c r="AD1664" s="162" t="s">
        <v>204</v>
      </c>
      <c r="AE1664" s="162" t="s">
        <v>204</v>
      </c>
      <c r="AF1664" s="162" t="s">
        <v>204</v>
      </c>
      <c r="AG1664" s="162" t="s">
        <v>197</v>
      </c>
    </row>
    <row r="1665" spans="1:33" x14ac:dyDescent="0.25">
      <c r="A1665" s="162" t="s">
        <v>239</v>
      </c>
      <c r="B1665" s="162" t="s">
        <v>197</v>
      </c>
      <c r="C1665" s="162" t="s">
        <v>197</v>
      </c>
      <c r="D1665" s="162" t="s">
        <v>1358</v>
      </c>
      <c r="E1665" s="162" t="s">
        <v>197</v>
      </c>
      <c r="F1665" s="162" t="s">
        <v>1359</v>
      </c>
      <c r="G1665" s="162" t="s">
        <v>49</v>
      </c>
      <c r="H1665" s="162" t="s">
        <v>3006</v>
      </c>
      <c r="I1665" s="162" t="s">
        <v>1419</v>
      </c>
      <c r="J1665" s="162" t="s">
        <v>1412</v>
      </c>
      <c r="K1665" s="162" t="s">
        <v>47</v>
      </c>
      <c r="L1665" s="162">
        <v>9</v>
      </c>
      <c r="M1665" s="162">
        <v>2017</v>
      </c>
      <c r="N1665" s="162" t="s">
        <v>3013</v>
      </c>
      <c r="O1665" s="162">
        <v>573</v>
      </c>
      <c r="P1665" s="162" t="s">
        <v>204</v>
      </c>
      <c r="Q1665" s="162" t="s">
        <v>204</v>
      </c>
      <c r="R1665" s="162" t="s">
        <v>242</v>
      </c>
      <c r="S1665" s="162" t="s">
        <v>204</v>
      </c>
      <c r="T1665" s="162" t="s">
        <v>204</v>
      </c>
      <c r="U1665" s="162" t="s">
        <v>204</v>
      </c>
      <c r="V1665" s="162" t="s">
        <v>204</v>
      </c>
      <c r="W1665" s="162" t="s">
        <v>204</v>
      </c>
      <c r="X1665" s="162" t="s">
        <v>205</v>
      </c>
      <c r="Y1665" s="162" t="s">
        <v>205</v>
      </c>
      <c r="Z1665" s="162" t="s">
        <v>204</v>
      </c>
      <c r="AA1665" s="162" t="s">
        <v>204</v>
      </c>
      <c r="AB1665" s="162" t="s">
        <v>204</v>
      </c>
      <c r="AC1665" s="162" t="s">
        <v>204</v>
      </c>
      <c r="AD1665" s="162" t="s">
        <v>204</v>
      </c>
      <c r="AE1665" s="162" t="s">
        <v>204</v>
      </c>
      <c r="AF1665" s="162" t="s">
        <v>204</v>
      </c>
      <c r="AG1665" s="162" t="s">
        <v>197</v>
      </c>
    </row>
    <row r="1666" spans="1:33" x14ac:dyDescent="0.25">
      <c r="A1666" s="162" t="s">
        <v>239</v>
      </c>
      <c r="B1666" s="162" t="s">
        <v>197</v>
      </c>
      <c r="C1666" s="162" t="s">
        <v>197</v>
      </c>
      <c r="D1666" s="162" t="s">
        <v>1358</v>
      </c>
      <c r="E1666" s="162" t="s">
        <v>197</v>
      </c>
      <c r="F1666" s="162" t="s">
        <v>1359</v>
      </c>
      <c r="G1666" s="162" t="s">
        <v>49</v>
      </c>
      <c r="H1666" s="162" t="s">
        <v>3006</v>
      </c>
      <c r="I1666" s="162" t="s">
        <v>1419</v>
      </c>
      <c r="J1666" s="162" t="s">
        <v>1412</v>
      </c>
      <c r="K1666" s="162" t="s">
        <v>47</v>
      </c>
      <c r="L1666" s="162">
        <v>8</v>
      </c>
      <c r="M1666" s="162">
        <v>2017</v>
      </c>
      <c r="N1666" s="162" t="s">
        <v>3014</v>
      </c>
      <c r="O1666" s="162">
        <v>2300</v>
      </c>
      <c r="P1666" s="162" t="s">
        <v>204</v>
      </c>
      <c r="Q1666" s="162" t="s">
        <v>204</v>
      </c>
      <c r="R1666" s="162" t="s">
        <v>242</v>
      </c>
      <c r="S1666" s="162" t="s">
        <v>204</v>
      </c>
      <c r="T1666" s="162" t="s">
        <v>204</v>
      </c>
      <c r="U1666" s="162" t="s">
        <v>204</v>
      </c>
      <c r="V1666" s="162" t="s">
        <v>204</v>
      </c>
      <c r="W1666" s="162" t="s">
        <v>204</v>
      </c>
      <c r="X1666" s="162" t="s">
        <v>205</v>
      </c>
      <c r="Y1666" s="162" t="s">
        <v>205</v>
      </c>
      <c r="Z1666" s="162" t="s">
        <v>204</v>
      </c>
      <c r="AA1666" s="162" t="s">
        <v>204</v>
      </c>
      <c r="AB1666" s="162" t="s">
        <v>204</v>
      </c>
      <c r="AC1666" s="162" t="s">
        <v>204</v>
      </c>
      <c r="AD1666" s="162" t="s">
        <v>204</v>
      </c>
      <c r="AE1666" s="162" t="s">
        <v>204</v>
      </c>
      <c r="AF1666" s="162" t="s">
        <v>204</v>
      </c>
      <c r="AG1666" s="162" t="s">
        <v>197</v>
      </c>
    </row>
    <row r="1667" spans="1:33" x14ac:dyDescent="0.25">
      <c r="A1667" s="162" t="s">
        <v>239</v>
      </c>
      <c r="B1667" s="162" t="s">
        <v>197</v>
      </c>
      <c r="C1667" s="162" t="s">
        <v>197</v>
      </c>
      <c r="D1667" s="162" t="s">
        <v>1358</v>
      </c>
      <c r="E1667" s="162" t="s">
        <v>197</v>
      </c>
      <c r="F1667" s="162" t="s">
        <v>1359</v>
      </c>
      <c r="G1667" s="162" t="s">
        <v>49</v>
      </c>
      <c r="H1667" s="162" t="s">
        <v>3006</v>
      </c>
      <c r="I1667" s="162" t="s">
        <v>1419</v>
      </c>
      <c r="J1667" s="162" t="s">
        <v>1412</v>
      </c>
      <c r="K1667" s="162" t="s">
        <v>47</v>
      </c>
      <c r="L1667" s="162">
        <v>6</v>
      </c>
      <c r="M1667" s="162">
        <v>2018</v>
      </c>
      <c r="N1667" s="162" t="s">
        <v>3008</v>
      </c>
      <c r="O1667" s="162">
        <v>3021</v>
      </c>
      <c r="P1667" s="162" t="s">
        <v>204</v>
      </c>
      <c r="Q1667" s="162" t="s">
        <v>204</v>
      </c>
      <c r="R1667" s="162" t="s">
        <v>242</v>
      </c>
      <c r="S1667" s="162" t="s">
        <v>204</v>
      </c>
      <c r="T1667" s="162" t="s">
        <v>204</v>
      </c>
      <c r="U1667" s="162" t="s">
        <v>204</v>
      </c>
      <c r="V1667" s="162" t="s">
        <v>204</v>
      </c>
      <c r="W1667" s="162" t="s">
        <v>204</v>
      </c>
      <c r="X1667" s="162" t="s">
        <v>205</v>
      </c>
      <c r="Y1667" s="162" t="s">
        <v>205</v>
      </c>
      <c r="Z1667" s="162" t="s">
        <v>204</v>
      </c>
      <c r="AA1667" s="162" t="s">
        <v>204</v>
      </c>
      <c r="AB1667" s="162" t="s">
        <v>204</v>
      </c>
      <c r="AC1667" s="162" t="s">
        <v>204</v>
      </c>
      <c r="AD1667" s="162" t="s">
        <v>204</v>
      </c>
      <c r="AE1667" s="162" t="s">
        <v>204</v>
      </c>
      <c r="AF1667" s="162" t="s">
        <v>204</v>
      </c>
      <c r="AG1667" s="162" t="s">
        <v>197</v>
      </c>
    </row>
    <row r="1668" spans="1:33" x14ac:dyDescent="0.25">
      <c r="A1668" s="162" t="s">
        <v>239</v>
      </c>
      <c r="B1668" s="162" t="s">
        <v>197</v>
      </c>
      <c r="C1668" s="162" t="s">
        <v>197</v>
      </c>
      <c r="D1668" s="162" t="s">
        <v>1358</v>
      </c>
      <c r="E1668" s="162" t="s">
        <v>197</v>
      </c>
      <c r="F1668" s="162" t="s">
        <v>1359</v>
      </c>
      <c r="G1668" s="162" t="s">
        <v>49</v>
      </c>
      <c r="H1668" s="162" t="s">
        <v>3006</v>
      </c>
      <c r="I1668" s="162" t="s">
        <v>1419</v>
      </c>
      <c r="J1668" s="162" t="s">
        <v>1412</v>
      </c>
      <c r="K1668" s="162" t="s">
        <v>47</v>
      </c>
      <c r="L1668" s="162">
        <v>2</v>
      </c>
      <c r="M1668" s="162">
        <v>2018</v>
      </c>
      <c r="N1668" s="162" t="s">
        <v>3015</v>
      </c>
      <c r="O1668" s="162">
        <v>1198</v>
      </c>
      <c r="P1668" s="162" t="s">
        <v>204</v>
      </c>
      <c r="Q1668" s="162" t="s">
        <v>204</v>
      </c>
      <c r="R1668" s="162" t="s">
        <v>242</v>
      </c>
      <c r="S1668" s="162" t="s">
        <v>204</v>
      </c>
      <c r="T1668" s="162" t="s">
        <v>204</v>
      </c>
      <c r="U1668" s="162" t="s">
        <v>204</v>
      </c>
      <c r="V1668" s="162" t="s">
        <v>204</v>
      </c>
      <c r="W1668" s="162" t="s">
        <v>204</v>
      </c>
      <c r="X1668" s="162" t="s">
        <v>205</v>
      </c>
      <c r="Y1668" s="162" t="s">
        <v>205</v>
      </c>
      <c r="Z1668" s="162" t="s">
        <v>204</v>
      </c>
      <c r="AA1668" s="162" t="s">
        <v>204</v>
      </c>
      <c r="AB1668" s="162" t="s">
        <v>204</v>
      </c>
      <c r="AC1668" s="162" t="s">
        <v>204</v>
      </c>
      <c r="AD1668" s="162" t="s">
        <v>204</v>
      </c>
      <c r="AE1668" s="162" t="s">
        <v>204</v>
      </c>
      <c r="AF1668" s="162" t="s">
        <v>204</v>
      </c>
      <c r="AG1668" s="162" t="s">
        <v>197</v>
      </c>
    </row>
    <row r="1669" spans="1:33" x14ac:dyDescent="0.25">
      <c r="A1669" s="162" t="s">
        <v>239</v>
      </c>
      <c r="B1669" s="162" t="s">
        <v>197</v>
      </c>
      <c r="C1669" s="162" t="s">
        <v>197</v>
      </c>
      <c r="D1669" s="162" t="s">
        <v>1358</v>
      </c>
      <c r="E1669" s="162" t="s">
        <v>197</v>
      </c>
      <c r="F1669" s="162" t="s">
        <v>1359</v>
      </c>
      <c r="G1669" s="162" t="s">
        <v>49</v>
      </c>
      <c r="H1669" s="162" t="s">
        <v>3006</v>
      </c>
      <c r="I1669" s="162" t="s">
        <v>1419</v>
      </c>
      <c r="J1669" s="162" t="s">
        <v>1412</v>
      </c>
      <c r="K1669" s="162" t="s">
        <v>47</v>
      </c>
      <c r="L1669" s="162">
        <v>4</v>
      </c>
      <c r="M1669" s="162">
        <v>2018</v>
      </c>
      <c r="N1669" s="162" t="s">
        <v>3007</v>
      </c>
      <c r="O1669" s="162">
        <v>2200</v>
      </c>
      <c r="P1669" s="162" t="s">
        <v>204</v>
      </c>
      <c r="Q1669" s="162" t="s">
        <v>204</v>
      </c>
      <c r="R1669" s="162" t="s">
        <v>242</v>
      </c>
      <c r="S1669" s="162" t="s">
        <v>204</v>
      </c>
      <c r="T1669" s="162" t="s">
        <v>204</v>
      </c>
      <c r="U1669" s="162" t="s">
        <v>204</v>
      </c>
      <c r="V1669" s="162" t="s">
        <v>204</v>
      </c>
      <c r="W1669" s="162" t="s">
        <v>204</v>
      </c>
      <c r="X1669" s="162" t="s">
        <v>205</v>
      </c>
      <c r="Y1669" s="162" t="s">
        <v>205</v>
      </c>
      <c r="Z1669" s="162" t="s">
        <v>204</v>
      </c>
      <c r="AA1669" s="162" t="s">
        <v>204</v>
      </c>
      <c r="AB1669" s="162" t="s">
        <v>204</v>
      </c>
      <c r="AC1669" s="162" t="s">
        <v>204</v>
      </c>
      <c r="AD1669" s="162" t="s">
        <v>204</v>
      </c>
      <c r="AE1669" s="162" t="s">
        <v>204</v>
      </c>
      <c r="AF1669" s="162" t="s">
        <v>204</v>
      </c>
      <c r="AG1669" s="162" t="s">
        <v>197</v>
      </c>
    </row>
    <row r="1670" spans="1:33" x14ac:dyDescent="0.25">
      <c r="A1670" s="162" t="s">
        <v>239</v>
      </c>
      <c r="B1670" s="162" t="s">
        <v>197</v>
      </c>
      <c r="C1670" s="162" t="s">
        <v>197</v>
      </c>
      <c r="D1670" s="162" t="s">
        <v>1358</v>
      </c>
      <c r="E1670" s="162" t="s">
        <v>197</v>
      </c>
      <c r="F1670" s="162" t="s">
        <v>1359</v>
      </c>
      <c r="G1670" s="162" t="s">
        <v>49</v>
      </c>
      <c r="H1670" s="162" t="s">
        <v>3006</v>
      </c>
      <c r="I1670" s="162" t="s">
        <v>1419</v>
      </c>
      <c r="J1670" s="162" t="s">
        <v>1412</v>
      </c>
      <c r="K1670" s="162" t="s">
        <v>47</v>
      </c>
      <c r="L1670" s="162">
        <v>3</v>
      </c>
      <c r="M1670" s="162">
        <v>2018</v>
      </c>
      <c r="N1670" s="162" t="s">
        <v>3016</v>
      </c>
      <c r="O1670" s="162">
        <v>1800</v>
      </c>
      <c r="P1670" s="162" t="s">
        <v>204</v>
      </c>
      <c r="Q1670" s="162" t="s">
        <v>204</v>
      </c>
      <c r="R1670" s="162" t="s">
        <v>242</v>
      </c>
      <c r="S1670" s="162" t="s">
        <v>204</v>
      </c>
      <c r="T1670" s="162" t="s">
        <v>204</v>
      </c>
      <c r="U1670" s="162" t="s">
        <v>204</v>
      </c>
      <c r="V1670" s="162" t="s">
        <v>204</v>
      </c>
      <c r="W1670" s="162" t="s">
        <v>204</v>
      </c>
      <c r="X1670" s="162" t="s">
        <v>205</v>
      </c>
      <c r="Y1670" s="162" t="s">
        <v>205</v>
      </c>
      <c r="Z1670" s="162" t="s">
        <v>204</v>
      </c>
      <c r="AA1670" s="162" t="s">
        <v>204</v>
      </c>
      <c r="AB1670" s="162" t="s">
        <v>204</v>
      </c>
      <c r="AC1670" s="162" t="s">
        <v>204</v>
      </c>
      <c r="AD1670" s="162" t="s">
        <v>204</v>
      </c>
      <c r="AE1670" s="162" t="s">
        <v>204</v>
      </c>
      <c r="AF1670" s="162" t="s">
        <v>204</v>
      </c>
      <c r="AG1670" s="162" t="s">
        <v>197</v>
      </c>
    </row>
    <row r="1671" spans="1:33" x14ac:dyDescent="0.25">
      <c r="A1671" s="162" t="s">
        <v>239</v>
      </c>
      <c r="B1671" s="162" t="s">
        <v>197</v>
      </c>
      <c r="C1671" s="162" t="s">
        <v>197</v>
      </c>
      <c r="D1671" s="162" t="s">
        <v>1358</v>
      </c>
      <c r="E1671" s="162" t="s">
        <v>197</v>
      </c>
      <c r="F1671" s="162" t="s">
        <v>1359</v>
      </c>
      <c r="G1671" s="162" t="s">
        <v>49</v>
      </c>
      <c r="H1671" s="162" t="s">
        <v>3006</v>
      </c>
      <c r="I1671" s="162" t="s">
        <v>1419</v>
      </c>
      <c r="J1671" s="162" t="s">
        <v>1412</v>
      </c>
      <c r="K1671" s="162" t="s">
        <v>47</v>
      </c>
      <c r="L1671" s="162">
        <v>12</v>
      </c>
      <c r="M1671" s="162">
        <v>2017</v>
      </c>
      <c r="N1671" s="162" t="s">
        <v>3010</v>
      </c>
      <c r="O1671" s="162">
        <v>529</v>
      </c>
      <c r="P1671" s="162" t="s">
        <v>204</v>
      </c>
      <c r="Q1671" s="162" t="s">
        <v>204</v>
      </c>
      <c r="R1671" s="162" t="s">
        <v>242</v>
      </c>
      <c r="S1671" s="162" t="s">
        <v>204</v>
      </c>
      <c r="T1671" s="162" t="s">
        <v>204</v>
      </c>
      <c r="U1671" s="162" t="s">
        <v>204</v>
      </c>
      <c r="V1671" s="162" t="s">
        <v>204</v>
      </c>
      <c r="W1671" s="162" t="s">
        <v>204</v>
      </c>
      <c r="X1671" s="162" t="s">
        <v>205</v>
      </c>
      <c r="Y1671" s="162" t="s">
        <v>205</v>
      </c>
      <c r="Z1671" s="162" t="s">
        <v>204</v>
      </c>
      <c r="AA1671" s="162" t="s">
        <v>204</v>
      </c>
      <c r="AB1671" s="162" t="s">
        <v>204</v>
      </c>
      <c r="AC1671" s="162" t="s">
        <v>204</v>
      </c>
      <c r="AD1671" s="162" t="s">
        <v>204</v>
      </c>
      <c r="AE1671" s="162" t="s">
        <v>204</v>
      </c>
      <c r="AF1671" s="162" t="s">
        <v>204</v>
      </c>
      <c r="AG1671" s="162" t="s">
        <v>197</v>
      </c>
    </row>
    <row r="1672" spans="1:33" x14ac:dyDescent="0.25">
      <c r="A1672" s="162" t="s">
        <v>239</v>
      </c>
      <c r="B1672" s="162" t="s">
        <v>197</v>
      </c>
      <c r="C1672" s="162" t="s">
        <v>197</v>
      </c>
      <c r="D1672" s="162" t="s">
        <v>1358</v>
      </c>
      <c r="E1672" s="162" t="s">
        <v>197</v>
      </c>
      <c r="F1672" s="162" t="s">
        <v>1359</v>
      </c>
      <c r="G1672" s="162" t="s">
        <v>49</v>
      </c>
      <c r="H1672" s="162" t="s">
        <v>3006</v>
      </c>
      <c r="I1672" s="162" t="s">
        <v>1419</v>
      </c>
      <c r="J1672" s="162" t="s">
        <v>1412</v>
      </c>
      <c r="K1672" s="162" t="s">
        <v>47</v>
      </c>
      <c r="L1672" s="162">
        <v>1</v>
      </c>
      <c r="M1672" s="162">
        <v>2018</v>
      </c>
      <c r="N1672" s="162" t="s">
        <v>3009</v>
      </c>
      <c r="O1672" s="162">
        <v>800</v>
      </c>
      <c r="P1672" s="162" t="s">
        <v>204</v>
      </c>
      <c r="Q1672" s="162" t="s">
        <v>204</v>
      </c>
      <c r="R1672" s="162" t="s">
        <v>242</v>
      </c>
      <c r="S1672" s="162" t="s">
        <v>204</v>
      </c>
      <c r="T1672" s="162" t="s">
        <v>204</v>
      </c>
      <c r="U1672" s="162" t="s">
        <v>204</v>
      </c>
      <c r="V1672" s="162" t="s">
        <v>204</v>
      </c>
      <c r="W1672" s="162" t="s">
        <v>204</v>
      </c>
      <c r="X1672" s="162" t="s">
        <v>205</v>
      </c>
      <c r="Y1672" s="162" t="s">
        <v>205</v>
      </c>
      <c r="Z1672" s="162" t="s">
        <v>204</v>
      </c>
      <c r="AA1672" s="162" t="s">
        <v>204</v>
      </c>
      <c r="AB1672" s="162" t="s">
        <v>204</v>
      </c>
      <c r="AC1672" s="162" t="s">
        <v>204</v>
      </c>
      <c r="AD1672" s="162" t="s">
        <v>204</v>
      </c>
      <c r="AE1672" s="162" t="s">
        <v>204</v>
      </c>
      <c r="AF1672" s="162" t="s">
        <v>204</v>
      </c>
      <c r="AG1672" s="162" t="s">
        <v>197</v>
      </c>
    </row>
    <row r="1673" spans="1:33" x14ac:dyDescent="0.25">
      <c r="A1673" s="162" t="s">
        <v>239</v>
      </c>
      <c r="B1673" s="162" t="s">
        <v>197</v>
      </c>
      <c r="C1673" s="162" t="s">
        <v>197</v>
      </c>
      <c r="D1673" s="162" t="s">
        <v>1358</v>
      </c>
      <c r="E1673" s="162" t="s">
        <v>197</v>
      </c>
      <c r="F1673" s="162" t="s">
        <v>1359</v>
      </c>
      <c r="G1673" s="162" t="s">
        <v>49</v>
      </c>
      <c r="H1673" s="162" t="s">
        <v>3006</v>
      </c>
      <c r="I1673" s="162" t="s">
        <v>1419</v>
      </c>
      <c r="J1673" s="162" t="s">
        <v>1412</v>
      </c>
      <c r="K1673" s="162" t="s">
        <v>47</v>
      </c>
      <c r="L1673" s="162">
        <v>11</v>
      </c>
      <c r="M1673" s="162">
        <v>2017</v>
      </c>
      <c r="N1673" s="162" t="s">
        <v>3011</v>
      </c>
      <c r="O1673" s="162">
        <v>821</v>
      </c>
      <c r="P1673" s="162" t="s">
        <v>204</v>
      </c>
      <c r="Q1673" s="162" t="s">
        <v>204</v>
      </c>
      <c r="R1673" s="162" t="s">
        <v>242</v>
      </c>
      <c r="S1673" s="162" t="s">
        <v>204</v>
      </c>
      <c r="T1673" s="162" t="s">
        <v>204</v>
      </c>
      <c r="U1673" s="162" t="s">
        <v>204</v>
      </c>
      <c r="V1673" s="162" t="s">
        <v>204</v>
      </c>
      <c r="W1673" s="162" t="s">
        <v>204</v>
      </c>
      <c r="X1673" s="162" t="s">
        <v>205</v>
      </c>
      <c r="Y1673" s="162" t="s">
        <v>205</v>
      </c>
      <c r="Z1673" s="162" t="s">
        <v>204</v>
      </c>
      <c r="AA1673" s="162" t="s">
        <v>204</v>
      </c>
      <c r="AB1673" s="162" t="s">
        <v>204</v>
      </c>
      <c r="AC1673" s="162" t="s">
        <v>204</v>
      </c>
      <c r="AD1673" s="162" t="s">
        <v>204</v>
      </c>
      <c r="AE1673" s="162" t="s">
        <v>204</v>
      </c>
      <c r="AF1673" s="162" t="s">
        <v>204</v>
      </c>
      <c r="AG1673" s="162" t="s">
        <v>197</v>
      </c>
    </row>
    <row r="1674" spans="1:33" x14ac:dyDescent="0.25">
      <c r="A1674" s="162" t="s">
        <v>239</v>
      </c>
      <c r="B1674" s="162" t="s">
        <v>197</v>
      </c>
      <c r="C1674" s="162" t="s">
        <v>197</v>
      </c>
      <c r="D1674" s="162" t="s">
        <v>1358</v>
      </c>
      <c r="E1674" s="162" t="s">
        <v>197</v>
      </c>
      <c r="F1674" s="162" t="s">
        <v>1359</v>
      </c>
      <c r="G1674" s="162" t="s">
        <v>49</v>
      </c>
      <c r="H1674" s="162" t="s">
        <v>3006</v>
      </c>
      <c r="I1674" s="162" t="s">
        <v>1419</v>
      </c>
      <c r="J1674" s="162" t="s">
        <v>1412</v>
      </c>
      <c r="K1674" s="162" t="s">
        <v>47</v>
      </c>
      <c r="L1674" s="162">
        <v>7</v>
      </c>
      <c r="M1674" s="162">
        <v>2017</v>
      </c>
      <c r="N1674" s="162" t="s">
        <v>3017</v>
      </c>
      <c r="O1674" s="162">
        <v>1460</v>
      </c>
      <c r="P1674" s="162" t="s">
        <v>204</v>
      </c>
      <c r="Q1674" s="162" t="s">
        <v>204</v>
      </c>
      <c r="R1674" s="162" t="s">
        <v>242</v>
      </c>
      <c r="S1674" s="162" t="s">
        <v>204</v>
      </c>
      <c r="T1674" s="162" t="s">
        <v>204</v>
      </c>
      <c r="U1674" s="162" t="s">
        <v>204</v>
      </c>
      <c r="V1674" s="162" t="s">
        <v>204</v>
      </c>
      <c r="W1674" s="162" t="s">
        <v>204</v>
      </c>
      <c r="X1674" s="162" t="s">
        <v>205</v>
      </c>
      <c r="Y1674" s="162" t="s">
        <v>204</v>
      </c>
      <c r="Z1674" s="162" t="s">
        <v>204</v>
      </c>
      <c r="AA1674" s="162" t="s">
        <v>204</v>
      </c>
      <c r="AB1674" s="162" t="s">
        <v>204</v>
      </c>
      <c r="AC1674" s="162" t="s">
        <v>204</v>
      </c>
      <c r="AD1674" s="162" t="s">
        <v>204</v>
      </c>
      <c r="AE1674" s="162" t="s">
        <v>204</v>
      </c>
      <c r="AF1674" s="162" t="s">
        <v>204</v>
      </c>
      <c r="AG1674" s="162" t="s">
        <v>197</v>
      </c>
    </row>
    <row r="1675" spans="1:33" x14ac:dyDescent="0.25">
      <c r="A1675" s="162" t="s">
        <v>239</v>
      </c>
      <c r="B1675" s="162" t="s">
        <v>197</v>
      </c>
      <c r="C1675" s="162" t="s">
        <v>197</v>
      </c>
      <c r="D1675" s="162" t="s">
        <v>1358</v>
      </c>
      <c r="E1675" s="162" t="s">
        <v>197</v>
      </c>
      <c r="F1675" s="162" t="s">
        <v>1359</v>
      </c>
      <c r="G1675" s="162" t="s">
        <v>3018</v>
      </c>
      <c r="H1675" s="162" t="s">
        <v>3019</v>
      </c>
      <c r="I1675" s="162" t="s">
        <v>3020</v>
      </c>
      <c r="J1675" s="162" t="s">
        <v>189</v>
      </c>
      <c r="K1675" s="162" t="s">
        <v>47</v>
      </c>
      <c r="L1675" s="162">
        <v>10</v>
      </c>
      <c r="M1675" s="162">
        <v>2017</v>
      </c>
      <c r="N1675" s="162" t="s">
        <v>3021</v>
      </c>
      <c r="O1675" s="162">
        <v>603</v>
      </c>
      <c r="P1675" s="162" t="s">
        <v>204</v>
      </c>
      <c r="Q1675" s="162" t="s">
        <v>204</v>
      </c>
      <c r="R1675" s="162" t="s">
        <v>242</v>
      </c>
      <c r="S1675" s="162" t="s">
        <v>204</v>
      </c>
      <c r="T1675" s="162" t="s">
        <v>204</v>
      </c>
      <c r="U1675" s="162" t="s">
        <v>204</v>
      </c>
      <c r="V1675" s="162" t="s">
        <v>204</v>
      </c>
      <c r="W1675" s="162" t="s">
        <v>204</v>
      </c>
      <c r="X1675" s="162" t="s">
        <v>204</v>
      </c>
      <c r="Y1675" s="162" t="s">
        <v>204</v>
      </c>
      <c r="Z1675" s="162" t="s">
        <v>204</v>
      </c>
      <c r="AA1675" s="162" t="s">
        <v>204</v>
      </c>
      <c r="AB1675" s="162" t="s">
        <v>204</v>
      </c>
      <c r="AC1675" s="162" t="s">
        <v>204</v>
      </c>
      <c r="AD1675" s="162" t="s">
        <v>204</v>
      </c>
      <c r="AE1675" s="162" t="s">
        <v>204</v>
      </c>
      <c r="AF1675" s="162" t="s">
        <v>204</v>
      </c>
      <c r="AG1675" s="162" t="s">
        <v>197</v>
      </c>
    </row>
    <row r="1676" spans="1:33" x14ac:dyDescent="0.25">
      <c r="A1676" s="162" t="s">
        <v>239</v>
      </c>
      <c r="B1676" s="162" t="s">
        <v>197</v>
      </c>
      <c r="C1676" s="162" t="s">
        <v>197</v>
      </c>
      <c r="D1676" s="162" t="s">
        <v>1358</v>
      </c>
      <c r="E1676" s="162" t="s">
        <v>197</v>
      </c>
      <c r="F1676" s="162" t="s">
        <v>1359</v>
      </c>
      <c r="G1676" s="162" t="s">
        <v>51</v>
      </c>
      <c r="H1676" s="162" t="s">
        <v>50</v>
      </c>
      <c r="I1676" s="162" t="s">
        <v>2535</v>
      </c>
      <c r="J1676" s="162" t="s">
        <v>1412</v>
      </c>
      <c r="K1676" s="162" t="s">
        <v>52</v>
      </c>
      <c r="L1676" s="162">
        <v>8</v>
      </c>
      <c r="M1676" s="162">
        <v>2017</v>
      </c>
      <c r="N1676" s="162" t="s">
        <v>3022</v>
      </c>
      <c r="O1676" s="162">
        <v>1107</v>
      </c>
      <c r="P1676" s="162" t="s">
        <v>204</v>
      </c>
      <c r="Q1676" s="162" t="s">
        <v>204</v>
      </c>
      <c r="R1676" s="162" t="s">
        <v>242</v>
      </c>
      <c r="S1676" s="162" t="s">
        <v>204</v>
      </c>
      <c r="T1676" s="162" t="s">
        <v>204</v>
      </c>
      <c r="U1676" s="162" t="s">
        <v>204</v>
      </c>
      <c r="V1676" s="162" t="s">
        <v>204</v>
      </c>
      <c r="W1676" s="162" t="s">
        <v>204</v>
      </c>
      <c r="X1676" s="162" t="s">
        <v>204</v>
      </c>
      <c r="Y1676" s="162" t="s">
        <v>204</v>
      </c>
      <c r="Z1676" s="162" t="s">
        <v>204</v>
      </c>
      <c r="AA1676" s="162" t="s">
        <v>204</v>
      </c>
      <c r="AB1676" s="162" t="s">
        <v>204</v>
      </c>
      <c r="AC1676" s="162" t="s">
        <v>204</v>
      </c>
      <c r="AD1676" s="162" t="s">
        <v>204</v>
      </c>
      <c r="AE1676" s="162" t="s">
        <v>204</v>
      </c>
      <c r="AF1676" s="162" t="s">
        <v>204</v>
      </c>
      <c r="AG1676" s="162" t="s">
        <v>197</v>
      </c>
    </row>
    <row r="1677" spans="1:33" x14ac:dyDescent="0.25">
      <c r="A1677" s="162" t="s">
        <v>239</v>
      </c>
      <c r="B1677" s="162" t="s">
        <v>197</v>
      </c>
      <c r="C1677" s="162" t="s">
        <v>197</v>
      </c>
      <c r="D1677" s="162" t="s">
        <v>1358</v>
      </c>
      <c r="E1677" s="162" t="s">
        <v>197</v>
      </c>
      <c r="F1677" s="162" t="s">
        <v>1359</v>
      </c>
      <c r="G1677" s="162" t="s">
        <v>51</v>
      </c>
      <c r="H1677" s="162" t="s">
        <v>50</v>
      </c>
      <c r="I1677" s="162" t="s">
        <v>2535</v>
      </c>
      <c r="J1677" s="162" t="s">
        <v>1412</v>
      </c>
      <c r="K1677" s="162" t="s">
        <v>52</v>
      </c>
      <c r="L1677" s="162">
        <v>9</v>
      </c>
      <c r="M1677" s="162">
        <v>2017</v>
      </c>
      <c r="N1677" s="162" t="s">
        <v>3023</v>
      </c>
      <c r="O1677" s="162">
        <v>80</v>
      </c>
      <c r="P1677" s="162" t="s">
        <v>204</v>
      </c>
      <c r="Q1677" s="162" t="s">
        <v>204</v>
      </c>
      <c r="R1677" s="162" t="s">
        <v>242</v>
      </c>
      <c r="S1677" s="162" t="s">
        <v>204</v>
      </c>
      <c r="T1677" s="162" t="s">
        <v>204</v>
      </c>
      <c r="U1677" s="162" t="s">
        <v>204</v>
      </c>
      <c r="V1677" s="162" t="s">
        <v>204</v>
      </c>
      <c r="W1677" s="162" t="s">
        <v>204</v>
      </c>
      <c r="X1677" s="162" t="s">
        <v>204</v>
      </c>
      <c r="Y1677" s="162" t="s">
        <v>204</v>
      </c>
      <c r="Z1677" s="162" t="s">
        <v>204</v>
      </c>
      <c r="AA1677" s="162" t="s">
        <v>204</v>
      </c>
      <c r="AB1677" s="162" t="s">
        <v>204</v>
      </c>
      <c r="AC1677" s="162" t="s">
        <v>204</v>
      </c>
      <c r="AD1677" s="162" t="s">
        <v>204</v>
      </c>
      <c r="AE1677" s="162" t="s">
        <v>204</v>
      </c>
      <c r="AF1677" s="162" t="s">
        <v>204</v>
      </c>
      <c r="AG1677" s="162" t="s">
        <v>197</v>
      </c>
    </row>
    <row r="1678" spans="1:33" x14ac:dyDescent="0.25">
      <c r="A1678" s="162" t="s">
        <v>239</v>
      </c>
      <c r="B1678" s="162" t="s">
        <v>197</v>
      </c>
      <c r="C1678" s="162" t="s">
        <v>197</v>
      </c>
      <c r="D1678" s="162" t="s">
        <v>1358</v>
      </c>
      <c r="E1678" s="162" t="s">
        <v>197</v>
      </c>
      <c r="F1678" s="162" t="s">
        <v>1359</v>
      </c>
      <c r="G1678" s="162" t="s">
        <v>2807</v>
      </c>
      <c r="H1678" s="162" t="s">
        <v>2808</v>
      </c>
      <c r="I1678" s="162" t="s">
        <v>2809</v>
      </c>
      <c r="J1678" s="162" t="s">
        <v>1412</v>
      </c>
      <c r="K1678" s="162" t="s">
        <v>10</v>
      </c>
      <c r="L1678" s="162">
        <v>10</v>
      </c>
      <c r="M1678" s="162">
        <v>2017</v>
      </c>
      <c r="N1678" s="162" t="s">
        <v>3024</v>
      </c>
      <c r="O1678" s="162">
        <v>3123</v>
      </c>
      <c r="P1678" s="162" t="s">
        <v>204</v>
      </c>
      <c r="Q1678" s="162" t="s">
        <v>204</v>
      </c>
      <c r="R1678" s="162" t="s">
        <v>242</v>
      </c>
      <c r="S1678" s="162" t="s">
        <v>204</v>
      </c>
      <c r="T1678" s="162" t="s">
        <v>204</v>
      </c>
      <c r="U1678" s="162" t="s">
        <v>204</v>
      </c>
      <c r="V1678" s="162" t="s">
        <v>204</v>
      </c>
      <c r="W1678" s="162" t="s">
        <v>204</v>
      </c>
      <c r="X1678" s="162" t="s">
        <v>204</v>
      </c>
      <c r="Y1678" s="162" t="s">
        <v>205</v>
      </c>
      <c r="Z1678" s="162" t="s">
        <v>204</v>
      </c>
      <c r="AA1678" s="162" t="s">
        <v>204</v>
      </c>
      <c r="AB1678" s="162" t="s">
        <v>204</v>
      </c>
      <c r="AC1678" s="162" t="s">
        <v>204</v>
      </c>
      <c r="AD1678" s="162" t="s">
        <v>204</v>
      </c>
      <c r="AE1678" s="162" t="s">
        <v>204</v>
      </c>
      <c r="AF1678" s="162" t="s">
        <v>204</v>
      </c>
      <c r="AG1678" s="162" t="s">
        <v>197</v>
      </c>
    </row>
    <row r="1679" spans="1:33" x14ac:dyDescent="0.25">
      <c r="A1679" s="162" t="s">
        <v>239</v>
      </c>
      <c r="B1679" s="162" t="s">
        <v>197</v>
      </c>
      <c r="C1679" s="162" t="s">
        <v>197</v>
      </c>
      <c r="D1679" s="162" t="s">
        <v>1358</v>
      </c>
      <c r="E1679" s="162" t="s">
        <v>197</v>
      </c>
      <c r="F1679" s="162" t="s">
        <v>1359</v>
      </c>
      <c r="G1679" s="162" t="s">
        <v>2807</v>
      </c>
      <c r="H1679" s="162" t="s">
        <v>2808</v>
      </c>
      <c r="I1679" s="162" t="s">
        <v>2809</v>
      </c>
      <c r="J1679" s="162" t="s">
        <v>1412</v>
      </c>
      <c r="K1679" s="162" t="s">
        <v>10</v>
      </c>
      <c r="L1679" s="162">
        <v>10</v>
      </c>
      <c r="M1679" s="162">
        <v>2017</v>
      </c>
      <c r="N1679" s="162" t="s">
        <v>3025</v>
      </c>
      <c r="O1679" s="162">
        <v>237</v>
      </c>
      <c r="P1679" s="162" t="s">
        <v>204</v>
      </c>
      <c r="Q1679" s="162" t="s">
        <v>204</v>
      </c>
      <c r="R1679" s="162" t="s">
        <v>242</v>
      </c>
      <c r="S1679" s="162" t="s">
        <v>204</v>
      </c>
      <c r="T1679" s="162" t="s">
        <v>204</v>
      </c>
      <c r="U1679" s="162" t="s">
        <v>204</v>
      </c>
      <c r="V1679" s="162" t="s">
        <v>204</v>
      </c>
      <c r="W1679" s="162" t="s">
        <v>204</v>
      </c>
      <c r="X1679" s="162" t="s">
        <v>204</v>
      </c>
      <c r="Y1679" s="162" t="s">
        <v>205</v>
      </c>
      <c r="Z1679" s="162" t="s">
        <v>204</v>
      </c>
      <c r="AA1679" s="162" t="s">
        <v>204</v>
      </c>
      <c r="AB1679" s="162" t="s">
        <v>204</v>
      </c>
      <c r="AC1679" s="162" t="s">
        <v>204</v>
      </c>
      <c r="AD1679" s="162" t="s">
        <v>204</v>
      </c>
      <c r="AE1679" s="162" t="s">
        <v>204</v>
      </c>
      <c r="AF1679" s="162" t="s">
        <v>204</v>
      </c>
      <c r="AG1679" s="162" t="s">
        <v>197</v>
      </c>
    </row>
    <row r="1680" spans="1:33" x14ac:dyDescent="0.25">
      <c r="A1680" s="162" t="s">
        <v>239</v>
      </c>
      <c r="B1680" s="162" t="s">
        <v>197</v>
      </c>
      <c r="C1680" s="162" t="s">
        <v>197</v>
      </c>
      <c r="D1680" s="162" t="s">
        <v>1358</v>
      </c>
      <c r="E1680" s="162" t="s">
        <v>197</v>
      </c>
      <c r="F1680" s="162" t="s">
        <v>1359</v>
      </c>
      <c r="G1680" s="162" t="s">
        <v>2807</v>
      </c>
      <c r="H1680" s="162" t="s">
        <v>2808</v>
      </c>
      <c r="I1680" s="162" t="s">
        <v>2809</v>
      </c>
      <c r="J1680" s="162" t="s">
        <v>1412</v>
      </c>
      <c r="K1680" s="162" t="s">
        <v>10</v>
      </c>
      <c r="L1680" s="162">
        <v>11</v>
      </c>
      <c r="M1680" s="162">
        <v>2017</v>
      </c>
      <c r="N1680" s="162" t="s">
        <v>3026</v>
      </c>
      <c r="O1680" s="162">
        <v>6877</v>
      </c>
      <c r="P1680" s="162" t="s">
        <v>204</v>
      </c>
      <c r="Q1680" s="162" t="s">
        <v>204</v>
      </c>
      <c r="R1680" s="162" t="s">
        <v>242</v>
      </c>
      <c r="S1680" s="162" t="s">
        <v>204</v>
      </c>
      <c r="T1680" s="162" t="s">
        <v>204</v>
      </c>
      <c r="U1680" s="162" t="s">
        <v>204</v>
      </c>
      <c r="V1680" s="162" t="s">
        <v>204</v>
      </c>
      <c r="W1680" s="162" t="s">
        <v>204</v>
      </c>
      <c r="X1680" s="162" t="s">
        <v>204</v>
      </c>
      <c r="Y1680" s="162" t="s">
        <v>205</v>
      </c>
      <c r="Z1680" s="162" t="s">
        <v>204</v>
      </c>
      <c r="AA1680" s="162" t="s">
        <v>204</v>
      </c>
      <c r="AB1680" s="162" t="s">
        <v>204</v>
      </c>
      <c r="AC1680" s="162" t="s">
        <v>204</v>
      </c>
      <c r="AD1680" s="162" t="s">
        <v>204</v>
      </c>
      <c r="AE1680" s="162" t="s">
        <v>204</v>
      </c>
      <c r="AF1680" s="162" t="s">
        <v>204</v>
      </c>
      <c r="AG1680" s="162" t="s">
        <v>197</v>
      </c>
    </row>
    <row r="1681" spans="1:33" x14ac:dyDescent="0.25">
      <c r="A1681" s="162" t="s">
        <v>239</v>
      </c>
      <c r="B1681" s="162" t="s">
        <v>197</v>
      </c>
      <c r="C1681" s="162" t="s">
        <v>197</v>
      </c>
      <c r="D1681" s="162" t="s">
        <v>1358</v>
      </c>
      <c r="E1681" s="162" t="s">
        <v>197</v>
      </c>
      <c r="F1681" s="162" t="s">
        <v>1359</v>
      </c>
      <c r="G1681" s="162" t="s">
        <v>2807</v>
      </c>
      <c r="H1681" s="162" t="s">
        <v>2808</v>
      </c>
      <c r="I1681" s="162" t="s">
        <v>2809</v>
      </c>
      <c r="J1681" s="162" t="s">
        <v>1412</v>
      </c>
      <c r="K1681" s="162" t="s">
        <v>10</v>
      </c>
      <c r="L1681" s="162">
        <v>11</v>
      </c>
      <c r="M1681" s="162">
        <v>2017</v>
      </c>
      <c r="N1681" s="162" t="s">
        <v>3027</v>
      </c>
      <c r="O1681" s="162">
        <v>1319</v>
      </c>
      <c r="P1681" s="162" t="s">
        <v>204</v>
      </c>
      <c r="Q1681" s="162" t="s">
        <v>204</v>
      </c>
      <c r="R1681" s="162" t="s">
        <v>242</v>
      </c>
      <c r="S1681" s="162" t="s">
        <v>204</v>
      </c>
      <c r="T1681" s="162" t="s">
        <v>204</v>
      </c>
      <c r="U1681" s="162" t="s">
        <v>204</v>
      </c>
      <c r="V1681" s="162" t="s">
        <v>204</v>
      </c>
      <c r="W1681" s="162" t="s">
        <v>204</v>
      </c>
      <c r="X1681" s="162" t="s">
        <v>204</v>
      </c>
      <c r="Y1681" s="162" t="s">
        <v>205</v>
      </c>
      <c r="Z1681" s="162" t="s">
        <v>204</v>
      </c>
      <c r="AA1681" s="162" t="s">
        <v>204</v>
      </c>
      <c r="AB1681" s="162" t="s">
        <v>204</v>
      </c>
      <c r="AC1681" s="162" t="s">
        <v>204</v>
      </c>
      <c r="AD1681" s="162" t="s">
        <v>204</v>
      </c>
      <c r="AE1681" s="162" t="s">
        <v>204</v>
      </c>
      <c r="AF1681" s="162" t="s">
        <v>204</v>
      </c>
      <c r="AG1681" s="162" t="s">
        <v>197</v>
      </c>
    </row>
    <row r="1682" spans="1:33" x14ac:dyDescent="0.25">
      <c r="A1682" s="162" t="s">
        <v>239</v>
      </c>
      <c r="B1682" s="162" t="s">
        <v>197</v>
      </c>
      <c r="C1682" s="162" t="s">
        <v>197</v>
      </c>
      <c r="D1682" s="162" t="s">
        <v>1358</v>
      </c>
      <c r="E1682" s="162" t="s">
        <v>197</v>
      </c>
      <c r="F1682" s="162" t="s">
        <v>1359</v>
      </c>
      <c r="G1682" s="162" t="s">
        <v>2807</v>
      </c>
      <c r="H1682" s="162" t="s">
        <v>2808</v>
      </c>
      <c r="I1682" s="162" t="s">
        <v>2809</v>
      </c>
      <c r="J1682" s="162" t="s">
        <v>1412</v>
      </c>
      <c r="K1682" s="162" t="s">
        <v>10</v>
      </c>
      <c r="L1682" s="162">
        <v>8</v>
      </c>
      <c r="M1682" s="162">
        <v>2017</v>
      </c>
      <c r="N1682" s="162" t="s">
        <v>3028</v>
      </c>
      <c r="O1682" s="162">
        <v>131</v>
      </c>
      <c r="P1682" s="162" t="s">
        <v>204</v>
      </c>
      <c r="Q1682" s="162" t="s">
        <v>204</v>
      </c>
      <c r="R1682" s="162" t="s">
        <v>242</v>
      </c>
      <c r="S1682" s="162" t="s">
        <v>204</v>
      </c>
      <c r="T1682" s="162" t="s">
        <v>204</v>
      </c>
      <c r="U1682" s="162" t="s">
        <v>204</v>
      </c>
      <c r="V1682" s="162" t="s">
        <v>204</v>
      </c>
      <c r="W1682" s="162" t="s">
        <v>204</v>
      </c>
      <c r="X1682" s="162" t="s">
        <v>204</v>
      </c>
      <c r="Y1682" s="162" t="s">
        <v>205</v>
      </c>
      <c r="Z1682" s="162" t="s">
        <v>204</v>
      </c>
      <c r="AA1682" s="162" t="s">
        <v>204</v>
      </c>
      <c r="AB1682" s="162" t="s">
        <v>204</v>
      </c>
      <c r="AC1682" s="162" t="s">
        <v>204</v>
      </c>
      <c r="AD1682" s="162" t="s">
        <v>204</v>
      </c>
      <c r="AE1682" s="162" t="s">
        <v>204</v>
      </c>
      <c r="AF1682" s="162" t="s">
        <v>204</v>
      </c>
      <c r="AG1682" s="162" t="s">
        <v>197</v>
      </c>
    </row>
    <row r="1683" spans="1:33" x14ac:dyDescent="0.25">
      <c r="A1683" s="162" t="s">
        <v>239</v>
      </c>
      <c r="B1683" s="162" t="s">
        <v>197</v>
      </c>
      <c r="C1683" s="162" t="s">
        <v>197</v>
      </c>
      <c r="D1683" s="162" t="s">
        <v>1358</v>
      </c>
      <c r="E1683" s="162" t="s">
        <v>197</v>
      </c>
      <c r="F1683" s="162" t="s">
        <v>1359</v>
      </c>
      <c r="G1683" s="162" t="s">
        <v>54</v>
      </c>
      <c r="H1683" s="162" t="s">
        <v>2813</v>
      </c>
      <c r="I1683" s="162" t="s">
        <v>2059</v>
      </c>
      <c r="J1683" s="162" t="s">
        <v>1412</v>
      </c>
      <c r="K1683" s="162" t="s">
        <v>10</v>
      </c>
      <c r="L1683" s="162">
        <v>11</v>
      </c>
      <c r="M1683" s="162">
        <v>2017</v>
      </c>
      <c r="N1683" s="162" t="s">
        <v>3034</v>
      </c>
      <c r="O1683" s="162">
        <v>1281</v>
      </c>
      <c r="P1683" s="162" t="s">
        <v>204</v>
      </c>
      <c r="Q1683" s="162" t="s">
        <v>204</v>
      </c>
      <c r="R1683" s="162" t="s">
        <v>242</v>
      </c>
      <c r="S1683" s="162" t="s">
        <v>204</v>
      </c>
      <c r="T1683" s="162" t="s">
        <v>204</v>
      </c>
      <c r="U1683" s="162" t="s">
        <v>204</v>
      </c>
      <c r="V1683" s="162" t="s">
        <v>204</v>
      </c>
      <c r="W1683" s="162" t="s">
        <v>204</v>
      </c>
      <c r="X1683" s="162" t="s">
        <v>205</v>
      </c>
      <c r="Y1683" s="162" t="s">
        <v>204</v>
      </c>
      <c r="Z1683" s="162" t="s">
        <v>204</v>
      </c>
      <c r="AA1683" s="162" t="s">
        <v>204</v>
      </c>
      <c r="AB1683" s="162" t="s">
        <v>204</v>
      </c>
      <c r="AC1683" s="162" t="s">
        <v>204</v>
      </c>
      <c r="AD1683" s="162" t="s">
        <v>204</v>
      </c>
      <c r="AE1683" s="162" t="s">
        <v>204</v>
      </c>
      <c r="AF1683" s="162" t="s">
        <v>204</v>
      </c>
      <c r="AG1683" s="162" t="s">
        <v>197</v>
      </c>
    </row>
    <row r="1684" spans="1:33" x14ac:dyDescent="0.25">
      <c r="A1684" s="162" t="s">
        <v>239</v>
      </c>
      <c r="B1684" s="162" t="s">
        <v>197</v>
      </c>
      <c r="C1684" s="162" t="s">
        <v>197</v>
      </c>
      <c r="D1684" s="162" t="s">
        <v>1358</v>
      </c>
      <c r="E1684" s="162" t="s">
        <v>197</v>
      </c>
      <c r="F1684" s="162" t="s">
        <v>1359</v>
      </c>
      <c r="G1684" s="162" t="s">
        <v>54</v>
      </c>
      <c r="H1684" s="162" t="s">
        <v>2813</v>
      </c>
      <c r="I1684" s="162" t="s">
        <v>2059</v>
      </c>
      <c r="J1684" s="162" t="s">
        <v>1412</v>
      </c>
      <c r="K1684" s="162" t="s">
        <v>10</v>
      </c>
      <c r="L1684" s="162">
        <v>10</v>
      </c>
      <c r="M1684" s="162">
        <v>2017</v>
      </c>
      <c r="N1684" s="162" t="s">
        <v>3032</v>
      </c>
      <c r="O1684" s="162">
        <v>2908</v>
      </c>
      <c r="P1684" s="162" t="s">
        <v>204</v>
      </c>
      <c r="Q1684" s="162" t="s">
        <v>204</v>
      </c>
      <c r="R1684" s="162" t="s">
        <v>242</v>
      </c>
      <c r="S1684" s="162" t="s">
        <v>204</v>
      </c>
      <c r="T1684" s="162" t="s">
        <v>204</v>
      </c>
      <c r="U1684" s="162" t="s">
        <v>204</v>
      </c>
      <c r="V1684" s="162" t="s">
        <v>204</v>
      </c>
      <c r="W1684" s="162" t="s">
        <v>204</v>
      </c>
      <c r="X1684" s="162" t="s">
        <v>205</v>
      </c>
      <c r="Y1684" s="162" t="s">
        <v>204</v>
      </c>
      <c r="Z1684" s="162" t="s">
        <v>204</v>
      </c>
      <c r="AA1684" s="162" t="s">
        <v>204</v>
      </c>
      <c r="AB1684" s="162" t="s">
        <v>204</v>
      </c>
      <c r="AC1684" s="162" t="s">
        <v>204</v>
      </c>
      <c r="AD1684" s="162" t="s">
        <v>204</v>
      </c>
      <c r="AE1684" s="162" t="s">
        <v>204</v>
      </c>
      <c r="AF1684" s="162" t="s">
        <v>204</v>
      </c>
      <c r="AG1684" s="162" t="s">
        <v>197</v>
      </c>
    </row>
    <row r="1685" spans="1:33" x14ac:dyDescent="0.25">
      <c r="A1685" s="162" t="s">
        <v>239</v>
      </c>
      <c r="B1685" s="162" t="s">
        <v>197</v>
      </c>
      <c r="C1685" s="162" t="s">
        <v>197</v>
      </c>
      <c r="D1685" s="162" t="s">
        <v>1358</v>
      </c>
      <c r="E1685" s="162" t="s">
        <v>197</v>
      </c>
      <c r="F1685" s="162" t="s">
        <v>1359</v>
      </c>
      <c r="G1685" s="162" t="s">
        <v>54</v>
      </c>
      <c r="H1685" s="162" t="s">
        <v>2813</v>
      </c>
      <c r="I1685" s="162" t="s">
        <v>2059</v>
      </c>
      <c r="J1685" s="162" t="s">
        <v>1412</v>
      </c>
      <c r="K1685" s="162" t="s">
        <v>10</v>
      </c>
      <c r="L1685" s="162">
        <v>10</v>
      </c>
      <c r="M1685" s="162">
        <v>2017</v>
      </c>
      <c r="N1685" s="162" t="s">
        <v>3033</v>
      </c>
      <c r="O1685" s="162">
        <v>1128</v>
      </c>
      <c r="P1685" s="162" t="s">
        <v>204</v>
      </c>
      <c r="Q1685" s="162" t="s">
        <v>204</v>
      </c>
      <c r="R1685" s="162" t="s">
        <v>242</v>
      </c>
      <c r="S1685" s="162" t="s">
        <v>204</v>
      </c>
      <c r="T1685" s="162" t="s">
        <v>204</v>
      </c>
      <c r="U1685" s="162" t="s">
        <v>204</v>
      </c>
      <c r="V1685" s="162" t="s">
        <v>204</v>
      </c>
      <c r="W1685" s="162" t="s">
        <v>204</v>
      </c>
      <c r="X1685" s="162" t="s">
        <v>205</v>
      </c>
      <c r="Y1685" s="162" t="s">
        <v>204</v>
      </c>
      <c r="Z1685" s="162" t="s">
        <v>204</v>
      </c>
      <c r="AA1685" s="162" t="s">
        <v>204</v>
      </c>
      <c r="AB1685" s="162" t="s">
        <v>204</v>
      </c>
      <c r="AC1685" s="162" t="s">
        <v>204</v>
      </c>
      <c r="AD1685" s="162" t="s">
        <v>204</v>
      </c>
      <c r="AE1685" s="162" t="s">
        <v>204</v>
      </c>
      <c r="AF1685" s="162" t="s">
        <v>204</v>
      </c>
      <c r="AG1685" s="162" t="s">
        <v>197</v>
      </c>
    </row>
    <row r="1686" spans="1:33" x14ac:dyDescent="0.25">
      <c r="A1686" s="162" t="s">
        <v>239</v>
      </c>
      <c r="B1686" s="162" t="s">
        <v>197</v>
      </c>
      <c r="C1686" s="162" t="s">
        <v>197</v>
      </c>
      <c r="D1686" s="162" t="s">
        <v>1358</v>
      </c>
      <c r="E1686" s="162" t="s">
        <v>197</v>
      </c>
      <c r="F1686" s="162" t="s">
        <v>1359</v>
      </c>
      <c r="G1686" s="162" t="s">
        <v>54</v>
      </c>
      <c r="H1686" s="162" t="s">
        <v>2813</v>
      </c>
      <c r="I1686" s="162" t="s">
        <v>2059</v>
      </c>
      <c r="J1686" s="162" t="s">
        <v>1412</v>
      </c>
      <c r="K1686" s="162" t="s">
        <v>10</v>
      </c>
      <c r="L1686" s="162">
        <v>4</v>
      </c>
      <c r="M1686" s="162">
        <v>2018</v>
      </c>
      <c r="N1686" s="162" t="s">
        <v>3036</v>
      </c>
      <c r="O1686" s="162">
        <v>3936</v>
      </c>
      <c r="P1686" s="162" t="s">
        <v>204</v>
      </c>
      <c r="Q1686" s="162" t="s">
        <v>204</v>
      </c>
      <c r="R1686" s="162" t="s">
        <v>242</v>
      </c>
      <c r="S1686" s="162" t="s">
        <v>204</v>
      </c>
      <c r="T1686" s="162" t="s">
        <v>204</v>
      </c>
      <c r="U1686" s="162" t="s">
        <v>204</v>
      </c>
      <c r="V1686" s="162" t="s">
        <v>204</v>
      </c>
      <c r="W1686" s="162" t="s">
        <v>204</v>
      </c>
      <c r="X1686" s="162" t="s">
        <v>205</v>
      </c>
      <c r="Y1686" s="162" t="s">
        <v>204</v>
      </c>
      <c r="Z1686" s="162" t="s">
        <v>204</v>
      </c>
      <c r="AA1686" s="162" t="s">
        <v>204</v>
      </c>
      <c r="AB1686" s="162" t="s">
        <v>204</v>
      </c>
      <c r="AC1686" s="162" t="s">
        <v>204</v>
      </c>
      <c r="AD1686" s="162" t="s">
        <v>204</v>
      </c>
      <c r="AE1686" s="162" t="s">
        <v>204</v>
      </c>
      <c r="AF1686" s="162" t="s">
        <v>204</v>
      </c>
      <c r="AG1686" s="162" t="s">
        <v>197</v>
      </c>
    </row>
    <row r="1687" spans="1:33" x14ac:dyDescent="0.25">
      <c r="A1687" s="162" t="s">
        <v>239</v>
      </c>
      <c r="B1687" s="162" t="s">
        <v>197</v>
      </c>
      <c r="C1687" s="162" t="s">
        <v>197</v>
      </c>
      <c r="D1687" s="162" t="s">
        <v>1358</v>
      </c>
      <c r="E1687" s="162" t="s">
        <v>197</v>
      </c>
      <c r="F1687" s="162" t="s">
        <v>1359</v>
      </c>
      <c r="G1687" s="162" t="s">
        <v>54</v>
      </c>
      <c r="H1687" s="162" t="s">
        <v>2813</v>
      </c>
      <c r="I1687" s="162" t="s">
        <v>2059</v>
      </c>
      <c r="J1687" s="162" t="s">
        <v>1412</v>
      </c>
      <c r="K1687" s="162" t="s">
        <v>10</v>
      </c>
      <c r="L1687" s="162">
        <v>6</v>
      </c>
      <c r="M1687" s="162">
        <v>2018</v>
      </c>
      <c r="N1687" s="162" t="s">
        <v>3038</v>
      </c>
      <c r="O1687" s="162">
        <v>2913</v>
      </c>
      <c r="P1687" s="162" t="s">
        <v>204</v>
      </c>
      <c r="Q1687" s="162" t="s">
        <v>204</v>
      </c>
      <c r="R1687" s="162" t="s">
        <v>242</v>
      </c>
      <c r="S1687" s="162" t="s">
        <v>204</v>
      </c>
      <c r="T1687" s="162" t="s">
        <v>204</v>
      </c>
      <c r="U1687" s="162" t="s">
        <v>204</v>
      </c>
      <c r="V1687" s="162" t="s">
        <v>204</v>
      </c>
      <c r="W1687" s="162" t="s">
        <v>204</v>
      </c>
      <c r="X1687" s="162" t="s">
        <v>205</v>
      </c>
      <c r="Y1687" s="162" t="s">
        <v>204</v>
      </c>
      <c r="Z1687" s="162" t="s">
        <v>204</v>
      </c>
      <c r="AA1687" s="162" t="s">
        <v>204</v>
      </c>
      <c r="AB1687" s="162" t="s">
        <v>204</v>
      </c>
      <c r="AC1687" s="162" t="s">
        <v>204</v>
      </c>
      <c r="AD1687" s="162" t="s">
        <v>204</v>
      </c>
      <c r="AE1687" s="162" t="s">
        <v>204</v>
      </c>
      <c r="AF1687" s="162" t="s">
        <v>204</v>
      </c>
      <c r="AG1687" s="162" t="s">
        <v>197</v>
      </c>
    </row>
    <row r="1688" spans="1:33" x14ac:dyDescent="0.25">
      <c r="A1688" s="162" t="s">
        <v>239</v>
      </c>
      <c r="B1688" s="162" t="s">
        <v>197</v>
      </c>
      <c r="C1688" s="162" t="s">
        <v>197</v>
      </c>
      <c r="D1688" s="162" t="s">
        <v>1358</v>
      </c>
      <c r="E1688" s="162" t="s">
        <v>197</v>
      </c>
      <c r="F1688" s="162" t="s">
        <v>1359</v>
      </c>
      <c r="G1688" s="162" t="s">
        <v>54</v>
      </c>
      <c r="H1688" s="162" t="s">
        <v>2813</v>
      </c>
      <c r="I1688" s="162" t="s">
        <v>2059</v>
      </c>
      <c r="J1688" s="162" t="s">
        <v>1412</v>
      </c>
      <c r="K1688" s="162" t="s">
        <v>10</v>
      </c>
      <c r="L1688" s="162">
        <v>9</v>
      </c>
      <c r="M1688" s="162">
        <v>2017</v>
      </c>
      <c r="N1688" s="162" t="s">
        <v>3031</v>
      </c>
      <c r="O1688" s="162">
        <v>1904</v>
      </c>
      <c r="P1688" s="162" t="s">
        <v>204</v>
      </c>
      <c r="Q1688" s="162" t="s">
        <v>204</v>
      </c>
      <c r="R1688" s="162" t="s">
        <v>242</v>
      </c>
      <c r="S1688" s="162" t="s">
        <v>204</v>
      </c>
      <c r="T1688" s="162" t="s">
        <v>204</v>
      </c>
      <c r="U1688" s="162" t="s">
        <v>204</v>
      </c>
      <c r="V1688" s="162" t="s">
        <v>204</v>
      </c>
      <c r="W1688" s="162" t="s">
        <v>204</v>
      </c>
      <c r="X1688" s="162" t="s">
        <v>205</v>
      </c>
      <c r="Y1688" s="162" t="s">
        <v>204</v>
      </c>
      <c r="Z1688" s="162" t="s">
        <v>204</v>
      </c>
      <c r="AA1688" s="162" t="s">
        <v>204</v>
      </c>
      <c r="AB1688" s="162" t="s">
        <v>204</v>
      </c>
      <c r="AC1688" s="162" t="s">
        <v>204</v>
      </c>
      <c r="AD1688" s="162" t="s">
        <v>204</v>
      </c>
      <c r="AE1688" s="162" t="s">
        <v>204</v>
      </c>
      <c r="AF1688" s="162" t="s">
        <v>204</v>
      </c>
      <c r="AG1688" s="162" t="s">
        <v>197</v>
      </c>
    </row>
    <row r="1689" spans="1:33" x14ac:dyDescent="0.25">
      <c r="A1689" s="162" t="s">
        <v>239</v>
      </c>
      <c r="B1689" s="162" t="s">
        <v>197</v>
      </c>
      <c r="C1689" s="162" t="s">
        <v>197</v>
      </c>
      <c r="D1689" s="162" t="s">
        <v>1358</v>
      </c>
      <c r="E1689" s="162" t="s">
        <v>197</v>
      </c>
      <c r="F1689" s="162" t="s">
        <v>1359</v>
      </c>
      <c r="G1689" s="162" t="s">
        <v>54</v>
      </c>
      <c r="H1689" s="162" t="s">
        <v>2813</v>
      </c>
      <c r="I1689" s="162" t="s">
        <v>2059</v>
      </c>
      <c r="J1689" s="162" t="s">
        <v>1412</v>
      </c>
      <c r="K1689" s="162" t="s">
        <v>10</v>
      </c>
      <c r="L1689" s="162">
        <v>5</v>
      </c>
      <c r="M1689" s="162">
        <v>2018</v>
      </c>
      <c r="N1689" s="162" t="s">
        <v>3037</v>
      </c>
      <c r="O1689" s="162">
        <v>324</v>
      </c>
      <c r="P1689" s="162" t="s">
        <v>204</v>
      </c>
      <c r="Q1689" s="162" t="s">
        <v>204</v>
      </c>
      <c r="R1689" s="162" t="s">
        <v>242</v>
      </c>
      <c r="S1689" s="162" t="s">
        <v>204</v>
      </c>
      <c r="T1689" s="162" t="s">
        <v>204</v>
      </c>
      <c r="U1689" s="162" t="s">
        <v>204</v>
      </c>
      <c r="V1689" s="162" t="s">
        <v>204</v>
      </c>
      <c r="W1689" s="162" t="s">
        <v>204</v>
      </c>
      <c r="X1689" s="162" t="s">
        <v>205</v>
      </c>
      <c r="Y1689" s="162" t="s">
        <v>204</v>
      </c>
      <c r="Z1689" s="162" t="s">
        <v>204</v>
      </c>
      <c r="AA1689" s="162" t="s">
        <v>204</v>
      </c>
      <c r="AB1689" s="162" t="s">
        <v>204</v>
      </c>
      <c r="AC1689" s="162" t="s">
        <v>204</v>
      </c>
      <c r="AD1689" s="162" t="s">
        <v>204</v>
      </c>
      <c r="AE1689" s="162" t="s">
        <v>204</v>
      </c>
      <c r="AF1689" s="162" t="s">
        <v>204</v>
      </c>
      <c r="AG1689" s="162" t="s">
        <v>197</v>
      </c>
    </row>
    <row r="1690" spans="1:33" x14ac:dyDescent="0.25">
      <c r="A1690" s="162" t="s">
        <v>239</v>
      </c>
      <c r="B1690" s="162" t="s">
        <v>197</v>
      </c>
      <c r="C1690" s="162" t="s">
        <v>197</v>
      </c>
      <c r="D1690" s="162" t="s">
        <v>1358</v>
      </c>
      <c r="E1690" s="162" t="s">
        <v>197</v>
      </c>
      <c r="F1690" s="162" t="s">
        <v>1359</v>
      </c>
      <c r="G1690" s="162" t="s">
        <v>54</v>
      </c>
      <c r="H1690" s="162" t="s">
        <v>2813</v>
      </c>
      <c r="I1690" s="162" t="s">
        <v>2059</v>
      </c>
      <c r="J1690" s="162" t="s">
        <v>1412</v>
      </c>
      <c r="K1690" s="162" t="s">
        <v>10</v>
      </c>
      <c r="L1690" s="162">
        <v>7</v>
      </c>
      <c r="M1690" s="162">
        <v>2017</v>
      </c>
      <c r="N1690" s="162" t="s">
        <v>3029</v>
      </c>
      <c r="O1690" s="162">
        <v>1782</v>
      </c>
      <c r="P1690" s="162" t="s">
        <v>204</v>
      </c>
      <c r="Q1690" s="162" t="s">
        <v>204</v>
      </c>
      <c r="R1690" s="162" t="s">
        <v>242</v>
      </c>
      <c r="S1690" s="162" t="s">
        <v>204</v>
      </c>
      <c r="T1690" s="162" t="s">
        <v>204</v>
      </c>
      <c r="U1690" s="162" t="s">
        <v>204</v>
      </c>
      <c r="V1690" s="162" t="s">
        <v>204</v>
      </c>
      <c r="W1690" s="162" t="s">
        <v>204</v>
      </c>
      <c r="X1690" s="162" t="s">
        <v>205</v>
      </c>
      <c r="Y1690" s="162" t="s">
        <v>204</v>
      </c>
      <c r="Z1690" s="162" t="s">
        <v>204</v>
      </c>
      <c r="AA1690" s="162" t="s">
        <v>204</v>
      </c>
      <c r="AB1690" s="162" t="s">
        <v>204</v>
      </c>
      <c r="AC1690" s="162" t="s">
        <v>204</v>
      </c>
      <c r="AD1690" s="162" t="s">
        <v>204</v>
      </c>
      <c r="AE1690" s="162" t="s">
        <v>204</v>
      </c>
      <c r="AF1690" s="162" t="s">
        <v>204</v>
      </c>
      <c r="AG1690" s="162" t="s">
        <v>197</v>
      </c>
    </row>
    <row r="1691" spans="1:33" x14ac:dyDescent="0.25">
      <c r="A1691" s="162" t="s">
        <v>239</v>
      </c>
      <c r="B1691" s="162" t="s">
        <v>197</v>
      </c>
      <c r="C1691" s="162" t="s">
        <v>197</v>
      </c>
      <c r="D1691" s="162" t="s">
        <v>1358</v>
      </c>
      <c r="E1691" s="162" t="s">
        <v>197</v>
      </c>
      <c r="F1691" s="162" t="s">
        <v>1359</v>
      </c>
      <c r="G1691" s="162" t="s">
        <v>54</v>
      </c>
      <c r="H1691" s="162" t="s">
        <v>2813</v>
      </c>
      <c r="I1691" s="162" t="s">
        <v>2059</v>
      </c>
      <c r="J1691" s="162" t="s">
        <v>1412</v>
      </c>
      <c r="K1691" s="162" t="s">
        <v>10</v>
      </c>
      <c r="L1691" s="162">
        <v>8</v>
      </c>
      <c r="M1691" s="162">
        <v>2017</v>
      </c>
      <c r="N1691" s="162" t="s">
        <v>3030</v>
      </c>
      <c r="O1691" s="162">
        <v>1746</v>
      </c>
      <c r="P1691" s="162" t="s">
        <v>204</v>
      </c>
      <c r="Q1691" s="162" t="s">
        <v>204</v>
      </c>
      <c r="R1691" s="162" t="s">
        <v>242</v>
      </c>
      <c r="S1691" s="162" t="s">
        <v>204</v>
      </c>
      <c r="T1691" s="162" t="s">
        <v>204</v>
      </c>
      <c r="U1691" s="162" t="s">
        <v>204</v>
      </c>
      <c r="V1691" s="162" t="s">
        <v>204</v>
      </c>
      <c r="W1691" s="162" t="s">
        <v>204</v>
      </c>
      <c r="X1691" s="162" t="s">
        <v>205</v>
      </c>
      <c r="Y1691" s="162" t="s">
        <v>204</v>
      </c>
      <c r="Z1691" s="162" t="s">
        <v>204</v>
      </c>
      <c r="AA1691" s="162" t="s">
        <v>204</v>
      </c>
      <c r="AB1691" s="162" t="s">
        <v>204</v>
      </c>
      <c r="AC1691" s="162" t="s">
        <v>204</v>
      </c>
      <c r="AD1691" s="162" t="s">
        <v>204</v>
      </c>
      <c r="AE1691" s="162" t="s">
        <v>204</v>
      </c>
      <c r="AF1691" s="162" t="s">
        <v>204</v>
      </c>
      <c r="AG1691" s="162" t="s">
        <v>197</v>
      </c>
    </row>
    <row r="1692" spans="1:33" x14ac:dyDescent="0.25">
      <c r="A1692" s="162" t="s">
        <v>239</v>
      </c>
      <c r="B1692" s="162" t="s">
        <v>197</v>
      </c>
      <c r="C1692" s="162" t="s">
        <v>197</v>
      </c>
      <c r="D1692" s="162" t="s">
        <v>1358</v>
      </c>
      <c r="E1692" s="162" t="s">
        <v>197</v>
      </c>
      <c r="F1692" s="162" t="s">
        <v>1359</v>
      </c>
      <c r="G1692" s="162" t="s">
        <v>54</v>
      </c>
      <c r="H1692" s="162" t="s">
        <v>2813</v>
      </c>
      <c r="I1692" s="162" t="s">
        <v>2059</v>
      </c>
      <c r="J1692" s="162" t="s">
        <v>1412</v>
      </c>
      <c r="K1692" s="162" t="s">
        <v>10</v>
      </c>
      <c r="L1692" s="162">
        <v>3</v>
      </c>
      <c r="M1692" s="162">
        <v>2018</v>
      </c>
      <c r="N1692" s="162" t="s">
        <v>3035</v>
      </c>
      <c r="O1692" s="162">
        <v>4665</v>
      </c>
      <c r="P1692" s="162" t="s">
        <v>204</v>
      </c>
      <c r="Q1692" s="162" t="s">
        <v>204</v>
      </c>
      <c r="R1692" s="162" t="s">
        <v>242</v>
      </c>
      <c r="S1692" s="162" t="s">
        <v>204</v>
      </c>
      <c r="T1692" s="162" t="s">
        <v>204</v>
      </c>
      <c r="U1692" s="162" t="s">
        <v>204</v>
      </c>
      <c r="V1692" s="162" t="s">
        <v>204</v>
      </c>
      <c r="W1692" s="162" t="s">
        <v>204</v>
      </c>
      <c r="X1692" s="162" t="s">
        <v>205</v>
      </c>
      <c r="Y1692" s="162" t="s">
        <v>204</v>
      </c>
      <c r="Z1692" s="162" t="s">
        <v>204</v>
      </c>
      <c r="AA1692" s="162" t="s">
        <v>204</v>
      </c>
      <c r="AB1692" s="162" t="s">
        <v>204</v>
      </c>
      <c r="AC1692" s="162" t="s">
        <v>204</v>
      </c>
      <c r="AD1692" s="162" t="s">
        <v>204</v>
      </c>
      <c r="AE1692" s="162" t="s">
        <v>204</v>
      </c>
      <c r="AF1692" s="162" t="s">
        <v>204</v>
      </c>
      <c r="AG1692" s="162" t="s">
        <v>197</v>
      </c>
    </row>
    <row r="1693" spans="1:33" x14ac:dyDescent="0.25">
      <c r="A1693" s="162" t="s">
        <v>239</v>
      </c>
      <c r="B1693" s="162" t="s">
        <v>197</v>
      </c>
      <c r="C1693" s="162" t="s">
        <v>197</v>
      </c>
      <c r="D1693" s="162" t="s">
        <v>1358</v>
      </c>
      <c r="E1693" s="162" t="s">
        <v>197</v>
      </c>
      <c r="F1693" s="162" t="s">
        <v>1359</v>
      </c>
      <c r="G1693" s="162" t="s">
        <v>56</v>
      </c>
      <c r="H1693" s="162" t="s">
        <v>2825</v>
      </c>
      <c r="I1693" s="162" t="s">
        <v>2535</v>
      </c>
      <c r="J1693" s="162" t="s">
        <v>1412</v>
      </c>
      <c r="K1693" s="162" t="s">
        <v>47</v>
      </c>
      <c r="L1693" s="162">
        <v>10</v>
      </c>
      <c r="M1693" s="162">
        <v>2017</v>
      </c>
      <c r="N1693" s="162" t="s">
        <v>3040</v>
      </c>
      <c r="O1693" s="162">
        <v>3085</v>
      </c>
      <c r="P1693" s="162" t="s">
        <v>204</v>
      </c>
      <c r="Q1693" s="162" t="s">
        <v>204</v>
      </c>
      <c r="R1693" s="162" t="s">
        <v>242</v>
      </c>
      <c r="S1693" s="162" t="s">
        <v>204</v>
      </c>
      <c r="T1693" s="162" t="s">
        <v>204</v>
      </c>
      <c r="U1693" s="162" t="s">
        <v>204</v>
      </c>
      <c r="V1693" s="162" t="s">
        <v>204</v>
      </c>
      <c r="W1693" s="162" t="s">
        <v>204</v>
      </c>
      <c r="X1693" s="162" t="s">
        <v>205</v>
      </c>
      <c r="Y1693" s="162" t="s">
        <v>205</v>
      </c>
      <c r="Z1693" s="162" t="s">
        <v>204</v>
      </c>
      <c r="AA1693" s="162" t="s">
        <v>204</v>
      </c>
      <c r="AB1693" s="162" t="s">
        <v>204</v>
      </c>
      <c r="AC1693" s="162" t="s">
        <v>204</v>
      </c>
      <c r="AD1693" s="162" t="s">
        <v>204</v>
      </c>
      <c r="AE1693" s="162" t="s">
        <v>204</v>
      </c>
      <c r="AF1693" s="162" t="s">
        <v>204</v>
      </c>
      <c r="AG1693" s="162" t="s">
        <v>197</v>
      </c>
    </row>
    <row r="1694" spans="1:33" x14ac:dyDescent="0.25">
      <c r="A1694" s="162" t="s">
        <v>239</v>
      </c>
      <c r="B1694" s="162" t="s">
        <v>197</v>
      </c>
      <c r="C1694" s="162" t="s">
        <v>197</v>
      </c>
      <c r="D1694" s="162" t="s">
        <v>1358</v>
      </c>
      <c r="E1694" s="162" t="s">
        <v>197</v>
      </c>
      <c r="F1694" s="162" t="s">
        <v>1359</v>
      </c>
      <c r="G1694" s="162" t="s">
        <v>56</v>
      </c>
      <c r="H1694" s="162" t="s">
        <v>2825</v>
      </c>
      <c r="I1694" s="162" t="s">
        <v>2535</v>
      </c>
      <c r="J1694" s="162" t="s">
        <v>1412</v>
      </c>
      <c r="K1694" s="162" t="s">
        <v>47</v>
      </c>
      <c r="L1694" s="162">
        <v>7</v>
      </c>
      <c r="M1694" s="162">
        <v>2017</v>
      </c>
      <c r="N1694" s="162" t="s">
        <v>3039</v>
      </c>
      <c r="O1694" s="162">
        <v>671</v>
      </c>
      <c r="P1694" s="162" t="s">
        <v>204</v>
      </c>
      <c r="Q1694" s="162" t="s">
        <v>204</v>
      </c>
      <c r="R1694" s="162" t="s">
        <v>242</v>
      </c>
      <c r="S1694" s="162" t="s">
        <v>204</v>
      </c>
      <c r="T1694" s="162" t="s">
        <v>204</v>
      </c>
      <c r="U1694" s="162" t="s">
        <v>204</v>
      </c>
      <c r="V1694" s="162" t="s">
        <v>204</v>
      </c>
      <c r="W1694" s="162" t="s">
        <v>204</v>
      </c>
      <c r="X1694" s="162" t="s">
        <v>205</v>
      </c>
      <c r="Y1694" s="162" t="s">
        <v>205</v>
      </c>
      <c r="Z1694" s="162" t="s">
        <v>204</v>
      </c>
      <c r="AA1694" s="162" t="s">
        <v>204</v>
      </c>
      <c r="AB1694" s="162" t="s">
        <v>204</v>
      </c>
      <c r="AC1694" s="162" t="s">
        <v>204</v>
      </c>
      <c r="AD1694" s="162" t="s">
        <v>204</v>
      </c>
      <c r="AE1694" s="162" t="s">
        <v>204</v>
      </c>
      <c r="AF1694" s="162" t="s">
        <v>204</v>
      </c>
      <c r="AG1694" s="162" t="s">
        <v>197</v>
      </c>
    </row>
    <row r="1695" spans="1:33" x14ac:dyDescent="0.25">
      <c r="A1695" s="162" t="s">
        <v>239</v>
      </c>
      <c r="B1695" s="162" t="s">
        <v>197</v>
      </c>
      <c r="C1695" s="162" t="s">
        <v>197</v>
      </c>
      <c r="D1695" s="162" t="s">
        <v>1358</v>
      </c>
      <c r="E1695" s="162" t="s">
        <v>197</v>
      </c>
      <c r="F1695" s="162" t="s">
        <v>1359</v>
      </c>
      <c r="G1695" s="162" t="s">
        <v>56</v>
      </c>
      <c r="H1695" s="162" t="s">
        <v>2825</v>
      </c>
      <c r="I1695" s="162" t="s">
        <v>2535</v>
      </c>
      <c r="J1695" s="162" t="s">
        <v>1412</v>
      </c>
      <c r="K1695" s="162" t="s">
        <v>47</v>
      </c>
      <c r="L1695" s="162">
        <v>11</v>
      </c>
      <c r="M1695" s="162">
        <v>2017</v>
      </c>
      <c r="N1695" s="162" t="s">
        <v>3041</v>
      </c>
      <c r="O1695" s="162">
        <v>1563</v>
      </c>
      <c r="P1695" s="162" t="s">
        <v>204</v>
      </c>
      <c r="Q1695" s="162" t="s">
        <v>204</v>
      </c>
      <c r="R1695" s="162" t="s">
        <v>242</v>
      </c>
      <c r="S1695" s="162" t="s">
        <v>204</v>
      </c>
      <c r="T1695" s="162" t="s">
        <v>204</v>
      </c>
      <c r="U1695" s="162" t="s">
        <v>204</v>
      </c>
      <c r="V1695" s="162" t="s">
        <v>204</v>
      </c>
      <c r="W1695" s="162" t="s">
        <v>204</v>
      </c>
      <c r="X1695" s="162" t="s">
        <v>205</v>
      </c>
      <c r="Y1695" s="162" t="s">
        <v>205</v>
      </c>
      <c r="Z1695" s="162" t="s">
        <v>204</v>
      </c>
      <c r="AA1695" s="162" t="s">
        <v>204</v>
      </c>
      <c r="AB1695" s="162" t="s">
        <v>204</v>
      </c>
      <c r="AC1695" s="162" t="s">
        <v>204</v>
      </c>
      <c r="AD1695" s="162" t="s">
        <v>204</v>
      </c>
      <c r="AE1695" s="162" t="s">
        <v>204</v>
      </c>
      <c r="AF1695" s="162" t="s">
        <v>204</v>
      </c>
      <c r="AG1695" s="162" t="s">
        <v>197</v>
      </c>
    </row>
    <row r="1696" spans="1:33" x14ac:dyDescent="0.25">
      <c r="A1696" s="162" t="s">
        <v>239</v>
      </c>
      <c r="B1696" s="162" t="s">
        <v>197</v>
      </c>
      <c r="C1696" s="162" t="s">
        <v>197</v>
      </c>
      <c r="D1696" s="162" t="s">
        <v>1358</v>
      </c>
      <c r="E1696" s="162" t="s">
        <v>197</v>
      </c>
      <c r="F1696" s="162" t="s">
        <v>1359</v>
      </c>
      <c r="G1696" s="162" t="s">
        <v>56</v>
      </c>
      <c r="H1696" s="162" t="s">
        <v>2825</v>
      </c>
      <c r="I1696" s="162" t="s">
        <v>2535</v>
      </c>
      <c r="J1696" s="162" t="s">
        <v>1412</v>
      </c>
      <c r="K1696" s="162" t="s">
        <v>47</v>
      </c>
      <c r="L1696" s="162">
        <v>12</v>
      </c>
      <c r="M1696" s="162">
        <v>2017</v>
      </c>
      <c r="N1696" s="162" t="s">
        <v>3042</v>
      </c>
      <c r="O1696" s="162">
        <v>986</v>
      </c>
      <c r="P1696" s="162" t="s">
        <v>204</v>
      </c>
      <c r="Q1696" s="162" t="s">
        <v>204</v>
      </c>
      <c r="R1696" s="162" t="s">
        <v>242</v>
      </c>
      <c r="S1696" s="162" t="s">
        <v>204</v>
      </c>
      <c r="T1696" s="162" t="s">
        <v>204</v>
      </c>
      <c r="U1696" s="162" t="s">
        <v>204</v>
      </c>
      <c r="V1696" s="162" t="s">
        <v>204</v>
      </c>
      <c r="W1696" s="162" t="s">
        <v>204</v>
      </c>
      <c r="X1696" s="162" t="s">
        <v>205</v>
      </c>
      <c r="Y1696" s="162" t="s">
        <v>205</v>
      </c>
      <c r="Z1696" s="162" t="s">
        <v>204</v>
      </c>
      <c r="AA1696" s="162" t="s">
        <v>204</v>
      </c>
      <c r="AB1696" s="162" t="s">
        <v>204</v>
      </c>
      <c r="AC1696" s="162" t="s">
        <v>204</v>
      </c>
      <c r="AD1696" s="162" t="s">
        <v>204</v>
      </c>
      <c r="AE1696" s="162" t="s">
        <v>204</v>
      </c>
      <c r="AF1696" s="162" t="s">
        <v>204</v>
      </c>
      <c r="AG1696" s="162" t="s">
        <v>197</v>
      </c>
    </row>
    <row r="1697" spans="1:33" x14ac:dyDescent="0.25">
      <c r="A1697" s="162" t="s">
        <v>239</v>
      </c>
      <c r="B1697" s="162" t="s">
        <v>197</v>
      </c>
      <c r="C1697" s="162" t="s">
        <v>197</v>
      </c>
      <c r="D1697" s="162" t="s">
        <v>1358</v>
      </c>
      <c r="E1697" s="162" t="s">
        <v>197</v>
      </c>
      <c r="F1697" s="162" t="s">
        <v>1359</v>
      </c>
      <c r="G1697" s="162" t="s">
        <v>14</v>
      </c>
      <c r="H1697" s="162" t="s">
        <v>59</v>
      </c>
      <c r="I1697" s="162" t="s">
        <v>1581</v>
      </c>
      <c r="J1697" s="162" t="s">
        <v>187</v>
      </c>
      <c r="K1697" s="162" t="s">
        <v>10</v>
      </c>
      <c r="L1697" s="162">
        <v>12</v>
      </c>
      <c r="M1697" s="162">
        <v>2017</v>
      </c>
      <c r="N1697" s="162" t="s">
        <v>3049</v>
      </c>
      <c r="O1697" s="162">
        <v>47</v>
      </c>
      <c r="P1697" s="162" t="s">
        <v>204</v>
      </c>
      <c r="Q1697" s="162" t="s">
        <v>204</v>
      </c>
      <c r="R1697" s="162" t="s">
        <v>242</v>
      </c>
      <c r="S1697" s="162" t="s">
        <v>204</v>
      </c>
      <c r="T1697" s="162" t="s">
        <v>205</v>
      </c>
      <c r="U1697" s="162" t="s">
        <v>204</v>
      </c>
      <c r="V1697" s="162" t="s">
        <v>204</v>
      </c>
      <c r="W1697" s="162" t="s">
        <v>204</v>
      </c>
      <c r="X1697" s="162" t="s">
        <v>205</v>
      </c>
      <c r="Y1697" s="162" t="s">
        <v>205</v>
      </c>
      <c r="Z1697" s="162" t="s">
        <v>204</v>
      </c>
      <c r="AA1697" s="162" t="s">
        <v>204</v>
      </c>
      <c r="AB1697" s="162" t="s">
        <v>205</v>
      </c>
      <c r="AC1697" s="162" t="s">
        <v>204</v>
      </c>
      <c r="AD1697" s="162" t="s">
        <v>204</v>
      </c>
      <c r="AE1697" s="162" t="s">
        <v>204</v>
      </c>
      <c r="AF1697" s="162" t="s">
        <v>204</v>
      </c>
      <c r="AG1697" s="162" t="s">
        <v>197</v>
      </c>
    </row>
    <row r="1698" spans="1:33" x14ac:dyDescent="0.25">
      <c r="A1698" s="162" t="s">
        <v>239</v>
      </c>
      <c r="B1698" s="162" t="s">
        <v>197</v>
      </c>
      <c r="C1698" s="162" t="s">
        <v>197</v>
      </c>
      <c r="D1698" s="162" t="s">
        <v>1358</v>
      </c>
      <c r="E1698" s="162" t="s">
        <v>197</v>
      </c>
      <c r="F1698" s="162" t="s">
        <v>1359</v>
      </c>
      <c r="G1698" s="162" t="s">
        <v>14</v>
      </c>
      <c r="H1698" s="162" t="s">
        <v>59</v>
      </c>
      <c r="I1698" s="162" t="s">
        <v>1581</v>
      </c>
      <c r="J1698" s="162" t="s">
        <v>187</v>
      </c>
      <c r="K1698" s="162" t="s">
        <v>10</v>
      </c>
      <c r="L1698" s="162">
        <v>11</v>
      </c>
      <c r="M1698" s="162">
        <v>2017</v>
      </c>
      <c r="N1698" s="162" t="s">
        <v>3048</v>
      </c>
      <c r="O1698" s="162">
        <v>1193</v>
      </c>
      <c r="P1698" s="162" t="s">
        <v>204</v>
      </c>
      <c r="Q1698" s="162" t="s">
        <v>204</v>
      </c>
      <c r="R1698" s="162" t="s">
        <v>242</v>
      </c>
      <c r="S1698" s="162" t="s">
        <v>204</v>
      </c>
      <c r="T1698" s="162" t="s">
        <v>205</v>
      </c>
      <c r="U1698" s="162" t="s">
        <v>204</v>
      </c>
      <c r="V1698" s="162" t="s">
        <v>204</v>
      </c>
      <c r="W1698" s="162" t="s">
        <v>204</v>
      </c>
      <c r="X1698" s="162" t="s">
        <v>205</v>
      </c>
      <c r="Y1698" s="162" t="s">
        <v>205</v>
      </c>
      <c r="Z1698" s="162" t="s">
        <v>204</v>
      </c>
      <c r="AA1698" s="162" t="s">
        <v>204</v>
      </c>
      <c r="AB1698" s="162" t="s">
        <v>205</v>
      </c>
      <c r="AC1698" s="162" t="s">
        <v>204</v>
      </c>
      <c r="AD1698" s="162" t="s">
        <v>204</v>
      </c>
      <c r="AE1698" s="162" t="s">
        <v>204</v>
      </c>
      <c r="AF1698" s="162" t="s">
        <v>204</v>
      </c>
      <c r="AG1698" s="162" t="s">
        <v>197</v>
      </c>
    </row>
    <row r="1699" spans="1:33" x14ac:dyDescent="0.25">
      <c r="A1699" s="162" t="s">
        <v>239</v>
      </c>
      <c r="B1699" s="162" t="s">
        <v>197</v>
      </c>
      <c r="C1699" s="162" t="s">
        <v>197</v>
      </c>
      <c r="D1699" s="162" t="s">
        <v>1358</v>
      </c>
      <c r="E1699" s="162" t="s">
        <v>197</v>
      </c>
      <c r="F1699" s="162" t="s">
        <v>1359</v>
      </c>
      <c r="G1699" s="162" t="s">
        <v>14</v>
      </c>
      <c r="H1699" s="162" t="s">
        <v>59</v>
      </c>
      <c r="I1699" s="162" t="s">
        <v>1581</v>
      </c>
      <c r="J1699" s="162" t="s">
        <v>187</v>
      </c>
      <c r="K1699" s="162" t="s">
        <v>10</v>
      </c>
      <c r="L1699" s="162">
        <v>10</v>
      </c>
      <c r="M1699" s="162">
        <v>2017</v>
      </c>
      <c r="N1699" s="162" t="s">
        <v>3047</v>
      </c>
      <c r="O1699" s="162">
        <v>1833</v>
      </c>
      <c r="P1699" s="162" t="s">
        <v>204</v>
      </c>
      <c r="Q1699" s="162" t="s">
        <v>204</v>
      </c>
      <c r="R1699" s="162" t="s">
        <v>242</v>
      </c>
      <c r="S1699" s="162" t="s">
        <v>204</v>
      </c>
      <c r="T1699" s="162" t="s">
        <v>205</v>
      </c>
      <c r="U1699" s="162" t="s">
        <v>204</v>
      </c>
      <c r="V1699" s="162" t="s">
        <v>204</v>
      </c>
      <c r="W1699" s="162" t="s">
        <v>204</v>
      </c>
      <c r="X1699" s="162" t="s">
        <v>205</v>
      </c>
      <c r="Y1699" s="162" t="s">
        <v>205</v>
      </c>
      <c r="Z1699" s="162" t="s">
        <v>204</v>
      </c>
      <c r="AA1699" s="162" t="s">
        <v>204</v>
      </c>
      <c r="AB1699" s="162" t="s">
        <v>205</v>
      </c>
      <c r="AC1699" s="162" t="s">
        <v>204</v>
      </c>
      <c r="AD1699" s="162" t="s">
        <v>204</v>
      </c>
      <c r="AE1699" s="162" t="s">
        <v>204</v>
      </c>
      <c r="AF1699" s="162" t="s">
        <v>204</v>
      </c>
      <c r="AG1699" s="162" t="s">
        <v>197</v>
      </c>
    </row>
    <row r="1700" spans="1:33" x14ac:dyDescent="0.25">
      <c r="A1700" s="162" t="s">
        <v>239</v>
      </c>
      <c r="B1700" s="162" t="s">
        <v>197</v>
      </c>
      <c r="C1700" s="162" t="s">
        <v>197</v>
      </c>
      <c r="D1700" s="162" t="s">
        <v>1358</v>
      </c>
      <c r="E1700" s="162" t="s">
        <v>197</v>
      </c>
      <c r="F1700" s="162" t="s">
        <v>1359</v>
      </c>
      <c r="G1700" s="162" t="s">
        <v>14</v>
      </c>
      <c r="H1700" s="162" t="s">
        <v>59</v>
      </c>
      <c r="I1700" s="162" t="s">
        <v>1581</v>
      </c>
      <c r="J1700" s="162" t="s">
        <v>187</v>
      </c>
      <c r="K1700" s="162" t="s">
        <v>10</v>
      </c>
      <c r="L1700" s="162">
        <v>8</v>
      </c>
      <c r="M1700" s="162">
        <v>2017</v>
      </c>
      <c r="N1700" s="162" t="s">
        <v>3045</v>
      </c>
      <c r="O1700" s="162">
        <v>2359</v>
      </c>
      <c r="P1700" s="162" t="s">
        <v>204</v>
      </c>
      <c r="Q1700" s="162" t="s">
        <v>204</v>
      </c>
      <c r="R1700" s="162" t="s">
        <v>242</v>
      </c>
      <c r="S1700" s="162" t="s">
        <v>204</v>
      </c>
      <c r="T1700" s="162" t="s">
        <v>205</v>
      </c>
      <c r="U1700" s="162" t="s">
        <v>204</v>
      </c>
      <c r="V1700" s="162" t="s">
        <v>204</v>
      </c>
      <c r="W1700" s="162" t="s">
        <v>204</v>
      </c>
      <c r="X1700" s="162" t="s">
        <v>205</v>
      </c>
      <c r="Y1700" s="162" t="s">
        <v>205</v>
      </c>
      <c r="Z1700" s="162" t="s">
        <v>204</v>
      </c>
      <c r="AA1700" s="162" t="s">
        <v>204</v>
      </c>
      <c r="AB1700" s="162" t="s">
        <v>205</v>
      </c>
      <c r="AC1700" s="162" t="s">
        <v>204</v>
      </c>
      <c r="AD1700" s="162" t="s">
        <v>204</v>
      </c>
      <c r="AE1700" s="162" t="s">
        <v>204</v>
      </c>
      <c r="AF1700" s="162" t="s">
        <v>204</v>
      </c>
      <c r="AG1700" s="162" t="s">
        <v>197</v>
      </c>
    </row>
    <row r="1701" spans="1:33" x14ac:dyDescent="0.25">
      <c r="A1701" s="162" t="s">
        <v>239</v>
      </c>
      <c r="B1701" s="162" t="s">
        <v>197</v>
      </c>
      <c r="C1701" s="162" t="s">
        <v>197</v>
      </c>
      <c r="D1701" s="162" t="s">
        <v>1358</v>
      </c>
      <c r="E1701" s="162" t="s">
        <v>197</v>
      </c>
      <c r="F1701" s="162" t="s">
        <v>1359</v>
      </c>
      <c r="G1701" s="162" t="s">
        <v>14</v>
      </c>
      <c r="H1701" s="162" t="s">
        <v>59</v>
      </c>
      <c r="I1701" s="162" t="s">
        <v>1581</v>
      </c>
      <c r="J1701" s="162" t="s">
        <v>187</v>
      </c>
      <c r="K1701" s="162" t="s">
        <v>10</v>
      </c>
      <c r="L1701" s="162">
        <v>7</v>
      </c>
      <c r="M1701" s="162">
        <v>2017</v>
      </c>
      <c r="N1701" s="162" t="s">
        <v>3044</v>
      </c>
      <c r="O1701" s="162">
        <v>3147</v>
      </c>
      <c r="P1701" s="162" t="s">
        <v>204</v>
      </c>
      <c r="Q1701" s="162" t="s">
        <v>204</v>
      </c>
      <c r="R1701" s="162" t="s">
        <v>242</v>
      </c>
      <c r="S1701" s="162" t="s">
        <v>204</v>
      </c>
      <c r="T1701" s="162" t="s">
        <v>205</v>
      </c>
      <c r="U1701" s="162" t="s">
        <v>204</v>
      </c>
      <c r="V1701" s="162" t="s">
        <v>204</v>
      </c>
      <c r="W1701" s="162" t="s">
        <v>204</v>
      </c>
      <c r="X1701" s="162" t="s">
        <v>205</v>
      </c>
      <c r="Y1701" s="162" t="s">
        <v>205</v>
      </c>
      <c r="Z1701" s="162" t="s">
        <v>204</v>
      </c>
      <c r="AA1701" s="162" t="s">
        <v>204</v>
      </c>
      <c r="AB1701" s="162" t="s">
        <v>205</v>
      </c>
      <c r="AC1701" s="162" t="s">
        <v>204</v>
      </c>
      <c r="AD1701" s="162" t="s">
        <v>204</v>
      </c>
      <c r="AE1701" s="162" t="s">
        <v>204</v>
      </c>
      <c r="AF1701" s="162" t="s">
        <v>204</v>
      </c>
      <c r="AG1701" s="162" t="s">
        <v>197</v>
      </c>
    </row>
    <row r="1702" spans="1:33" x14ac:dyDescent="0.25">
      <c r="A1702" s="162" t="s">
        <v>239</v>
      </c>
      <c r="B1702" s="162" t="s">
        <v>197</v>
      </c>
      <c r="C1702" s="162" t="s">
        <v>197</v>
      </c>
      <c r="D1702" s="162" t="s">
        <v>1358</v>
      </c>
      <c r="E1702" s="162" t="s">
        <v>197</v>
      </c>
      <c r="F1702" s="162" t="s">
        <v>1359</v>
      </c>
      <c r="G1702" s="162" t="s">
        <v>14</v>
      </c>
      <c r="H1702" s="162" t="s">
        <v>59</v>
      </c>
      <c r="I1702" s="162" t="s">
        <v>1581</v>
      </c>
      <c r="J1702" s="162" t="s">
        <v>187</v>
      </c>
      <c r="K1702" s="162" t="s">
        <v>10</v>
      </c>
      <c r="L1702" s="162">
        <v>7</v>
      </c>
      <c r="M1702" s="162">
        <v>2017</v>
      </c>
      <c r="N1702" s="162" t="s">
        <v>3043</v>
      </c>
      <c r="O1702" s="162">
        <v>178</v>
      </c>
      <c r="P1702" s="162" t="s">
        <v>204</v>
      </c>
      <c r="Q1702" s="162" t="s">
        <v>204</v>
      </c>
      <c r="R1702" s="162" t="s">
        <v>242</v>
      </c>
      <c r="S1702" s="162" t="s">
        <v>204</v>
      </c>
      <c r="T1702" s="162" t="s">
        <v>205</v>
      </c>
      <c r="U1702" s="162" t="s">
        <v>204</v>
      </c>
      <c r="V1702" s="162" t="s">
        <v>204</v>
      </c>
      <c r="W1702" s="162" t="s">
        <v>204</v>
      </c>
      <c r="X1702" s="162" t="s">
        <v>205</v>
      </c>
      <c r="Y1702" s="162" t="s">
        <v>205</v>
      </c>
      <c r="Z1702" s="162" t="s">
        <v>204</v>
      </c>
      <c r="AA1702" s="162" t="s">
        <v>204</v>
      </c>
      <c r="AB1702" s="162" t="s">
        <v>205</v>
      </c>
      <c r="AC1702" s="162" t="s">
        <v>204</v>
      </c>
      <c r="AD1702" s="162" t="s">
        <v>204</v>
      </c>
      <c r="AE1702" s="162" t="s">
        <v>204</v>
      </c>
      <c r="AF1702" s="162" t="s">
        <v>204</v>
      </c>
      <c r="AG1702" s="162" t="s">
        <v>197</v>
      </c>
    </row>
    <row r="1703" spans="1:33" x14ac:dyDescent="0.25">
      <c r="A1703" s="162" t="s">
        <v>239</v>
      </c>
      <c r="B1703" s="162" t="s">
        <v>197</v>
      </c>
      <c r="C1703" s="162" t="s">
        <v>197</v>
      </c>
      <c r="D1703" s="162" t="s">
        <v>1358</v>
      </c>
      <c r="E1703" s="162" t="s">
        <v>197</v>
      </c>
      <c r="F1703" s="162" t="s">
        <v>1359</v>
      </c>
      <c r="G1703" s="162" t="s">
        <v>14</v>
      </c>
      <c r="H1703" s="162" t="s">
        <v>59</v>
      </c>
      <c r="I1703" s="162" t="s">
        <v>1581</v>
      </c>
      <c r="J1703" s="162" t="s">
        <v>187</v>
      </c>
      <c r="K1703" s="162" t="s">
        <v>10</v>
      </c>
      <c r="L1703" s="162">
        <v>9</v>
      </c>
      <c r="M1703" s="162">
        <v>2017</v>
      </c>
      <c r="N1703" s="162" t="s">
        <v>3046</v>
      </c>
      <c r="O1703" s="162">
        <v>1421</v>
      </c>
      <c r="P1703" s="162" t="s">
        <v>204</v>
      </c>
      <c r="Q1703" s="162" t="s">
        <v>204</v>
      </c>
      <c r="R1703" s="162" t="s">
        <v>242</v>
      </c>
      <c r="S1703" s="162" t="s">
        <v>204</v>
      </c>
      <c r="T1703" s="162" t="s">
        <v>205</v>
      </c>
      <c r="U1703" s="162" t="s">
        <v>204</v>
      </c>
      <c r="V1703" s="162" t="s">
        <v>204</v>
      </c>
      <c r="W1703" s="162" t="s">
        <v>204</v>
      </c>
      <c r="X1703" s="162" t="s">
        <v>205</v>
      </c>
      <c r="Y1703" s="162" t="s">
        <v>205</v>
      </c>
      <c r="Z1703" s="162" t="s">
        <v>204</v>
      </c>
      <c r="AA1703" s="162" t="s">
        <v>204</v>
      </c>
      <c r="AB1703" s="162" t="s">
        <v>205</v>
      </c>
      <c r="AC1703" s="162" t="s">
        <v>204</v>
      </c>
      <c r="AD1703" s="162" t="s">
        <v>204</v>
      </c>
      <c r="AE1703" s="162" t="s">
        <v>204</v>
      </c>
      <c r="AF1703" s="162" t="s">
        <v>204</v>
      </c>
      <c r="AG1703" s="162" t="s">
        <v>197</v>
      </c>
    </row>
    <row r="1704" spans="1:33" x14ac:dyDescent="0.25">
      <c r="A1704" s="162" t="s">
        <v>239</v>
      </c>
      <c r="B1704" s="162" t="s">
        <v>197</v>
      </c>
      <c r="C1704" s="162" t="s">
        <v>197</v>
      </c>
      <c r="D1704" s="162" t="s">
        <v>1358</v>
      </c>
      <c r="E1704" s="162" t="s">
        <v>197</v>
      </c>
      <c r="F1704" s="162" t="s">
        <v>1359</v>
      </c>
      <c r="G1704" s="162" t="s">
        <v>1614</v>
      </c>
      <c r="H1704" s="162" t="s">
        <v>1615</v>
      </c>
      <c r="I1704" s="162" t="s">
        <v>1616</v>
      </c>
      <c r="J1704" s="162" t="s">
        <v>187</v>
      </c>
      <c r="K1704" s="162" t="s">
        <v>10</v>
      </c>
      <c r="L1704" s="162">
        <v>9</v>
      </c>
      <c r="M1704" s="162">
        <v>2017</v>
      </c>
      <c r="N1704" s="162" t="s">
        <v>3052</v>
      </c>
      <c r="O1704" s="162">
        <v>501</v>
      </c>
      <c r="P1704" s="162" t="s">
        <v>204</v>
      </c>
      <c r="Q1704" s="162" t="s">
        <v>204</v>
      </c>
      <c r="R1704" s="162" t="s">
        <v>242</v>
      </c>
      <c r="S1704" s="162" t="s">
        <v>204</v>
      </c>
      <c r="T1704" s="162" t="s">
        <v>204</v>
      </c>
      <c r="U1704" s="162" t="s">
        <v>204</v>
      </c>
      <c r="V1704" s="162" t="s">
        <v>204</v>
      </c>
      <c r="W1704" s="162" t="s">
        <v>204</v>
      </c>
      <c r="X1704" s="162" t="s">
        <v>204</v>
      </c>
      <c r="Y1704" s="162" t="s">
        <v>204</v>
      </c>
      <c r="Z1704" s="162" t="s">
        <v>204</v>
      </c>
      <c r="AA1704" s="162" t="s">
        <v>204</v>
      </c>
      <c r="AB1704" s="162" t="s">
        <v>205</v>
      </c>
      <c r="AC1704" s="162" t="s">
        <v>204</v>
      </c>
      <c r="AD1704" s="162" t="s">
        <v>204</v>
      </c>
      <c r="AE1704" s="162" t="s">
        <v>204</v>
      </c>
      <c r="AF1704" s="162" t="s">
        <v>204</v>
      </c>
      <c r="AG1704" s="162" t="s">
        <v>197</v>
      </c>
    </row>
    <row r="1705" spans="1:33" x14ac:dyDescent="0.25">
      <c r="A1705" s="162" t="s">
        <v>239</v>
      </c>
      <c r="B1705" s="162" t="s">
        <v>197</v>
      </c>
      <c r="C1705" s="162" t="s">
        <v>197</v>
      </c>
      <c r="D1705" s="162" t="s">
        <v>1358</v>
      </c>
      <c r="E1705" s="162" t="s">
        <v>197</v>
      </c>
      <c r="F1705" s="162" t="s">
        <v>1359</v>
      </c>
      <c r="G1705" s="162" t="s">
        <v>1614</v>
      </c>
      <c r="H1705" s="162" t="s">
        <v>1615</v>
      </c>
      <c r="I1705" s="162" t="s">
        <v>1616</v>
      </c>
      <c r="J1705" s="162" t="s">
        <v>187</v>
      </c>
      <c r="K1705" s="162" t="s">
        <v>10</v>
      </c>
      <c r="L1705" s="162">
        <v>7</v>
      </c>
      <c r="M1705" s="162">
        <v>2017</v>
      </c>
      <c r="N1705" s="162" t="s">
        <v>3050</v>
      </c>
      <c r="O1705" s="162">
        <v>779</v>
      </c>
      <c r="P1705" s="162" t="s">
        <v>204</v>
      </c>
      <c r="Q1705" s="162" t="s">
        <v>204</v>
      </c>
      <c r="R1705" s="162" t="s">
        <v>242</v>
      </c>
      <c r="S1705" s="162" t="s">
        <v>204</v>
      </c>
      <c r="T1705" s="162" t="s">
        <v>204</v>
      </c>
      <c r="U1705" s="162" t="s">
        <v>204</v>
      </c>
      <c r="V1705" s="162" t="s">
        <v>204</v>
      </c>
      <c r="W1705" s="162" t="s">
        <v>204</v>
      </c>
      <c r="X1705" s="162" t="s">
        <v>204</v>
      </c>
      <c r="Y1705" s="162" t="s">
        <v>204</v>
      </c>
      <c r="Z1705" s="162" t="s">
        <v>204</v>
      </c>
      <c r="AA1705" s="162" t="s">
        <v>204</v>
      </c>
      <c r="AB1705" s="162" t="s">
        <v>205</v>
      </c>
      <c r="AC1705" s="162" t="s">
        <v>204</v>
      </c>
      <c r="AD1705" s="162" t="s">
        <v>204</v>
      </c>
      <c r="AE1705" s="162" t="s">
        <v>204</v>
      </c>
      <c r="AF1705" s="162" t="s">
        <v>204</v>
      </c>
      <c r="AG1705" s="162" t="s">
        <v>197</v>
      </c>
    </row>
    <row r="1706" spans="1:33" x14ac:dyDescent="0.25">
      <c r="A1706" s="162" t="s">
        <v>239</v>
      </c>
      <c r="B1706" s="162" t="s">
        <v>197</v>
      </c>
      <c r="C1706" s="162" t="s">
        <v>197</v>
      </c>
      <c r="D1706" s="162" t="s">
        <v>1358</v>
      </c>
      <c r="E1706" s="162" t="s">
        <v>197</v>
      </c>
      <c r="F1706" s="162" t="s">
        <v>1359</v>
      </c>
      <c r="G1706" s="162" t="s">
        <v>1614</v>
      </c>
      <c r="H1706" s="162" t="s">
        <v>1615</v>
      </c>
      <c r="I1706" s="162" t="s">
        <v>1616</v>
      </c>
      <c r="J1706" s="162" t="s">
        <v>187</v>
      </c>
      <c r="K1706" s="162" t="s">
        <v>10</v>
      </c>
      <c r="L1706" s="162">
        <v>8</v>
      </c>
      <c r="M1706" s="162">
        <v>2017</v>
      </c>
      <c r="N1706" s="162" t="s">
        <v>3051</v>
      </c>
      <c r="O1706" s="162">
        <v>635</v>
      </c>
      <c r="P1706" s="162" t="s">
        <v>204</v>
      </c>
      <c r="Q1706" s="162" t="s">
        <v>204</v>
      </c>
      <c r="R1706" s="162" t="s">
        <v>242</v>
      </c>
      <c r="S1706" s="162" t="s">
        <v>204</v>
      </c>
      <c r="T1706" s="162" t="s">
        <v>204</v>
      </c>
      <c r="U1706" s="162" t="s">
        <v>204</v>
      </c>
      <c r="V1706" s="162" t="s">
        <v>204</v>
      </c>
      <c r="W1706" s="162" t="s">
        <v>204</v>
      </c>
      <c r="X1706" s="162" t="s">
        <v>204</v>
      </c>
      <c r="Y1706" s="162" t="s">
        <v>204</v>
      </c>
      <c r="Z1706" s="162" t="s">
        <v>204</v>
      </c>
      <c r="AA1706" s="162" t="s">
        <v>204</v>
      </c>
      <c r="AB1706" s="162" t="s">
        <v>205</v>
      </c>
      <c r="AC1706" s="162" t="s">
        <v>204</v>
      </c>
      <c r="AD1706" s="162" t="s">
        <v>204</v>
      </c>
      <c r="AE1706" s="162" t="s">
        <v>204</v>
      </c>
      <c r="AF1706" s="162" t="s">
        <v>204</v>
      </c>
      <c r="AG1706" s="162" t="s">
        <v>197</v>
      </c>
    </row>
    <row r="1707" spans="1:33" x14ac:dyDescent="0.25">
      <c r="A1707" s="162" t="s">
        <v>239</v>
      </c>
      <c r="B1707" s="162" t="s">
        <v>197</v>
      </c>
      <c r="C1707" s="162" t="s">
        <v>197</v>
      </c>
      <c r="D1707" s="162" t="s">
        <v>1358</v>
      </c>
      <c r="E1707" s="162" t="s">
        <v>197</v>
      </c>
      <c r="F1707" s="162" t="s">
        <v>1359</v>
      </c>
      <c r="G1707" s="162" t="s">
        <v>1614</v>
      </c>
      <c r="H1707" s="162" t="s">
        <v>1615</v>
      </c>
      <c r="I1707" s="162" t="s">
        <v>1616</v>
      </c>
      <c r="J1707" s="162" t="s">
        <v>187</v>
      </c>
      <c r="K1707" s="162" t="s">
        <v>10</v>
      </c>
      <c r="L1707" s="162">
        <v>11</v>
      </c>
      <c r="M1707" s="162">
        <v>2017</v>
      </c>
      <c r="N1707" s="162" t="s">
        <v>3054</v>
      </c>
      <c r="O1707" s="162">
        <v>259</v>
      </c>
      <c r="P1707" s="162" t="s">
        <v>204</v>
      </c>
      <c r="Q1707" s="162" t="s">
        <v>204</v>
      </c>
      <c r="R1707" s="162" t="s">
        <v>242</v>
      </c>
      <c r="S1707" s="162" t="s">
        <v>204</v>
      </c>
      <c r="T1707" s="162" t="s">
        <v>204</v>
      </c>
      <c r="U1707" s="162" t="s">
        <v>204</v>
      </c>
      <c r="V1707" s="162" t="s">
        <v>204</v>
      </c>
      <c r="W1707" s="162" t="s">
        <v>204</v>
      </c>
      <c r="X1707" s="162" t="s">
        <v>204</v>
      </c>
      <c r="Y1707" s="162" t="s">
        <v>204</v>
      </c>
      <c r="Z1707" s="162" t="s">
        <v>204</v>
      </c>
      <c r="AA1707" s="162" t="s">
        <v>204</v>
      </c>
      <c r="AB1707" s="162" t="s">
        <v>205</v>
      </c>
      <c r="AC1707" s="162" t="s">
        <v>204</v>
      </c>
      <c r="AD1707" s="162" t="s">
        <v>204</v>
      </c>
      <c r="AE1707" s="162" t="s">
        <v>204</v>
      </c>
      <c r="AF1707" s="162" t="s">
        <v>204</v>
      </c>
      <c r="AG1707" s="162" t="s">
        <v>197</v>
      </c>
    </row>
    <row r="1708" spans="1:33" x14ac:dyDescent="0.25">
      <c r="A1708" s="162" t="s">
        <v>239</v>
      </c>
      <c r="B1708" s="162" t="s">
        <v>197</v>
      </c>
      <c r="C1708" s="162" t="s">
        <v>197</v>
      </c>
      <c r="D1708" s="162" t="s">
        <v>1358</v>
      </c>
      <c r="E1708" s="162" t="s">
        <v>197</v>
      </c>
      <c r="F1708" s="162" t="s">
        <v>1359</v>
      </c>
      <c r="G1708" s="162" t="s">
        <v>1614</v>
      </c>
      <c r="H1708" s="162" t="s">
        <v>1615</v>
      </c>
      <c r="I1708" s="162" t="s">
        <v>1616</v>
      </c>
      <c r="J1708" s="162" t="s">
        <v>187</v>
      </c>
      <c r="K1708" s="162" t="s">
        <v>10</v>
      </c>
      <c r="L1708" s="162">
        <v>10</v>
      </c>
      <c r="M1708" s="162">
        <v>2017</v>
      </c>
      <c r="N1708" s="162" t="s">
        <v>3053</v>
      </c>
      <c r="O1708" s="162">
        <v>487</v>
      </c>
      <c r="P1708" s="162" t="s">
        <v>204</v>
      </c>
      <c r="Q1708" s="162" t="s">
        <v>204</v>
      </c>
      <c r="R1708" s="162" t="s">
        <v>242</v>
      </c>
      <c r="S1708" s="162" t="s">
        <v>204</v>
      </c>
      <c r="T1708" s="162" t="s">
        <v>204</v>
      </c>
      <c r="U1708" s="162" t="s">
        <v>204</v>
      </c>
      <c r="V1708" s="162" t="s">
        <v>204</v>
      </c>
      <c r="W1708" s="162" t="s">
        <v>204</v>
      </c>
      <c r="X1708" s="162" t="s">
        <v>204</v>
      </c>
      <c r="Y1708" s="162" t="s">
        <v>204</v>
      </c>
      <c r="Z1708" s="162" t="s">
        <v>204</v>
      </c>
      <c r="AA1708" s="162" t="s">
        <v>204</v>
      </c>
      <c r="AB1708" s="162" t="s">
        <v>205</v>
      </c>
      <c r="AC1708" s="162" t="s">
        <v>204</v>
      </c>
      <c r="AD1708" s="162" t="s">
        <v>204</v>
      </c>
      <c r="AE1708" s="162" t="s">
        <v>204</v>
      </c>
      <c r="AF1708" s="162" t="s">
        <v>204</v>
      </c>
      <c r="AG1708" s="162" t="s">
        <v>197</v>
      </c>
    </row>
    <row r="1709" spans="1:33" x14ac:dyDescent="0.25">
      <c r="A1709" s="162" t="s">
        <v>239</v>
      </c>
      <c r="B1709" s="162" t="s">
        <v>197</v>
      </c>
      <c r="C1709" s="162" t="s">
        <v>197</v>
      </c>
      <c r="D1709" s="162" t="s">
        <v>1358</v>
      </c>
      <c r="E1709" s="162" t="s">
        <v>197</v>
      </c>
      <c r="F1709" s="162" t="s">
        <v>1359</v>
      </c>
      <c r="G1709" s="162" t="s">
        <v>1614</v>
      </c>
      <c r="H1709" s="162" t="s">
        <v>1615</v>
      </c>
      <c r="I1709" s="162" t="s">
        <v>1616</v>
      </c>
      <c r="J1709" s="162" t="s">
        <v>187</v>
      </c>
      <c r="K1709" s="162" t="s">
        <v>10</v>
      </c>
      <c r="L1709" s="162">
        <v>12</v>
      </c>
      <c r="M1709" s="162">
        <v>2017</v>
      </c>
      <c r="N1709" s="162" t="s">
        <v>3055</v>
      </c>
      <c r="O1709" s="162">
        <v>249</v>
      </c>
      <c r="P1709" s="162" t="s">
        <v>204</v>
      </c>
      <c r="Q1709" s="162" t="s">
        <v>204</v>
      </c>
      <c r="R1709" s="162" t="s">
        <v>242</v>
      </c>
      <c r="S1709" s="162" t="s">
        <v>204</v>
      </c>
      <c r="T1709" s="162" t="s">
        <v>204</v>
      </c>
      <c r="U1709" s="162" t="s">
        <v>204</v>
      </c>
      <c r="V1709" s="162" t="s">
        <v>204</v>
      </c>
      <c r="W1709" s="162" t="s">
        <v>204</v>
      </c>
      <c r="X1709" s="162" t="s">
        <v>204</v>
      </c>
      <c r="Y1709" s="162" t="s">
        <v>204</v>
      </c>
      <c r="Z1709" s="162" t="s">
        <v>204</v>
      </c>
      <c r="AA1709" s="162" t="s">
        <v>204</v>
      </c>
      <c r="AB1709" s="162" t="s">
        <v>205</v>
      </c>
      <c r="AC1709" s="162" t="s">
        <v>204</v>
      </c>
      <c r="AD1709" s="162" t="s">
        <v>204</v>
      </c>
      <c r="AE1709" s="162" t="s">
        <v>204</v>
      </c>
      <c r="AF1709" s="162" t="s">
        <v>204</v>
      </c>
      <c r="AG1709" s="162" t="s">
        <v>197</v>
      </c>
    </row>
    <row r="1710" spans="1:33" x14ac:dyDescent="0.25">
      <c r="A1710" s="162" t="s">
        <v>239</v>
      </c>
      <c r="B1710" s="162" t="s">
        <v>197</v>
      </c>
      <c r="C1710" s="162" t="s">
        <v>197</v>
      </c>
      <c r="D1710" s="162" t="s">
        <v>1358</v>
      </c>
      <c r="E1710" s="162" t="s">
        <v>197</v>
      </c>
      <c r="F1710" s="162" t="s">
        <v>1359</v>
      </c>
      <c r="G1710" s="162" t="s">
        <v>1614</v>
      </c>
      <c r="H1710" s="162" t="s">
        <v>1615</v>
      </c>
      <c r="I1710" s="162" t="s">
        <v>1616</v>
      </c>
      <c r="J1710" s="162" t="s">
        <v>187</v>
      </c>
      <c r="K1710" s="162" t="s">
        <v>10</v>
      </c>
      <c r="L1710" s="162">
        <v>1</v>
      </c>
      <c r="M1710" s="162">
        <v>2018</v>
      </c>
      <c r="N1710" s="162" t="s">
        <v>3056</v>
      </c>
      <c r="O1710" s="162">
        <v>143</v>
      </c>
      <c r="P1710" s="162" t="s">
        <v>204</v>
      </c>
      <c r="Q1710" s="162" t="s">
        <v>204</v>
      </c>
      <c r="R1710" s="162" t="s">
        <v>242</v>
      </c>
      <c r="S1710" s="162" t="s">
        <v>204</v>
      </c>
      <c r="T1710" s="162" t="s">
        <v>204</v>
      </c>
      <c r="U1710" s="162" t="s">
        <v>204</v>
      </c>
      <c r="V1710" s="162" t="s">
        <v>204</v>
      </c>
      <c r="W1710" s="162" t="s">
        <v>204</v>
      </c>
      <c r="X1710" s="162" t="s">
        <v>204</v>
      </c>
      <c r="Y1710" s="162" t="s">
        <v>204</v>
      </c>
      <c r="Z1710" s="162" t="s">
        <v>204</v>
      </c>
      <c r="AA1710" s="162" t="s">
        <v>204</v>
      </c>
      <c r="AB1710" s="162" t="s">
        <v>205</v>
      </c>
      <c r="AC1710" s="162" t="s">
        <v>204</v>
      </c>
      <c r="AD1710" s="162" t="s">
        <v>204</v>
      </c>
      <c r="AE1710" s="162" t="s">
        <v>204</v>
      </c>
      <c r="AF1710" s="162" t="s">
        <v>204</v>
      </c>
      <c r="AG1710" s="162" t="s">
        <v>197</v>
      </c>
    </row>
    <row r="1711" spans="1:33" x14ac:dyDescent="0.25">
      <c r="A1711" s="162" t="s">
        <v>239</v>
      </c>
      <c r="B1711" s="162" t="s">
        <v>197</v>
      </c>
      <c r="C1711" s="162" t="s">
        <v>197</v>
      </c>
      <c r="D1711" s="162" t="s">
        <v>1358</v>
      </c>
      <c r="E1711" s="162" t="s">
        <v>197</v>
      </c>
      <c r="F1711" s="162" t="s">
        <v>1359</v>
      </c>
      <c r="G1711" s="162" t="s">
        <v>1614</v>
      </c>
      <c r="H1711" s="162" t="s">
        <v>1615</v>
      </c>
      <c r="I1711" s="162" t="s">
        <v>1616</v>
      </c>
      <c r="J1711" s="162" t="s">
        <v>187</v>
      </c>
      <c r="K1711" s="162" t="s">
        <v>10</v>
      </c>
      <c r="L1711" s="162">
        <v>3</v>
      </c>
      <c r="M1711" s="162">
        <v>2018</v>
      </c>
      <c r="N1711" s="162" t="s">
        <v>3058</v>
      </c>
      <c r="O1711" s="162">
        <v>286</v>
      </c>
      <c r="P1711" s="162" t="s">
        <v>204</v>
      </c>
      <c r="Q1711" s="162" t="s">
        <v>204</v>
      </c>
      <c r="R1711" s="162" t="s">
        <v>242</v>
      </c>
      <c r="S1711" s="162" t="s">
        <v>204</v>
      </c>
      <c r="T1711" s="162" t="s">
        <v>204</v>
      </c>
      <c r="U1711" s="162" t="s">
        <v>204</v>
      </c>
      <c r="V1711" s="162" t="s">
        <v>204</v>
      </c>
      <c r="W1711" s="162" t="s">
        <v>204</v>
      </c>
      <c r="X1711" s="162" t="s">
        <v>204</v>
      </c>
      <c r="Y1711" s="162" t="s">
        <v>204</v>
      </c>
      <c r="Z1711" s="162" t="s">
        <v>204</v>
      </c>
      <c r="AA1711" s="162" t="s">
        <v>204</v>
      </c>
      <c r="AB1711" s="162" t="s">
        <v>205</v>
      </c>
      <c r="AC1711" s="162" t="s">
        <v>204</v>
      </c>
      <c r="AD1711" s="162" t="s">
        <v>204</v>
      </c>
      <c r="AE1711" s="162" t="s">
        <v>204</v>
      </c>
      <c r="AF1711" s="162" t="s">
        <v>204</v>
      </c>
      <c r="AG1711" s="162" t="s">
        <v>197</v>
      </c>
    </row>
    <row r="1712" spans="1:33" x14ac:dyDescent="0.25">
      <c r="A1712" s="162" t="s">
        <v>239</v>
      </c>
      <c r="B1712" s="162" t="s">
        <v>197</v>
      </c>
      <c r="C1712" s="162" t="s">
        <v>197</v>
      </c>
      <c r="D1712" s="162" t="s">
        <v>1358</v>
      </c>
      <c r="E1712" s="162" t="s">
        <v>197</v>
      </c>
      <c r="F1712" s="162" t="s">
        <v>1359</v>
      </c>
      <c r="G1712" s="162" t="s">
        <v>1614</v>
      </c>
      <c r="H1712" s="162" t="s">
        <v>1615</v>
      </c>
      <c r="I1712" s="162" t="s">
        <v>1616</v>
      </c>
      <c r="J1712" s="162" t="s">
        <v>187</v>
      </c>
      <c r="K1712" s="162" t="s">
        <v>10</v>
      </c>
      <c r="L1712" s="162">
        <v>2</v>
      </c>
      <c r="M1712" s="162">
        <v>2018</v>
      </c>
      <c r="N1712" s="162" t="s">
        <v>3057</v>
      </c>
      <c r="O1712" s="162">
        <v>454</v>
      </c>
      <c r="P1712" s="162" t="s">
        <v>204</v>
      </c>
      <c r="Q1712" s="162" t="s">
        <v>204</v>
      </c>
      <c r="R1712" s="162" t="s">
        <v>242</v>
      </c>
      <c r="S1712" s="162" t="s">
        <v>204</v>
      </c>
      <c r="T1712" s="162" t="s">
        <v>204</v>
      </c>
      <c r="U1712" s="162" t="s">
        <v>204</v>
      </c>
      <c r="V1712" s="162" t="s">
        <v>204</v>
      </c>
      <c r="W1712" s="162" t="s">
        <v>204</v>
      </c>
      <c r="X1712" s="162" t="s">
        <v>204</v>
      </c>
      <c r="Y1712" s="162" t="s">
        <v>204</v>
      </c>
      <c r="Z1712" s="162" t="s">
        <v>204</v>
      </c>
      <c r="AA1712" s="162" t="s">
        <v>204</v>
      </c>
      <c r="AB1712" s="162" t="s">
        <v>205</v>
      </c>
      <c r="AC1712" s="162" t="s">
        <v>204</v>
      </c>
      <c r="AD1712" s="162" t="s">
        <v>204</v>
      </c>
      <c r="AE1712" s="162" t="s">
        <v>204</v>
      </c>
      <c r="AF1712" s="162" t="s">
        <v>204</v>
      </c>
      <c r="AG1712" s="162" t="s">
        <v>197</v>
      </c>
    </row>
    <row r="1713" spans="1:33" x14ac:dyDescent="0.25">
      <c r="A1713" s="162" t="s">
        <v>239</v>
      </c>
      <c r="B1713" s="162" t="s">
        <v>197</v>
      </c>
      <c r="C1713" s="162" t="s">
        <v>197</v>
      </c>
      <c r="D1713" s="162" t="s">
        <v>1358</v>
      </c>
      <c r="E1713" s="162" t="s">
        <v>197</v>
      </c>
      <c r="F1713" s="162" t="s">
        <v>1359</v>
      </c>
      <c r="G1713" s="162" t="s">
        <v>2391</v>
      </c>
      <c r="H1713" s="162" t="s">
        <v>2392</v>
      </c>
      <c r="I1713" s="162" t="s">
        <v>2393</v>
      </c>
      <c r="J1713" s="162" t="s">
        <v>186</v>
      </c>
      <c r="K1713" s="162" t="s">
        <v>52</v>
      </c>
      <c r="L1713" s="162">
        <v>4</v>
      </c>
      <c r="M1713" s="162">
        <v>2018</v>
      </c>
      <c r="N1713" s="162" t="s">
        <v>3062</v>
      </c>
      <c r="O1713" s="162">
        <v>1250</v>
      </c>
      <c r="P1713" s="162" t="s">
        <v>204</v>
      </c>
      <c r="Q1713" s="162" t="s">
        <v>204</v>
      </c>
      <c r="R1713" s="162" t="s">
        <v>242</v>
      </c>
      <c r="S1713" s="162" t="s">
        <v>204</v>
      </c>
      <c r="T1713" s="162" t="s">
        <v>204</v>
      </c>
      <c r="U1713" s="162" t="s">
        <v>204</v>
      </c>
      <c r="V1713" s="162" t="s">
        <v>204</v>
      </c>
      <c r="W1713" s="162" t="s">
        <v>204</v>
      </c>
      <c r="X1713" s="162" t="s">
        <v>205</v>
      </c>
      <c r="Y1713" s="162" t="s">
        <v>204</v>
      </c>
      <c r="Z1713" s="162" t="s">
        <v>204</v>
      </c>
      <c r="AA1713" s="162" t="s">
        <v>204</v>
      </c>
      <c r="AB1713" s="162" t="s">
        <v>204</v>
      </c>
      <c r="AC1713" s="162" t="s">
        <v>204</v>
      </c>
      <c r="AD1713" s="162" t="s">
        <v>204</v>
      </c>
      <c r="AE1713" s="162" t="s">
        <v>204</v>
      </c>
      <c r="AF1713" s="162" t="s">
        <v>204</v>
      </c>
      <c r="AG1713" s="162" t="s">
        <v>197</v>
      </c>
    </row>
    <row r="1714" spans="1:33" x14ac:dyDescent="0.25">
      <c r="A1714" s="162" t="s">
        <v>239</v>
      </c>
      <c r="B1714" s="162" t="s">
        <v>197</v>
      </c>
      <c r="C1714" s="162" t="s">
        <v>197</v>
      </c>
      <c r="D1714" s="162" t="s">
        <v>1358</v>
      </c>
      <c r="E1714" s="162" t="s">
        <v>197</v>
      </c>
      <c r="F1714" s="162" t="s">
        <v>1359</v>
      </c>
      <c r="G1714" s="162" t="s">
        <v>2391</v>
      </c>
      <c r="H1714" s="162" t="s">
        <v>2392</v>
      </c>
      <c r="I1714" s="162" t="s">
        <v>2393</v>
      </c>
      <c r="J1714" s="162" t="s">
        <v>186</v>
      </c>
      <c r="K1714" s="162" t="s">
        <v>52</v>
      </c>
      <c r="L1714" s="162">
        <v>2</v>
      </c>
      <c r="M1714" s="162">
        <v>2018</v>
      </c>
      <c r="N1714" s="162" t="s">
        <v>3061</v>
      </c>
      <c r="O1714" s="162">
        <v>1250</v>
      </c>
      <c r="P1714" s="162" t="s">
        <v>204</v>
      </c>
      <c r="Q1714" s="162" t="s">
        <v>204</v>
      </c>
      <c r="R1714" s="162" t="s">
        <v>242</v>
      </c>
      <c r="S1714" s="162" t="s">
        <v>204</v>
      </c>
      <c r="T1714" s="162" t="s">
        <v>204</v>
      </c>
      <c r="U1714" s="162" t="s">
        <v>204</v>
      </c>
      <c r="V1714" s="162" t="s">
        <v>204</v>
      </c>
      <c r="W1714" s="162" t="s">
        <v>204</v>
      </c>
      <c r="X1714" s="162" t="s">
        <v>205</v>
      </c>
      <c r="Y1714" s="162" t="s">
        <v>204</v>
      </c>
      <c r="Z1714" s="162" t="s">
        <v>204</v>
      </c>
      <c r="AA1714" s="162" t="s">
        <v>204</v>
      </c>
      <c r="AB1714" s="162" t="s">
        <v>204</v>
      </c>
      <c r="AC1714" s="162" t="s">
        <v>204</v>
      </c>
      <c r="AD1714" s="162" t="s">
        <v>204</v>
      </c>
      <c r="AE1714" s="162" t="s">
        <v>204</v>
      </c>
      <c r="AF1714" s="162" t="s">
        <v>204</v>
      </c>
      <c r="AG1714" s="162" t="s">
        <v>197</v>
      </c>
    </row>
    <row r="1715" spans="1:33" x14ac:dyDescent="0.25">
      <c r="A1715" s="162" t="s">
        <v>239</v>
      </c>
      <c r="B1715" s="162" t="s">
        <v>197</v>
      </c>
      <c r="C1715" s="162" t="s">
        <v>197</v>
      </c>
      <c r="D1715" s="162" t="s">
        <v>1358</v>
      </c>
      <c r="E1715" s="162" t="s">
        <v>197</v>
      </c>
      <c r="F1715" s="162" t="s">
        <v>1359</v>
      </c>
      <c r="G1715" s="162" t="s">
        <v>2391</v>
      </c>
      <c r="H1715" s="162" t="s">
        <v>2392</v>
      </c>
      <c r="I1715" s="162" t="s">
        <v>2393</v>
      </c>
      <c r="J1715" s="162" t="s">
        <v>186</v>
      </c>
      <c r="K1715" s="162" t="s">
        <v>52</v>
      </c>
      <c r="L1715" s="162">
        <v>9</v>
      </c>
      <c r="M1715" s="162">
        <v>2017</v>
      </c>
      <c r="N1715" s="162" t="s">
        <v>3059</v>
      </c>
      <c r="O1715" s="162">
        <v>1250</v>
      </c>
      <c r="P1715" s="162" t="s">
        <v>204</v>
      </c>
      <c r="Q1715" s="162" t="s">
        <v>204</v>
      </c>
      <c r="R1715" s="162" t="s">
        <v>242</v>
      </c>
      <c r="S1715" s="162" t="s">
        <v>204</v>
      </c>
      <c r="T1715" s="162" t="s">
        <v>204</v>
      </c>
      <c r="U1715" s="162" t="s">
        <v>204</v>
      </c>
      <c r="V1715" s="162" t="s">
        <v>204</v>
      </c>
      <c r="W1715" s="162" t="s">
        <v>204</v>
      </c>
      <c r="X1715" s="162" t="s">
        <v>205</v>
      </c>
      <c r="Y1715" s="162" t="s">
        <v>204</v>
      </c>
      <c r="Z1715" s="162" t="s">
        <v>204</v>
      </c>
      <c r="AA1715" s="162" t="s">
        <v>204</v>
      </c>
      <c r="AB1715" s="162" t="s">
        <v>204</v>
      </c>
      <c r="AC1715" s="162" t="s">
        <v>204</v>
      </c>
      <c r="AD1715" s="162" t="s">
        <v>204</v>
      </c>
      <c r="AE1715" s="162" t="s">
        <v>204</v>
      </c>
      <c r="AF1715" s="162" t="s">
        <v>204</v>
      </c>
      <c r="AG1715" s="162" t="s">
        <v>197</v>
      </c>
    </row>
    <row r="1716" spans="1:33" x14ac:dyDescent="0.25">
      <c r="A1716" s="162" t="s">
        <v>239</v>
      </c>
      <c r="B1716" s="162" t="s">
        <v>197</v>
      </c>
      <c r="C1716" s="162" t="s">
        <v>197</v>
      </c>
      <c r="D1716" s="162" t="s">
        <v>1358</v>
      </c>
      <c r="E1716" s="162" t="s">
        <v>197</v>
      </c>
      <c r="F1716" s="162" t="s">
        <v>1359</v>
      </c>
      <c r="G1716" s="162" t="s">
        <v>2391</v>
      </c>
      <c r="H1716" s="162" t="s">
        <v>2392</v>
      </c>
      <c r="I1716" s="162" t="s">
        <v>2393</v>
      </c>
      <c r="J1716" s="162" t="s">
        <v>186</v>
      </c>
      <c r="K1716" s="162" t="s">
        <v>52</v>
      </c>
      <c r="L1716" s="162">
        <v>10</v>
      </c>
      <c r="M1716" s="162">
        <v>2017</v>
      </c>
      <c r="N1716" s="162" t="s">
        <v>3060</v>
      </c>
      <c r="O1716" s="162">
        <v>1250</v>
      </c>
      <c r="P1716" s="162" t="s">
        <v>204</v>
      </c>
      <c r="Q1716" s="162" t="s">
        <v>204</v>
      </c>
      <c r="R1716" s="162" t="s">
        <v>242</v>
      </c>
      <c r="S1716" s="162" t="s">
        <v>204</v>
      </c>
      <c r="T1716" s="162" t="s">
        <v>204</v>
      </c>
      <c r="U1716" s="162" t="s">
        <v>204</v>
      </c>
      <c r="V1716" s="162" t="s">
        <v>204</v>
      </c>
      <c r="W1716" s="162" t="s">
        <v>204</v>
      </c>
      <c r="X1716" s="162" t="s">
        <v>205</v>
      </c>
      <c r="Y1716" s="162" t="s">
        <v>204</v>
      </c>
      <c r="Z1716" s="162" t="s">
        <v>204</v>
      </c>
      <c r="AA1716" s="162" t="s">
        <v>204</v>
      </c>
      <c r="AB1716" s="162" t="s">
        <v>204</v>
      </c>
      <c r="AC1716" s="162" t="s">
        <v>204</v>
      </c>
      <c r="AD1716" s="162" t="s">
        <v>204</v>
      </c>
      <c r="AE1716" s="162" t="s">
        <v>204</v>
      </c>
      <c r="AF1716" s="162" t="s">
        <v>204</v>
      </c>
      <c r="AG1716" s="162" t="s">
        <v>197</v>
      </c>
    </row>
    <row r="1717" spans="1:33" x14ac:dyDescent="0.25">
      <c r="A1717" s="162" t="s">
        <v>239</v>
      </c>
      <c r="B1717" s="162" t="s">
        <v>197</v>
      </c>
      <c r="C1717" s="162" t="s">
        <v>197</v>
      </c>
      <c r="D1717" s="162" t="s">
        <v>1358</v>
      </c>
      <c r="E1717" s="162" t="s">
        <v>197</v>
      </c>
      <c r="F1717" s="162" t="s">
        <v>1359</v>
      </c>
      <c r="G1717" s="162" t="s">
        <v>63</v>
      </c>
      <c r="H1717" s="162" t="s">
        <v>62</v>
      </c>
      <c r="I1717" s="162" t="s">
        <v>1641</v>
      </c>
      <c r="J1717" s="162" t="s">
        <v>186</v>
      </c>
      <c r="K1717" s="162" t="s">
        <v>10</v>
      </c>
      <c r="L1717" s="162">
        <v>7</v>
      </c>
      <c r="M1717" s="162">
        <v>2017</v>
      </c>
      <c r="N1717" s="162" t="s">
        <v>3063</v>
      </c>
      <c r="O1717" s="162">
        <v>5500</v>
      </c>
      <c r="P1717" s="162" t="s">
        <v>204</v>
      </c>
      <c r="Q1717" s="162" t="s">
        <v>204</v>
      </c>
      <c r="R1717" s="162" t="s">
        <v>242</v>
      </c>
      <c r="S1717" s="162" t="s">
        <v>204</v>
      </c>
      <c r="T1717" s="162" t="s">
        <v>204</v>
      </c>
      <c r="U1717" s="162" t="s">
        <v>204</v>
      </c>
      <c r="V1717" s="162" t="s">
        <v>204</v>
      </c>
      <c r="W1717" s="162" t="s">
        <v>204</v>
      </c>
      <c r="X1717" s="162" t="s">
        <v>205</v>
      </c>
      <c r="Y1717" s="162" t="s">
        <v>205</v>
      </c>
      <c r="Z1717" s="162" t="s">
        <v>204</v>
      </c>
      <c r="AA1717" s="162" t="s">
        <v>204</v>
      </c>
      <c r="AB1717" s="162" t="s">
        <v>205</v>
      </c>
      <c r="AC1717" s="162" t="s">
        <v>204</v>
      </c>
      <c r="AD1717" s="162" t="s">
        <v>204</v>
      </c>
      <c r="AE1717" s="162" t="s">
        <v>204</v>
      </c>
      <c r="AF1717" s="162" t="s">
        <v>204</v>
      </c>
      <c r="AG1717" s="162" t="s">
        <v>197</v>
      </c>
    </row>
    <row r="1718" spans="1:33" x14ac:dyDescent="0.25">
      <c r="A1718" s="162" t="s">
        <v>239</v>
      </c>
      <c r="B1718" s="162" t="s">
        <v>197</v>
      </c>
      <c r="C1718" s="162" t="s">
        <v>197</v>
      </c>
      <c r="D1718" s="162" t="s">
        <v>1358</v>
      </c>
      <c r="E1718" s="162" t="s">
        <v>197</v>
      </c>
      <c r="F1718" s="162" t="s">
        <v>1359</v>
      </c>
      <c r="G1718" s="162" t="s">
        <v>63</v>
      </c>
      <c r="H1718" s="162" t="s">
        <v>62</v>
      </c>
      <c r="I1718" s="162" t="s">
        <v>1641</v>
      </c>
      <c r="J1718" s="162" t="s">
        <v>186</v>
      </c>
      <c r="K1718" s="162" t="s">
        <v>10</v>
      </c>
      <c r="L1718" s="162">
        <v>8</v>
      </c>
      <c r="M1718" s="162">
        <v>2017</v>
      </c>
      <c r="N1718" s="162" t="s">
        <v>3064</v>
      </c>
      <c r="O1718" s="162">
        <v>3500</v>
      </c>
      <c r="P1718" s="162" t="s">
        <v>204</v>
      </c>
      <c r="Q1718" s="162" t="s">
        <v>204</v>
      </c>
      <c r="R1718" s="162" t="s">
        <v>242</v>
      </c>
      <c r="S1718" s="162" t="s">
        <v>204</v>
      </c>
      <c r="T1718" s="162" t="s">
        <v>204</v>
      </c>
      <c r="U1718" s="162" t="s">
        <v>204</v>
      </c>
      <c r="V1718" s="162" t="s">
        <v>204</v>
      </c>
      <c r="W1718" s="162" t="s">
        <v>204</v>
      </c>
      <c r="X1718" s="162" t="s">
        <v>205</v>
      </c>
      <c r="Y1718" s="162" t="s">
        <v>205</v>
      </c>
      <c r="Z1718" s="162" t="s">
        <v>204</v>
      </c>
      <c r="AA1718" s="162" t="s">
        <v>204</v>
      </c>
      <c r="AB1718" s="162" t="s">
        <v>205</v>
      </c>
      <c r="AC1718" s="162" t="s">
        <v>204</v>
      </c>
      <c r="AD1718" s="162" t="s">
        <v>204</v>
      </c>
      <c r="AE1718" s="162" t="s">
        <v>204</v>
      </c>
      <c r="AF1718" s="162" t="s">
        <v>204</v>
      </c>
      <c r="AG1718" s="162" t="s">
        <v>197</v>
      </c>
    </row>
    <row r="1719" spans="1:33" x14ac:dyDescent="0.25">
      <c r="A1719" s="162" t="s">
        <v>239</v>
      </c>
      <c r="B1719" s="162" t="s">
        <v>197</v>
      </c>
      <c r="C1719" s="162" t="s">
        <v>197</v>
      </c>
      <c r="D1719" s="162" t="s">
        <v>1358</v>
      </c>
      <c r="E1719" s="162" t="s">
        <v>197</v>
      </c>
      <c r="F1719" s="162" t="s">
        <v>1359</v>
      </c>
      <c r="G1719" s="162" t="s">
        <v>63</v>
      </c>
      <c r="H1719" s="162" t="s">
        <v>62</v>
      </c>
      <c r="I1719" s="162" t="s">
        <v>1641</v>
      </c>
      <c r="J1719" s="162" t="s">
        <v>186</v>
      </c>
      <c r="K1719" s="162" t="s">
        <v>10</v>
      </c>
      <c r="L1719" s="162">
        <v>10</v>
      </c>
      <c r="M1719" s="162">
        <v>2017</v>
      </c>
      <c r="N1719" s="162" t="s">
        <v>3066</v>
      </c>
      <c r="O1719" s="162">
        <v>2847</v>
      </c>
      <c r="P1719" s="162" t="s">
        <v>204</v>
      </c>
      <c r="Q1719" s="162" t="s">
        <v>204</v>
      </c>
      <c r="R1719" s="162" t="s">
        <v>242</v>
      </c>
      <c r="S1719" s="162" t="s">
        <v>204</v>
      </c>
      <c r="T1719" s="162" t="s">
        <v>204</v>
      </c>
      <c r="U1719" s="162" t="s">
        <v>204</v>
      </c>
      <c r="V1719" s="162" t="s">
        <v>204</v>
      </c>
      <c r="W1719" s="162" t="s">
        <v>204</v>
      </c>
      <c r="X1719" s="162" t="s">
        <v>205</v>
      </c>
      <c r="Y1719" s="162" t="s">
        <v>205</v>
      </c>
      <c r="Z1719" s="162" t="s">
        <v>204</v>
      </c>
      <c r="AA1719" s="162" t="s">
        <v>204</v>
      </c>
      <c r="AB1719" s="162" t="s">
        <v>205</v>
      </c>
      <c r="AC1719" s="162" t="s">
        <v>204</v>
      </c>
      <c r="AD1719" s="162" t="s">
        <v>204</v>
      </c>
      <c r="AE1719" s="162" t="s">
        <v>204</v>
      </c>
      <c r="AF1719" s="162" t="s">
        <v>204</v>
      </c>
      <c r="AG1719" s="162" t="s">
        <v>197</v>
      </c>
    </row>
    <row r="1720" spans="1:33" x14ac:dyDescent="0.25">
      <c r="A1720" s="162" t="s">
        <v>239</v>
      </c>
      <c r="B1720" s="162" t="s">
        <v>197</v>
      </c>
      <c r="C1720" s="162" t="s">
        <v>197</v>
      </c>
      <c r="D1720" s="162" t="s">
        <v>1358</v>
      </c>
      <c r="E1720" s="162" t="s">
        <v>197</v>
      </c>
      <c r="F1720" s="162" t="s">
        <v>1359</v>
      </c>
      <c r="G1720" s="162" t="s">
        <v>63</v>
      </c>
      <c r="H1720" s="162" t="s">
        <v>62</v>
      </c>
      <c r="I1720" s="162" t="s">
        <v>1641</v>
      </c>
      <c r="J1720" s="162" t="s">
        <v>186</v>
      </c>
      <c r="K1720" s="162" t="s">
        <v>10</v>
      </c>
      <c r="L1720" s="162">
        <v>9</v>
      </c>
      <c r="M1720" s="162">
        <v>2017</v>
      </c>
      <c r="N1720" s="162" t="s">
        <v>3065</v>
      </c>
      <c r="O1720" s="162">
        <v>2000</v>
      </c>
      <c r="P1720" s="162" t="s">
        <v>204</v>
      </c>
      <c r="Q1720" s="162" t="s">
        <v>204</v>
      </c>
      <c r="R1720" s="162" t="s">
        <v>242</v>
      </c>
      <c r="S1720" s="162" t="s">
        <v>204</v>
      </c>
      <c r="T1720" s="162" t="s">
        <v>204</v>
      </c>
      <c r="U1720" s="162" t="s">
        <v>204</v>
      </c>
      <c r="V1720" s="162" t="s">
        <v>204</v>
      </c>
      <c r="W1720" s="162" t="s">
        <v>204</v>
      </c>
      <c r="X1720" s="162" t="s">
        <v>205</v>
      </c>
      <c r="Y1720" s="162" t="s">
        <v>205</v>
      </c>
      <c r="Z1720" s="162" t="s">
        <v>204</v>
      </c>
      <c r="AA1720" s="162" t="s">
        <v>204</v>
      </c>
      <c r="AB1720" s="162" t="s">
        <v>205</v>
      </c>
      <c r="AC1720" s="162" t="s">
        <v>204</v>
      </c>
      <c r="AD1720" s="162" t="s">
        <v>204</v>
      </c>
      <c r="AE1720" s="162" t="s">
        <v>204</v>
      </c>
      <c r="AF1720" s="162" t="s">
        <v>204</v>
      </c>
      <c r="AG1720" s="162" t="s">
        <v>197</v>
      </c>
    </row>
    <row r="1721" spans="1:33" x14ac:dyDescent="0.25">
      <c r="A1721" s="162" t="s">
        <v>239</v>
      </c>
      <c r="B1721" s="162" t="s">
        <v>197</v>
      </c>
      <c r="C1721" s="162" t="s">
        <v>197</v>
      </c>
      <c r="D1721" s="162" t="s">
        <v>1358</v>
      </c>
      <c r="E1721" s="162" t="s">
        <v>197</v>
      </c>
      <c r="F1721" s="162" t="s">
        <v>1359</v>
      </c>
      <c r="G1721" s="162" t="s">
        <v>1656</v>
      </c>
      <c r="H1721" s="162" t="s">
        <v>1661</v>
      </c>
      <c r="I1721" s="162" t="s">
        <v>1641</v>
      </c>
      <c r="J1721" s="162" t="s">
        <v>186</v>
      </c>
      <c r="K1721" s="162" t="s">
        <v>10</v>
      </c>
      <c r="L1721" s="162">
        <v>9</v>
      </c>
      <c r="M1721" s="162">
        <v>2017</v>
      </c>
      <c r="N1721" s="162" t="s">
        <v>3067</v>
      </c>
      <c r="O1721" s="162">
        <v>1000</v>
      </c>
      <c r="P1721" s="162" t="s">
        <v>204</v>
      </c>
      <c r="Q1721" s="162" t="s">
        <v>204</v>
      </c>
      <c r="R1721" s="162" t="s">
        <v>242</v>
      </c>
      <c r="S1721" s="162" t="s">
        <v>204</v>
      </c>
      <c r="T1721" s="162" t="s">
        <v>204</v>
      </c>
      <c r="U1721" s="162" t="s">
        <v>204</v>
      </c>
      <c r="V1721" s="162" t="s">
        <v>204</v>
      </c>
      <c r="W1721" s="162" t="s">
        <v>204</v>
      </c>
      <c r="X1721" s="162" t="s">
        <v>205</v>
      </c>
      <c r="Y1721" s="162" t="s">
        <v>205</v>
      </c>
      <c r="Z1721" s="162" t="s">
        <v>204</v>
      </c>
      <c r="AA1721" s="162" t="s">
        <v>204</v>
      </c>
      <c r="AB1721" s="162" t="s">
        <v>205</v>
      </c>
      <c r="AC1721" s="162" t="s">
        <v>204</v>
      </c>
      <c r="AD1721" s="162" t="s">
        <v>204</v>
      </c>
      <c r="AE1721" s="162" t="s">
        <v>204</v>
      </c>
      <c r="AF1721" s="162" t="s">
        <v>204</v>
      </c>
      <c r="AG1721" s="162" t="s">
        <v>197</v>
      </c>
    </row>
    <row r="1722" spans="1:33" x14ac:dyDescent="0.25">
      <c r="A1722" s="162" t="s">
        <v>239</v>
      </c>
      <c r="B1722" s="162" t="s">
        <v>197</v>
      </c>
      <c r="C1722" s="162" t="s">
        <v>197</v>
      </c>
      <c r="D1722" s="162" t="s">
        <v>1358</v>
      </c>
      <c r="E1722" s="162" t="s">
        <v>197</v>
      </c>
      <c r="F1722" s="162" t="s">
        <v>1359</v>
      </c>
      <c r="G1722" s="162" t="s">
        <v>1656</v>
      </c>
      <c r="H1722" s="162" t="s">
        <v>1661</v>
      </c>
      <c r="I1722" s="162" t="s">
        <v>1641</v>
      </c>
      <c r="J1722" s="162" t="s">
        <v>186</v>
      </c>
      <c r="K1722" s="162" t="s">
        <v>10</v>
      </c>
      <c r="L1722" s="162">
        <v>8</v>
      </c>
      <c r="M1722" s="162">
        <v>2017</v>
      </c>
      <c r="N1722" s="162" t="s">
        <v>3068</v>
      </c>
      <c r="O1722" s="162">
        <v>1700</v>
      </c>
      <c r="P1722" s="162" t="s">
        <v>204</v>
      </c>
      <c r="Q1722" s="162" t="s">
        <v>204</v>
      </c>
      <c r="R1722" s="162" t="s">
        <v>242</v>
      </c>
      <c r="S1722" s="162" t="s">
        <v>204</v>
      </c>
      <c r="T1722" s="162" t="s">
        <v>204</v>
      </c>
      <c r="U1722" s="162" t="s">
        <v>204</v>
      </c>
      <c r="V1722" s="162" t="s">
        <v>204</v>
      </c>
      <c r="W1722" s="162" t="s">
        <v>204</v>
      </c>
      <c r="X1722" s="162" t="s">
        <v>205</v>
      </c>
      <c r="Y1722" s="162" t="s">
        <v>205</v>
      </c>
      <c r="Z1722" s="162" t="s">
        <v>204</v>
      </c>
      <c r="AA1722" s="162" t="s">
        <v>204</v>
      </c>
      <c r="AB1722" s="162" t="s">
        <v>205</v>
      </c>
      <c r="AC1722" s="162" t="s">
        <v>204</v>
      </c>
      <c r="AD1722" s="162" t="s">
        <v>204</v>
      </c>
      <c r="AE1722" s="162" t="s">
        <v>204</v>
      </c>
      <c r="AF1722" s="162" t="s">
        <v>204</v>
      </c>
      <c r="AG1722" s="162" t="s">
        <v>197</v>
      </c>
    </row>
    <row r="1723" spans="1:33" x14ac:dyDescent="0.25">
      <c r="A1723" s="162" t="s">
        <v>239</v>
      </c>
      <c r="B1723" s="162" t="s">
        <v>197</v>
      </c>
      <c r="C1723" s="162" t="s">
        <v>197</v>
      </c>
      <c r="D1723" s="162" t="s">
        <v>1358</v>
      </c>
      <c r="E1723" s="162" t="s">
        <v>197</v>
      </c>
      <c r="F1723" s="162" t="s">
        <v>1359</v>
      </c>
      <c r="G1723" s="162" t="s">
        <v>1656</v>
      </c>
      <c r="H1723" s="162" t="s">
        <v>1661</v>
      </c>
      <c r="I1723" s="162" t="s">
        <v>1641</v>
      </c>
      <c r="J1723" s="162" t="s">
        <v>186</v>
      </c>
      <c r="K1723" s="162" t="s">
        <v>10</v>
      </c>
      <c r="L1723" s="162">
        <v>7</v>
      </c>
      <c r="M1723" s="162">
        <v>2017</v>
      </c>
      <c r="N1723" s="162" t="s">
        <v>3069</v>
      </c>
      <c r="O1723" s="162">
        <v>2000</v>
      </c>
      <c r="P1723" s="162" t="s">
        <v>204</v>
      </c>
      <c r="Q1723" s="162" t="s">
        <v>204</v>
      </c>
      <c r="R1723" s="162" t="s">
        <v>242</v>
      </c>
      <c r="S1723" s="162" t="s">
        <v>204</v>
      </c>
      <c r="T1723" s="162" t="s">
        <v>204</v>
      </c>
      <c r="U1723" s="162" t="s">
        <v>204</v>
      </c>
      <c r="V1723" s="162" t="s">
        <v>204</v>
      </c>
      <c r="W1723" s="162" t="s">
        <v>204</v>
      </c>
      <c r="X1723" s="162" t="s">
        <v>205</v>
      </c>
      <c r="Y1723" s="162" t="s">
        <v>205</v>
      </c>
      <c r="Z1723" s="162" t="s">
        <v>204</v>
      </c>
      <c r="AA1723" s="162" t="s">
        <v>204</v>
      </c>
      <c r="AB1723" s="162" t="s">
        <v>205</v>
      </c>
      <c r="AC1723" s="162" t="s">
        <v>204</v>
      </c>
      <c r="AD1723" s="162" t="s">
        <v>204</v>
      </c>
      <c r="AE1723" s="162" t="s">
        <v>204</v>
      </c>
      <c r="AF1723" s="162" t="s">
        <v>204</v>
      </c>
      <c r="AG1723" s="162" t="s">
        <v>197</v>
      </c>
    </row>
    <row r="1724" spans="1:33" x14ac:dyDescent="0.25">
      <c r="A1724" s="162" t="s">
        <v>239</v>
      </c>
      <c r="B1724" s="162" t="s">
        <v>197</v>
      </c>
      <c r="C1724" s="162" t="s">
        <v>197</v>
      </c>
      <c r="D1724" s="162" t="s">
        <v>1358</v>
      </c>
      <c r="E1724" s="162" t="s">
        <v>197</v>
      </c>
      <c r="F1724" s="162" t="s">
        <v>1359</v>
      </c>
      <c r="G1724" s="162" t="s">
        <v>3070</v>
      </c>
      <c r="H1724" s="162" t="s">
        <v>3071</v>
      </c>
      <c r="I1724" s="162" t="s">
        <v>1419</v>
      </c>
      <c r="J1724" s="162" t="s">
        <v>1412</v>
      </c>
      <c r="K1724" s="162" t="s">
        <v>47</v>
      </c>
      <c r="L1724" s="162">
        <v>6</v>
      </c>
      <c r="M1724" s="162">
        <v>2018</v>
      </c>
      <c r="N1724" s="162" t="s">
        <v>3076</v>
      </c>
      <c r="O1724" s="162">
        <v>2744</v>
      </c>
      <c r="P1724" s="162" t="s">
        <v>204</v>
      </c>
      <c r="Q1724" s="162" t="s">
        <v>204</v>
      </c>
      <c r="R1724" s="162" t="s">
        <v>242</v>
      </c>
      <c r="S1724" s="162" t="s">
        <v>204</v>
      </c>
      <c r="T1724" s="162" t="s">
        <v>204</v>
      </c>
      <c r="U1724" s="162" t="s">
        <v>204</v>
      </c>
      <c r="V1724" s="162" t="s">
        <v>204</v>
      </c>
      <c r="W1724" s="162" t="s">
        <v>204</v>
      </c>
      <c r="X1724" s="162" t="s">
        <v>205</v>
      </c>
      <c r="Y1724" s="162" t="s">
        <v>204</v>
      </c>
      <c r="Z1724" s="162" t="s">
        <v>204</v>
      </c>
      <c r="AA1724" s="162" t="s">
        <v>204</v>
      </c>
      <c r="AB1724" s="162" t="s">
        <v>204</v>
      </c>
      <c r="AC1724" s="162" t="s">
        <v>204</v>
      </c>
      <c r="AD1724" s="162" t="s">
        <v>204</v>
      </c>
      <c r="AE1724" s="162" t="s">
        <v>204</v>
      </c>
      <c r="AF1724" s="162" t="s">
        <v>204</v>
      </c>
      <c r="AG1724" s="162" t="s">
        <v>197</v>
      </c>
    </row>
    <row r="1725" spans="1:33" x14ac:dyDescent="0.25">
      <c r="A1725" s="162" t="s">
        <v>239</v>
      </c>
      <c r="B1725" s="162" t="s">
        <v>197</v>
      </c>
      <c r="C1725" s="162" t="s">
        <v>197</v>
      </c>
      <c r="D1725" s="162" t="s">
        <v>1358</v>
      </c>
      <c r="E1725" s="162" t="s">
        <v>197</v>
      </c>
      <c r="F1725" s="162" t="s">
        <v>1359</v>
      </c>
      <c r="G1725" s="162" t="s">
        <v>3070</v>
      </c>
      <c r="H1725" s="162" t="s">
        <v>3071</v>
      </c>
      <c r="I1725" s="162" t="s">
        <v>1419</v>
      </c>
      <c r="J1725" s="162" t="s">
        <v>1412</v>
      </c>
      <c r="K1725" s="162" t="s">
        <v>47</v>
      </c>
      <c r="L1725" s="162">
        <v>2</v>
      </c>
      <c r="M1725" s="162">
        <v>2018</v>
      </c>
      <c r="N1725" s="162" t="s">
        <v>3075</v>
      </c>
      <c r="O1725" s="162">
        <v>582</v>
      </c>
      <c r="P1725" s="162" t="s">
        <v>204</v>
      </c>
      <c r="Q1725" s="162" t="s">
        <v>204</v>
      </c>
      <c r="R1725" s="162" t="s">
        <v>242</v>
      </c>
      <c r="S1725" s="162" t="s">
        <v>204</v>
      </c>
      <c r="T1725" s="162" t="s">
        <v>204</v>
      </c>
      <c r="U1725" s="162" t="s">
        <v>204</v>
      </c>
      <c r="V1725" s="162" t="s">
        <v>204</v>
      </c>
      <c r="W1725" s="162" t="s">
        <v>204</v>
      </c>
      <c r="X1725" s="162" t="s">
        <v>205</v>
      </c>
      <c r="Y1725" s="162" t="s">
        <v>204</v>
      </c>
      <c r="Z1725" s="162" t="s">
        <v>204</v>
      </c>
      <c r="AA1725" s="162" t="s">
        <v>204</v>
      </c>
      <c r="AB1725" s="162" t="s">
        <v>204</v>
      </c>
      <c r="AC1725" s="162" t="s">
        <v>204</v>
      </c>
      <c r="AD1725" s="162" t="s">
        <v>204</v>
      </c>
      <c r="AE1725" s="162" t="s">
        <v>204</v>
      </c>
      <c r="AF1725" s="162" t="s">
        <v>204</v>
      </c>
      <c r="AG1725" s="162" t="s">
        <v>197</v>
      </c>
    </row>
    <row r="1726" spans="1:33" x14ac:dyDescent="0.25">
      <c r="A1726" s="162" t="s">
        <v>239</v>
      </c>
      <c r="B1726" s="162" t="s">
        <v>197</v>
      </c>
      <c r="C1726" s="162" t="s">
        <v>197</v>
      </c>
      <c r="D1726" s="162" t="s">
        <v>1358</v>
      </c>
      <c r="E1726" s="162" t="s">
        <v>197</v>
      </c>
      <c r="F1726" s="162" t="s">
        <v>1359</v>
      </c>
      <c r="G1726" s="162" t="s">
        <v>3070</v>
      </c>
      <c r="H1726" s="162" t="s">
        <v>3071</v>
      </c>
      <c r="I1726" s="162" t="s">
        <v>1419</v>
      </c>
      <c r="J1726" s="162" t="s">
        <v>1412</v>
      </c>
      <c r="K1726" s="162" t="s">
        <v>47</v>
      </c>
      <c r="L1726" s="162">
        <v>12</v>
      </c>
      <c r="M1726" s="162">
        <v>2017</v>
      </c>
      <c r="N1726" s="162" t="s">
        <v>3074</v>
      </c>
      <c r="O1726" s="162">
        <v>620</v>
      </c>
      <c r="P1726" s="162" t="s">
        <v>204</v>
      </c>
      <c r="Q1726" s="162" t="s">
        <v>204</v>
      </c>
      <c r="R1726" s="162" t="s">
        <v>242</v>
      </c>
      <c r="S1726" s="162" t="s">
        <v>204</v>
      </c>
      <c r="T1726" s="162" t="s">
        <v>204</v>
      </c>
      <c r="U1726" s="162" t="s">
        <v>204</v>
      </c>
      <c r="V1726" s="162" t="s">
        <v>204</v>
      </c>
      <c r="W1726" s="162" t="s">
        <v>204</v>
      </c>
      <c r="X1726" s="162" t="s">
        <v>205</v>
      </c>
      <c r="Y1726" s="162" t="s">
        <v>204</v>
      </c>
      <c r="Z1726" s="162" t="s">
        <v>204</v>
      </c>
      <c r="AA1726" s="162" t="s">
        <v>204</v>
      </c>
      <c r="AB1726" s="162" t="s">
        <v>204</v>
      </c>
      <c r="AC1726" s="162" t="s">
        <v>204</v>
      </c>
      <c r="AD1726" s="162" t="s">
        <v>204</v>
      </c>
      <c r="AE1726" s="162" t="s">
        <v>204</v>
      </c>
      <c r="AF1726" s="162" t="s">
        <v>204</v>
      </c>
      <c r="AG1726" s="162" t="s">
        <v>197</v>
      </c>
    </row>
    <row r="1727" spans="1:33" x14ac:dyDescent="0.25">
      <c r="A1727" s="162" t="s">
        <v>239</v>
      </c>
      <c r="B1727" s="162" t="s">
        <v>197</v>
      </c>
      <c r="C1727" s="162" t="s">
        <v>197</v>
      </c>
      <c r="D1727" s="162" t="s">
        <v>1358</v>
      </c>
      <c r="E1727" s="162" t="s">
        <v>197</v>
      </c>
      <c r="F1727" s="162" t="s">
        <v>1359</v>
      </c>
      <c r="G1727" s="162" t="s">
        <v>3070</v>
      </c>
      <c r="H1727" s="162" t="s">
        <v>3071</v>
      </c>
      <c r="I1727" s="162" t="s">
        <v>1419</v>
      </c>
      <c r="J1727" s="162" t="s">
        <v>1412</v>
      </c>
      <c r="K1727" s="162" t="s">
        <v>47</v>
      </c>
      <c r="L1727" s="162">
        <v>11</v>
      </c>
      <c r="M1727" s="162">
        <v>2017</v>
      </c>
      <c r="N1727" s="162" t="s">
        <v>3073</v>
      </c>
      <c r="O1727" s="162">
        <v>875</v>
      </c>
      <c r="P1727" s="162" t="s">
        <v>204</v>
      </c>
      <c r="Q1727" s="162" t="s">
        <v>204</v>
      </c>
      <c r="R1727" s="162" t="s">
        <v>242</v>
      </c>
      <c r="S1727" s="162" t="s">
        <v>204</v>
      </c>
      <c r="T1727" s="162" t="s">
        <v>204</v>
      </c>
      <c r="U1727" s="162" t="s">
        <v>204</v>
      </c>
      <c r="V1727" s="162" t="s">
        <v>204</v>
      </c>
      <c r="W1727" s="162" t="s">
        <v>204</v>
      </c>
      <c r="X1727" s="162" t="s">
        <v>205</v>
      </c>
      <c r="Y1727" s="162" t="s">
        <v>204</v>
      </c>
      <c r="Z1727" s="162" t="s">
        <v>204</v>
      </c>
      <c r="AA1727" s="162" t="s">
        <v>204</v>
      </c>
      <c r="AB1727" s="162" t="s">
        <v>204</v>
      </c>
      <c r="AC1727" s="162" t="s">
        <v>204</v>
      </c>
      <c r="AD1727" s="162" t="s">
        <v>204</v>
      </c>
      <c r="AE1727" s="162" t="s">
        <v>204</v>
      </c>
      <c r="AF1727" s="162" t="s">
        <v>204</v>
      </c>
      <c r="AG1727" s="162" t="s">
        <v>197</v>
      </c>
    </row>
    <row r="1728" spans="1:33" x14ac:dyDescent="0.25">
      <c r="A1728" s="162" t="s">
        <v>239</v>
      </c>
      <c r="B1728" s="162" t="s">
        <v>197</v>
      </c>
      <c r="C1728" s="162" t="s">
        <v>197</v>
      </c>
      <c r="D1728" s="162" t="s">
        <v>1358</v>
      </c>
      <c r="E1728" s="162" t="s">
        <v>197</v>
      </c>
      <c r="F1728" s="162" t="s">
        <v>1359</v>
      </c>
      <c r="G1728" s="162" t="s">
        <v>3070</v>
      </c>
      <c r="H1728" s="162" t="s">
        <v>3071</v>
      </c>
      <c r="I1728" s="162" t="s">
        <v>1419</v>
      </c>
      <c r="J1728" s="162" t="s">
        <v>1412</v>
      </c>
      <c r="K1728" s="162" t="s">
        <v>47</v>
      </c>
      <c r="L1728" s="162">
        <v>10</v>
      </c>
      <c r="M1728" s="162">
        <v>2017</v>
      </c>
      <c r="N1728" s="162" t="s">
        <v>3072</v>
      </c>
      <c r="O1728" s="162">
        <v>1998</v>
      </c>
      <c r="P1728" s="162" t="s">
        <v>204</v>
      </c>
      <c r="Q1728" s="162" t="s">
        <v>204</v>
      </c>
      <c r="R1728" s="162" t="s">
        <v>242</v>
      </c>
      <c r="S1728" s="162" t="s">
        <v>204</v>
      </c>
      <c r="T1728" s="162" t="s">
        <v>204</v>
      </c>
      <c r="U1728" s="162" t="s">
        <v>204</v>
      </c>
      <c r="V1728" s="162" t="s">
        <v>204</v>
      </c>
      <c r="W1728" s="162" t="s">
        <v>204</v>
      </c>
      <c r="X1728" s="162" t="s">
        <v>204</v>
      </c>
      <c r="Y1728" s="162" t="s">
        <v>204</v>
      </c>
      <c r="Z1728" s="162" t="s">
        <v>204</v>
      </c>
      <c r="AA1728" s="162" t="s">
        <v>204</v>
      </c>
      <c r="AB1728" s="162" t="s">
        <v>204</v>
      </c>
      <c r="AC1728" s="162" t="s">
        <v>204</v>
      </c>
      <c r="AD1728" s="162" t="s">
        <v>204</v>
      </c>
      <c r="AE1728" s="162" t="s">
        <v>204</v>
      </c>
      <c r="AF1728" s="162" t="s">
        <v>204</v>
      </c>
      <c r="AG1728" s="162" t="s">
        <v>197</v>
      </c>
    </row>
    <row r="1729" spans="1:33" x14ac:dyDescent="0.25">
      <c r="A1729" s="162" t="s">
        <v>239</v>
      </c>
      <c r="B1729" s="162" t="s">
        <v>197</v>
      </c>
      <c r="C1729" s="162" t="s">
        <v>197</v>
      </c>
      <c r="D1729" s="162" t="s">
        <v>1358</v>
      </c>
      <c r="E1729" s="162" t="s">
        <v>197</v>
      </c>
      <c r="F1729" s="162" t="s">
        <v>1359</v>
      </c>
      <c r="G1729" s="162" t="s">
        <v>3077</v>
      </c>
      <c r="H1729" s="162" t="s">
        <v>3078</v>
      </c>
      <c r="I1729" s="162" t="s">
        <v>3079</v>
      </c>
      <c r="J1729" s="162" t="s">
        <v>1412</v>
      </c>
      <c r="K1729" s="162" t="s">
        <v>47</v>
      </c>
      <c r="L1729" s="162">
        <v>10</v>
      </c>
      <c r="M1729" s="162">
        <v>2017</v>
      </c>
      <c r="N1729" s="162" t="s">
        <v>3085</v>
      </c>
      <c r="O1729" s="162">
        <v>1767</v>
      </c>
      <c r="P1729" s="162" t="s">
        <v>204</v>
      </c>
      <c r="Q1729" s="162" t="s">
        <v>204</v>
      </c>
      <c r="R1729" s="162" t="s">
        <v>242</v>
      </c>
      <c r="S1729" s="162" t="s">
        <v>204</v>
      </c>
      <c r="T1729" s="162" t="s">
        <v>204</v>
      </c>
      <c r="U1729" s="162" t="s">
        <v>204</v>
      </c>
      <c r="V1729" s="162" t="s">
        <v>204</v>
      </c>
      <c r="W1729" s="162" t="s">
        <v>204</v>
      </c>
      <c r="X1729" s="162" t="s">
        <v>204</v>
      </c>
      <c r="Y1729" s="162" t="s">
        <v>205</v>
      </c>
      <c r="Z1729" s="162" t="s">
        <v>204</v>
      </c>
      <c r="AA1729" s="162" t="s">
        <v>204</v>
      </c>
      <c r="AB1729" s="162" t="s">
        <v>204</v>
      </c>
      <c r="AC1729" s="162" t="s">
        <v>204</v>
      </c>
      <c r="AD1729" s="162" t="s">
        <v>204</v>
      </c>
      <c r="AE1729" s="162" t="s">
        <v>204</v>
      </c>
      <c r="AF1729" s="162" t="s">
        <v>204</v>
      </c>
      <c r="AG1729" s="162" t="s">
        <v>197</v>
      </c>
    </row>
    <row r="1730" spans="1:33" x14ac:dyDescent="0.25">
      <c r="A1730" s="162" t="s">
        <v>239</v>
      </c>
      <c r="B1730" s="162" t="s">
        <v>197</v>
      </c>
      <c r="C1730" s="162" t="s">
        <v>197</v>
      </c>
      <c r="D1730" s="162" t="s">
        <v>1358</v>
      </c>
      <c r="E1730" s="162" t="s">
        <v>197</v>
      </c>
      <c r="F1730" s="162" t="s">
        <v>1359</v>
      </c>
      <c r="G1730" s="162" t="s">
        <v>3077</v>
      </c>
      <c r="H1730" s="162" t="s">
        <v>3078</v>
      </c>
      <c r="I1730" s="162" t="s">
        <v>3079</v>
      </c>
      <c r="J1730" s="162" t="s">
        <v>1412</v>
      </c>
      <c r="K1730" s="162" t="s">
        <v>47</v>
      </c>
      <c r="L1730" s="162">
        <v>12</v>
      </c>
      <c r="M1730" s="162">
        <v>2017</v>
      </c>
      <c r="N1730" s="162" t="s">
        <v>3081</v>
      </c>
      <c r="O1730" s="162">
        <v>506</v>
      </c>
      <c r="P1730" s="162" t="s">
        <v>204</v>
      </c>
      <c r="Q1730" s="162" t="s">
        <v>204</v>
      </c>
      <c r="R1730" s="162" t="s">
        <v>242</v>
      </c>
      <c r="S1730" s="162" t="s">
        <v>204</v>
      </c>
      <c r="T1730" s="162" t="s">
        <v>204</v>
      </c>
      <c r="U1730" s="162" t="s">
        <v>204</v>
      </c>
      <c r="V1730" s="162" t="s">
        <v>204</v>
      </c>
      <c r="W1730" s="162" t="s">
        <v>204</v>
      </c>
      <c r="X1730" s="162" t="s">
        <v>204</v>
      </c>
      <c r="Y1730" s="162" t="s">
        <v>205</v>
      </c>
      <c r="Z1730" s="162" t="s">
        <v>204</v>
      </c>
      <c r="AA1730" s="162" t="s">
        <v>204</v>
      </c>
      <c r="AB1730" s="162" t="s">
        <v>204</v>
      </c>
      <c r="AC1730" s="162" t="s">
        <v>204</v>
      </c>
      <c r="AD1730" s="162" t="s">
        <v>204</v>
      </c>
      <c r="AE1730" s="162" t="s">
        <v>204</v>
      </c>
      <c r="AF1730" s="162" t="s">
        <v>204</v>
      </c>
      <c r="AG1730" s="162" t="s">
        <v>197</v>
      </c>
    </row>
    <row r="1731" spans="1:33" x14ac:dyDescent="0.25">
      <c r="A1731" s="162" t="s">
        <v>239</v>
      </c>
      <c r="B1731" s="162" t="s">
        <v>197</v>
      </c>
      <c r="C1731" s="162" t="s">
        <v>197</v>
      </c>
      <c r="D1731" s="162" t="s">
        <v>1358</v>
      </c>
      <c r="E1731" s="162" t="s">
        <v>197</v>
      </c>
      <c r="F1731" s="162" t="s">
        <v>1359</v>
      </c>
      <c r="G1731" s="162" t="s">
        <v>3077</v>
      </c>
      <c r="H1731" s="162" t="s">
        <v>3078</v>
      </c>
      <c r="I1731" s="162" t="s">
        <v>3079</v>
      </c>
      <c r="J1731" s="162" t="s">
        <v>1412</v>
      </c>
      <c r="K1731" s="162" t="s">
        <v>47</v>
      </c>
      <c r="L1731" s="162">
        <v>11</v>
      </c>
      <c r="M1731" s="162">
        <v>2017</v>
      </c>
      <c r="N1731" s="162" t="s">
        <v>3080</v>
      </c>
      <c r="O1731" s="162">
        <v>647</v>
      </c>
      <c r="P1731" s="162" t="s">
        <v>204</v>
      </c>
      <c r="Q1731" s="162" t="s">
        <v>204</v>
      </c>
      <c r="R1731" s="162" t="s">
        <v>242</v>
      </c>
      <c r="S1731" s="162" t="s">
        <v>204</v>
      </c>
      <c r="T1731" s="162" t="s">
        <v>204</v>
      </c>
      <c r="U1731" s="162" t="s">
        <v>204</v>
      </c>
      <c r="V1731" s="162" t="s">
        <v>204</v>
      </c>
      <c r="W1731" s="162" t="s">
        <v>204</v>
      </c>
      <c r="X1731" s="162" t="s">
        <v>204</v>
      </c>
      <c r="Y1731" s="162" t="s">
        <v>205</v>
      </c>
      <c r="Z1731" s="162" t="s">
        <v>204</v>
      </c>
      <c r="AA1731" s="162" t="s">
        <v>204</v>
      </c>
      <c r="AB1731" s="162" t="s">
        <v>204</v>
      </c>
      <c r="AC1731" s="162" t="s">
        <v>204</v>
      </c>
      <c r="AD1731" s="162" t="s">
        <v>204</v>
      </c>
      <c r="AE1731" s="162" t="s">
        <v>204</v>
      </c>
      <c r="AF1731" s="162" t="s">
        <v>204</v>
      </c>
      <c r="AG1731" s="162" t="s">
        <v>197</v>
      </c>
    </row>
    <row r="1732" spans="1:33" x14ac:dyDescent="0.25">
      <c r="A1732" s="162" t="s">
        <v>239</v>
      </c>
      <c r="B1732" s="162" t="s">
        <v>197</v>
      </c>
      <c r="C1732" s="162" t="s">
        <v>197</v>
      </c>
      <c r="D1732" s="162" t="s">
        <v>1358</v>
      </c>
      <c r="E1732" s="162" t="s">
        <v>197</v>
      </c>
      <c r="F1732" s="162" t="s">
        <v>1359</v>
      </c>
      <c r="G1732" s="162" t="s">
        <v>3077</v>
      </c>
      <c r="H1732" s="162" t="s">
        <v>3078</v>
      </c>
      <c r="I1732" s="162" t="s">
        <v>3079</v>
      </c>
      <c r="J1732" s="162" t="s">
        <v>1412</v>
      </c>
      <c r="K1732" s="162" t="s">
        <v>47</v>
      </c>
      <c r="L1732" s="162">
        <v>8</v>
      </c>
      <c r="M1732" s="162">
        <v>2017</v>
      </c>
      <c r="N1732" s="162" t="s">
        <v>3084</v>
      </c>
      <c r="O1732" s="162">
        <v>2565</v>
      </c>
      <c r="P1732" s="162" t="s">
        <v>204</v>
      </c>
      <c r="Q1732" s="162" t="s">
        <v>204</v>
      </c>
      <c r="R1732" s="162" t="s">
        <v>242</v>
      </c>
      <c r="S1732" s="162" t="s">
        <v>204</v>
      </c>
      <c r="T1732" s="162" t="s">
        <v>204</v>
      </c>
      <c r="U1732" s="162" t="s">
        <v>204</v>
      </c>
      <c r="V1732" s="162" t="s">
        <v>204</v>
      </c>
      <c r="W1732" s="162" t="s">
        <v>204</v>
      </c>
      <c r="X1732" s="162" t="s">
        <v>204</v>
      </c>
      <c r="Y1732" s="162" t="s">
        <v>205</v>
      </c>
      <c r="Z1732" s="162" t="s">
        <v>204</v>
      </c>
      <c r="AA1732" s="162" t="s">
        <v>204</v>
      </c>
      <c r="AB1732" s="162" t="s">
        <v>204</v>
      </c>
      <c r="AC1732" s="162" t="s">
        <v>204</v>
      </c>
      <c r="AD1732" s="162" t="s">
        <v>204</v>
      </c>
      <c r="AE1732" s="162" t="s">
        <v>204</v>
      </c>
      <c r="AF1732" s="162" t="s">
        <v>204</v>
      </c>
      <c r="AG1732" s="162" t="s">
        <v>197</v>
      </c>
    </row>
    <row r="1733" spans="1:33" x14ac:dyDescent="0.25">
      <c r="A1733" s="162" t="s">
        <v>239</v>
      </c>
      <c r="B1733" s="162" t="s">
        <v>197</v>
      </c>
      <c r="C1733" s="162" t="s">
        <v>197</v>
      </c>
      <c r="D1733" s="162" t="s">
        <v>1358</v>
      </c>
      <c r="E1733" s="162" t="s">
        <v>197</v>
      </c>
      <c r="F1733" s="162" t="s">
        <v>1359</v>
      </c>
      <c r="G1733" s="162" t="s">
        <v>3077</v>
      </c>
      <c r="H1733" s="162" t="s">
        <v>3078</v>
      </c>
      <c r="I1733" s="162" t="s">
        <v>3079</v>
      </c>
      <c r="J1733" s="162" t="s">
        <v>1412</v>
      </c>
      <c r="K1733" s="162" t="s">
        <v>47</v>
      </c>
      <c r="L1733" s="162">
        <v>7</v>
      </c>
      <c r="M1733" s="162">
        <v>2017</v>
      </c>
      <c r="N1733" s="162" t="s">
        <v>3082</v>
      </c>
      <c r="O1733" s="162">
        <v>1256</v>
      </c>
      <c r="P1733" s="162" t="s">
        <v>204</v>
      </c>
      <c r="Q1733" s="162" t="s">
        <v>204</v>
      </c>
      <c r="R1733" s="162" t="s">
        <v>242</v>
      </c>
      <c r="S1733" s="162" t="s">
        <v>204</v>
      </c>
      <c r="T1733" s="162" t="s">
        <v>204</v>
      </c>
      <c r="U1733" s="162" t="s">
        <v>204</v>
      </c>
      <c r="V1733" s="162" t="s">
        <v>204</v>
      </c>
      <c r="W1733" s="162" t="s">
        <v>204</v>
      </c>
      <c r="X1733" s="162" t="s">
        <v>204</v>
      </c>
      <c r="Y1733" s="162" t="s">
        <v>205</v>
      </c>
      <c r="Z1733" s="162" t="s">
        <v>204</v>
      </c>
      <c r="AA1733" s="162" t="s">
        <v>204</v>
      </c>
      <c r="AB1733" s="162" t="s">
        <v>204</v>
      </c>
      <c r="AC1733" s="162" t="s">
        <v>204</v>
      </c>
      <c r="AD1733" s="162" t="s">
        <v>204</v>
      </c>
      <c r="AE1733" s="162" t="s">
        <v>204</v>
      </c>
      <c r="AF1733" s="162" t="s">
        <v>204</v>
      </c>
      <c r="AG1733" s="162" t="s">
        <v>197</v>
      </c>
    </row>
    <row r="1734" spans="1:33" x14ac:dyDescent="0.25">
      <c r="A1734" s="162" t="s">
        <v>239</v>
      </c>
      <c r="B1734" s="162" t="s">
        <v>197</v>
      </c>
      <c r="C1734" s="162" t="s">
        <v>197</v>
      </c>
      <c r="D1734" s="162" t="s">
        <v>1358</v>
      </c>
      <c r="E1734" s="162" t="s">
        <v>197</v>
      </c>
      <c r="F1734" s="162" t="s">
        <v>1359</v>
      </c>
      <c r="G1734" s="162" t="s">
        <v>3077</v>
      </c>
      <c r="H1734" s="162" t="s">
        <v>3078</v>
      </c>
      <c r="I1734" s="162" t="s">
        <v>3079</v>
      </c>
      <c r="J1734" s="162" t="s">
        <v>1412</v>
      </c>
      <c r="K1734" s="162" t="s">
        <v>47</v>
      </c>
      <c r="L1734" s="162">
        <v>7</v>
      </c>
      <c r="M1734" s="162">
        <v>2017</v>
      </c>
      <c r="N1734" s="162" t="s">
        <v>3083</v>
      </c>
      <c r="O1734" s="162">
        <v>1440</v>
      </c>
      <c r="P1734" s="162" t="s">
        <v>204</v>
      </c>
      <c r="Q1734" s="162" t="s">
        <v>204</v>
      </c>
      <c r="R1734" s="162" t="s">
        <v>242</v>
      </c>
      <c r="S1734" s="162" t="s">
        <v>204</v>
      </c>
      <c r="T1734" s="162" t="s">
        <v>204</v>
      </c>
      <c r="U1734" s="162" t="s">
        <v>204</v>
      </c>
      <c r="V1734" s="162" t="s">
        <v>204</v>
      </c>
      <c r="W1734" s="162" t="s">
        <v>204</v>
      </c>
      <c r="X1734" s="162" t="s">
        <v>204</v>
      </c>
      <c r="Y1734" s="162" t="s">
        <v>205</v>
      </c>
      <c r="Z1734" s="162" t="s">
        <v>204</v>
      </c>
      <c r="AA1734" s="162" t="s">
        <v>204</v>
      </c>
      <c r="AB1734" s="162" t="s">
        <v>204</v>
      </c>
      <c r="AC1734" s="162" t="s">
        <v>204</v>
      </c>
      <c r="AD1734" s="162" t="s">
        <v>204</v>
      </c>
      <c r="AE1734" s="162" t="s">
        <v>204</v>
      </c>
      <c r="AF1734" s="162" t="s">
        <v>204</v>
      </c>
      <c r="AG1734" s="162" t="s">
        <v>197</v>
      </c>
    </row>
    <row r="1735" spans="1:33" x14ac:dyDescent="0.25">
      <c r="A1735" s="162" t="s">
        <v>239</v>
      </c>
      <c r="B1735" s="162" t="s">
        <v>197</v>
      </c>
      <c r="C1735" s="162" t="s">
        <v>197</v>
      </c>
      <c r="D1735" s="162" t="s">
        <v>1358</v>
      </c>
      <c r="E1735" s="162" t="s">
        <v>197</v>
      </c>
      <c r="F1735" s="162" t="s">
        <v>1359</v>
      </c>
      <c r="G1735" s="162" t="s">
        <v>3077</v>
      </c>
      <c r="H1735" s="162" t="s">
        <v>3078</v>
      </c>
      <c r="I1735" s="162" t="s">
        <v>3079</v>
      </c>
      <c r="J1735" s="162" t="s">
        <v>1412</v>
      </c>
      <c r="K1735" s="162" t="s">
        <v>47</v>
      </c>
      <c r="L1735" s="162">
        <v>9</v>
      </c>
      <c r="M1735" s="162">
        <v>2017</v>
      </c>
      <c r="N1735" s="162" t="s">
        <v>3086</v>
      </c>
      <c r="O1735" s="162">
        <v>1906</v>
      </c>
      <c r="P1735" s="162" t="s">
        <v>204</v>
      </c>
      <c r="Q1735" s="162" t="s">
        <v>204</v>
      </c>
      <c r="R1735" s="162" t="s">
        <v>242</v>
      </c>
      <c r="S1735" s="162" t="s">
        <v>204</v>
      </c>
      <c r="T1735" s="162" t="s">
        <v>204</v>
      </c>
      <c r="U1735" s="162" t="s">
        <v>204</v>
      </c>
      <c r="V1735" s="162" t="s">
        <v>204</v>
      </c>
      <c r="W1735" s="162" t="s">
        <v>204</v>
      </c>
      <c r="X1735" s="162" t="s">
        <v>204</v>
      </c>
      <c r="Y1735" s="162" t="s">
        <v>205</v>
      </c>
      <c r="Z1735" s="162" t="s">
        <v>204</v>
      </c>
      <c r="AA1735" s="162" t="s">
        <v>204</v>
      </c>
      <c r="AB1735" s="162" t="s">
        <v>204</v>
      </c>
      <c r="AC1735" s="162" t="s">
        <v>204</v>
      </c>
      <c r="AD1735" s="162" t="s">
        <v>204</v>
      </c>
      <c r="AE1735" s="162" t="s">
        <v>204</v>
      </c>
      <c r="AF1735" s="162" t="s">
        <v>204</v>
      </c>
      <c r="AG1735" s="162" t="s">
        <v>197</v>
      </c>
    </row>
    <row r="1736" spans="1:33" x14ac:dyDescent="0.25">
      <c r="A1736" s="162" t="s">
        <v>239</v>
      </c>
      <c r="B1736" s="162" t="s">
        <v>197</v>
      </c>
      <c r="C1736" s="162" t="s">
        <v>197</v>
      </c>
      <c r="D1736" s="162" t="s">
        <v>1358</v>
      </c>
      <c r="E1736" s="162" t="s">
        <v>197</v>
      </c>
      <c r="F1736" s="162" t="s">
        <v>1359</v>
      </c>
      <c r="G1736" s="162" t="s">
        <v>2576</v>
      </c>
      <c r="H1736" s="162" t="s">
        <v>2577</v>
      </c>
      <c r="I1736" s="162" t="s">
        <v>1699</v>
      </c>
      <c r="J1736" s="162" t="s">
        <v>187</v>
      </c>
      <c r="K1736" s="162" t="s">
        <v>2578</v>
      </c>
      <c r="L1736" s="162">
        <v>11</v>
      </c>
      <c r="M1736" s="162">
        <v>2017</v>
      </c>
      <c r="N1736" s="162" t="s">
        <v>3088</v>
      </c>
      <c r="O1736" s="162">
        <v>1487</v>
      </c>
      <c r="P1736" s="162" t="s">
        <v>204</v>
      </c>
      <c r="Q1736" s="162" t="s">
        <v>204</v>
      </c>
      <c r="R1736" s="162" t="s">
        <v>242</v>
      </c>
      <c r="S1736" s="162" t="s">
        <v>204</v>
      </c>
      <c r="T1736" s="162" t="s">
        <v>204</v>
      </c>
      <c r="U1736" s="162" t="s">
        <v>204</v>
      </c>
      <c r="V1736" s="162" t="s">
        <v>204</v>
      </c>
      <c r="W1736" s="162" t="s">
        <v>204</v>
      </c>
      <c r="X1736" s="162" t="s">
        <v>205</v>
      </c>
      <c r="Y1736" s="162" t="s">
        <v>205</v>
      </c>
      <c r="Z1736" s="162" t="s">
        <v>204</v>
      </c>
      <c r="AA1736" s="162" t="s">
        <v>204</v>
      </c>
      <c r="AB1736" s="162" t="s">
        <v>205</v>
      </c>
      <c r="AC1736" s="162" t="s">
        <v>204</v>
      </c>
      <c r="AD1736" s="162" t="s">
        <v>204</v>
      </c>
      <c r="AE1736" s="162" t="s">
        <v>204</v>
      </c>
      <c r="AF1736" s="162" t="s">
        <v>204</v>
      </c>
      <c r="AG1736" s="162" t="s">
        <v>197</v>
      </c>
    </row>
    <row r="1737" spans="1:33" x14ac:dyDescent="0.25">
      <c r="A1737" s="162" t="s">
        <v>239</v>
      </c>
      <c r="B1737" s="162" t="s">
        <v>197</v>
      </c>
      <c r="C1737" s="162" t="s">
        <v>197</v>
      </c>
      <c r="D1737" s="162" t="s">
        <v>1358</v>
      </c>
      <c r="E1737" s="162" t="s">
        <v>197</v>
      </c>
      <c r="F1737" s="162" t="s">
        <v>1359</v>
      </c>
      <c r="G1737" s="162" t="s">
        <v>2576</v>
      </c>
      <c r="H1737" s="162" t="s">
        <v>2577</v>
      </c>
      <c r="I1737" s="162" t="s">
        <v>1699</v>
      </c>
      <c r="J1737" s="162" t="s">
        <v>187</v>
      </c>
      <c r="K1737" s="162" t="s">
        <v>2578</v>
      </c>
      <c r="L1737" s="162">
        <v>11</v>
      </c>
      <c r="M1737" s="162">
        <v>2017</v>
      </c>
      <c r="N1737" s="162" t="s">
        <v>3090</v>
      </c>
      <c r="O1737" s="162">
        <v>250</v>
      </c>
      <c r="P1737" s="162" t="s">
        <v>204</v>
      </c>
      <c r="Q1737" s="162" t="s">
        <v>204</v>
      </c>
      <c r="R1737" s="162" t="s">
        <v>242</v>
      </c>
      <c r="S1737" s="162" t="s">
        <v>204</v>
      </c>
      <c r="T1737" s="162" t="s">
        <v>204</v>
      </c>
      <c r="U1737" s="162" t="s">
        <v>204</v>
      </c>
      <c r="V1737" s="162" t="s">
        <v>204</v>
      </c>
      <c r="W1737" s="162" t="s">
        <v>204</v>
      </c>
      <c r="X1737" s="162" t="s">
        <v>205</v>
      </c>
      <c r="Y1737" s="162" t="s">
        <v>205</v>
      </c>
      <c r="Z1737" s="162" t="s">
        <v>204</v>
      </c>
      <c r="AA1737" s="162" t="s">
        <v>204</v>
      </c>
      <c r="AB1737" s="162" t="s">
        <v>205</v>
      </c>
      <c r="AC1737" s="162" t="s">
        <v>204</v>
      </c>
      <c r="AD1737" s="162" t="s">
        <v>204</v>
      </c>
      <c r="AE1737" s="162" t="s">
        <v>204</v>
      </c>
      <c r="AF1737" s="162" t="s">
        <v>204</v>
      </c>
      <c r="AG1737" s="162" t="s">
        <v>197</v>
      </c>
    </row>
    <row r="1738" spans="1:33" x14ac:dyDescent="0.25">
      <c r="A1738" s="162" t="s">
        <v>239</v>
      </c>
      <c r="B1738" s="162" t="s">
        <v>197</v>
      </c>
      <c r="C1738" s="162" t="s">
        <v>197</v>
      </c>
      <c r="D1738" s="162" t="s">
        <v>1358</v>
      </c>
      <c r="E1738" s="162" t="s">
        <v>197</v>
      </c>
      <c r="F1738" s="162" t="s">
        <v>1359</v>
      </c>
      <c r="G1738" s="162" t="s">
        <v>2576</v>
      </c>
      <c r="H1738" s="162" t="s">
        <v>2577</v>
      </c>
      <c r="I1738" s="162" t="s">
        <v>1699</v>
      </c>
      <c r="J1738" s="162" t="s">
        <v>187</v>
      </c>
      <c r="K1738" s="162" t="s">
        <v>2578</v>
      </c>
      <c r="L1738" s="162">
        <v>11</v>
      </c>
      <c r="M1738" s="162">
        <v>2017</v>
      </c>
      <c r="N1738" s="162" t="s">
        <v>3089</v>
      </c>
      <c r="O1738" s="162">
        <v>1513</v>
      </c>
      <c r="P1738" s="162" t="s">
        <v>204</v>
      </c>
      <c r="Q1738" s="162" t="s">
        <v>204</v>
      </c>
      <c r="R1738" s="162" t="s">
        <v>242</v>
      </c>
      <c r="S1738" s="162" t="s">
        <v>204</v>
      </c>
      <c r="T1738" s="162" t="s">
        <v>204</v>
      </c>
      <c r="U1738" s="162" t="s">
        <v>204</v>
      </c>
      <c r="V1738" s="162" t="s">
        <v>204</v>
      </c>
      <c r="W1738" s="162" t="s">
        <v>204</v>
      </c>
      <c r="X1738" s="162" t="s">
        <v>205</v>
      </c>
      <c r="Y1738" s="162" t="s">
        <v>205</v>
      </c>
      <c r="Z1738" s="162" t="s">
        <v>204</v>
      </c>
      <c r="AA1738" s="162" t="s">
        <v>204</v>
      </c>
      <c r="AB1738" s="162" t="s">
        <v>205</v>
      </c>
      <c r="AC1738" s="162" t="s">
        <v>204</v>
      </c>
      <c r="AD1738" s="162" t="s">
        <v>204</v>
      </c>
      <c r="AE1738" s="162" t="s">
        <v>204</v>
      </c>
      <c r="AF1738" s="162" t="s">
        <v>204</v>
      </c>
      <c r="AG1738" s="162" t="s">
        <v>197</v>
      </c>
    </row>
    <row r="1739" spans="1:33" x14ac:dyDescent="0.25">
      <c r="A1739" s="162" t="s">
        <v>239</v>
      </c>
      <c r="B1739" s="162" t="s">
        <v>197</v>
      </c>
      <c r="C1739" s="162" t="s">
        <v>197</v>
      </c>
      <c r="D1739" s="162" t="s">
        <v>1358</v>
      </c>
      <c r="E1739" s="162" t="s">
        <v>197</v>
      </c>
      <c r="F1739" s="162" t="s">
        <v>1359</v>
      </c>
      <c r="G1739" s="162" t="s">
        <v>2576</v>
      </c>
      <c r="H1739" s="162" t="s">
        <v>2577</v>
      </c>
      <c r="I1739" s="162" t="s">
        <v>1699</v>
      </c>
      <c r="J1739" s="162" t="s">
        <v>187</v>
      </c>
      <c r="K1739" s="162" t="s">
        <v>2578</v>
      </c>
      <c r="L1739" s="162">
        <v>8</v>
      </c>
      <c r="M1739" s="162">
        <v>2017</v>
      </c>
      <c r="N1739" s="162" t="s">
        <v>3087</v>
      </c>
      <c r="O1739" s="162">
        <v>250</v>
      </c>
      <c r="P1739" s="162" t="s">
        <v>204</v>
      </c>
      <c r="Q1739" s="162" t="s">
        <v>204</v>
      </c>
      <c r="R1739" s="162" t="s">
        <v>242</v>
      </c>
      <c r="S1739" s="162" t="s">
        <v>204</v>
      </c>
      <c r="T1739" s="162" t="s">
        <v>204</v>
      </c>
      <c r="U1739" s="162" t="s">
        <v>204</v>
      </c>
      <c r="V1739" s="162" t="s">
        <v>204</v>
      </c>
      <c r="W1739" s="162" t="s">
        <v>204</v>
      </c>
      <c r="X1739" s="162" t="s">
        <v>205</v>
      </c>
      <c r="Y1739" s="162" t="s">
        <v>205</v>
      </c>
      <c r="Z1739" s="162" t="s">
        <v>204</v>
      </c>
      <c r="AA1739" s="162" t="s">
        <v>204</v>
      </c>
      <c r="AB1739" s="162" t="s">
        <v>205</v>
      </c>
      <c r="AC1739" s="162" t="s">
        <v>204</v>
      </c>
      <c r="AD1739" s="162" t="s">
        <v>204</v>
      </c>
      <c r="AE1739" s="162" t="s">
        <v>204</v>
      </c>
      <c r="AF1739" s="162" t="s">
        <v>204</v>
      </c>
      <c r="AG1739" s="162" t="s">
        <v>197</v>
      </c>
    </row>
    <row r="1740" spans="1:33" x14ac:dyDescent="0.25">
      <c r="A1740" s="162" t="s">
        <v>239</v>
      </c>
      <c r="B1740" s="162" t="s">
        <v>197</v>
      </c>
      <c r="C1740" s="162" t="s">
        <v>197</v>
      </c>
      <c r="D1740" s="162" t="s">
        <v>1358</v>
      </c>
      <c r="E1740" s="162" t="s">
        <v>197</v>
      </c>
      <c r="F1740" s="162" t="s">
        <v>1359</v>
      </c>
      <c r="G1740" s="162" t="s">
        <v>2576</v>
      </c>
      <c r="H1740" s="162" t="s">
        <v>2577</v>
      </c>
      <c r="I1740" s="162" t="s">
        <v>1699</v>
      </c>
      <c r="J1740" s="162" t="s">
        <v>187</v>
      </c>
      <c r="K1740" s="162" t="s">
        <v>2578</v>
      </c>
      <c r="L1740" s="162">
        <v>12</v>
      </c>
      <c r="M1740" s="162">
        <v>2017</v>
      </c>
      <c r="N1740" s="162" t="s">
        <v>3091</v>
      </c>
      <c r="O1740" s="162">
        <v>40</v>
      </c>
      <c r="P1740" s="162" t="s">
        <v>204</v>
      </c>
      <c r="Q1740" s="162" t="s">
        <v>204</v>
      </c>
      <c r="R1740" s="162" t="s">
        <v>242</v>
      </c>
      <c r="S1740" s="162" t="s">
        <v>204</v>
      </c>
      <c r="T1740" s="162" t="s">
        <v>204</v>
      </c>
      <c r="U1740" s="162" t="s">
        <v>204</v>
      </c>
      <c r="V1740" s="162" t="s">
        <v>204</v>
      </c>
      <c r="W1740" s="162" t="s">
        <v>204</v>
      </c>
      <c r="X1740" s="162" t="s">
        <v>205</v>
      </c>
      <c r="Y1740" s="162" t="s">
        <v>205</v>
      </c>
      <c r="Z1740" s="162" t="s">
        <v>204</v>
      </c>
      <c r="AA1740" s="162" t="s">
        <v>204</v>
      </c>
      <c r="AB1740" s="162" t="s">
        <v>205</v>
      </c>
      <c r="AC1740" s="162" t="s">
        <v>204</v>
      </c>
      <c r="AD1740" s="162" t="s">
        <v>204</v>
      </c>
      <c r="AE1740" s="162" t="s">
        <v>204</v>
      </c>
      <c r="AF1740" s="162" t="s">
        <v>204</v>
      </c>
      <c r="AG1740" s="162" t="s">
        <v>197</v>
      </c>
    </row>
    <row r="1741" spans="1:33" x14ac:dyDescent="0.25">
      <c r="A1741" s="162" t="s">
        <v>239</v>
      </c>
      <c r="B1741" s="162" t="s">
        <v>197</v>
      </c>
      <c r="C1741" s="162" t="s">
        <v>197</v>
      </c>
      <c r="D1741" s="162" t="s">
        <v>1358</v>
      </c>
      <c r="E1741" s="162" t="s">
        <v>197</v>
      </c>
      <c r="F1741" s="162" t="s">
        <v>1359</v>
      </c>
      <c r="G1741" s="162" t="s">
        <v>71</v>
      </c>
      <c r="H1741" s="162" t="s">
        <v>70</v>
      </c>
      <c r="I1741" s="162" t="s">
        <v>1680</v>
      </c>
      <c r="J1741" s="162" t="s">
        <v>186</v>
      </c>
      <c r="K1741" s="162" t="s">
        <v>10</v>
      </c>
      <c r="L1741" s="162">
        <v>6</v>
      </c>
      <c r="M1741" s="162">
        <v>2018</v>
      </c>
      <c r="N1741" s="162" t="s">
        <v>3111</v>
      </c>
      <c r="O1741" s="162">
        <v>540</v>
      </c>
      <c r="P1741" s="162" t="s">
        <v>204</v>
      </c>
      <c r="Q1741" s="162" t="s">
        <v>204</v>
      </c>
      <c r="R1741" s="162" t="s">
        <v>242</v>
      </c>
      <c r="S1741" s="162" t="s">
        <v>204</v>
      </c>
      <c r="T1741" s="162" t="s">
        <v>204</v>
      </c>
      <c r="U1741" s="162" t="s">
        <v>204</v>
      </c>
      <c r="V1741" s="162" t="s">
        <v>204</v>
      </c>
      <c r="W1741" s="162" t="s">
        <v>204</v>
      </c>
      <c r="X1741" s="162" t="s">
        <v>205</v>
      </c>
      <c r="Y1741" s="162" t="s">
        <v>205</v>
      </c>
      <c r="Z1741" s="162" t="s">
        <v>204</v>
      </c>
      <c r="AA1741" s="162" t="s">
        <v>204</v>
      </c>
      <c r="AB1741" s="162" t="s">
        <v>205</v>
      </c>
      <c r="AC1741" s="162" t="s">
        <v>204</v>
      </c>
      <c r="AD1741" s="162" t="s">
        <v>204</v>
      </c>
      <c r="AE1741" s="162" t="s">
        <v>204</v>
      </c>
      <c r="AF1741" s="162" t="s">
        <v>204</v>
      </c>
      <c r="AG1741" s="162" t="s">
        <v>197</v>
      </c>
    </row>
    <row r="1742" spans="1:33" x14ac:dyDescent="0.25">
      <c r="A1742" s="162" t="s">
        <v>239</v>
      </c>
      <c r="B1742" s="162" t="s">
        <v>197</v>
      </c>
      <c r="C1742" s="162" t="s">
        <v>197</v>
      </c>
      <c r="D1742" s="162" t="s">
        <v>1358</v>
      </c>
      <c r="E1742" s="162" t="s">
        <v>197</v>
      </c>
      <c r="F1742" s="162" t="s">
        <v>1359</v>
      </c>
      <c r="G1742" s="162" t="s">
        <v>71</v>
      </c>
      <c r="H1742" s="162" t="s">
        <v>70</v>
      </c>
      <c r="I1742" s="162" t="s">
        <v>1680</v>
      </c>
      <c r="J1742" s="162" t="s">
        <v>186</v>
      </c>
      <c r="K1742" s="162" t="s">
        <v>10</v>
      </c>
      <c r="L1742" s="162">
        <v>8</v>
      </c>
      <c r="M1742" s="162">
        <v>2017</v>
      </c>
      <c r="N1742" s="162" t="s">
        <v>3093</v>
      </c>
      <c r="O1742" s="162">
        <v>631</v>
      </c>
      <c r="P1742" s="162" t="s">
        <v>204</v>
      </c>
      <c r="Q1742" s="162" t="s">
        <v>204</v>
      </c>
      <c r="R1742" s="162" t="s">
        <v>242</v>
      </c>
      <c r="S1742" s="162" t="s">
        <v>204</v>
      </c>
      <c r="T1742" s="162" t="s">
        <v>204</v>
      </c>
      <c r="U1742" s="162" t="s">
        <v>204</v>
      </c>
      <c r="V1742" s="162" t="s">
        <v>204</v>
      </c>
      <c r="W1742" s="162" t="s">
        <v>204</v>
      </c>
      <c r="X1742" s="162" t="s">
        <v>205</v>
      </c>
      <c r="Y1742" s="162" t="s">
        <v>205</v>
      </c>
      <c r="Z1742" s="162" t="s">
        <v>204</v>
      </c>
      <c r="AA1742" s="162" t="s">
        <v>204</v>
      </c>
      <c r="AB1742" s="162" t="s">
        <v>205</v>
      </c>
      <c r="AC1742" s="162" t="s">
        <v>204</v>
      </c>
      <c r="AD1742" s="162" t="s">
        <v>204</v>
      </c>
      <c r="AE1742" s="162" t="s">
        <v>204</v>
      </c>
      <c r="AF1742" s="162" t="s">
        <v>204</v>
      </c>
      <c r="AG1742" s="162" t="s">
        <v>197</v>
      </c>
    </row>
    <row r="1743" spans="1:33" x14ac:dyDescent="0.25">
      <c r="A1743" s="162" t="s">
        <v>239</v>
      </c>
      <c r="B1743" s="162" t="s">
        <v>197</v>
      </c>
      <c r="C1743" s="162" t="s">
        <v>197</v>
      </c>
      <c r="D1743" s="162" t="s">
        <v>1358</v>
      </c>
      <c r="E1743" s="162" t="s">
        <v>197</v>
      </c>
      <c r="F1743" s="162" t="s">
        <v>1359</v>
      </c>
      <c r="G1743" s="162" t="s">
        <v>71</v>
      </c>
      <c r="H1743" s="162" t="s">
        <v>70</v>
      </c>
      <c r="I1743" s="162" t="s">
        <v>1680</v>
      </c>
      <c r="J1743" s="162" t="s">
        <v>186</v>
      </c>
      <c r="K1743" s="162" t="s">
        <v>10</v>
      </c>
      <c r="L1743" s="162">
        <v>8</v>
      </c>
      <c r="M1743" s="162">
        <v>2017</v>
      </c>
      <c r="N1743" s="162" t="s">
        <v>3094</v>
      </c>
      <c r="O1743" s="162">
        <v>240</v>
      </c>
      <c r="P1743" s="162" t="s">
        <v>204</v>
      </c>
      <c r="Q1743" s="162" t="s">
        <v>204</v>
      </c>
      <c r="R1743" s="162" t="s">
        <v>242</v>
      </c>
      <c r="S1743" s="162" t="s">
        <v>204</v>
      </c>
      <c r="T1743" s="162" t="s">
        <v>204</v>
      </c>
      <c r="U1743" s="162" t="s">
        <v>204</v>
      </c>
      <c r="V1743" s="162" t="s">
        <v>204</v>
      </c>
      <c r="W1743" s="162" t="s">
        <v>204</v>
      </c>
      <c r="X1743" s="162" t="s">
        <v>205</v>
      </c>
      <c r="Y1743" s="162" t="s">
        <v>205</v>
      </c>
      <c r="Z1743" s="162" t="s">
        <v>204</v>
      </c>
      <c r="AA1743" s="162" t="s">
        <v>204</v>
      </c>
      <c r="AB1743" s="162" t="s">
        <v>205</v>
      </c>
      <c r="AC1743" s="162" t="s">
        <v>204</v>
      </c>
      <c r="AD1743" s="162" t="s">
        <v>204</v>
      </c>
      <c r="AE1743" s="162" t="s">
        <v>204</v>
      </c>
      <c r="AF1743" s="162" t="s">
        <v>204</v>
      </c>
      <c r="AG1743" s="162" t="s">
        <v>197</v>
      </c>
    </row>
    <row r="1744" spans="1:33" x14ac:dyDescent="0.25">
      <c r="A1744" s="162" t="s">
        <v>239</v>
      </c>
      <c r="B1744" s="162" t="s">
        <v>197</v>
      </c>
      <c r="C1744" s="162" t="s">
        <v>197</v>
      </c>
      <c r="D1744" s="162" t="s">
        <v>1358</v>
      </c>
      <c r="E1744" s="162" t="s">
        <v>197</v>
      </c>
      <c r="F1744" s="162" t="s">
        <v>1359</v>
      </c>
      <c r="G1744" s="162" t="s">
        <v>71</v>
      </c>
      <c r="H1744" s="162" t="s">
        <v>70</v>
      </c>
      <c r="I1744" s="162" t="s">
        <v>1680</v>
      </c>
      <c r="J1744" s="162" t="s">
        <v>186</v>
      </c>
      <c r="K1744" s="162" t="s">
        <v>10</v>
      </c>
      <c r="L1744" s="162">
        <v>10</v>
      </c>
      <c r="M1744" s="162">
        <v>2017</v>
      </c>
      <c r="N1744" s="162" t="s">
        <v>3097</v>
      </c>
      <c r="O1744" s="162">
        <v>2031</v>
      </c>
      <c r="P1744" s="162" t="s">
        <v>204</v>
      </c>
      <c r="Q1744" s="162" t="s">
        <v>204</v>
      </c>
      <c r="R1744" s="162" t="s">
        <v>242</v>
      </c>
      <c r="S1744" s="162" t="s">
        <v>204</v>
      </c>
      <c r="T1744" s="162" t="s">
        <v>204</v>
      </c>
      <c r="U1744" s="162" t="s">
        <v>204</v>
      </c>
      <c r="V1744" s="162" t="s">
        <v>204</v>
      </c>
      <c r="W1744" s="162" t="s">
        <v>204</v>
      </c>
      <c r="X1744" s="162" t="s">
        <v>205</v>
      </c>
      <c r="Y1744" s="162" t="s">
        <v>205</v>
      </c>
      <c r="Z1744" s="162" t="s">
        <v>204</v>
      </c>
      <c r="AA1744" s="162" t="s">
        <v>204</v>
      </c>
      <c r="AB1744" s="162" t="s">
        <v>205</v>
      </c>
      <c r="AC1744" s="162" t="s">
        <v>204</v>
      </c>
      <c r="AD1744" s="162" t="s">
        <v>204</v>
      </c>
      <c r="AE1744" s="162" t="s">
        <v>204</v>
      </c>
      <c r="AF1744" s="162" t="s">
        <v>204</v>
      </c>
      <c r="AG1744" s="162" t="s">
        <v>197</v>
      </c>
    </row>
    <row r="1745" spans="1:33" x14ac:dyDescent="0.25">
      <c r="A1745" s="162" t="s">
        <v>239</v>
      </c>
      <c r="B1745" s="162" t="s">
        <v>197</v>
      </c>
      <c r="C1745" s="162" t="s">
        <v>197</v>
      </c>
      <c r="D1745" s="162" t="s">
        <v>1358</v>
      </c>
      <c r="E1745" s="162" t="s">
        <v>197</v>
      </c>
      <c r="F1745" s="162" t="s">
        <v>1359</v>
      </c>
      <c r="G1745" s="162" t="s">
        <v>71</v>
      </c>
      <c r="H1745" s="162" t="s">
        <v>70</v>
      </c>
      <c r="I1745" s="162" t="s">
        <v>1680</v>
      </c>
      <c r="J1745" s="162" t="s">
        <v>186</v>
      </c>
      <c r="K1745" s="162" t="s">
        <v>10</v>
      </c>
      <c r="L1745" s="162">
        <v>10</v>
      </c>
      <c r="M1745" s="162">
        <v>2017</v>
      </c>
      <c r="N1745" s="162" t="s">
        <v>3098</v>
      </c>
      <c r="O1745" s="162">
        <v>1615</v>
      </c>
      <c r="P1745" s="162" t="s">
        <v>204</v>
      </c>
      <c r="Q1745" s="162" t="s">
        <v>204</v>
      </c>
      <c r="R1745" s="162" t="s">
        <v>242</v>
      </c>
      <c r="S1745" s="162" t="s">
        <v>204</v>
      </c>
      <c r="T1745" s="162" t="s">
        <v>204</v>
      </c>
      <c r="U1745" s="162" t="s">
        <v>204</v>
      </c>
      <c r="V1745" s="162" t="s">
        <v>204</v>
      </c>
      <c r="W1745" s="162" t="s">
        <v>204</v>
      </c>
      <c r="X1745" s="162" t="s">
        <v>205</v>
      </c>
      <c r="Y1745" s="162" t="s">
        <v>205</v>
      </c>
      <c r="Z1745" s="162" t="s">
        <v>204</v>
      </c>
      <c r="AA1745" s="162" t="s">
        <v>204</v>
      </c>
      <c r="AB1745" s="162" t="s">
        <v>205</v>
      </c>
      <c r="AC1745" s="162" t="s">
        <v>204</v>
      </c>
      <c r="AD1745" s="162" t="s">
        <v>204</v>
      </c>
      <c r="AE1745" s="162" t="s">
        <v>204</v>
      </c>
      <c r="AF1745" s="162" t="s">
        <v>204</v>
      </c>
      <c r="AG1745" s="162" t="s">
        <v>197</v>
      </c>
    </row>
    <row r="1746" spans="1:33" x14ac:dyDescent="0.25">
      <c r="A1746" s="162" t="s">
        <v>239</v>
      </c>
      <c r="B1746" s="162" t="s">
        <v>197</v>
      </c>
      <c r="C1746" s="162" t="s">
        <v>197</v>
      </c>
      <c r="D1746" s="162" t="s">
        <v>1358</v>
      </c>
      <c r="E1746" s="162" t="s">
        <v>197</v>
      </c>
      <c r="F1746" s="162" t="s">
        <v>1359</v>
      </c>
      <c r="G1746" s="162" t="s">
        <v>71</v>
      </c>
      <c r="H1746" s="162" t="s">
        <v>70</v>
      </c>
      <c r="I1746" s="162" t="s">
        <v>1680</v>
      </c>
      <c r="J1746" s="162" t="s">
        <v>186</v>
      </c>
      <c r="K1746" s="162" t="s">
        <v>10</v>
      </c>
      <c r="L1746" s="162">
        <v>10</v>
      </c>
      <c r="M1746" s="162">
        <v>2017</v>
      </c>
      <c r="N1746" s="162" t="s">
        <v>3099</v>
      </c>
      <c r="O1746" s="162">
        <v>614</v>
      </c>
      <c r="P1746" s="162" t="s">
        <v>204</v>
      </c>
      <c r="Q1746" s="162" t="s">
        <v>204</v>
      </c>
      <c r="R1746" s="162" t="s">
        <v>242</v>
      </c>
      <c r="S1746" s="162" t="s">
        <v>204</v>
      </c>
      <c r="T1746" s="162" t="s">
        <v>204</v>
      </c>
      <c r="U1746" s="162" t="s">
        <v>204</v>
      </c>
      <c r="V1746" s="162" t="s">
        <v>204</v>
      </c>
      <c r="W1746" s="162" t="s">
        <v>204</v>
      </c>
      <c r="X1746" s="162" t="s">
        <v>205</v>
      </c>
      <c r="Y1746" s="162" t="s">
        <v>205</v>
      </c>
      <c r="Z1746" s="162" t="s">
        <v>204</v>
      </c>
      <c r="AA1746" s="162" t="s">
        <v>204</v>
      </c>
      <c r="AB1746" s="162" t="s">
        <v>205</v>
      </c>
      <c r="AC1746" s="162" t="s">
        <v>204</v>
      </c>
      <c r="AD1746" s="162" t="s">
        <v>204</v>
      </c>
      <c r="AE1746" s="162" t="s">
        <v>204</v>
      </c>
      <c r="AF1746" s="162" t="s">
        <v>204</v>
      </c>
      <c r="AG1746" s="162" t="s">
        <v>197</v>
      </c>
    </row>
    <row r="1747" spans="1:33" x14ac:dyDescent="0.25">
      <c r="A1747" s="162" t="s">
        <v>239</v>
      </c>
      <c r="B1747" s="162" t="s">
        <v>197</v>
      </c>
      <c r="C1747" s="162" t="s">
        <v>197</v>
      </c>
      <c r="D1747" s="162" t="s">
        <v>1358</v>
      </c>
      <c r="E1747" s="162" t="s">
        <v>197</v>
      </c>
      <c r="F1747" s="162" t="s">
        <v>1359</v>
      </c>
      <c r="G1747" s="162" t="s">
        <v>71</v>
      </c>
      <c r="H1747" s="162" t="s">
        <v>70</v>
      </c>
      <c r="I1747" s="162" t="s">
        <v>1680</v>
      </c>
      <c r="J1747" s="162" t="s">
        <v>186</v>
      </c>
      <c r="K1747" s="162" t="s">
        <v>10</v>
      </c>
      <c r="L1747" s="162">
        <v>12</v>
      </c>
      <c r="M1747" s="162">
        <v>2017</v>
      </c>
      <c r="N1747" s="162" t="s">
        <v>3103</v>
      </c>
      <c r="O1747" s="162">
        <v>941</v>
      </c>
      <c r="P1747" s="162" t="s">
        <v>204</v>
      </c>
      <c r="Q1747" s="162" t="s">
        <v>204</v>
      </c>
      <c r="R1747" s="162" t="s">
        <v>242</v>
      </c>
      <c r="S1747" s="162" t="s">
        <v>204</v>
      </c>
      <c r="T1747" s="162" t="s">
        <v>204</v>
      </c>
      <c r="U1747" s="162" t="s">
        <v>204</v>
      </c>
      <c r="V1747" s="162" t="s">
        <v>204</v>
      </c>
      <c r="W1747" s="162" t="s">
        <v>204</v>
      </c>
      <c r="X1747" s="162" t="s">
        <v>205</v>
      </c>
      <c r="Y1747" s="162" t="s">
        <v>205</v>
      </c>
      <c r="Z1747" s="162" t="s">
        <v>204</v>
      </c>
      <c r="AA1747" s="162" t="s">
        <v>204</v>
      </c>
      <c r="AB1747" s="162" t="s">
        <v>205</v>
      </c>
      <c r="AC1747" s="162" t="s">
        <v>204</v>
      </c>
      <c r="AD1747" s="162" t="s">
        <v>204</v>
      </c>
      <c r="AE1747" s="162" t="s">
        <v>204</v>
      </c>
      <c r="AF1747" s="162" t="s">
        <v>204</v>
      </c>
      <c r="AG1747" s="162" t="s">
        <v>197</v>
      </c>
    </row>
    <row r="1748" spans="1:33" x14ac:dyDescent="0.25">
      <c r="A1748" s="162" t="s">
        <v>239</v>
      </c>
      <c r="B1748" s="162" t="s">
        <v>197</v>
      </c>
      <c r="C1748" s="162" t="s">
        <v>197</v>
      </c>
      <c r="D1748" s="162" t="s">
        <v>1358</v>
      </c>
      <c r="E1748" s="162" t="s">
        <v>197</v>
      </c>
      <c r="F1748" s="162" t="s">
        <v>1359</v>
      </c>
      <c r="G1748" s="162" t="s">
        <v>71</v>
      </c>
      <c r="H1748" s="162" t="s">
        <v>70</v>
      </c>
      <c r="I1748" s="162" t="s">
        <v>1680</v>
      </c>
      <c r="J1748" s="162" t="s">
        <v>186</v>
      </c>
      <c r="K1748" s="162" t="s">
        <v>10</v>
      </c>
      <c r="L1748" s="162">
        <v>12</v>
      </c>
      <c r="M1748" s="162">
        <v>2017</v>
      </c>
      <c r="N1748" s="162" t="s">
        <v>3104</v>
      </c>
      <c r="O1748" s="162">
        <v>748</v>
      </c>
      <c r="P1748" s="162" t="s">
        <v>204</v>
      </c>
      <c r="Q1748" s="162" t="s">
        <v>204</v>
      </c>
      <c r="R1748" s="162" t="s">
        <v>242</v>
      </c>
      <c r="S1748" s="162" t="s">
        <v>204</v>
      </c>
      <c r="T1748" s="162" t="s">
        <v>204</v>
      </c>
      <c r="U1748" s="162" t="s">
        <v>204</v>
      </c>
      <c r="V1748" s="162" t="s">
        <v>204</v>
      </c>
      <c r="W1748" s="162" t="s">
        <v>204</v>
      </c>
      <c r="X1748" s="162" t="s">
        <v>205</v>
      </c>
      <c r="Y1748" s="162" t="s">
        <v>205</v>
      </c>
      <c r="Z1748" s="162" t="s">
        <v>204</v>
      </c>
      <c r="AA1748" s="162" t="s">
        <v>204</v>
      </c>
      <c r="AB1748" s="162" t="s">
        <v>205</v>
      </c>
      <c r="AC1748" s="162" t="s">
        <v>204</v>
      </c>
      <c r="AD1748" s="162" t="s">
        <v>204</v>
      </c>
      <c r="AE1748" s="162" t="s">
        <v>204</v>
      </c>
      <c r="AF1748" s="162" t="s">
        <v>204</v>
      </c>
      <c r="AG1748" s="162" t="s">
        <v>197</v>
      </c>
    </row>
    <row r="1749" spans="1:33" x14ac:dyDescent="0.25">
      <c r="A1749" s="162" t="s">
        <v>239</v>
      </c>
      <c r="B1749" s="162" t="s">
        <v>197</v>
      </c>
      <c r="C1749" s="162" t="s">
        <v>197</v>
      </c>
      <c r="D1749" s="162" t="s">
        <v>1358</v>
      </c>
      <c r="E1749" s="162" t="s">
        <v>197</v>
      </c>
      <c r="F1749" s="162" t="s">
        <v>1359</v>
      </c>
      <c r="G1749" s="162" t="s">
        <v>71</v>
      </c>
      <c r="H1749" s="162" t="s">
        <v>70</v>
      </c>
      <c r="I1749" s="162" t="s">
        <v>1680</v>
      </c>
      <c r="J1749" s="162" t="s">
        <v>186</v>
      </c>
      <c r="K1749" s="162" t="s">
        <v>10</v>
      </c>
      <c r="L1749" s="162">
        <v>12</v>
      </c>
      <c r="M1749" s="162">
        <v>2017</v>
      </c>
      <c r="N1749" s="162" t="s">
        <v>3105</v>
      </c>
      <c r="O1749" s="162">
        <v>284</v>
      </c>
      <c r="P1749" s="162" t="s">
        <v>204</v>
      </c>
      <c r="Q1749" s="162" t="s">
        <v>204</v>
      </c>
      <c r="R1749" s="162" t="s">
        <v>242</v>
      </c>
      <c r="S1749" s="162" t="s">
        <v>204</v>
      </c>
      <c r="T1749" s="162" t="s">
        <v>204</v>
      </c>
      <c r="U1749" s="162" t="s">
        <v>204</v>
      </c>
      <c r="V1749" s="162" t="s">
        <v>204</v>
      </c>
      <c r="W1749" s="162" t="s">
        <v>204</v>
      </c>
      <c r="X1749" s="162" t="s">
        <v>205</v>
      </c>
      <c r="Y1749" s="162" t="s">
        <v>205</v>
      </c>
      <c r="Z1749" s="162" t="s">
        <v>204</v>
      </c>
      <c r="AA1749" s="162" t="s">
        <v>204</v>
      </c>
      <c r="AB1749" s="162" t="s">
        <v>205</v>
      </c>
      <c r="AC1749" s="162" t="s">
        <v>204</v>
      </c>
      <c r="AD1749" s="162" t="s">
        <v>204</v>
      </c>
      <c r="AE1749" s="162" t="s">
        <v>204</v>
      </c>
      <c r="AF1749" s="162" t="s">
        <v>204</v>
      </c>
      <c r="AG1749" s="162" t="s">
        <v>197</v>
      </c>
    </row>
    <row r="1750" spans="1:33" x14ac:dyDescent="0.25">
      <c r="A1750" s="162" t="s">
        <v>239</v>
      </c>
      <c r="B1750" s="162" t="s">
        <v>197</v>
      </c>
      <c r="C1750" s="162" t="s">
        <v>197</v>
      </c>
      <c r="D1750" s="162" t="s">
        <v>1358</v>
      </c>
      <c r="E1750" s="162" t="s">
        <v>197</v>
      </c>
      <c r="F1750" s="162" t="s">
        <v>1359</v>
      </c>
      <c r="G1750" s="162" t="s">
        <v>71</v>
      </c>
      <c r="H1750" s="162" t="s">
        <v>70</v>
      </c>
      <c r="I1750" s="162" t="s">
        <v>1680</v>
      </c>
      <c r="J1750" s="162" t="s">
        <v>186</v>
      </c>
      <c r="K1750" s="162" t="s">
        <v>10</v>
      </c>
      <c r="L1750" s="162">
        <v>1</v>
      </c>
      <c r="M1750" s="162">
        <v>2018</v>
      </c>
      <c r="N1750" s="162" t="s">
        <v>3106</v>
      </c>
      <c r="O1750" s="162">
        <v>1109</v>
      </c>
      <c r="P1750" s="162" t="s">
        <v>204</v>
      </c>
      <c r="Q1750" s="162" t="s">
        <v>204</v>
      </c>
      <c r="R1750" s="162" t="s">
        <v>242</v>
      </c>
      <c r="S1750" s="162" t="s">
        <v>204</v>
      </c>
      <c r="T1750" s="162" t="s">
        <v>204</v>
      </c>
      <c r="U1750" s="162" t="s">
        <v>204</v>
      </c>
      <c r="V1750" s="162" t="s">
        <v>204</v>
      </c>
      <c r="W1750" s="162" t="s">
        <v>204</v>
      </c>
      <c r="X1750" s="162" t="s">
        <v>205</v>
      </c>
      <c r="Y1750" s="162" t="s">
        <v>205</v>
      </c>
      <c r="Z1750" s="162" t="s">
        <v>204</v>
      </c>
      <c r="AA1750" s="162" t="s">
        <v>204</v>
      </c>
      <c r="AB1750" s="162" t="s">
        <v>205</v>
      </c>
      <c r="AC1750" s="162" t="s">
        <v>204</v>
      </c>
      <c r="AD1750" s="162" t="s">
        <v>204</v>
      </c>
      <c r="AE1750" s="162" t="s">
        <v>204</v>
      </c>
      <c r="AF1750" s="162" t="s">
        <v>204</v>
      </c>
      <c r="AG1750" s="162" t="s">
        <v>197</v>
      </c>
    </row>
    <row r="1751" spans="1:33" x14ac:dyDescent="0.25">
      <c r="A1751" s="162" t="s">
        <v>239</v>
      </c>
      <c r="B1751" s="162" t="s">
        <v>197</v>
      </c>
      <c r="C1751" s="162" t="s">
        <v>197</v>
      </c>
      <c r="D1751" s="162" t="s">
        <v>1358</v>
      </c>
      <c r="E1751" s="162" t="s">
        <v>197</v>
      </c>
      <c r="F1751" s="162" t="s">
        <v>1359</v>
      </c>
      <c r="G1751" s="162" t="s">
        <v>71</v>
      </c>
      <c r="H1751" s="162" t="s">
        <v>70</v>
      </c>
      <c r="I1751" s="162" t="s">
        <v>1680</v>
      </c>
      <c r="J1751" s="162" t="s">
        <v>186</v>
      </c>
      <c r="K1751" s="162" t="s">
        <v>10</v>
      </c>
      <c r="L1751" s="162">
        <v>5</v>
      </c>
      <c r="M1751" s="162">
        <v>2018</v>
      </c>
      <c r="N1751" s="162" t="s">
        <v>3110</v>
      </c>
      <c r="O1751" s="162">
        <v>482</v>
      </c>
      <c r="P1751" s="162" t="s">
        <v>204</v>
      </c>
      <c r="Q1751" s="162" t="s">
        <v>204</v>
      </c>
      <c r="R1751" s="162" t="s">
        <v>242</v>
      </c>
      <c r="S1751" s="162" t="s">
        <v>204</v>
      </c>
      <c r="T1751" s="162" t="s">
        <v>204</v>
      </c>
      <c r="U1751" s="162" t="s">
        <v>204</v>
      </c>
      <c r="V1751" s="162" t="s">
        <v>204</v>
      </c>
      <c r="W1751" s="162" t="s">
        <v>204</v>
      </c>
      <c r="X1751" s="162" t="s">
        <v>205</v>
      </c>
      <c r="Y1751" s="162" t="s">
        <v>205</v>
      </c>
      <c r="Z1751" s="162" t="s">
        <v>204</v>
      </c>
      <c r="AA1751" s="162" t="s">
        <v>204</v>
      </c>
      <c r="AB1751" s="162" t="s">
        <v>205</v>
      </c>
      <c r="AC1751" s="162" t="s">
        <v>204</v>
      </c>
      <c r="AD1751" s="162" t="s">
        <v>204</v>
      </c>
      <c r="AE1751" s="162" t="s">
        <v>204</v>
      </c>
      <c r="AF1751" s="162" t="s">
        <v>204</v>
      </c>
      <c r="AG1751" s="162" t="s">
        <v>197</v>
      </c>
    </row>
    <row r="1752" spans="1:33" x14ac:dyDescent="0.25">
      <c r="A1752" s="162" t="s">
        <v>239</v>
      </c>
      <c r="B1752" s="162" t="s">
        <v>197</v>
      </c>
      <c r="C1752" s="162" t="s">
        <v>197</v>
      </c>
      <c r="D1752" s="162" t="s">
        <v>1358</v>
      </c>
      <c r="E1752" s="162" t="s">
        <v>197</v>
      </c>
      <c r="F1752" s="162" t="s">
        <v>1359</v>
      </c>
      <c r="G1752" s="162" t="s">
        <v>71</v>
      </c>
      <c r="H1752" s="162" t="s">
        <v>70</v>
      </c>
      <c r="I1752" s="162" t="s">
        <v>1680</v>
      </c>
      <c r="J1752" s="162" t="s">
        <v>186</v>
      </c>
      <c r="K1752" s="162" t="s">
        <v>10</v>
      </c>
      <c r="L1752" s="162">
        <v>4</v>
      </c>
      <c r="M1752" s="162">
        <v>2018</v>
      </c>
      <c r="N1752" s="162" t="s">
        <v>3109</v>
      </c>
      <c r="O1752" s="162">
        <v>916</v>
      </c>
      <c r="P1752" s="162" t="s">
        <v>204</v>
      </c>
      <c r="Q1752" s="162" t="s">
        <v>204</v>
      </c>
      <c r="R1752" s="162" t="s">
        <v>242</v>
      </c>
      <c r="S1752" s="162" t="s">
        <v>204</v>
      </c>
      <c r="T1752" s="162" t="s">
        <v>204</v>
      </c>
      <c r="U1752" s="162" t="s">
        <v>204</v>
      </c>
      <c r="V1752" s="162" t="s">
        <v>204</v>
      </c>
      <c r="W1752" s="162" t="s">
        <v>204</v>
      </c>
      <c r="X1752" s="162" t="s">
        <v>205</v>
      </c>
      <c r="Y1752" s="162" t="s">
        <v>205</v>
      </c>
      <c r="Z1752" s="162" t="s">
        <v>204</v>
      </c>
      <c r="AA1752" s="162" t="s">
        <v>204</v>
      </c>
      <c r="AB1752" s="162" t="s">
        <v>205</v>
      </c>
      <c r="AC1752" s="162" t="s">
        <v>204</v>
      </c>
      <c r="AD1752" s="162" t="s">
        <v>204</v>
      </c>
      <c r="AE1752" s="162" t="s">
        <v>204</v>
      </c>
      <c r="AF1752" s="162" t="s">
        <v>204</v>
      </c>
      <c r="AG1752" s="162" t="s">
        <v>197</v>
      </c>
    </row>
    <row r="1753" spans="1:33" x14ac:dyDescent="0.25">
      <c r="A1753" s="162" t="s">
        <v>239</v>
      </c>
      <c r="B1753" s="162" t="s">
        <v>197</v>
      </c>
      <c r="C1753" s="162" t="s">
        <v>197</v>
      </c>
      <c r="D1753" s="162" t="s">
        <v>1358</v>
      </c>
      <c r="E1753" s="162" t="s">
        <v>197</v>
      </c>
      <c r="F1753" s="162" t="s">
        <v>1359</v>
      </c>
      <c r="G1753" s="162" t="s">
        <v>71</v>
      </c>
      <c r="H1753" s="162" t="s">
        <v>70</v>
      </c>
      <c r="I1753" s="162" t="s">
        <v>1680</v>
      </c>
      <c r="J1753" s="162" t="s">
        <v>186</v>
      </c>
      <c r="K1753" s="162" t="s">
        <v>10</v>
      </c>
      <c r="L1753" s="162">
        <v>11</v>
      </c>
      <c r="M1753" s="162">
        <v>2017</v>
      </c>
      <c r="N1753" s="162" t="s">
        <v>3100</v>
      </c>
      <c r="O1753" s="162">
        <v>1954</v>
      </c>
      <c r="P1753" s="162" t="s">
        <v>204</v>
      </c>
      <c r="Q1753" s="162" t="s">
        <v>204</v>
      </c>
      <c r="R1753" s="162" t="s">
        <v>242</v>
      </c>
      <c r="S1753" s="162" t="s">
        <v>204</v>
      </c>
      <c r="T1753" s="162" t="s">
        <v>204</v>
      </c>
      <c r="U1753" s="162" t="s">
        <v>204</v>
      </c>
      <c r="V1753" s="162" t="s">
        <v>204</v>
      </c>
      <c r="W1753" s="162" t="s">
        <v>204</v>
      </c>
      <c r="X1753" s="162" t="s">
        <v>205</v>
      </c>
      <c r="Y1753" s="162" t="s">
        <v>205</v>
      </c>
      <c r="Z1753" s="162" t="s">
        <v>204</v>
      </c>
      <c r="AA1753" s="162" t="s">
        <v>204</v>
      </c>
      <c r="AB1753" s="162" t="s">
        <v>205</v>
      </c>
      <c r="AC1753" s="162" t="s">
        <v>204</v>
      </c>
      <c r="AD1753" s="162" t="s">
        <v>204</v>
      </c>
      <c r="AE1753" s="162" t="s">
        <v>204</v>
      </c>
      <c r="AF1753" s="162" t="s">
        <v>204</v>
      </c>
      <c r="AG1753" s="162" t="s">
        <v>197</v>
      </c>
    </row>
    <row r="1754" spans="1:33" x14ac:dyDescent="0.25">
      <c r="A1754" s="162" t="s">
        <v>239</v>
      </c>
      <c r="B1754" s="162" t="s">
        <v>197</v>
      </c>
      <c r="C1754" s="162" t="s">
        <v>197</v>
      </c>
      <c r="D1754" s="162" t="s">
        <v>1358</v>
      </c>
      <c r="E1754" s="162" t="s">
        <v>197</v>
      </c>
      <c r="F1754" s="162" t="s">
        <v>1359</v>
      </c>
      <c r="G1754" s="162" t="s">
        <v>71</v>
      </c>
      <c r="H1754" s="162" t="s">
        <v>70</v>
      </c>
      <c r="I1754" s="162" t="s">
        <v>1680</v>
      </c>
      <c r="J1754" s="162" t="s">
        <v>186</v>
      </c>
      <c r="K1754" s="162" t="s">
        <v>10</v>
      </c>
      <c r="L1754" s="162">
        <v>11</v>
      </c>
      <c r="M1754" s="162">
        <v>2017</v>
      </c>
      <c r="N1754" s="162" t="s">
        <v>3101</v>
      </c>
      <c r="O1754" s="162">
        <v>1554</v>
      </c>
      <c r="P1754" s="162" t="s">
        <v>204</v>
      </c>
      <c r="Q1754" s="162" t="s">
        <v>204</v>
      </c>
      <c r="R1754" s="162" t="s">
        <v>242</v>
      </c>
      <c r="S1754" s="162" t="s">
        <v>204</v>
      </c>
      <c r="T1754" s="162" t="s">
        <v>204</v>
      </c>
      <c r="U1754" s="162" t="s">
        <v>204</v>
      </c>
      <c r="V1754" s="162" t="s">
        <v>204</v>
      </c>
      <c r="W1754" s="162" t="s">
        <v>204</v>
      </c>
      <c r="X1754" s="162" t="s">
        <v>205</v>
      </c>
      <c r="Y1754" s="162" t="s">
        <v>205</v>
      </c>
      <c r="Z1754" s="162" t="s">
        <v>204</v>
      </c>
      <c r="AA1754" s="162" t="s">
        <v>204</v>
      </c>
      <c r="AB1754" s="162" t="s">
        <v>205</v>
      </c>
      <c r="AC1754" s="162" t="s">
        <v>204</v>
      </c>
      <c r="AD1754" s="162" t="s">
        <v>204</v>
      </c>
      <c r="AE1754" s="162" t="s">
        <v>204</v>
      </c>
      <c r="AF1754" s="162" t="s">
        <v>204</v>
      </c>
      <c r="AG1754" s="162" t="s">
        <v>197</v>
      </c>
    </row>
    <row r="1755" spans="1:33" x14ac:dyDescent="0.25">
      <c r="A1755" s="162" t="s">
        <v>239</v>
      </c>
      <c r="B1755" s="162" t="s">
        <v>197</v>
      </c>
      <c r="C1755" s="162" t="s">
        <v>197</v>
      </c>
      <c r="D1755" s="162" t="s">
        <v>1358</v>
      </c>
      <c r="E1755" s="162" t="s">
        <v>197</v>
      </c>
      <c r="F1755" s="162" t="s">
        <v>1359</v>
      </c>
      <c r="G1755" s="162" t="s">
        <v>71</v>
      </c>
      <c r="H1755" s="162" t="s">
        <v>70</v>
      </c>
      <c r="I1755" s="162" t="s">
        <v>1680</v>
      </c>
      <c r="J1755" s="162" t="s">
        <v>186</v>
      </c>
      <c r="K1755" s="162" t="s">
        <v>10</v>
      </c>
      <c r="L1755" s="162">
        <v>11</v>
      </c>
      <c r="M1755" s="162">
        <v>2017</v>
      </c>
      <c r="N1755" s="162" t="s">
        <v>3102</v>
      </c>
      <c r="O1755" s="162">
        <v>591</v>
      </c>
      <c r="P1755" s="162" t="s">
        <v>204</v>
      </c>
      <c r="Q1755" s="162" t="s">
        <v>204</v>
      </c>
      <c r="R1755" s="162" t="s">
        <v>242</v>
      </c>
      <c r="S1755" s="162" t="s">
        <v>204</v>
      </c>
      <c r="T1755" s="162" t="s">
        <v>204</v>
      </c>
      <c r="U1755" s="162" t="s">
        <v>204</v>
      </c>
      <c r="V1755" s="162" t="s">
        <v>204</v>
      </c>
      <c r="W1755" s="162" t="s">
        <v>204</v>
      </c>
      <c r="X1755" s="162" t="s">
        <v>205</v>
      </c>
      <c r="Y1755" s="162" t="s">
        <v>205</v>
      </c>
      <c r="Z1755" s="162" t="s">
        <v>204</v>
      </c>
      <c r="AA1755" s="162" t="s">
        <v>204</v>
      </c>
      <c r="AB1755" s="162" t="s">
        <v>205</v>
      </c>
      <c r="AC1755" s="162" t="s">
        <v>204</v>
      </c>
      <c r="AD1755" s="162" t="s">
        <v>204</v>
      </c>
      <c r="AE1755" s="162" t="s">
        <v>204</v>
      </c>
      <c r="AF1755" s="162" t="s">
        <v>204</v>
      </c>
      <c r="AG1755" s="162" t="s">
        <v>197</v>
      </c>
    </row>
    <row r="1756" spans="1:33" x14ac:dyDescent="0.25">
      <c r="A1756" s="162" t="s">
        <v>239</v>
      </c>
      <c r="B1756" s="162" t="s">
        <v>197</v>
      </c>
      <c r="C1756" s="162" t="s">
        <v>197</v>
      </c>
      <c r="D1756" s="162" t="s">
        <v>1358</v>
      </c>
      <c r="E1756" s="162" t="s">
        <v>197</v>
      </c>
      <c r="F1756" s="162" t="s">
        <v>1359</v>
      </c>
      <c r="G1756" s="162" t="s">
        <v>71</v>
      </c>
      <c r="H1756" s="162" t="s">
        <v>70</v>
      </c>
      <c r="I1756" s="162" t="s">
        <v>1680</v>
      </c>
      <c r="J1756" s="162" t="s">
        <v>186</v>
      </c>
      <c r="K1756" s="162" t="s">
        <v>10</v>
      </c>
      <c r="L1756" s="162">
        <v>7</v>
      </c>
      <c r="M1756" s="162">
        <v>2017</v>
      </c>
      <c r="N1756" s="162" t="s">
        <v>3092</v>
      </c>
      <c r="O1756" s="162">
        <v>357</v>
      </c>
      <c r="P1756" s="162" t="s">
        <v>204</v>
      </c>
      <c r="Q1756" s="162" t="s">
        <v>204</v>
      </c>
      <c r="R1756" s="162" t="s">
        <v>242</v>
      </c>
      <c r="S1756" s="162" t="s">
        <v>204</v>
      </c>
      <c r="T1756" s="162" t="s">
        <v>204</v>
      </c>
      <c r="U1756" s="162" t="s">
        <v>204</v>
      </c>
      <c r="V1756" s="162" t="s">
        <v>204</v>
      </c>
      <c r="W1756" s="162" t="s">
        <v>204</v>
      </c>
      <c r="X1756" s="162" t="s">
        <v>205</v>
      </c>
      <c r="Y1756" s="162" t="s">
        <v>205</v>
      </c>
      <c r="Z1756" s="162" t="s">
        <v>204</v>
      </c>
      <c r="AA1756" s="162" t="s">
        <v>204</v>
      </c>
      <c r="AB1756" s="162" t="s">
        <v>205</v>
      </c>
      <c r="AC1756" s="162" t="s">
        <v>204</v>
      </c>
      <c r="AD1756" s="162" t="s">
        <v>204</v>
      </c>
      <c r="AE1756" s="162" t="s">
        <v>204</v>
      </c>
      <c r="AF1756" s="162" t="s">
        <v>204</v>
      </c>
      <c r="AG1756" s="162" t="s">
        <v>197</v>
      </c>
    </row>
    <row r="1757" spans="1:33" x14ac:dyDescent="0.25">
      <c r="A1757" s="162" t="s">
        <v>239</v>
      </c>
      <c r="B1757" s="162" t="s">
        <v>197</v>
      </c>
      <c r="C1757" s="162" t="s">
        <v>197</v>
      </c>
      <c r="D1757" s="162" t="s">
        <v>1358</v>
      </c>
      <c r="E1757" s="162" t="s">
        <v>197</v>
      </c>
      <c r="F1757" s="162" t="s">
        <v>1359</v>
      </c>
      <c r="G1757" s="162" t="s">
        <v>71</v>
      </c>
      <c r="H1757" s="162" t="s">
        <v>70</v>
      </c>
      <c r="I1757" s="162" t="s">
        <v>1680</v>
      </c>
      <c r="J1757" s="162" t="s">
        <v>186</v>
      </c>
      <c r="K1757" s="162" t="s">
        <v>10</v>
      </c>
      <c r="L1757" s="162">
        <v>9</v>
      </c>
      <c r="M1757" s="162">
        <v>2017</v>
      </c>
      <c r="N1757" s="162" t="s">
        <v>3096</v>
      </c>
      <c r="O1757" s="162">
        <v>338</v>
      </c>
      <c r="P1757" s="162" t="s">
        <v>204</v>
      </c>
      <c r="Q1757" s="162" t="s">
        <v>204</v>
      </c>
      <c r="R1757" s="162" t="s">
        <v>242</v>
      </c>
      <c r="S1757" s="162" t="s">
        <v>204</v>
      </c>
      <c r="T1757" s="162" t="s">
        <v>204</v>
      </c>
      <c r="U1757" s="162" t="s">
        <v>204</v>
      </c>
      <c r="V1757" s="162" t="s">
        <v>204</v>
      </c>
      <c r="W1757" s="162" t="s">
        <v>204</v>
      </c>
      <c r="X1757" s="162" t="s">
        <v>205</v>
      </c>
      <c r="Y1757" s="162" t="s">
        <v>205</v>
      </c>
      <c r="Z1757" s="162" t="s">
        <v>204</v>
      </c>
      <c r="AA1757" s="162" t="s">
        <v>204</v>
      </c>
      <c r="AB1757" s="162" t="s">
        <v>205</v>
      </c>
      <c r="AC1757" s="162" t="s">
        <v>204</v>
      </c>
      <c r="AD1757" s="162" t="s">
        <v>204</v>
      </c>
      <c r="AE1757" s="162" t="s">
        <v>204</v>
      </c>
      <c r="AF1757" s="162" t="s">
        <v>204</v>
      </c>
      <c r="AG1757" s="162" t="s">
        <v>197</v>
      </c>
    </row>
    <row r="1758" spans="1:33" x14ac:dyDescent="0.25">
      <c r="A1758" s="162" t="s">
        <v>239</v>
      </c>
      <c r="B1758" s="162" t="s">
        <v>197</v>
      </c>
      <c r="C1758" s="162" t="s">
        <v>197</v>
      </c>
      <c r="D1758" s="162" t="s">
        <v>1358</v>
      </c>
      <c r="E1758" s="162" t="s">
        <v>197</v>
      </c>
      <c r="F1758" s="162" t="s">
        <v>1359</v>
      </c>
      <c r="G1758" s="162" t="s">
        <v>71</v>
      </c>
      <c r="H1758" s="162" t="s">
        <v>70</v>
      </c>
      <c r="I1758" s="162" t="s">
        <v>1680</v>
      </c>
      <c r="J1758" s="162" t="s">
        <v>186</v>
      </c>
      <c r="K1758" s="162" t="s">
        <v>10</v>
      </c>
      <c r="L1758" s="162">
        <v>9</v>
      </c>
      <c r="M1758" s="162">
        <v>2017</v>
      </c>
      <c r="N1758" s="162" t="s">
        <v>3095</v>
      </c>
      <c r="O1758" s="162">
        <v>889</v>
      </c>
      <c r="P1758" s="162" t="s">
        <v>204</v>
      </c>
      <c r="Q1758" s="162" t="s">
        <v>204</v>
      </c>
      <c r="R1758" s="162" t="s">
        <v>242</v>
      </c>
      <c r="S1758" s="162" t="s">
        <v>204</v>
      </c>
      <c r="T1758" s="162" t="s">
        <v>204</v>
      </c>
      <c r="U1758" s="162" t="s">
        <v>204</v>
      </c>
      <c r="V1758" s="162" t="s">
        <v>204</v>
      </c>
      <c r="W1758" s="162" t="s">
        <v>204</v>
      </c>
      <c r="X1758" s="162" t="s">
        <v>205</v>
      </c>
      <c r="Y1758" s="162" t="s">
        <v>205</v>
      </c>
      <c r="Z1758" s="162" t="s">
        <v>204</v>
      </c>
      <c r="AA1758" s="162" t="s">
        <v>204</v>
      </c>
      <c r="AB1758" s="162" t="s">
        <v>205</v>
      </c>
      <c r="AC1758" s="162" t="s">
        <v>204</v>
      </c>
      <c r="AD1758" s="162" t="s">
        <v>204</v>
      </c>
      <c r="AE1758" s="162" t="s">
        <v>204</v>
      </c>
      <c r="AF1758" s="162" t="s">
        <v>204</v>
      </c>
      <c r="AG1758" s="162" t="s">
        <v>197</v>
      </c>
    </row>
    <row r="1759" spans="1:33" x14ac:dyDescent="0.25">
      <c r="A1759" s="162" t="s">
        <v>239</v>
      </c>
      <c r="B1759" s="162" t="s">
        <v>197</v>
      </c>
      <c r="C1759" s="162" t="s">
        <v>197</v>
      </c>
      <c r="D1759" s="162" t="s">
        <v>1358</v>
      </c>
      <c r="E1759" s="162" t="s">
        <v>197</v>
      </c>
      <c r="F1759" s="162" t="s">
        <v>1359</v>
      </c>
      <c r="G1759" s="162" t="s">
        <v>71</v>
      </c>
      <c r="H1759" s="162" t="s">
        <v>70</v>
      </c>
      <c r="I1759" s="162" t="s">
        <v>1680</v>
      </c>
      <c r="J1759" s="162" t="s">
        <v>186</v>
      </c>
      <c r="K1759" s="162" t="s">
        <v>10</v>
      </c>
      <c r="L1759" s="162">
        <v>2</v>
      </c>
      <c r="M1759" s="162">
        <v>2018</v>
      </c>
      <c r="N1759" s="162" t="s">
        <v>3107</v>
      </c>
      <c r="O1759" s="162">
        <v>1283</v>
      </c>
      <c r="P1759" s="162" t="s">
        <v>204</v>
      </c>
      <c r="Q1759" s="162" t="s">
        <v>204</v>
      </c>
      <c r="R1759" s="162" t="s">
        <v>242</v>
      </c>
      <c r="S1759" s="162" t="s">
        <v>204</v>
      </c>
      <c r="T1759" s="162" t="s">
        <v>204</v>
      </c>
      <c r="U1759" s="162" t="s">
        <v>204</v>
      </c>
      <c r="V1759" s="162" t="s">
        <v>204</v>
      </c>
      <c r="W1759" s="162" t="s">
        <v>204</v>
      </c>
      <c r="X1759" s="162" t="s">
        <v>205</v>
      </c>
      <c r="Y1759" s="162" t="s">
        <v>205</v>
      </c>
      <c r="Z1759" s="162" t="s">
        <v>204</v>
      </c>
      <c r="AA1759" s="162" t="s">
        <v>204</v>
      </c>
      <c r="AB1759" s="162" t="s">
        <v>205</v>
      </c>
      <c r="AC1759" s="162" t="s">
        <v>204</v>
      </c>
      <c r="AD1759" s="162" t="s">
        <v>204</v>
      </c>
      <c r="AE1759" s="162" t="s">
        <v>204</v>
      </c>
      <c r="AF1759" s="162" t="s">
        <v>204</v>
      </c>
      <c r="AG1759" s="162" t="s">
        <v>197</v>
      </c>
    </row>
    <row r="1760" spans="1:33" x14ac:dyDescent="0.25">
      <c r="A1760" s="162" t="s">
        <v>239</v>
      </c>
      <c r="B1760" s="162" t="s">
        <v>197</v>
      </c>
      <c r="C1760" s="162" t="s">
        <v>197</v>
      </c>
      <c r="D1760" s="162" t="s">
        <v>1358</v>
      </c>
      <c r="E1760" s="162" t="s">
        <v>197</v>
      </c>
      <c r="F1760" s="162" t="s">
        <v>1359</v>
      </c>
      <c r="G1760" s="162" t="s">
        <v>71</v>
      </c>
      <c r="H1760" s="162" t="s">
        <v>70</v>
      </c>
      <c r="I1760" s="162" t="s">
        <v>1680</v>
      </c>
      <c r="J1760" s="162" t="s">
        <v>186</v>
      </c>
      <c r="K1760" s="162" t="s">
        <v>10</v>
      </c>
      <c r="L1760" s="162">
        <v>3</v>
      </c>
      <c r="M1760" s="162">
        <v>2018</v>
      </c>
      <c r="N1760" s="162" t="s">
        <v>3108</v>
      </c>
      <c r="O1760" s="162">
        <v>911</v>
      </c>
      <c r="P1760" s="162" t="s">
        <v>204</v>
      </c>
      <c r="Q1760" s="162" t="s">
        <v>204</v>
      </c>
      <c r="R1760" s="162" t="s">
        <v>242</v>
      </c>
      <c r="S1760" s="162" t="s">
        <v>204</v>
      </c>
      <c r="T1760" s="162" t="s">
        <v>204</v>
      </c>
      <c r="U1760" s="162" t="s">
        <v>204</v>
      </c>
      <c r="V1760" s="162" t="s">
        <v>204</v>
      </c>
      <c r="W1760" s="162" t="s">
        <v>204</v>
      </c>
      <c r="X1760" s="162" t="s">
        <v>205</v>
      </c>
      <c r="Y1760" s="162" t="s">
        <v>205</v>
      </c>
      <c r="Z1760" s="162" t="s">
        <v>204</v>
      </c>
      <c r="AA1760" s="162" t="s">
        <v>204</v>
      </c>
      <c r="AB1760" s="162" t="s">
        <v>205</v>
      </c>
      <c r="AC1760" s="162" t="s">
        <v>204</v>
      </c>
      <c r="AD1760" s="162" t="s">
        <v>204</v>
      </c>
      <c r="AE1760" s="162" t="s">
        <v>204</v>
      </c>
      <c r="AF1760" s="162" t="s">
        <v>204</v>
      </c>
      <c r="AG1760" s="162" t="s">
        <v>197</v>
      </c>
    </row>
    <row r="1761" spans="1:33" x14ac:dyDescent="0.25">
      <c r="A1761" s="162" t="s">
        <v>239</v>
      </c>
      <c r="B1761" s="162" t="s">
        <v>197</v>
      </c>
      <c r="C1761" s="162" t="s">
        <v>197</v>
      </c>
      <c r="D1761" s="162" t="s">
        <v>1358</v>
      </c>
      <c r="E1761" s="162" t="s">
        <v>197</v>
      </c>
      <c r="F1761" s="162" t="s">
        <v>1359</v>
      </c>
      <c r="G1761" s="162" t="s">
        <v>67</v>
      </c>
      <c r="H1761" s="162" t="s">
        <v>66</v>
      </c>
      <c r="I1761" s="162" t="s">
        <v>2059</v>
      </c>
      <c r="J1761" s="162" t="s">
        <v>1412</v>
      </c>
      <c r="K1761" s="162" t="s">
        <v>10</v>
      </c>
      <c r="L1761" s="162">
        <v>3</v>
      </c>
      <c r="M1761" s="162">
        <v>2018</v>
      </c>
      <c r="N1761" s="162" t="s">
        <v>3112</v>
      </c>
      <c r="O1761" s="162">
        <v>22</v>
      </c>
      <c r="P1761" s="162" t="s">
        <v>204</v>
      </c>
      <c r="Q1761" s="162" t="s">
        <v>204</v>
      </c>
      <c r="R1761" s="162" t="s">
        <v>242</v>
      </c>
      <c r="S1761" s="162" t="s">
        <v>204</v>
      </c>
      <c r="T1761" s="162" t="s">
        <v>204</v>
      </c>
      <c r="U1761" s="162" t="s">
        <v>204</v>
      </c>
      <c r="V1761" s="162" t="s">
        <v>204</v>
      </c>
      <c r="W1761" s="162" t="s">
        <v>204</v>
      </c>
      <c r="X1761" s="162" t="s">
        <v>204</v>
      </c>
      <c r="Y1761" s="162" t="s">
        <v>205</v>
      </c>
      <c r="Z1761" s="162" t="s">
        <v>204</v>
      </c>
      <c r="AA1761" s="162" t="s">
        <v>204</v>
      </c>
      <c r="AB1761" s="162" t="s">
        <v>205</v>
      </c>
      <c r="AC1761" s="162" t="s">
        <v>204</v>
      </c>
      <c r="AD1761" s="162" t="s">
        <v>204</v>
      </c>
      <c r="AE1761" s="162" t="s">
        <v>204</v>
      </c>
      <c r="AF1761" s="162" t="s">
        <v>204</v>
      </c>
      <c r="AG1761" s="162" t="s">
        <v>197</v>
      </c>
    </row>
    <row r="1762" spans="1:33" x14ac:dyDescent="0.25">
      <c r="A1762" s="162" t="s">
        <v>239</v>
      </c>
      <c r="B1762" s="162" t="s">
        <v>197</v>
      </c>
      <c r="C1762" s="162" t="s">
        <v>197</v>
      </c>
      <c r="D1762" s="162" t="s">
        <v>1358</v>
      </c>
      <c r="E1762" s="162" t="s">
        <v>197</v>
      </c>
      <c r="F1762" s="162" t="s">
        <v>1359</v>
      </c>
      <c r="G1762" s="162" t="s">
        <v>3113</v>
      </c>
      <c r="H1762" s="162" t="s">
        <v>3114</v>
      </c>
      <c r="I1762" s="162" t="s">
        <v>2535</v>
      </c>
      <c r="J1762" s="162" t="s">
        <v>1412</v>
      </c>
      <c r="K1762" s="162" t="s">
        <v>47</v>
      </c>
      <c r="L1762" s="162">
        <v>7</v>
      </c>
      <c r="M1762" s="162">
        <v>2017</v>
      </c>
      <c r="N1762" s="162" t="s">
        <v>3119</v>
      </c>
      <c r="O1762" s="162">
        <v>3373</v>
      </c>
      <c r="P1762" s="162" t="s">
        <v>204</v>
      </c>
      <c r="Q1762" s="162" t="s">
        <v>204</v>
      </c>
      <c r="R1762" s="162" t="s">
        <v>242</v>
      </c>
      <c r="S1762" s="162" t="s">
        <v>204</v>
      </c>
      <c r="T1762" s="162" t="s">
        <v>204</v>
      </c>
      <c r="U1762" s="162" t="s">
        <v>204</v>
      </c>
      <c r="V1762" s="162" t="s">
        <v>204</v>
      </c>
      <c r="W1762" s="162" t="s">
        <v>204</v>
      </c>
      <c r="X1762" s="162" t="s">
        <v>204</v>
      </c>
      <c r="Y1762" s="162" t="s">
        <v>205</v>
      </c>
      <c r="Z1762" s="162" t="s">
        <v>204</v>
      </c>
      <c r="AA1762" s="162" t="s">
        <v>204</v>
      </c>
      <c r="AB1762" s="162" t="s">
        <v>204</v>
      </c>
      <c r="AC1762" s="162" t="s">
        <v>204</v>
      </c>
      <c r="AD1762" s="162" t="s">
        <v>204</v>
      </c>
      <c r="AE1762" s="162" t="s">
        <v>204</v>
      </c>
      <c r="AF1762" s="162" t="s">
        <v>204</v>
      </c>
      <c r="AG1762" s="162" t="s">
        <v>197</v>
      </c>
    </row>
    <row r="1763" spans="1:33" x14ac:dyDescent="0.25">
      <c r="A1763" s="162" t="s">
        <v>239</v>
      </c>
      <c r="B1763" s="162" t="s">
        <v>197</v>
      </c>
      <c r="C1763" s="162" t="s">
        <v>197</v>
      </c>
      <c r="D1763" s="162" t="s">
        <v>1358</v>
      </c>
      <c r="E1763" s="162" t="s">
        <v>197</v>
      </c>
      <c r="F1763" s="162" t="s">
        <v>1359</v>
      </c>
      <c r="G1763" s="162" t="s">
        <v>3113</v>
      </c>
      <c r="H1763" s="162" t="s">
        <v>3114</v>
      </c>
      <c r="I1763" s="162" t="s">
        <v>2535</v>
      </c>
      <c r="J1763" s="162" t="s">
        <v>1412</v>
      </c>
      <c r="K1763" s="162" t="s">
        <v>47</v>
      </c>
      <c r="L1763" s="162">
        <v>12</v>
      </c>
      <c r="M1763" s="162">
        <v>2017</v>
      </c>
      <c r="N1763" s="162" t="s">
        <v>3120</v>
      </c>
      <c r="O1763" s="162">
        <v>550</v>
      </c>
      <c r="P1763" s="162" t="s">
        <v>204</v>
      </c>
      <c r="Q1763" s="162" t="s">
        <v>204</v>
      </c>
      <c r="R1763" s="162" t="s">
        <v>242</v>
      </c>
      <c r="S1763" s="162" t="s">
        <v>204</v>
      </c>
      <c r="T1763" s="162" t="s">
        <v>204</v>
      </c>
      <c r="U1763" s="162" t="s">
        <v>204</v>
      </c>
      <c r="V1763" s="162" t="s">
        <v>204</v>
      </c>
      <c r="W1763" s="162" t="s">
        <v>204</v>
      </c>
      <c r="X1763" s="162" t="s">
        <v>204</v>
      </c>
      <c r="Y1763" s="162" t="s">
        <v>205</v>
      </c>
      <c r="Z1763" s="162" t="s">
        <v>204</v>
      </c>
      <c r="AA1763" s="162" t="s">
        <v>204</v>
      </c>
      <c r="AB1763" s="162" t="s">
        <v>204</v>
      </c>
      <c r="AC1763" s="162" t="s">
        <v>204</v>
      </c>
      <c r="AD1763" s="162" t="s">
        <v>204</v>
      </c>
      <c r="AE1763" s="162" t="s">
        <v>204</v>
      </c>
      <c r="AF1763" s="162" t="s">
        <v>204</v>
      </c>
      <c r="AG1763" s="162" t="s">
        <v>197</v>
      </c>
    </row>
    <row r="1764" spans="1:33" x14ac:dyDescent="0.25">
      <c r="A1764" s="162" t="s">
        <v>239</v>
      </c>
      <c r="B1764" s="162" t="s">
        <v>197</v>
      </c>
      <c r="C1764" s="162" t="s">
        <v>197</v>
      </c>
      <c r="D1764" s="162" t="s">
        <v>1358</v>
      </c>
      <c r="E1764" s="162" t="s">
        <v>197</v>
      </c>
      <c r="F1764" s="162" t="s">
        <v>1359</v>
      </c>
      <c r="G1764" s="162" t="s">
        <v>3113</v>
      </c>
      <c r="H1764" s="162" t="s">
        <v>3114</v>
      </c>
      <c r="I1764" s="162" t="s">
        <v>2535</v>
      </c>
      <c r="J1764" s="162" t="s">
        <v>1412</v>
      </c>
      <c r="K1764" s="162" t="s">
        <v>47</v>
      </c>
      <c r="L1764" s="162">
        <v>11</v>
      </c>
      <c r="M1764" s="162">
        <v>2017</v>
      </c>
      <c r="N1764" s="162" t="s">
        <v>3118</v>
      </c>
      <c r="O1764" s="162">
        <v>787</v>
      </c>
      <c r="P1764" s="162" t="s">
        <v>204</v>
      </c>
      <c r="Q1764" s="162" t="s">
        <v>204</v>
      </c>
      <c r="R1764" s="162" t="s">
        <v>242</v>
      </c>
      <c r="S1764" s="162" t="s">
        <v>204</v>
      </c>
      <c r="T1764" s="162" t="s">
        <v>204</v>
      </c>
      <c r="U1764" s="162" t="s">
        <v>204</v>
      </c>
      <c r="V1764" s="162" t="s">
        <v>204</v>
      </c>
      <c r="W1764" s="162" t="s">
        <v>204</v>
      </c>
      <c r="X1764" s="162" t="s">
        <v>204</v>
      </c>
      <c r="Y1764" s="162" t="s">
        <v>205</v>
      </c>
      <c r="Z1764" s="162" t="s">
        <v>204</v>
      </c>
      <c r="AA1764" s="162" t="s">
        <v>204</v>
      </c>
      <c r="AB1764" s="162" t="s">
        <v>204</v>
      </c>
      <c r="AC1764" s="162" t="s">
        <v>204</v>
      </c>
      <c r="AD1764" s="162" t="s">
        <v>204</v>
      </c>
      <c r="AE1764" s="162" t="s">
        <v>204</v>
      </c>
      <c r="AF1764" s="162" t="s">
        <v>204</v>
      </c>
      <c r="AG1764" s="162" t="s">
        <v>197</v>
      </c>
    </row>
    <row r="1765" spans="1:33" x14ac:dyDescent="0.25">
      <c r="A1765" s="162" t="s">
        <v>239</v>
      </c>
      <c r="B1765" s="162" t="s">
        <v>197</v>
      </c>
      <c r="C1765" s="162" t="s">
        <v>197</v>
      </c>
      <c r="D1765" s="162" t="s">
        <v>1358</v>
      </c>
      <c r="E1765" s="162" t="s">
        <v>197</v>
      </c>
      <c r="F1765" s="162" t="s">
        <v>1359</v>
      </c>
      <c r="G1765" s="162" t="s">
        <v>3113</v>
      </c>
      <c r="H1765" s="162" t="s">
        <v>3114</v>
      </c>
      <c r="I1765" s="162" t="s">
        <v>2535</v>
      </c>
      <c r="J1765" s="162" t="s">
        <v>1412</v>
      </c>
      <c r="K1765" s="162" t="s">
        <v>47</v>
      </c>
      <c r="L1765" s="162">
        <v>8</v>
      </c>
      <c r="M1765" s="162">
        <v>2017</v>
      </c>
      <c r="N1765" s="162" t="s">
        <v>3115</v>
      </c>
      <c r="O1765" s="162">
        <v>2687</v>
      </c>
      <c r="P1765" s="162" t="s">
        <v>204</v>
      </c>
      <c r="Q1765" s="162" t="s">
        <v>204</v>
      </c>
      <c r="R1765" s="162" t="s">
        <v>242</v>
      </c>
      <c r="S1765" s="162" t="s">
        <v>204</v>
      </c>
      <c r="T1765" s="162" t="s">
        <v>204</v>
      </c>
      <c r="U1765" s="162" t="s">
        <v>204</v>
      </c>
      <c r="V1765" s="162" t="s">
        <v>204</v>
      </c>
      <c r="W1765" s="162" t="s">
        <v>204</v>
      </c>
      <c r="X1765" s="162" t="s">
        <v>204</v>
      </c>
      <c r="Y1765" s="162" t="s">
        <v>205</v>
      </c>
      <c r="Z1765" s="162" t="s">
        <v>204</v>
      </c>
      <c r="AA1765" s="162" t="s">
        <v>204</v>
      </c>
      <c r="AB1765" s="162" t="s">
        <v>204</v>
      </c>
      <c r="AC1765" s="162" t="s">
        <v>204</v>
      </c>
      <c r="AD1765" s="162" t="s">
        <v>204</v>
      </c>
      <c r="AE1765" s="162" t="s">
        <v>204</v>
      </c>
      <c r="AF1765" s="162" t="s">
        <v>204</v>
      </c>
      <c r="AG1765" s="162" t="s">
        <v>197</v>
      </c>
    </row>
    <row r="1766" spans="1:33" x14ac:dyDescent="0.25">
      <c r="A1766" s="162" t="s">
        <v>239</v>
      </c>
      <c r="B1766" s="162" t="s">
        <v>197</v>
      </c>
      <c r="C1766" s="162" t="s">
        <v>197</v>
      </c>
      <c r="D1766" s="162" t="s">
        <v>1358</v>
      </c>
      <c r="E1766" s="162" t="s">
        <v>197</v>
      </c>
      <c r="F1766" s="162" t="s">
        <v>1359</v>
      </c>
      <c r="G1766" s="162" t="s">
        <v>3113</v>
      </c>
      <c r="H1766" s="162" t="s">
        <v>3114</v>
      </c>
      <c r="I1766" s="162" t="s">
        <v>2535</v>
      </c>
      <c r="J1766" s="162" t="s">
        <v>1412</v>
      </c>
      <c r="K1766" s="162" t="s">
        <v>47</v>
      </c>
      <c r="L1766" s="162">
        <v>9</v>
      </c>
      <c r="M1766" s="162">
        <v>2017</v>
      </c>
      <c r="N1766" s="162" t="s">
        <v>3116</v>
      </c>
      <c r="O1766" s="162">
        <v>2044</v>
      </c>
      <c r="P1766" s="162" t="s">
        <v>204</v>
      </c>
      <c r="Q1766" s="162" t="s">
        <v>204</v>
      </c>
      <c r="R1766" s="162" t="s">
        <v>242</v>
      </c>
      <c r="S1766" s="162" t="s">
        <v>204</v>
      </c>
      <c r="T1766" s="162" t="s">
        <v>204</v>
      </c>
      <c r="U1766" s="162" t="s">
        <v>204</v>
      </c>
      <c r="V1766" s="162" t="s">
        <v>204</v>
      </c>
      <c r="W1766" s="162" t="s">
        <v>204</v>
      </c>
      <c r="X1766" s="162" t="s">
        <v>204</v>
      </c>
      <c r="Y1766" s="162" t="s">
        <v>205</v>
      </c>
      <c r="Z1766" s="162" t="s">
        <v>204</v>
      </c>
      <c r="AA1766" s="162" t="s">
        <v>204</v>
      </c>
      <c r="AB1766" s="162" t="s">
        <v>204</v>
      </c>
      <c r="AC1766" s="162" t="s">
        <v>204</v>
      </c>
      <c r="AD1766" s="162" t="s">
        <v>204</v>
      </c>
      <c r="AE1766" s="162" t="s">
        <v>204</v>
      </c>
      <c r="AF1766" s="162" t="s">
        <v>204</v>
      </c>
      <c r="AG1766" s="162" t="s">
        <v>197</v>
      </c>
    </row>
    <row r="1767" spans="1:33" x14ac:dyDescent="0.25">
      <c r="A1767" s="162" t="s">
        <v>239</v>
      </c>
      <c r="B1767" s="162" t="s">
        <v>197</v>
      </c>
      <c r="C1767" s="162" t="s">
        <v>197</v>
      </c>
      <c r="D1767" s="162" t="s">
        <v>1358</v>
      </c>
      <c r="E1767" s="162" t="s">
        <v>197</v>
      </c>
      <c r="F1767" s="162" t="s">
        <v>1359</v>
      </c>
      <c r="G1767" s="162" t="s">
        <v>3113</v>
      </c>
      <c r="H1767" s="162" t="s">
        <v>3114</v>
      </c>
      <c r="I1767" s="162" t="s">
        <v>2535</v>
      </c>
      <c r="J1767" s="162" t="s">
        <v>1412</v>
      </c>
      <c r="K1767" s="162" t="s">
        <v>47</v>
      </c>
      <c r="L1767" s="162">
        <v>10</v>
      </c>
      <c r="M1767" s="162">
        <v>2017</v>
      </c>
      <c r="N1767" s="162" t="s">
        <v>3117</v>
      </c>
      <c r="O1767" s="162">
        <v>1832</v>
      </c>
      <c r="P1767" s="162" t="s">
        <v>204</v>
      </c>
      <c r="Q1767" s="162" t="s">
        <v>204</v>
      </c>
      <c r="R1767" s="162" t="s">
        <v>242</v>
      </c>
      <c r="S1767" s="162" t="s">
        <v>204</v>
      </c>
      <c r="T1767" s="162" t="s">
        <v>204</v>
      </c>
      <c r="U1767" s="162" t="s">
        <v>204</v>
      </c>
      <c r="V1767" s="162" t="s">
        <v>204</v>
      </c>
      <c r="W1767" s="162" t="s">
        <v>204</v>
      </c>
      <c r="X1767" s="162" t="s">
        <v>204</v>
      </c>
      <c r="Y1767" s="162" t="s">
        <v>205</v>
      </c>
      <c r="Z1767" s="162" t="s">
        <v>204</v>
      </c>
      <c r="AA1767" s="162" t="s">
        <v>204</v>
      </c>
      <c r="AB1767" s="162" t="s">
        <v>204</v>
      </c>
      <c r="AC1767" s="162" t="s">
        <v>204</v>
      </c>
      <c r="AD1767" s="162" t="s">
        <v>204</v>
      </c>
      <c r="AE1767" s="162" t="s">
        <v>204</v>
      </c>
      <c r="AF1767" s="162" t="s">
        <v>204</v>
      </c>
      <c r="AG1767" s="162" t="s">
        <v>197</v>
      </c>
    </row>
    <row r="1768" spans="1:33" x14ac:dyDescent="0.25">
      <c r="A1768" s="162" t="s">
        <v>239</v>
      </c>
      <c r="B1768" s="162" t="s">
        <v>197</v>
      </c>
      <c r="C1768" s="162" t="s">
        <v>197</v>
      </c>
      <c r="D1768" s="162" t="s">
        <v>1358</v>
      </c>
      <c r="E1768" s="162" t="s">
        <v>197</v>
      </c>
      <c r="F1768" s="162" t="s">
        <v>1359</v>
      </c>
      <c r="G1768" s="162" t="s">
        <v>75</v>
      </c>
      <c r="H1768" s="162" t="s">
        <v>74</v>
      </c>
      <c r="I1768" s="162" t="s">
        <v>1424</v>
      </c>
      <c r="J1768" s="162" t="s">
        <v>1412</v>
      </c>
      <c r="K1768" s="162" t="s">
        <v>10</v>
      </c>
      <c r="L1768" s="162">
        <v>2</v>
      </c>
      <c r="M1768" s="162">
        <v>2018</v>
      </c>
      <c r="N1768" s="162" t="s">
        <v>3121</v>
      </c>
      <c r="O1768" s="162">
        <v>4259</v>
      </c>
      <c r="P1768" s="162" t="s">
        <v>204</v>
      </c>
      <c r="Q1768" s="162" t="s">
        <v>204</v>
      </c>
      <c r="R1768" s="162" t="s">
        <v>242</v>
      </c>
      <c r="S1768" s="162" t="s">
        <v>204</v>
      </c>
      <c r="T1768" s="162" t="s">
        <v>204</v>
      </c>
      <c r="U1768" s="162" t="s">
        <v>204</v>
      </c>
      <c r="V1768" s="162" t="s">
        <v>204</v>
      </c>
      <c r="W1768" s="162" t="s">
        <v>204</v>
      </c>
      <c r="X1768" s="162" t="s">
        <v>204</v>
      </c>
      <c r="Y1768" s="162" t="s">
        <v>204</v>
      </c>
      <c r="Z1768" s="162" t="s">
        <v>204</v>
      </c>
      <c r="AA1768" s="162" t="s">
        <v>204</v>
      </c>
      <c r="AB1768" s="162" t="s">
        <v>205</v>
      </c>
      <c r="AC1768" s="162" t="s">
        <v>204</v>
      </c>
      <c r="AD1768" s="162" t="s">
        <v>204</v>
      </c>
      <c r="AE1768" s="162" t="s">
        <v>204</v>
      </c>
      <c r="AF1768" s="162" t="s">
        <v>204</v>
      </c>
      <c r="AG1768" s="162" t="s">
        <v>197</v>
      </c>
    </row>
    <row r="1769" spans="1:33" x14ac:dyDescent="0.25">
      <c r="A1769" s="162" t="s">
        <v>239</v>
      </c>
      <c r="B1769" s="162" t="s">
        <v>197</v>
      </c>
      <c r="C1769" s="162" t="s">
        <v>197</v>
      </c>
      <c r="D1769" s="162" t="s">
        <v>1358</v>
      </c>
      <c r="E1769" s="162" t="s">
        <v>197</v>
      </c>
      <c r="F1769" s="162" t="s">
        <v>1359</v>
      </c>
      <c r="G1769" s="162" t="s">
        <v>75</v>
      </c>
      <c r="H1769" s="162" t="s">
        <v>74</v>
      </c>
      <c r="I1769" s="162" t="s">
        <v>1424</v>
      </c>
      <c r="J1769" s="162" t="s">
        <v>1412</v>
      </c>
      <c r="K1769" s="162" t="s">
        <v>10</v>
      </c>
      <c r="L1769" s="162">
        <v>1</v>
      </c>
      <c r="M1769" s="162">
        <v>2018</v>
      </c>
      <c r="N1769" s="162" t="s">
        <v>3122</v>
      </c>
      <c r="O1769" s="162">
        <v>3652</v>
      </c>
      <c r="P1769" s="162" t="s">
        <v>204</v>
      </c>
      <c r="Q1769" s="162" t="s">
        <v>204</v>
      </c>
      <c r="R1769" s="162" t="s">
        <v>242</v>
      </c>
      <c r="S1769" s="162" t="s">
        <v>204</v>
      </c>
      <c r="T1769" s="162" t="s">
        <v>204</v>
      </c>
      <c r="U1769" s="162" t="s">
        <v>204</v>
      </c>
      <c r="V1769" s="162" t="s">
        <v>204</v>
      </c>
      <c r="W1769" s="162" t="s">
        <v>204</v>
      </c>
      <c r="X1769" s="162" t="s">
        <v>204</v>
      </c>
      <c r="Y1769" s="162" t="s">
        <v>204</v>
      </c>
      <c r="Z1769" s="162" t="s">
        <v>204</v>
      </c>
      <c r="AA1769" s="162" t="s">
        <v>204</v>
      </c>
      <c r="AB1769" s="162" t="s">
        <v>205</v>
      </c>
      <c r="AC1769" s="162" t="s">
        <v>204</v>
      </c>
      <c r="AD1769" s="162" t="s">
        <v>204</v>
      </c>
      <c r="AE1769" s="162" t="s">
        <v>204</v>
      </c>
      <c r="AF1769" s="162" t="s">
        <v>204</v>
      </c>
      <c r="AG1769" s="162" t="s">
        <v>197</v>
      </c>
    </row>
    <row r="1770" spans="1:33" x14ac:dyDescent="0.25">
      <c r="A1770" s="162" t="s">
        <v>239</v>
      </c>
      <c r="B1770" s="162" t="s">
        <v>197</v>
      </c>
      <c r="C1770" s="162" t="s">
        <v>197</v>
      </c>
      <c r="D1770" s="162" t="s">
        <v>1358</v>
      </c>
      <c r="E1770" s="162" t="s">
        <v>197</v>
      </c>
      <c r="F1770" s="162" t="s">
        <v>1359</v>
      </c>
      <c r="G1770" s="162" t="s">
        <v>2686</v>
      </c>
      <c r="H1770" s="162" t="s">
        <v>2687</v>
      </c>
      <c r="I1770" s="162" t="s">
        <v>2688</v>
      </c>
      <c r="J1770" s="162" t="s">
        <v>1412</v>
      </c>
      <c r="K1770" s="162" t="s">
        <v>10</v>
      </c>
      <c r="L1770" s="162">
        <v>8</v>
      </c>
      <c r="M1770" s="162">
        <v>2017</v>
      </c>
      <c r="N1770" s="162" t="s">
        <v>3123</v>
      </c>
      <c r="O1770" s="162">
        <v>10663</v>
      </c>
      <c r="P1770" s="162" t="s">
        <v>204</v>
      </c>
      <c r="Q1770" s="162" t="s">
        <v>204</v>
      </c>
      <c r="R1770" s="162" t="s">
        <v>242</v>
      </c>
      <c r="S1770" s="162" t="s">
        <v>204</v>
      </c>
      <c r="T1770" s="162" t="s">
        <v>204</v>
      </c>
      <c r="U1770" s="162" t="s">
        <v>204</v>
      </c>
      <c r="V1770" s="162" t="s">
        <v>204</v>
      </c>
      <c r="W1770" s="162" t="s">
        <v>204</v>
      </c>
      <c r="X1770" s="162" t="s">
        <v>204</v>
      </c>
      <c r="Y1770" s="162" t="s">
        <v>205</v>
      </c>
      <c r="Z1770" s="162" t="s">
        <v>204</v>
      </c>
      <c r="AA1770" s="162" t="s">
        <v>204</v>
      </c>
      <c r="AB1770" s="162" t="s">
        <v>205</v>
      </c>
      <c r="AC1770" s="162" t="s">
        <v>204</v>
      </c>
      <c r="AD1770" s="162" t="s">
        <v>204</v>
      </c>
      <c r="AE1770" s="162" t="s">
        <v>204</v>
      </c>
      <c r="AF1770" s="162" t="s">
        <v>204</v>
      </c>
      <c r="AG1770" s="162" t="s">
        <v>197</v>
      </c>
    </row>
    <row r="1771" spans="1:33" x14ac:dyDescent="0.25">
      <c r="A1771" s="162" t="s">
        <v>239</v>
      </c>
      <c r="B1771" s="162" t="s">
        <v>197</v>
      </c>
      <c r="C1771" s="162" t="s">
        <v>197</v>
      </c>
      <c r="D1771" s="162" t="s">
        <v>1358</v>
      </c>
      <c r="E1771" s="162" t="s">
        <v>197</v>
      </c>
      <c r="F1771" s="162" t="s">
        <v>1359</v>
      </c>
      <c r="G1771" s="162" t="s">
        <v>2686</v>
      </c>
      <c r="H1771" s="162" t="s">
        <v>2687</v>
      </c>
      <c r="I1771" s="162" t="s">
        <v>2688</v>
      </c>
      <c r="J1771" s="162" t="s">
        <v>1412</v>
      </c>
      <c r="K1771" s="162" t="s">
        <v>10</v>
      </c>
      <c r="L1771" s="162">
        <v>9</v>
      </c>
      <c r="M1771" s="162">
        <v>2017</v>
      </c>
      <c r="N1771" s="162" t="s">
        <v>3124</v>
      </c>
      <c r="O1771" s="162">
        <v>9291</v>
      </c>
      <c r="P1771" s="162" t="s">
        <v>204</v>
      </c>
      <c r="Q1771" s="162" t="s">
        <v>204</v>
      </c>
      <c r="R1771" s="162" t="s">
        <v>242</v>
      </c>
      <c r="S1771" s="162" t="s">
        <v>204</v>
      </c>
      <c r="T1771" s="162" t="s">
        <v>204</v>
      </c>
      <c r="U1771" s="162" t="s">
        <v>204</v>
      </c>
      <c r="V1771" s="162" t="s">
        <v>204</v>
      </c>
      <c r="W1771" s="162" t="s">
        <v>204</v>
      </c>
      <c r="X1771" s="162" t="s">
        <v>204</v>
      </c>
      <c r="Y1771" s="162" t="s">
        <v>205</v>
      </c>
      <c r="Z1771" s="162" t="s">
        <v>204</v>
      </c>
      <c r="AA1771" s="162" t="s">
        <v>204</v>
      </c>
      <c r="AB1771" s="162" t="s">
        <v>205</v>
      </c>
      <c r="AC1771" s="162" t="s">
        <v>204</v>
      </c>
      <c r="AD1771" s="162" t="s">
        <v>204</v>
      </c>
      <c r="AE1771" s="162" t="s">
        <v>204</v>
      </c>
      <c r="AF1771" s="162" t="s">
        <v>204</v>
      </c>
      <c r="AG1771" s="162" t="s">
        <v>197</v>
      </c>
    </row>
    <row r="1772" spans="1:33" x14ac:dyDescent="0.25">
      <c r="A1772" s="162" t="s">
        <v>239</v>
      </c>
      <c r="B1772" s="162" t="s">
        <v>197</v>
      </c>
      <c r="C1772" s="162" t="s">
        <v>197</v>
      </c>
      <c r="D1772" s="162" t="s">
        <v>1358</v>
      </c>
      <c r="E1772" s="162" t="s">
        <v>197</v>
      </c>
      <c r="F1772" s="162" t="s">
        <v>1359</v>
      </c>
      <c r="G1772" s="162" t="s">
        <v>3125</v>
      </c>
      <c r="H1772" s="162" t="s">
        <v>3126</v>
      </c>
      <c r="I1772" s="162" t="s">
        <v>1419</v>
      </c>
      <c r="J1772" s="162" t="s">
        <v>1412</v>
      </c>
      <c r="K1772" s="162" t="s">
        <v>47</v>
      </c>
      <c r="L1772" s="162">
        <v>10</v>
      </c>
      <c r="M1772" s="162">
        <v>2017</v>
      </c>
      <c r="N1772" s="162" t="s">
        <v>3133</v>
      </c>
      <c r="O1772" s="162">
        <v>1857</v>
      </c>
      <c r="P1772" s="162" t="s">
        <v>204</v>
      </c>
      <c r="Q1772" s="162" t="s">
        <v>204</v>
      </c>
      <c r="R1772" s="162" t="s">
        <v>242</v>
      </c>
      <c r="S1772" s="162" t="s">
        <v>204</v>
      </c>
      <c r="T1772" s="162" t="s">
        <v>204</v>
      </c>
      <c r="U1772" s="162" t="s">
        <v>204</v>
      </c>
      <c r="V1772" s="162" t="s">
        <v>204</v>
      </c>
      <c r="W1772" s="162" t="s">
        <v>204</v>
      </c>
      <c r="X1772" s="162" t="s">
        <v>204</v>
      </c>
      <c r="Y1772" s="162" t="s">
        <v>205</v>
      </c>
      <c r="Z1772" s="162" t="s">
        <v>204</v>
      </c>
      <c r="AA1772" s="162" t="s">
        <v>204</v>
      </c>
      <c r="AB1772" s="162" t="s">
        <v>204</v>
      </c>
      <c r="AC1772" s="162" t="s">
        <v>204</v>
      </c>
      <c r="AD1772" s="162" t="s">
        <v>204</v>
      </c>
      <c r="AE1772" s="162" t="s">
        <v>204</v>
      </c>
      <c r="AF1772" s="162" t="s">
        <v>204</v>
      </c>
      <c r="AG1772" s="162" t="s">
        <v>197</v>
      </c>
    </row>
    <row r="1773" spans="1:33" x14ac:dyDescent="0.25">
      <c r="A1773" s="162" t="s">
        <v>239</v>
      </c>
      <c r="B1773" s="162" t="s">
        <v>197</v>
      </c>
      <c r="C1773" s="162" t="s">
        <v>197</v>
      </c>
      <c r="D1773" s="162" t="s">
        <v>1358</v>
      </c>
      <c r="E1773" s="162" t="s">
        <v>197</v>
      </c>
      <c r="F1773" s="162" t="s">
        <v>1359</v>
      </c>
      <c r="G1773" s="162" t="s">
        <v>3125</v>
      </c>
      <c r="H1773" s="162" t="s">
        <v>3126</v>
      </c>
      <c r="I1773" s="162" t="s">
        <v>1419</v>
      </c>
      <c r="J1773" s="162" t="s">
        <v>1412</v>
      </c>
      <c r="K1773" s="162" t="s">
        <v>47</v>
      </c>
      <c r="L1773" s="162">
        <v>11</v>
      </c>
      <c r="M1773" s="162">
        <v>2017</v>
      </c>
      <c r="N1773" s="162" t="s">
        <v>3132</v>
      </c>
      <c r="O1773" s="162">
        <v>837</v>
      </c>
      <c r="P1773" s="162" t="s">
        <v>204</v>
      </c>
      <c r="Q1773" s="162" t="s">
        <v>204</v>
      </c>
      <c r="R1773" s="162" t="s">
        <v>242</v>
      </c>
      <c r="S1773" s="162" t="s">
        <v>204</v>
      </c>
      <c r="T1773" s="162" t="s">
        <v>204</v>
      </c>
      <c r="U1773" s="162" t="s">
        <v>204</v>
      </c>
      <c r="V1773" s="162" t="s">
        <v>204</v>
      </c>
      <c r="W1773" s="162" t="s">
        <v>204</v>
      </c>
      <c r="X1773" s="162" t="s">
        <v>204</v>
      </c>
      <c r="Y1773" s="162" t="s">
        <v>205</v>
      </c>
      <c r="Z1773" s="162" t="s">
        <v>204</v>
      </c>
      <c r="AA1773" s="162" t="s">
        <v>204</v>
      </c>
      <c r="AB1773" s="162" t="s">
        <v>204</v>
      </c>
      <c r="AC1773" s="162" t="s">
        <v>204</v>
      </c>
      <c r="AD1773" s="162" t="s">
        <v>204</v>
      </c>
      <c r="AE1773" s="162" t="s">
        <v>204</v>
      </c>
      <c r="AF1773" s="162" t="s">
        <v>204</v>
      </c>
      <c r="AG1773" s="162" t="s">
        <v>197</v>
      </c>
    </row>
    <row r="1774" spans="1:33" x14ac:dyDescent="0.25">
      <c r="A1774" s="162" t="s">
        <v>239</v>
      </c>
      <c r="B1774" s="162" t="s">
        <v>197</v>
      </c>
      <c r="C1774" s="162" t="s">
        <v>197</v>
      </c>
      <c r="D1774" s="162" t="s">
        <v>1358</v>
      </c>
      <c r="E1774" s="162" t="s">
        <v>197</v>
      </c>
      <c r="F1774" s="162" t="s">
        <v>1359</v>
      </c>
      <c r="G1774" s="162" t="s">
        <v>3125</v>
      </c>
      <c r="H1774" s="162" t="s">
        <v>3126</v>
      </c>
      <c r="I1774" s="162" t="s">
        <v>1419</v>
      </c>
      <c r="J1774" s="162" t="s">
        <v>1412</v>
      </c>
      <c r="K1774" s="162" t="s">
        <v>47</v>
      </c>
      <c r="L1774" s="162">
        <v>12</v>
      </c>
      <c r="M1774" s="162">
        <v>2017</v>
      </c>
      <c r="N1774" s="162" t="s">
        <v>3127</v>
      </c>
      <c r="O1774" s="162">
        <v>545</v>
      </c>
      <c r="P1774" s="162" t="s">
        <v>204</v>
      </c>
      <c r="Q1774" s="162" t="s">
        <v>204</v>
      </c>
      <c r="R1774" s="162" t="s">
        <v>242</v>
      </c>
      <c r="S1774" s="162" t="s">
        <v>204</v>
      </c>
      <c r="T1774" s="162" t="s">
        <v>204</v>
      </c>
      <c r="U1774" s="162" t="s">
        <v>204</v>
      </c>
      <c r="V1774" s="162" t="s">
        <v>204</v>
      </c>
      <c r="W1774" s="162" t="s">
        <v>204</v>
      </c>
      <c r="X1774" s="162" t="s">
        <v>204</v>
      </c>
      <c r="Y1774" s="162" t="s">
        <v>205</v>
      </c>
      <c r="Z1774" s="162" t="s">
        <v>204</v>
      </c>
      <c r="AA1774" s="162" t="s">
        <v>204</v>
      </c>
      <c r="AB1774" s="162" t="s">
        <v>204</v>
      </c>
      <c r="AC1774" s="162" t="s">
        <v>204</v>
      </c>
      <c r="AD1774" s="162" t="s">
        <v>204</v>
      </c>
      <c r="AE1774" s="162" t="s">
        <v>204</v>
      </c>
      <c r="AF1774" s="162" t="s">
        <v>204</v>
      </c>
      <c r="AG1774" s="162" t="s">
        <v>197</v>
      </c>
    </row>
    <row r="1775" spans="1:33" x14ac:dyDescent="0.25">
      <c r="A1775" s="162" t="s">
        <v>239</v>
      </c>
      <c r="B1775" s="162" t="s">
        <v>197</v>
      </c>
      <c r="C1775" s="162" t="s">
        <v>197</v>
      </c>
      <c r="D1775" s="162" t="s">
        <v>1358</v>
      </c>
      <c r="E1775" s="162" t="s">
        <v>197</v>
      </c>
      <c r="F1775" s="162" t="s">
        <v>1359</v>
      </c>
      <c r="G1775" s="162" t="s">
        <v>3125</v>
      </c>
      <c r="H1775" s="162" t="s">
        <v>3126</v>
      </c>
      <c r="I1775" s="162" t="s">
        <v>1419</v>
      </c>
      <c r="J1775" s="162" t="s">
        <v>1412</v>
      </c>
      <c r="K1775" s="162" t="s">
        <v>47</v>
      </c>
      <c r="L1775" s="162">
        <v>7</v>
      </c>
      <c r="M1775" s="162">
        <v>2017</v>
      </c>
      <c r="N1775" s="162" t="s">
        <v>3131</v>
      </c>
      <c r="O1775" s="162">
        <v>2590</v>
      </c>
      <c r="P1775" s="162" t="s">
        <v>204</v>
      </c>
      <c r="Q1775" s="162" t="s">
        <v>204</v>
      </c>
      <c r="R1775" s="162" t="s">
        <v>242</v>
      </c>
      <c r="S1775" s="162" t="s">
        <v>204</v>
      </c>
      <c r="T1775" s="162" t="s">
        <v>204</v>
      </c>
      <c r="U1775" s="162" t="s">
        <v>204</v>
      </c>
      <c r="V1775" s="162" t="s">
        <v>204</v>
      </c>
      <c r="W1775" s="162" t="s">
        <v>204</v>
      </c>
      <c r="X1775" s="162" t="s">
        <v>204</v>
      </c>
      <c r="Y1775" s="162" t="s">
        <v>205</v>
      </c>
      <c r="Z1775" s="162" t="s">
        <v>204</v>
      </c>
      <c r="AA1775" s="162" t="s">
        <v>204</v>
      </c>
      <c r="AB1775" s="162" t="s">
        <v>204</v>
      </c>
      <c r="AC1775" s="162" t="s">
        <v>204</v>
      </c>
      <c r="AD1775" s="162" t="s">
        <v>204</v>
      </c>
      <c r="AE1775" s="162" t="s">
        <v>204</v>
      </c>
      <c r="AF1775" s="162" t="s">
        <v>204</v>
      </c>
      <c r="AG1775" s="162" t="s">
        <v>197</v>
      </c>
    </row>
    <row r="1776" spans="1:33" x14ac:dyDescent="0.25">
      <c r="A1776" s="162" t="s">
        <v>239</v>
      </c>
      <c r="B1776" s="162" t="s">
        <v>197</v>
      </c>
      <c r="C1776" s="162" t="s">
        <v>197</v>
      </c>
      <c r="D1776" s="162" t="s">
        <v>1358</v>
      </c>
      <c r="E1776" s="162" t="s">
        <v>197</v>
      </c>
      <c r="F1776" s="162" t="s">
        <v>1359</v>
      </c>
      <c r="G1776" s="162" t="s">
        <v>3125</v>
      </c>
      <c r="H1776" s="162" t="s">
        <v>3126</v>
      </c>
      <c r="I1776" s="162" t="s">
        <v>1419</v>
      </c>
      <c r="J1776" s="162" t="s">
        <v>1412</v>
      </c>
      <c r="K1776" s="162" t="s">
        <v>47</v>
      </c>
      <c r="L1776" s="162">
        <v>7</v>
      </c>
      <c r="M1776" s="162">
        <v>2017</v>
      </c>
      <c r="N1776" s="162" t="s">
        <v>3130</v>
      </c>
      <c r="O1776" s="162">
        <v>504</v>
      </c>
      <c r="P1776" s="162" t="s">
        <v>204</v>
      </c>
      <c r="Q1776" s="162" t="s">
        <v>204</v>
      </c>
      <c r="R1776" s="162" t="s">
        <v>242</v>
      </c>
      <c r="S1776" s="162" t="s">
        <v>204</v>
      </c>
      <c r="T1776" s="162" t="s">
        <v>204</v>
      </c>
      <c r="U1776" s="162" t="s">
        <v>204</v>
      </c>
      <c r="V1776" s="162" t="s">
        <v>204</v>
      </c>
      <c r="W1776" s="162" t="s">
        <v>204</v>
      </c>
      <c r="X1776" s="162" t="s">
        <v>204</v>
      </c>
      <c r="Y1776" s="162" t="s">
        <v>205</v>
      </c>
      <c r="Z1776" s="162" t="s">
        <v>204</v>
      </c>
      <c r="AA1776" s="162" t="s">
        <v>204</v>
      </c>
      <c r="AB1776" s="162" t="s">
        <v>204</v>
      </c>
      <c r="AC1776" s="162" t="s">
        <v>204</v>
      </c>
      <c r="AD1776" s="162" t="s">
        <v>204</v>
      </c>
      <c r="AE1776" s="162" t="s">
        <v>204</v>
      </c>
      <c r="AF1776" s="162" t="s">
        <v>204</v>
      </c>
      <c r="AG1776" s="162" t="s">
        <v>197</v>
      </c>
    </row>
    <row r="1777" spans="1:33" x14ac:dyDescent="0.25">
      <c r="A1777" s="162" t="s">
        <v>239</v>
      </c>
      <c r="B1777" s="162" t="s">
        <v>197</v>
      </c>
      <c r="C1777" s="162" t="s">
        <v>197</v>
      </c>
      <c r="D1777" s="162" t="s">
        <v>1358</v>
      </c>
      <c r="E1777" s="162" t="s">
        <v>197</v>
      </c>
      <c r="F1777" s="162" t="s">
        <v>1359</v>
      </c>
      <c r="G1777" s="162" t="s">
        <v>3125</v>
      </c>
      <c r="H1777" s="162" t="s">
        <v>3126</v>
      </c>
      <c r="I1777" s="162" t="s">
        <v>1419</v>
      </c>
      <c r="J1777" s="162" t="s">
        <v>1412</v>
      </c>
      <c r="K1777" s="162" t="s">
        <v>47</v>
      </c>
      <c r="L1777" s="162">
        <v>9</v>
      </c>
      <c r="M1777" s="162">
        <v>2017</v>
      </c>
      <c r="N1777" s="162" t="s">
        <v>3129</v>
      </c>
      <c r="O1777" s="162">
        <v>2099</v>
      </c>
      <c r="P1777" s="162" t="s">
        <v>204</v>
      </c>
      <c r="Q1777" s="162" t="s">
        <v>204</v>
      </c>
      <c r="R1777" s="162" t="s">
        <v>242</v>
      </c>
      <c r="S1777" s="162" t="s">
        <v>204</v>
      </c>
      <c r="T1777" s="162" t="s">
        <v>204</v>
      </c>
      <c r="U1777" s="162" t="s">
        <v>204</v>
      </c>
      <c r="V1777" s="162" t="s">
        <v>204</v>
      </c>
      <c r="W1777" s="162" t="s">
        <v>204</v>
      </c>
      <c r="X1777" s="162" t="s">
        <v>204</v>
      </c>
      <c r="Y1777" s="162" t="s">
        <v>205</v>
      </c>
      <c r="Z1777" s="162" t="s">
        <v>204</v>
      </c>
      <c r="AA1777" s="162" t="s">
        <v>204</v>
      </c>
      <c r="AB1777" s="162" t="s">
        <v>204</v>
      </c>
      <c r="AC1777" s="162" t="s">
        <v>204</v>
      </c>
      <c r="AD1777" s="162" t="s">
        <v>204</v>
      </c>
      <c r="AE1777" s="162" t="s">
        <v>204</v>
      </c>
      <c r="AF1777" s="162" t="s">
        <v>204</v>
      </c>
      <c r="AG1777" s="162" t="s">
        <v>197</v>
      </c>
    </row>
    <row r="1778" spans="1:33" x14ac:dyDescent="0.25">
      <c r="A1778" s="162" t="s">
        <v>239</v>
      </c>
      <c r="B1778" s="162" t="s">
        <v>197</v>
      </c>
      <c r="C1778" s="162" t="s">
        <v>197</v>
      </c>
      <c r="D1778" s="162" t="s">
        <v>1358</v>
      </c>
      <c r="E1778" s="162" t="s">
        <v>197</v>
      </c>
      <c r="F1778" s="162" t="s">
        <v>1359</v>
      </c>
      <c r="G1778" s="162" t="s">
        <v>3125</v>
      </c>
      <c r="H1778" s="162" t="s">
        <v>3126</v>
      </c>
      <c r="I1778" s="162" t="s">
        <v>1419</v>
      </c>
      <c r="J1778" s="162" t="s">
        <v>1412</v>
      </c>
      <c r="K1778" s="162" t="s">
        <v>47</v>
      </c>
      <c r="L1778" s="162">
        <v>8</v>
      </c>
      <c r="M1778" s="162">
        <v>2017</v>
      </c>
      <c r="N1778" s="162" t="s">
        <v>3128</v>
      </c>
      <c r="O1778" s="162">
        <v>2704</v>
      </c>
      <c r="P1778" s="162" t="s">
        <v>204</v>
      </c>
      <c r="Q1778" s="162" t="s">
        <v>204</v>
      </c>
      <c r="R1778" s="162" t="s">
        <v>242</v>
      </c>
      <c r="S1778" s="162" t="s">
        <v>204</v>
      </c>
      <c r="T1778" s="162" t="s">
        <v>204</v>
      </c>
      <c r="U1778" s="162" t="s">
        <v>204</v>
      </c>
      <c r="V1778" s="162" t="s">
        <v>204</v>
      </c>
      <c r="W1778" s="162" t="s">
        <v>204</v>
      </c>
      <c r="X1778" s="162" t="s">
        <v>204</v>
      </c>
      <c r="Y1778" s="162" t="s">
        <v>205</v>
      </c>
      <c r="Z1778" s="162" t="s">
        <v>204</v>
      </c>
      <c r="AA1778" s="162" t="s">
        <v>204</v>
      </c>
      <c r="AB1778" s="162" t="s">
        <v>204</v>
      </c>
      <c r="AC1778" s="162" t="s">
        <v>204</v>
      </c>
      <c r="AD1778" s="162" t="s">
        <v>204</v>
      </c>
      <c r="AE1778" s="162" t="s">
        <v>204</v>
      </c>
      <c r="AF1778" s="162" t="s">
        <v>204</v>
      </c>
      <c r="AG1778" s="162" t="s">
        <v>197</v>
      </c>
    </row>
    <row r="1779" spans="1:33" x14ac:dyDescent="0.25">
      <c r="A1779" s="162" t="s">
        <v>239</v>
      </c>
      <c r="B1779" s="162" t="s">
        <v>197</v>
      </c>
      <c r="C1779" s="162" t="s">
        <v>197</v>
      </c>
      <c r="D1779" s="162" t="s">
        <v>1358</v>
      </c>
      <c r="E1779" s="162" t="s">
        <v>197</v>
      </c>
      <c r="F1779" s="162" t="s">
        <v>1359</v>
      </c>
      <c r="G1779" s="162" t="s">
        <v>3134</v>
      </c>
      <c r="H1779" s="162" t="s">
        <v>3135</v>
      </c>
      <c r="I1779" s="162" t="s">
        <v>3136</v>
      </c>
      <c r="J1779" s="162" t="s">
        <v>182</v>
      </c>
      <c r="K1779" s="162" t="s">
        <v>47</v>
      </c>
      <c r="L1779" s="162">
        <v>12</v>
      </c>
      <c r="M1779" s="162">
        <v>2017</v>
      </c>
      <c r="N1779" s="162" t="s">
        <v>3139</v>
      </c>
      <c r="O1779" s="162">
        <v>159</v>
      </c>
      <c r="P1779" s="162" t="s">
        <v>204</v>
      </c>
      <c r="Q1779" s="162" t="s">
        <v>204</v>
      </c>
      <c r="R1779" s="162" t="s">
        <v>242</v>
      </c>
      <c r="S1779" s="162" t="s">
        <v>204</v>
      </c>
      <c r="T1779" s="162" t="s">
        <v>204</v>
      </c>
      <c r="U1779" s="162" t="s">
        <v>204</v>
      </c>
      <c r="V1779" s="162" t="s">
        <v>204</v>
      </c>
      <c r="W1779" s="162" t="s">
        <v>204</v>
      </c>
      <c r="X1779" s="162" t="s">
        <v>204</v>
      </c>
      <c r="Y1779" s="162" t="s">
        <v>204</v>
      </c>
      <c r="Z1779" s="162" t="s">
        <v>204</v>
      </c>
      <c r="AA1779" s="162" t="s">
        <v>204</v>
      </c>
      <c r="AB1779" s="162" t="s">
        <v>204</v>
      </c>
      <c r="AC1779" s="162" t="s">
        <v>204</v>
      </c>
      <c r="AD1779" s="162" t="s">
        <v>204</v>
      </c>
      <c r="AE1779" s="162" t="s">
        <v>204</v>
      </c>
      <c r="AF1779" s="162" t="s">
        <v>204</v>
      </c>
      <c r="AG1779" s="162" t="s">
        <v>197</v>
      </c>
    </row>
    <row r="1780" spans="1:33" x14ac:dyDescent="0.25">
      <c r="A1780" s="162" t="s">
        <v>239</v>
      </c>
      <c r="B1780" s="162" t="s">
        <v>197</v>
      </c>
      <c r="C1780" s="162" t="s">
        <v>197</v>
      </c>
      <c r="D1780" s="162" t="s">
        <v>1358</v>
      </c>
      <c r="E1780" s="162" t="s">
        <v>197</v>
      </c>
      <c r="F1780" s="162" t="s">
        <v>1359</v>
      </c>
      <c r="G1780" s="162" t="s">
        <v>3134</v>
      </c>
      <c r="H1780" s="162" t="s">
        <v>3135</v>
      </c>
      <c r="I1780" s="162" t="s">
        <v>3136</v>
      </c>
      <c r="J1780" s="162" t="s">
        <v>182</v>
      </c>
      <c r="K1780" s="162" t="s">
        <v>47</v>
      </c>
      <c r="L1780" s="162">
        <v>11</v>
      </c>
      <c r="M1780" s="162">
        <v>2017</v>
      </c>
      <c r="N1780" s="162" t="s">
        <v>3138</v>
      </c>
      <c r="O1780" s="162">
        <v>221</v>
      </c>
      <c r="P1780" s="162" t="s">
        <v>204</v>
      </c>
      <c r="Q1780" s="162" t="s">
        <v>204</v>
      </c>
      <c r="R1780" s="162" t="s">
        <v>242</v>
      </c>
      <c r="S1780" s="162" t="s">
        <v>204</v>
      </c>
      <c r="T1780" s="162" t="s">
        <v>204</v>
      </c>
      <c r="U1780" s="162" t="s">
        <v>204</v>
      </c>
      <c r="V1780" s="162" t="s">
        <v>204</v>
      </c>
      <c r="W1780" s="162" t="s">
        <v>204</v>
      </c>
      <c r="X1780" s="162" t="s">
        <v>204</v>
      </c>
      <c r="Y1780" s="162" t="s">
        <v>204</v>
      </c>
      <c r="Z1780" s="162" t="s">
        <v>204</v>
      </c>
      <c r="AA1780" s="162" t="s">
        <v>204</v>
      </c>
      <c r="AB1780" s="162" t="s">
        <v>204</v>
      </c>
      <c r="AC1780" s="162" t="s">
        <v>204</v>
      </c>
      <c r="AD1780" s="162" t="s">
        <v>204</v>
      </c>
      <c r="AE1780" s="162" t="s">
        <v>204</v>
      </c>
      <c r="AF1780" s="162" t="s">
        <v>204</v>
      </c>
      <c r="AG1780" s="162" t="s">
        <v>197</v>
      </c>
    </row>
    <row r="1781" spans="1:33" x14ac:dyDescent="0.25">
      <c r="A1781" s="162" t="s">
        <v>239</v>
      </c>
      <c r="B1781" s="162" t="s">
        <v>197</v>
      </c>
      <c r="C1781" s="162" t="s">
        <v>197</v>
      </c>
      <c r="D1781" s="162" t="s">
        <v>1358</v>
      </c>
      <c r="E1781" s="162" t="s">
        <v>197</v>
      </c>
      <c r="F1781" s="162" t="s">
        <v>1359</v>
      </c>
      <c r="G1781" s="162" t="s">
        <v>3134</v>
      </c>
      <c r="H1781" s="162" t="s">
        <v>3135</v>
      </c>
      <c r="I1781" s="162" t="s">
        <v>3136</v>
      </c>
      <c r="J1781" s="162" t="s">
        <v>182</v>
      </c>
      <c r="K1781" s="162" t="s">
        <v>47</v>
      </c>
      <c r="L1781" s="162">
        <v>10</v>
      </c>
      <c r="M1781" s="162">
        <v>2017</v>
      </c>
      <c r="N1781" s="162" t="s">
        <v>3137</v>
      </c>
      <c r="O1781" s="162">
        <v>216</v>
      </c>
      <c r="P1781" s="162" t="s">
        <v>204</v>
      </c>
      <c r="Q1781" s="162" t="s">
        <v>204</v>
      </c>
      <c r="R1781" s="162" t="s">
        <v>242</v>
      </c>
      <c r="S1781" s="162" t="s">
        <v>204</v>
      </c>
      <c r="T1781" s="162" t="s">
        <v>204</v>
      </c>
      <c r="U1781" s="162" t="s">
        <v>204</v>
      </c>
      <c r="V1781" s="162" t="s">
        <v>204</v>
      </c>
      <c r="W1781" s="162" t="s">
        <v>204</v>
      </c>
      <c r="X1781" s="162" t="s">
        <v>204</v>
      </c>
      <c r="Y1781" s="162" t="s">
        <v>204</v>
      </c>
      <c r="Z1781" s="162" t="s">
        <v>204</v>
      </c>
      <c r="AA1781" s="162" t="s">
        <v>204</v>
      </c>
      <c r="AB1781" s="162" t="s">
        <v>204</v>
      </c>
      <c r="AC1781" s="162" t="s">
        <v>204</v>
      </c>
      <c r="AD1781" s="162" t="s">
        <v>204</v>
      </c>
      <c r="AE1781" s="162" t="s">
        <v>204</v>
      </c>
      <c r="AF1781" s="162" t="s">
        <v>204</v>
      </c>
      <c r="AG1781" s="162" t="s">
        <v>197</v>
      </c>
    </row>
    <row r="1782" spans="1:33" x14ac:dyDescent="0.25">
      <c r="A1782" s="162" t="s">
        <v>239</v>
      </c>
      <c r="B1782" s="162" t="s">
        <v>197</v>
      </c>
      <c r="C1782" s="162" t="s">
        <v>197</v>
      </c>
      <c r="D1782" s="162" t="s">
        <v>1358</v>
      </c>
      <c r="E1782" s="162" t="s">
        <v>197</v>
      </c>
      <c r="F1782" s="162" t="s">
        <v>1359</v>
      </c>
      <c r="G1782" s="162" t="s">
        <v>98</v>
      </c>
      <c r="H1782" s="162" t="s">
        <v>97</v>
      </c>
      <c r="I1782" s="162" t="s">
        <v>1424</v>
      </c>
      <c r="J1782" s="162" t="s">
        <v>1412</v>
      </c>
      <c r="K1782" s="162" t="s">
        <v>10</v>
      </c>
      <c r="L1782" s="162">
        <v>2</v>
      </c>
      <c r="M1782" s="162">
        <v>2018</v>
      </c>
      <c r="N1782" s="162" t="s">
        <v>3141</v>
      </c>
      <c r="O1782" s="162">
        <v>3350</v>
      </c>
      <c r="P1782" s="162" t="s">
        <v>204</v>
      </c>
      <c r="Q1782" s="162" t="s">
        <v>204</v>
      </c>
      <c r="R1782" s="162" t="s">
        <v>242</v>
      </c>
      <c r="S1782" s="162" t="s">
        <v>204</v>
      </c>
      <c r="T1782" s="162" t="s">
        <v>204</v>
      </c>
      <c r="U1782" s="162" t="s">
        <v>204</v>
      </c>
      <c r="V1782" s="162" t="s">
        <v>204</v>
      </c>
      <c r="W1782" s="162" t="s">
        <v>204</v>
      </c>
      <c r="X1782" s="162" t="s">
        <v>204</v>
      </c>
      <c r="Y1782" s="162" t="s">
        <v>204</v>
      </c>
      <c r="Z1782" s="162" t="s">
        <v>204</v>
      </c>
      <c r="AA1782" s="162" t="s">
        <v>204</v>
      </c>
      <c r="AB1782" s="162" t="s">
        <v>205</v>
      </c>
      <c r="AC1782" s="162" t="s">
        <v>204</v>
      </c>
      <c r="AD1782" s="162" t="s">
        <v>204</v>
      </c>
      <c r="AE1782" s="162" t="s">
        <v>204</v>
      </c>
      <c r="AF1782" s="162" t="s">
        <v>204</v>
      </c>
      <c r="AG1782" s="162" t="s">
        <v>197</v>
      </c>
    </row>
    <row r="1783" spans="1:33" x14ac:dyDescent="0.25">
      <c r="A1783" s="162" t="s">
        <v>239</v>
      </c>
      <c r="B1783" s="162" t="s">
        <v>197</v>
      </c>
      <c r="C1783" s="162" t="s">
        <v>197</v>
      </c>
      <c r="D1783" s="162" t="s">
        <v>1358</v>
      </c>
      <c r="E1783" s="162" t="s">
        <v>197</v>
      </c>
      <c r="F1783" s="162" t="s">
        <v>1359</v>
      </c>
      <c r="G1783" s="162" t="s">
        <v>98</v>
      </c>
      <c r="H1783" s="162" t="s">
        <v>97</v>
      </c>
      <c r="I1783" s="162" t="s">
        <v>1424</v>
      </c>
      <c r="J1783" s="162" t="s">
        <v>1412</v>
      </c>
      <c r="K1783" s="162" t="s">
        <v>10</v>
      </c>
      <c r="L1783" s="162">
        <v>1</v>
      </c>
      <c r="M1783" s="162">
        <v>2018</v>
      </c>
      <c r="N1783" s="162" t="s">
        <v>3140</v>
      </c>
      <c r="O1783" s="162">
        <v>3042</v>
      </c>
      <c r="P1783" s="162" t="s">
        <v>204</v>
      </c>
      <c r="Q1783" s="162" t="s">
        <v>204</v>
      </c>
      <c r="R1783" s="162" t="s">
        <v>242</v>
      </c>
      <c r="S1783" s="162" t="s">
        <v>204</v>
      </c>
      <c r="T1783" s="162" t="s">
        <v>204</v>
      </c>
      <c r="U1783" s="162" t="s">
        <v>204</v>
      </c>
      <c r="V1783" s="162" t="s">
        <v>204</v>
      </c>
      <c r="W1783" s="162" t="s">
        <v>204</v>
      </c>
      <c r="X1783" s="162" t="s">
        <v>204</v>
      </c>
      <c r="Y1783" s="162" t="s">
        <v>204</v>
      </c>
      <c r="Z1783" s="162" t="s">
        <v>204</v>
      </c>
      <c r="AA1783" s="162" t="s">
        <v>204</v>
      </c>
      <c r="AB1783" s="162" t="s">
        <v>205</v>
      </c>
      <c r="AC1783" s="162" t="s">
        <v>204</v>
      </c>
      <c r="AD1783" s="162" t="s">
        <v>204</v>
      </c>
      <c r="AE1783" s="162" t="s">
        <v>204</v>
      </c>
      <c r="AF1783" s="162" t="s">
        <v>204</v>
      </c>
      <c r="AG1783" s="162" t="s">
        <v>197</v>
      </c>
    </row>
    <row r="1784" spans="1:33" x14ac:dyDescent="0.25">
      <c r="A1784" s="162" t="s">
        <v>239</v>
      </c>
      <c r="B1784" s="162" t="s">
        <v>197</v>
      </c>
      <c r="C1784" s="162" t="s">
        <v>197</v>
      </c>
      <c r="D1784" s="162" t="s">
        <v>1358</v>
      </c>
      <c r="E1784" s="162" t="s">
        <v>197</v>
      </c>
      <c r="F1784" s="162" t="s">
        <v>1359</v>
      </c>
      <c r="G1784" s="162" t="s">
        <v>98</v>
      </c>
      <c r="H1784" s="162" t="s">
        <v>97</v>
      </c>
      <c r="I1784" s="162" t="s">
        <v>1424</v>
      </c>
      <c r="J1784" s="162" t="s">
        <v>1412</v>
      </c>
      <c r="K1784" s="162" t="s">
        <v>10</v>
      </c>
      <c r="L1784" s="162">
        <v>11</v>
      </c>
      <c r="M1784" s="162">
        <v>2017</v>
      </c>
      <c r="N1784" s="162" t="s">
        <v>3143</v>
      </c>
      <c r="O1784" s="162">
        <v>2518</v>
      </c>
      <c r="P1784" s="162" t="s">
        <v>204</v>
      </c>
      <c r="Q1784" s="162" t="s">
        <v>204</v>
      </c>
      <c r="R1784" s="162" t="s">
        <v>242</v>
      </c>
      <c r="S1784" s="162" t="s">
        <v>204</v>
      </c>
      <c r="T1784" s="162" t="s">
        <v>204</v>
      </c>
      <c r="U1784" s="162" t="s">
        <v>204</v>
      </c>
      <c r="V1784" s="162" t="s">
        <v>204</v>
      </c>
      <c r="W1784" s="162" t="s">
        <v>204</v>
      </c>
      <c r="X1784" s="162" t="s">
        <v>204</v>
      </c>
      <c r="Y1784" s="162" t="s">
        <v>204</v>
      </c>
      <c r="Z1784" s="162" t="s">
        <v>204</v>
      </c>
      <c r="AA1784" s="162" t="s">
        <v>204</v>
      </c>
      <c r="AB1784" s="162" t="s">
        <v>205</v>
      </c>
      <c r="AC1784" s="162" t="s">
        <v>204</v>
      </c>
      <c r="AD1784" s="162" t="s">
        <v>204</v>
      </c>
      <c r="AE1784" s="162" t="s">
        <v>204</v>
      </c>
      <c r="AF1784" s="162" t="s">
        <v>204</v>
      </c>
      <c r="AG1784" s="162" t="s">
        <v>197</v>
      </c>
    </row>
    <row r="1785" spans="1:33" x14ac:dyDescent="0.25">
      <c r="A1785" s="162" t="s">
        <v>239</v>
      </c>
      <c r="B1785" s="162" t="s">
        <v>197</v>
      </c>
      <c r="C1785" s="162" t="s">
        <v>197</v>
      </c>
      <c r="D1785" s="162" t="s">
        <v>1358</v>
      </c>
      <c r="E1785" s="162" t="s">
        <v>197</v>
      </c>
      <c r="F1785" s="162" t="s">
        <v>1359</v>
      </c>
      <c r="G1785" s="162" t="s">
        <v>98</v>
      </c>
      <c r="H1785" s="162" t="s">
        <v>97</v>
      </c>
      <c r="I1785" s="162" t="s">
        <v>1424</v>
      </c>
      <c r="J1785" s="162" t="s">
        <v>1412</v>
      </c>
      <c r="K1785" s="162" t="s">
        <v>10</v>
      </c>
      <c r="L1785" s="162">
        <v>6</v>
      </c>
      <c r="M1785" s="162">
        <v>2018</v>
      </c>
      <c r="N1785" s="162" t="s">
        <v>3142</v>
      </c>
      <c r="O1785" s="162">
        <v>2054</v>
      </c>
      <c r="P1785" s="162" t="s">
        <v>204</v>
      </c>
      <c r="Q1785" s="162" t="s">
        <v>204</v>
      </c>
      <c r="R1785" s="162" t="s">
        <v>242</v>
      </c>
      <c r="S1785" s="162" t="s">
        <v>204</v>
      </c>
      <c r="T1785" s="162" t="s">
        <v>204</v>
      </c>
      <c r="U1785" s="162" t="s">
        <v>204</v>
      </c>
      <c r="V1785" s="162" t="s">
        <v>204</v>
      </c>
      <c r="W1785" s="162" t="s">
        <v>204</v>
      </c>
      <c r="X1785" s="162" t="s">
        <v>204</v>
      </c>
      <c r="Y1785" s="162" t="s">
        <v>204</v>
      </c>
      <c r="Z1785" s="162" t="s">
        <v>204</v>
      </c>
      <c r="AA1785" s="162" t="s">
        <v>204</v>
      </c>
      <c r="AB1785" s="162" t="s">
        <v>205</v>
      </c>
      <c r="AC1785" s="162" t="s">
        <v>204</v>
      </c>
      <c r="AD1785" s="162" t="s">
        <v>204</v>
      </c>
      <c r="AE1785" s="162" t="s">
        <v>204</v>
      </c>
      <c r="AF1785" s="162" t="s">
        <v>204</v>
      </c>
      <c r="AG1785" s="162" t="s">
        <v>197</v>
      </c>
    </row>
    <row r="1786" spans="1:33" x14ac:dyDescent="0.25">
      <c r="A1786" s="162" t="s">
        <v>239</v>
      </c>
      <c r="B1786" s="162" t="s">
        <v>197</v>
      </c>
      <c r="C1786" s="162" t="s">
        <v>197</v>
      </c>
      <c r="D1786" s="162" t="s">
        <v>1358</v>
      </c>
      <c r="E1786" s="162" t="s">
        <v>197</v>
      </c>
      <c r="F1786" s="162" t="s">
        <v>1359</v>
      </c>
      <c r="G1786" s="162" t="s">
        <v>3144</v>
      </c>
      <c r="H1786" s="162" t="s">
        <v>3145</v>
      </c>
      <c r="I1786" s="162" t="s">
        <v>3020</v>
      </c>
      <c r="J1786" s="162" t="s">
        <v>189</v>
      </c>
      <c r="K1786" s="162" t="s">
        <v>47</v>
      </c>
      <c r="L1786" s="162">
        <v>4</v>
      </c>
      <c r="M1786" s="162">
        <v>2018</v>
      </c>
      <c r="N1786" s="162" t="s">
        <v>3146</v>
      </c>
      <c r="O1786" s="162">
        <v>10015</v>
      </c>
      <c r="P1786" s="162" t="s">
        <v>204</v>
      </c>
      <c r="Q1786" s="162" t="s">
        <v>204</v>
      </c>
      <c r="R1786" s="162" t="s">
        <v>242</v>
      </c>
      <c r="S1786" s="162" t="s">
        <v>204</v>
      </c>
      <c r="T1786" s="162" t="s">
        <v>204</v>
      </c>
      <c r="U1786" s="162" t="s">
        <v>204</v>
      </c>
      <c r="V1786" s="162" t="s">
        <v>204</v>
      </c>
      <c r="W1786" s="162" t="s">
        <v>204</v>
      </c>
      <c r="X1786" s="162" t="s">
        <v>204</v>
      </c>
      <c r="Y1786" s="162" t="s">
        <v>205</v>
      </c>
      <c r="Z1786" s="162" t="s">
        <v>204</v>
      </c>
      <c r="AA1786" s="162" t="s">
        <v>204</v>
      </c>
      <c r="AB1786" s="162" t="s">
        <v>204</v>
      </c>
      <c r="AC1786" s="162" t="s">
        <v>204</v>
      </c>
      <c r="AD1786" s="162" t="s">
        <v>204</v>
      </c>
      <c r="AE1786" s="162" t="s">
        <v>204</v>
      </c>
      <c r="AF1786" s="162" t="s">
        <v>204</v>
      </c>
      <c r="AG1786" s="162" t="s">
        <v>197</v>
      </c>
    </row>
    <row r="1787" spans="1:33" x14ac:dyDescent="0.25">
      <c r="A1787" s="162" t="s">
        <v>239</v>
      </c>
      <c r="B1787" s="162" t="s">
        <v>197</v>
      </c>
      <c r="C1787" s="162" t="s">
        <v>197</v>
      </c>
      <c r="D1787" s="162" t="s">
        <v>1358</v>
      </c>
      <c r="E1787" s="162" t="s">
        <v>197</v>
      </c>
      <c r="F1787" s="162" t="s">
        <v>1359</v>
      </c>
      <c r="G1787" s="162" t="s">
        <v>102</v>
      </c>
      <c r="H1787" s="162" t="s">
        <v>101</v>
      </c>
      <c r="I1787" s="162" t="s">
        <v>1564</v>
      </c>
      <c r="J1787" s="162" t="s">
        <v>186</v>
      </c>
      <c r="K1787" s="162" t="s">
        <v>10</v>
      </c>
      <c r="L1787" s="162">
        <v>3</v>
      </c>
      <c r="M1787" s="162">
        <v>2018</v>
      </c>
      <c r="N1787" s="162" t="s">
        <v>3159</v>
      </c>
      <c r="O1787" s="162">
        <v>5857</v>
      </c>
      <c r="P1787" s="162" t="s">
        <v>204</v>
      </c>
      <c r="Q1787" s="162" t="s">
        <v>204</v>
      </c>
      <c r="R1787" s="162" t="s">
        <v>242</v>
      </c>
      <c r="S1787" s="162" t="s">
        <v>204</v>
      </c>
      <c r="T1787" s="162" t="s">
        <v>204</v>
      </c>
      <c r="U1787" s="162" t="s">
        <v>204</v>
      </c>
      <c r="V1787" s="162" t="s">
        <v>204</v>
      </c>
      <c r="W1787" s="162" t="s">
        <v>204</v>
      </c>
      <c r="X1787" s="162" t="s">
        <v>205</v>
      </c>
      <c r="Y1787" s="162" t="s">
        <v>205</v>
      </c>
      <c r="Z1787" s="162" t="s">
        <v>204</v>
      </c>
      <c r="AA1787" s="162" t="s">
        <v>204</v>
      </c>
      <c r="AB1787" s="162" t="s">
        <v>205</v>
      </c>
      <c r="AC1787" s="162" t="s">
        <v>204</v>
      </c>
      <c r="AD1787" s="162" t="s">
        <v>204</v>
      </c>
      <c r="AE1787" s="162" t="s">
        <v>204</v>
      </c>
      <c r="AF1787" s="162" t="s">
        <v>204</v>
      </c>
      <c r="AG1787" s="162" t="s">
        <v>197</v>
      </c>
    </row>
    <row r="1788" spans="1:33" x14ac:dyDescent="0.25">
      <c r="A1788" s="162" t="s">
        <v>239</v>
      </c>
      <c r="B1788" s="162" t="s">
        <v>197</v>
      </c>
      <c r="C1788" s="162" t="s">
        <v>197</v>
      </c>
      <c r="D1788" s="162" t="s">
        <v>1358</v>
      </c>
      <c r="E1788" s="162" t="s">
        <v>197</v>
      </c>
      <c r="F1788" s="162" t="s">
        <v>1359</v>
      </c>
      <c r="G1788" s="162" t="s">
        <v>102</v>
      </c>
      <c r="H1788" s="162" t="s">
        <v>101</v>
      </c>
      <c r="I1788" s="162" t="s">
        <v>1564</v>
      </c>
      <c r="J1788" s="162" t="s">
        <v>186</v>
      </c>
      <c r="K1788" s="162" t="s">
        <v>10</v>
      </c>
      <c r="L1788" s="162">
        <v>11</v>
      </c>
      <c r="M1788" s="162">
        <v>2017</v>
      </c>
      <c r="N1788" s="162" t="s">
        <v>3155</v>
      </c>
      <c r="O1788" s="162">
        <v>5377</v>
      </c>
      <c r="P1788" s="162" t="s">
        <v>204</v>
      </c>
      <c r="Q1788" s="162" t="s">
        <v>204</v>
      </c>
      <c r="R1788" s="162" t="s">
        <v>242</v>
      </c>
      <c r="S1788" s="162" t="s">
        <v>204</v>
      </c>
      <c r="T1788" s="162" t="s">
        <v>204</v>
      </c>
      <c r="U1788" s="162" t="s">
        <v>204</v>
      </c>
      <c r="V1788" s="162" t="s">
        <v>204</v>
      </c>
      <c r="W1788" s="162" t="s">
        <v>204</v>
      </c>
      <c r="X1788" s="162" t="s">
        <v>205</v>
      </c>
      <c r="Y1788" s="162" t="s">
        <v>205</v>
      </c>
      <c r="Z1788" s="162" t="s">
        <v>204</v>
      </c>
      <c r="AA1788" s="162" t="s">
        <v>204</v>
      </c>
      <c r="AB1788" s="162" t="s">
        <v>205</v>
      </c>
      <c r="AC1788" s="162" t="s">
        <v>204</v>
      </c>
      <c r="AD1788" s="162" t="s">
        <v>204</v>
      </c>
      <c r="AE1788" s="162" t="s">
        <v>204</v>
      </c>
      <c r="AF1788" s="162" t="s">
        <v>204</v>
      </c>
      <c r="AG1788" s="162" t="s">
        <v>197</v>
      </c>
    </row>
    <row r="1789" spans="1:33" x14ac:dyDescent="0.25">
      <c r="A1789" s="162" t="s">
        <v>239</v>
      </c>
      <c r="B1789" s="162" t="s">
        <v>197</v>
      </c>
      <c r="C1789" s="162" t="s">
        <v>197</v>
      </c>
      <c r="D1789" s="162" t="s">
        <v>1358</v>
      </c>
      <c r="E1789" s="162" t="s">
        <v>197</v>
      </c>
      <c r="F1789" s="162" t="s">
        <v>1359</v>
      </c>
      <c r="G1789" s="162" t="s">
        <v>102</v>
      </c>
      <c r="H1789" s="162" t="s">
        <v>101</v>
      </c>
      <c r="I1789" s="162" t="s">
        <v>1564</v>
      </c>
      <c r="J1789" s="162" t="s">
        <v>186</v>
      </c>
      <c r="K1789" s="162" t="s">
        <v>10</v>
      </c>
      <c r="L1789" s="162">
        <v>11</v>
      </c>
      <c r="M1789" s="162">
        <v>2017</v>
      </c>
      <c r="N1789" s="162" t="s">
        <v>3156</v>
      </c>
      <c r="O1789" s="162">
        <v>4521</v>
      </c>
      <c r="P1789" s="162" t="s">
        <v>204</v>
      </c>
      <c r="Q1789" s="162" t="s">
        <v>204</v>
      </c>
      <c r="R1789" s="162" t="s">
        <v>242</v>
      </c>
      <c r="S1789" s="162" t="s">
        <v>204</v>
      </c>
      <c r="T1789" s="162" t="s">
        <v>204</v>
      </c>
      <c r="U1789" s="162" t="s">
        <v>204</v>
      </c>
      <c r="V1789" s="162" t="s">
        <v>204</v>
      </c>
      <c r="W1789" s="162" t="s">
        <v>204</v>
      </c>
      <c r="X1789" s="162" t="s">
        <v>205</v>
      </c>
      <c r="Y1789" s="162" t="s">
        <v>205</v>
      </c>
      <c r="Z1789" s="162" t="s">
        <v>204</v>
      </c>
      <c r="AA1789" s="162" t="s">
        <v>204</v>
      </c>
      <c r="AB1789" s="162" t="s">
        <v>205</v>
      </c>
      <c r="AC1789" s="162" t="s">
        <v>204</v>
      </c>
      <c r="AD1789" s="162" t="s">
        <v>204</v>
      </c>
      <c r="AE1789" s="162" t="s">
        <v>204</v>
      </c>
      <c r="AF1789" s="162" t="s">
        <v>204</v>
      </c>
      <c r="AG1789" s="162" t="s">
        <v>197</v>
      </c>
    </row>
    <row r="1790" spans="1:33" x14ac:dyDescent="0.25">
      <c r="A1790" s="162" t="s">
        <v>239</v>
      </c>
      <c r="B1790" s="162" t="s">
        <v>197</v>
      </c>
      <c r="C1790" s="162" t="s">
        <v>197</v>
      </c>
      <c r="D1790" s="162" t="s">
        <v>1358</v>
      </c>
      <c r="E1790" s="162" t="s">
        <v>197</v>
      </c>
      <c r="F1790" s="162" t="s">
        <v>1359</v>
      </c>
      <c r="G1790" s="162" t="s">
        <v>102</v>
      </c>
      <c r="H1790" s="162" t="s">
        <v>101</v>
      </c>
      <c r="I1790" s="162" t="s">
        <v>1564</v>
      </c>
      <c r="J1790" s="162" t="s">
        <v>186</v>
      </c>
      <c r="K1790" s="162" t="s">
        <v>10</v>
      </c>
      <c r="L1790" s="162">
        <v>12</v>
      </c>
      <c r="M1790" s="162">
        <v>2017</v>
      </c>
      <c r="N1790" s="162" t="s">
        <v>3157</v>
      </c>
      <c r="O1790" s="162">
        <v>3863</v>
      </c>
      <c r="P1790" s="162" t="s">
        <v>204</v>
      </c>
      <c r="Q1790" s="162" t="s">
        <v>204</v>
      </c>
      <c r="R1790" s="162" t="s">
        <v>242</v>
      </c>
      <c r="S1790" s="162" t="s">
        <v>204</v>
      </c>
      <c r="T1790" s="162" t="s">
        <v>204</v>
      </c>
      <c r="U1790" s="162" t="s">
        <v>204</v>
      </c>
      <c r="V1790" s="162" t="s">
        <v>204</v>
      </c>
      <c r="W1790" s="162" t="s">
        <v>204</v>
      </c>
      <c r="X1790" s="162" t="s">
        <v>205</v>
      </c>
      <c r="Y1790" s="162" t="s">
        <v>205</v>
      </c>
      <c r="Z1790" s="162" t="s">
        <v>204</v>
      </c>
      <c r="AA1790" s="162" t="s">
        <v>204</v>
      </c>
      <c r="AB1790" s="162" t="s">
        <v>205</v>
      </c>
      <c r="AC1790" s="162" t="s">
        <v>204</v>
      </c>
      <c r="AD1790" s="162" t="s">
        <v>204</v>
      </c>
      <c r="AE1790" s="162" t="s">
        <v>204</v>
      </c>
      <c r="AF1790" s="162" t="s">
        <v>204</v>
      </c>
      <c r="AG1790" s="162" t="s">
        <v>197</v>
      </c>
    </row>
    <row r="1791" spans="1:33" x14ac:dyDescent="0.25">
      <c r="A1791" s="162" t="s">
        <v>239</v>
      </c>
      <c r="B1791" s="162" t="s">
        <v>197</v>
      </c>
      <c r="C1791" s="162" t="s">
        <v>197</v>
      </c>
      <c r="D1791" s="162" t="s">
        <v>1358</v>
      </c>
      <c r="E1791" s="162" t="s">
        <v>197</v>
      </c>
      <c r="F1791" s="162" t="s">
        <v>1359</v>
      </c>
      <c r="G1791" s="162" t="s">
        <v>102</v>
      </c>
      <c r="H1791" s="162" t="s">
        <v>101</v>
      </c>
      <c r="I1791" s="162" t="s">
        <v>1564</v>
      </c>
      <c r="J1791" s="162" t="s">
        <v>186</v>
      </c>
      <c r="K1791" s="162" t="s">
        <v>10</v>
      </c>
      <c r="L1791" s="162">
        <v>12</v>
      </c>
      <c r="M1791" s="162">
        <v>2017</v>
      </c>
      <c r="N1791" s="162" t="s">
        <v>3158</v>
      </c>
      <c r="O1791" s="162">
        <v>2972</v>
      </c>
      <c r="P1791" s="162" t="s">
        <v>204</v>
      </c>
      <c r="Q1791" s="162" t="s">
        <v>204</v>
      </c>
      <c r="R1791" s="162" t="s">
        <v>242</v>
      </c>
      <c r="S1791" s="162" t="s">
        <v>204</v>
      </c>
      <c r="T1791" s="162" t="s">
        <v>204</v>
      </c>
      <c r="U1791" s="162" t="s">
        <v>204</v>
      </c>
      <c r="V1791" s="162" t="s">
        <v>204</v>
      </c>
      <c r="W1791" s="162" t="s">
        <v>204</v>
      </c>
      <c r="X1791" s="162" t="s">
        <v>205</v>
      </c>
      <c r="Y1791" s="162" t="s">
        <v>205</v>
      </c>
      <c r="Z1791" s="162" t="s">
        <v>204</v>
      </c>
      <c r="AA1791" s="162" t="s">
        <v>204</v>
      </c>
      <c r="AB1791" s="162" t="s">
        <v>205</v>
      </c>
      <c r="AC1791" s="162" t="s">
        <v>204</v>
      </c>
      <c r="AD1791" s="162" t="s">
        <v>204</v>
      </c>
      <c r="AE1791" s="162" t="s">
        <v>204</v>
      </c>
      <c r="AF1791" s="162" t="s">
        <v>204</v>
      </c>
      <c r="AG1791" s="162" t="s">
        <v>197</v>
      </c>
    </row>
    <row r="1792" spans="1:33" x14ac:dyDescent="0.25">
      <c r="A1792" s="162" t="s">
        <v>239</v>
      </c>
      <c r="B1792" s="162" t="s">
        <v>197</v>
      </c>
      <c r="C1792" s="162" t="s">
        <v>197</v>
      </c>
      <c r="D1792" s="162" t="s">
        <v>1358</v>
      </c>
      <c r="E1792" s="162" t="s">
        <v>197</v>
      </c>
      <c r="F1792" s="162" t="s">
        <v>1359</v>
      </c>
      <c r="G1792" s="162" t="s">
        <v>102</v>
      </c>
      <c r="H1792" s="162" t="s">
        <v>101</v>
      </c>
      <c r="I1792" s="162" t="s">
        <v>1564</v>
      </c>
      <c r="J1792" s="162" t="s">
        <v>186</v>
      </c>
      <c r="K1792" s="162" t="s">
        <v>10</v>
      </c>
      <c r="L1792" s="162">
        <v>10</v>
      </c>
      <c r="M1792" s="162">
        <v>2017</v>
      </c>
      <c r="N1792" s="162" t="s">
        <v>3153</v>
      </c>
      <c r="O1792" s="162">
        <v>7110</v>
      </c>
      <c r="P1792" s="162" t="s">
        <v>204</v>
      </c>
      <c r="Q1792" s="162" t="s">
        <v>204</v>
      </c>
      <c r="R1792" s="162" t="s">
        <v>242</v>
      </c>
      <c r="S1792" s="162" t="s">
        <v>204</v>
      </c>
      <c r="T1792" s="162" t="s">
        <v>204</v>
      </c>
      <c r="U1792" s="162" t="s">
        <v>204</v>
      </c>
      <c r="V1792" s="162" t="s">
        <v>204</v>
      </c>
      <c r="W1792" s="162" t="s">
        <v>204</v>
      </c>
      <c r="X1792" s="162" t="s">
        <v>205</v>
      </c>
      <c r="Y1792" s="162" t="s">
        <v>205</v>
      </c>
      <c r="Z1792" s="162" t="s">
        <v>204</v>
      </c>
      <c r="AA1792" s="162" t="s">
        <v>204</v>
      </c>
      <c r="AB1792" s="162" t="s">
        <v>205</v>
      </c>
      <c r="AC1792" s="162" t="s">
        <v>204</v>
      </c>
      <c r="AD1792" s="162" t="s">
        <v>204</v>
      </c>
      <c r="AE1792" s="162" t="s">
        <v>204</v>
      </c>
      <c r="AF1792" s="162" t="s">
        <v>204</v>
      </c>
      <c r="AG1792" s="162" t="s">
        <v>197</v>
      </c>
    </row>
    <row r="1793" spans="1:33" x14ac:dyDescent="0.25">
      <c r="A1793" s="162" t="s">
        <v>239</v>
      </c>
      <c r="B1793" s="162" t="s">
        <v>197</v>
      </c>
      <c r="C1793" s="162" t="s">
        <v>197</v>
      </c>
      <c r="D1793" s="162" t="s">
        <v>1358</v>
      </c>
      <c r="E1793" s="162" t="s">
        <v>197</v>
      </c>
      <c r="F1793" s="162" t="s">
        <v>1359</v>
      </c>
      <c r="G1793" s="162" t="s">
        <v>102</v>
      </c>
      <c r="H1793" s="162" t="s">
        <v>101</v>
      </c>
      <c r="I1793" s="162" t="s">
        <v>1564</v>
      </c>
      <c r="J1793" s="162" t="s">
        <v>186</v>
      </c>
      <c r="K1793" s="162" t="s">
        <v>10</v>
      </c>
      <c r="L1793" s="162">
        <v>10</v>
      </c>
      <c r="M1793" s="162">
        <v>2017</v>
      </c>
      <c r="N1793" s="162" t="s">
        <v>3154</v>
      </c>
      <c r="O1793" s="162">
        <v>5470</v>
      </c>
      <c r="P1793" s="162" t="s">
        <v>204</v>
      </c>
      <c r="Q1793" s="162" t="s">
        <v>204</v>
      </c>
      <c r="R1793" s="162" t="s">
        <v>242</v>
      </c>
      <c r="S1793" s="162" t="s">
        <v>204</v>
      </c>
      <c r="T1793" s="162" t="s">
        <v>204</v>
      </c>
      <c r="U1793" s="162" t="s">
        <v>204</v>
      </c>
      <c r="V1793" s="162" t="s">
        <v>204</v>
      </c>
      <c r="W1793" s="162" t="s">
        <v>204</v>
      </c>
      <c r="X1793" s="162" t="s">
        <v>205</v>
      </c>
      <c r="Y1793" s="162" t="s">
        <v>205</v>
      </c>
      <c r="Z1793" s="162" t="s">
        <v>204</v>
      </c>
      <c r="AA1793" s="162" t="s">
        <v>204</v>
      </c>
      <c r="AB1793" s="162" t="s">
        <v>205</v>
      </c>
      <c r="AC1793" s="162" t="s">
        <v>204</v>
      </c>
      <c r="AD1793" s="162" t="s">
        <v>204</v>
      </c>
      <c r="AE1793" s="162" t="s">
        <v>204</v>
      </c>
      <c r="AF1793" s="162" t="s">
        <v>204</v>
      </c>
      <c r="AG1793" s="162" t="s">
        <v>197</v>
      </c>
    </row>
    <row r="1794" spans="1:33" x14ac:dyDescent="0.25">
      <c r="A1794" s="162" t="s">
        <v>239</v>
      </c>
      <c r="B1794" s="162" t="s">
        <v>197</v>
      </c>
      <c r="C1794" s="162" t="s">
        <v>197</v>
      </c>
      <c r="D1794" s="162" t="s">
        <v>1358</v>
      </c>
      <c r="E1794" s="162" t="s">
        <v>197</v>
      </c>
      <c r="F1794" s="162" t="s">
        <v>1359</v>
      </c>
      <c r="G1794" s="162" t="s">
        <v>102</v>
      </c>
      <c r="H1794" s="162" t="s">
        <v>101</v>
      </c>
      <c r="I1794" s="162" t="s">
        <v>1564</v>
      </c>
      <c r="J1794" s="162" t="s">
        <v>186</v>
      </c>
      <c r="K1794" s="162" t="s">
        <v>10</v>
      </c>
      <c r="L1794" s="162">
        <v>8</v>
      </c>
      <c r="M1794" s="162">
        <v>2017</v>
      </c>
      <c r="N1794" s="162" t="s">
        <v>3150</v>
      </c>
      <c r="O1794" s="162">
        <v>1574</v>
      </c>
      <c r="P1794" s="162" t="s">
        <v>204</v>
      </c>
      <c r="Q1794" s="162" t="s">
        <v>204</v>
      </c>
      <c r="R1794" s="162" t="s">
        <v>242</v>
      </c>
      <c r="S1794" s="162" t="s">
        <v>204</v>
      </c>
      <c r="T1794" s="162" t="s">
        <v>204</v>
      </c>
      <c r="U1794" s="162" t="s">
        <v>204</v>
      </c>
      <c r="V1794" s="162" t="s">
        <v>204</v>
      </c>
      <c r="W1794" s="162" t="s">
        <v>204</v>
      </c>
      <c r="X1794" s="162" t="s">
        <v>205</v>
      </c>
      <c r="Y1794" s="162" t="s">
        <v>205</v>
      </c>
      <c r="Z1794" s="162" t="s">
        <v>204</v>
      </c>
      <c r="AA1794" s="162" t="s">
        <v>204</v>
      </c>
      <c r="AB1794" s="162" t="s">
        <v>205</v>
      </c>
      <c r="AC1794" s="162" t="s">
        <v>204</v>
      </c>
      <c r="AD1794" s="162" t="s">
        <v>204</v>
      </c>
      <c r="AE1794" s="162" t="s">
        <v>204</v>
      </c>
      <c r="AF1794" s="162" t="s">
        <v>204</v>
      </c>
      <c r="AG1794" s="162" t="s">
        <v>197</v>
      </c>
    </row>
    <row r="1795" spans="1:33" x14ac:dyDescent="0.25">
      <c r="A1795" s="162" t="s">
        <v>239</v>
      </c>
      <c r="B1795" s="162" t="s">
        <v>197</v>
      </c>
      <c r="C1795" s="162" t="s">
        <v>197</v>
      </c>
      <c r="D1795" s="162" t="s">
        <v>1358</v>
      </c>
      <c r="E1795" s="162" t="s">
        <v>197</v>
      </c>
      <c r="F1795" s="162" t="s">
        <v>1359</v>
      </c>
      <c r="G1795" s="162" t="s">
        <v>102</v>
      </c>
      <c r="H1795" s="162" t="s">
        <v>101</v>
      </c>
      <c r="I1795" s="162" t="s">
        <v>1564</v>
      </c>
      <c r="J1795" s="162" t="s">
        <v>186</v>
      </c>
      <c r="K1795" s="162" t="s">
        <v>10</v>
      </c>
      <c r="L1795" s="162">
        <v>8</v>
      </c>
      <c r="M1795" s="162">
        <v>2017</v>
      </c>
      <c r="N1795" s="162" t="s">
        <v>3151</v>
      </c>
      <c r="O1795" s="162">
        <v>586</v>
      </c>
      <c r="P1795" s="162" t="s">
        <v>204</v>
      </c>
      <c r="Q1795" s="162" t="s">
        <v>204</v>
      </c>
      <c r="R1795" s="162" t="s">
        <v>242</v>
      </c>
      <c r="S1795" s="162" t="s">
        <v>204</v>
      </c>
      <c r="T1795" s="162" t="s">
        <v>204</v>
      </c>
      <c r="U1795" s="162" t="s">
        <v>204</v>
      </c>
      <c r="V1795" s="162" t="s">
        <v>204</v>
      </c>
      <c r="W1795" s="162" t="s">
        <v>204</v>
      </c>
      <c r="X1795" s="162" t="s">
        <v>205</v>
      </c>
      <c r="Y1795" s="162" t="s">
        <v>205</v>
      </c>
      <c r="Z1795" s="162" t="s">
        <v>204</v>
      </c>
      <c r="AA1795" s="162" t="s">
        <v>204</v>
      </c>
      <c r="AB1795" s="162" t="s">
        <v>205</v>
      </c>
      <c r="AC1795" s="162" t="s">
        <v>204</v>
      </c>
      <c r="AD1795" s="162" t="s">
        <v>204</v>
      </c>
      <c r="AE1795" s="162" t="s">
        <v>204</v>
      </c>
      <c r="AF1795" s="162" t="s">
        <v>204</v>
      </c>
      <c r="AG1795" s="162" t="s">
        <v>197</v>
      </c>
    </row>
    <row r="1796" spans="1:33" x14ac:dyDescent="0.25">
      <c r="A1796" s="162" t="s">
        <v>239</v>
      </c>
      <c r="B1796" s="162" t="s">
        <v>197</v>
      </c>
      <c r="C1796" s="162" t="s">
        <v>197</v>
      </c>
      <c r="D1796" s="162" t="s">
        <v>1358</v>
      </c>
      <c r="E1796" s="162" t="s">
        <v>197</v>
      </c>
      <c r="F1796" s="162" t="s">
        <v>1359</v>
      </c>
      <c r="G1796" s="162" t="s">
        <v>102</v>
      </c>
      <c r="H1796" s="162" t="s">
        <v>101</v>
      </c>
      <c r="I1796" s="162" t="s">
        <v>1564</v>
      </c>
      <c r="J1796" s="162" t="s">
        <v>186</v>
      </c>
      <c r="K1796" s="162" t="s">
        <v>10</v>
      </c>
      <c r="L1796" s="162">
        <v>7</v>
      </c>
      <c r="M1796" s="162">
        <v>2017</v>
      </c>
      <c r="N1796" s="162" t="s">
        <v>3147</v>
      </c>
      <c r="O1796" s="162">
        <v>4846</v>
      </c>
      <c r="P1796" s="162" t="s">
        <v>204</v>
      </c>
      <c r="Q1796" s="162" t="s">
        <v>204</v>
      </c>
      <c r="R1796" s="162" t="s">
        <v>242</v>
      </c>
      <c r="S1796" s="162" t="s">
        <v>204</v>
      </c>
      <c r="T1796" s="162" t="s">
        <v>204</v>
      </c>
      <c r="U1796" s="162" t="s">
        <v>204</v>
      </c>
      <c r="V1796" s="162" t="s">
        <v>204</v>
      </c>
      <c r="W1796" s="162" t="s">
        <v>204</v>
      </c>
      <c r="X1796" s="162" t="s">
        <v>205</v>
      </c>
      <c r="Y1796" s="162" t="s">
        <v>205</v>
      </c>
      <c r="Z1796" s="162" t="s">
        <v>204</v>
      </c>
      <c r="AA1796" s="162" t="s">
        <v>204</v>
      </c>
      <c r="AB1796" s="162" t="s">
        <v>205</v>
      </c>
      <c r="AC1796" s="162" t="s">
        <v>204</v>
      </c>
      <c r="AD1796" s="162" t="s">
        <v>204</v>
      </c>
      <c r="AE1796" s="162" t="s">
        <v>204</v>
      </c>
      <c r="AF1796" s="162" t="s">
        <v>204</v>
      </c>
      <c r="AG1796" s="162" t="s">
        <v>197</v>
      </c>
    </row>
    <row r="1797" spans="1:33" x14ac:dyDescent="0.25">
      <c r="A1797" s="162" t="s">
        <v>239</v>
      </c>
      <c r="B1797" s="162" t="s">
        <v>197</v>
      </c>
      <c r="C1797" s="162" t="s">
        <v>197</v>
      </c>
      <c r="D1797" s="162" t="s">
        <v>1358</v>
      </c>
      <c r="E1797" s="162" t="s">
        <v>197</v>
      </c>
      <c r="F1797" s="162" t="s">
        <v>1359</v>
      </c>
      <c r="G1797" s="162" t="s">
        <v>102</v>
      </c>
      <c r="H1797" s="162" t="s">
        <v>101</v>
      </c>
      <c r="I1797" s="162" t="s">
        <v>1564</v>
      </c>
      <c r="J1797" s="162" t="s">
        <v>186</v>
      </c>
      <c r="K1797" s="162" t="s">
        <v>10</v>
      </c>
      <c r="L1797" s="162">
        <v>7</v>
      </c>
      <c r="M1797" s="162">
        <v>2017</v>
      </c>
      <c r="N1797" s="162" t="s">
        <v>3149</v>
      </c>
      <c r="O1797" s="162">
        <v>223</v>
      </c>
      <c r="P1797" s="162" t="s">
        <v>204</v>
      </c>
      <c r="Q1797" s="162" t="s">
        <v>204</v>
      </c>
      <c r="R1797" s="162" t="s">
        <v>242</v>
      </c>
      <c r="S1797" s="162" t="s">
        <v>204</v>
      </c>
      <c r="T1797" s="162" t="s">
        <v>204</v>
      </c>
      <c r="U1797" s="162" t="s">
        <v>204</v>
      </c>
      <c r="V1797" s="162" t="s">
        <v>204</v>
      </c>
      <c r="W1797" s="162" t="s">
        <v>204</v>
      </c>
      <c r="X1797" s="162" t="s">
        <v>205</v>
      </c>
      <c r="Y1797" s="162" t="s">
        <v>205</v>
      </c>
      <c r="Z1797" s="162" t="s">
        <v>204</v>
      </c>
      <c r="AA1797" s="162" t="s">
        <v>204</v>
      </c>
      <c r="AB1797" s="162" t="s">
        <v>205</v>
      </c>
      <c r="AC1797" s="162" t="s">
        <v>204</v>
      </c>
      <c r="AD1797" s="162" t="s">
        <v>204</v>
      </c>
      <c r="AE1797" s="162" t="s">
        <v>204</v>
      </c>
      <c r="AF1797" s="162" t="s">
        <v>204</v>
      </c>
      <c r="AG1797" s="162" t="s">
        <v>197</v>
      </c>
    </row>
    <row r="1798" spans="1:33" x14ac:dyDescent="0.25">
      <c r="A1798" s="162" t="s">
        <v>239</v>
      </c>
      <c r="B1798" s="162" t="s">
        <v>197</v>
      </c>
      <c r="C1798" s="162" t="s">
        <v>197</v>
      </c>
      <c r="D1798" s="162" t="s">
        <v>1358</v>
      </c>
      <c r="E1798" s="162" t="s">
        <v>197</v>
      </c>
      <c r="F1798" s="162" t="s">
        <v>1359</v>
      </c>
      <c r="G1798" s="162" t="s">
        <v>102</v>
      </c>
      <c r="H1798" s="162" t="s">
        <v>101</v>
      </c>
      <c r="I1798" s="162" t="s">
        <v>1564</v>
      </c>
      <c r="J1798" s="162" t="s">
        <v>186</v>
      </c>
      <c r="K1798" s="162" t="s">
        <v>10</v>
      </c>
      <c r="L1798" s="162">
        <v>7</v>
      </c>
      <c r="M1798" s="162">
        <v>2017</v>
      </c>
      <c r="N1798" s="162" t="s">
        <v>3148</v>
      </c>
      <c r="O1798" s="162">
        <v>563</v>
      </c>
      <c r="P1798" s="162" t="s">
        <v>204</v>
      </c>
      <c r="Q1798" s="162" t="s">
        <v>204</v>
      </c>
      <c r="R1798" s="162" t="s">
        <v>242</v>
      </c>
      <c r="S1798" s="162" t="s">
        <v>204</v>
      </c>
      <c r="T1798" s="162" t="s">
        <v>204</v>
      </c>
      <c r="U1798" s="162" t="s">
        <v>204</v>
      </c>
      <c r="V1798" s="162" t="s">
        <v>204</v>
      </c>
      <c r="W1798" s="162" t="s">
        <v>204</v>
      </c>
      <c r="X1798" s="162" t="s">
        <v>205</v>
      </c>
      <c r="Y1798" s="162" t="s">
        <v>205</v>
      </c>
      <c r="Z1798" s="162" t="s">
        <v>204</v>
      </c>
      <c r="AA1798" s="162" t="s">
        <v>204</v>
      </c>
      <c r="AB1798" s="162" t="s">
        <v>205</v>
      </c>
      <c r="AC1798" s="162" t="s">
        <v>204</v>
      </c>
      <c r="AD1798" s="162" t="s">
        <v>204</v>
      </c>
      <c r="AE1798" s="162" t="s">
        <v>204</v>
      </c>
      <c r="AF1798" s="162" t="s">
        <v>204</v>
      </c>
      <c r="AG1798" s="162" t="s">
        <v>197</v>
      </c>
    </row>
    <row r="1799" spans="1:33" x14ac:dyDescent="0.25">
      <c r="A1799" s="162" t="s">
        <v>239</v>
      </c>
      <c r="B1799" s="162" t="s">
        <v>197</v>
      </c>
      <c r="C1799" s="162" t="s">
        <v>197</v>
      </c>
      <c r="D1799" s="162" t="s">
        <v>1358</v>
      </c>
      <c r="E1799" s="162" t="s">
        <v>197</v>
      </c>
      <c r="F1799" s="162" t="s">
        <v>1359</v>
      </c>
      <c r="G1799" s="162" t="s">
        <v>102</v>
      </c>
      <c r="H1799" s="162" t="s">
        <v>101</v>
      </c>
      <c r="I1799" s="162" t="s">
        <v>1564</v>
      </c>
      <c r="J1799" s="162" t="s">
        <v>186</v>
      </c>
      <c r="K1799" s="162" t="s">
        <v>10</v>
      </c>
      <c r="L1799" s="162">
        <v>9</v>
      </c>
      <c r="M1799" s="162">
        <v>2017</v>
      </c>
      <c r="N1799" s="162" t="s">
        <v>3152</v>
      </c>
      <c r="O1799" s="162">
        <v>637</v>
      </c>
      <c r="P1799" s="162" t="s">
        <v>204</v>
      </c>
      <c r="Q1799" s="162" t="s">
        <v>204</v>
      </c>
      <c r="R1799" s="162" t="s">
        <v>242</v>
      </c>
      <c r="S1799" s="162" t="s">
        <v>204</v>
      </c>
      <c r="T1799" s="162" t="s">
        <v>204</v>
      </c>
      <c r="U1799" s="162" t="s">
        <v>204</v>
      </c>
      <c r="V1799" s="162" t="s">
        <v>204</v>
      </c>
      <c r="W1799" s="162" t="s">
        <v>204</v>
      </c>
      <c r="X1799" s="162" t="s">
        <v>205</v>
      </c>
      <c r="Y1799" s="162" t="s">
        <v>205</v>
      </c>
      <c r="Z1799" s="162" t="s">
        <v>204</v>
      </c>
      <c r="AA1799" s="162" t="s">
        <v>204</v>
      </c>
      <c r="AB1799" s="162" t="s">
        <v>205</v>
      </c>
      <c r="AC1799" s="162" t="s">
        <v>204</v>
      </c>
      <c r="AD1799" s="162" t="s">
        <v>204</v>
      </c>
      <c r="AE1799" s="162" t="s">
        <v>204</v>
      </c>
      <c r="AF1799" s="162" t="s">
        <v>204</v>
      </c>
      <c r="AG1799" s="162" t="s">
        <v>197</v>
      </c>
    </row>
    <row r="1800" spans="1:33" x14ac:dyDescent="0.25">
      <c r="A1800" s="162" t="s">
        <v>243</v>
      </c>
      <c r="B1800" s="162" t="s">
        <v>197</v>
      </c>
      <c r="C1800" s="162" t="s">
        <v>197</v>
      </c>
      <c r="D1800" s="162" t="s">
        <v>1358</v>
      </c>
      <c r="E1800" s="162" t="s">
        <v>197</v>
      </c>
      <c r="F1800" s="162" t="s">
        <v>1359</v>
      </c>
      <c r="G1800" s="162" t="s">
        <v>3160</v>
      </c>
      <c r="H1800" s="162" t="s">
        <v>3161</v>
      </c>
      <c r="I1800" s="162" t="s">
        <v>3162</v>
      </c>
      <c r="J1800" s="162" t="s">
        <v>187</v>
      </c>
      <c r="K1800" s="162" t="s">
        <v>47</v>
      </c>
      <c r="L1800" s="162">
        <v>6</v>
      </c>
      <c r="M1800" s="162">
        <v>2019</v>
      </c>
      <c r="N1800" s="162" t="s">
        <v>3168</v>
      </c>
      <c r="O1800" s="162">
        <v>509</v>
      </c>
      <c r="P1800" s="162" t="s">
        <v>246</v>
      </c>
      <c r="Q1800" s="162" t="s">
        <v>246</v>
      </c>
      <c r="R1800" s="162" t="s">
        <v>242</v>
      </c>
      <c r="S1800" s="162" t="s">
        <v>204</v>
      </c>
      <c r="T1800" s="162" t="s">
        <v>204</v>
      </c>
      <c r="U1800" s="162" t="s">
        <v>246</v>
      </c>
      <c r="V1800" s="162" t="s">
        <v>246</v>
      </c>
      <c r="W1800" s="162" t="s">
        <v>204</v>
      </c>
      <c r="X1800" s="162" t="s">
        <v>246</v>
      </c>
      <c r="Y1800" s="162" t="s">
        <v>205</v>
      </c>
      <c r="Z1800" s="162" t="s">
        <v>246</v>
      </c>
      <c r="AA1800" s="162" t="s">
        <v>204</v>
      </c>
      <c r="AB1800" s="162" t="s">
        <v>246</v>
      </c>
      <c r="AC1800" s="162" t="s">
        <v>204</v>
      </c>
      <c r="AD1800" s="162" t="s">
        <v>204</v>
      </c>
      <c r="AE1800" s="162" t="s">
        <v>246</v>
      </c>
      <c r="AF1800" s="162" t="s">
        <v>204</v>
      </c>
      <c r="AG1800" s="162" t="s">
        <v>197</v>
      </c>
    </row>
    <row r="1801" spans="1:33" x14ac:dyDescent="0.25">
      <c r="A1801" s="162" t="s">
        <v>243</v>
      </c>
      <c r="B1801" s="162" t="s">
        <v>197</v>
      </c>
      <c r="C1801" s="162" t="s">
        <v>197</v>
      </c>
      <c r="D1801" s="162" t="s">
        <v>1358</v>
      </c>
      <c r="E1801" s="162" t="s">
        <v>197</v>
      </c>
      <c r="F1801" s="162" t="s">
        <v>1359</v>
      </c>
      <c r="G1801" s="162" t="s">
        <v>3160</v>
      </c>
      <c r="H1801" s="162" t="s">
        <v>3161</v>
      </c>
      <c r="I1801" s="162" t="s">
        <v>3162</v>
      </c>
      <c r="J1801" s="162" t="s">
        <v>187</v>
      </c>
      <c r="K1801" s="162" t="s">
        <v>47</v>
      </c>
      <c r="L1801" s="162">
        <v>5</v>
      </c>
      <c r="M1801" s="162">
        <v>2019</v>
      </c>
      <c r="N1801" s="162" t="s">
        <v>3170</v>
      </c>
      <c r="O1801" s="162">
        <v>437</v>
      </c>
      <c r="P1801" s="162" t="s">
        <v>246</v>
      </c>
      <c r="Q1801" s="162" t="s">
        <v>246</v>
      </c>
      <c r="R1801" s="162" t="s">
        <v>242</v>
      </c>
      <c r="S1801" s="162" t="s">
        <v>204</v>
      </c>
      <c r="T1801" s="162" t="s">
        <v>204</v>
      </c>
      <c r="U1801" s="162" t="s">
        <v>246</v>
      </c>
      <c r="V1801" s="162" t="s">
        <v>246</v>
      </c>
      <c r="W1801" s="162" t="s">
        <v>204</v>
      </c>
      <c r="X1801" s="162" t="s">
        <v>246</v>
      </c>
      <c r="Y1801" s="162" t="s">
        <v>205</v>
      </c>
      <c r="Z1801" s="162" t="s">
        <v>246</v>
      </c>
      <c r="AA1801" s="162" t="s">
        <v>204</v>
      </c>
      <c r="AB1801" s="162" t="s">
        <v>246</v>
      </c>
      <c r="AC1801" s="162" t="s">
        <v>204</v>
      </c>
      <c r="AD1801" s="162" t="s">
        <v>204</v>
      </c>
      <c r="AE1801" s="162" t="s">
        <v>246</v>
      </c>
      <c r="AF1801" s="162" t="s">
        <v>204</v>
      </c>
      <c r="AG1801" s="162" t="s">
        <v>197</v>
      </c>
    </row>
    <row r="1802" spans="1:33" x14ac:dyDescent="0.25">
      <c r="A1802" s="162" t="s">
        <v>243</v>
      </c>
      <c r="B1802" s="162" t="s">
        <v>197</v>
      </c>
      <c r="C1802" s="162" t="s">
        <v>197</v>
      </c>
      <c r="D1802" s="162" t="s">
        <v>1358</v>
      </c>
      <c r="E1802" s="162" t="s">
        <v>197</v>
      </c>
      <c r="F1802" s="162" t="s">
        <v>1359</v>
      </c>
      <c r="G1802" s="162" t="s">
        <v>3160</v>
      </c>
      <c r="H1802" s="162" t="s">
        <v>3161</v>
      </c>
      <c r="I1802" s="162" t="s">
        <v>3162</v>
      </c>
      <c r="J1802" s="162" t="s">
        <v>187</v>
      </c>
      <c r="K1802" s="162" t="s">
        <v>47</v>
      </c>
      <c r="L1802" s="162">
        <v>4</v>
      </c>
      <c r="M1802" s="162">
        <v>2019</v>
      </c>
      <c r="N1802" s="162" t="s">
        <v>3167</v>
      </c>
      <c r="O1802" s="162">
        <v>330</v>
      </c>
      <c r="P1802" s="162" t="s">
        <v>246</v>
      </c>
      <c r="Q1802" s="162" t="s">
        <v>246</v>
      </c>
      <c r="R1802" s="162" t="s">
        <v>242</v>
      </c>
      <c r="S1802" s="162" t="s">
        <v>204</v>
      </c>
      <c r="T1802" s="162" t="s">
        <v>204</v>
      </c>
      <c r="U1802" s="162" t="s">
        <v>246</v>
      </c>
      <c r="V1802" s="162" t="s">
        <v>246</v>
      </c>
      <c r="W1802" s="162" t="s">
        <v>204</v>
      </c>
      <c r="X1802" s="162" t="s">
        <v>246</v>
      </c>
      <c r="Y1802" s="162" t="s">
        <v>205</v>
      </c>
      <c r="Z1802" s="162" t="s">
        <v>246</v>
      </c>
      <c r="AA1802" s="162" t="s">
        <v>204</v>
      </c>
      <c r="AB1802" s="162" t="s">
        <v>246</v>
      </c>
      <c r="AC1802" s="162" t="s">
        <v>204</v>
      </c>
      <c r="AD1802" s="162" t="s">
        <v>204</v>
      </c>
      <c r="AE1802" s="162" t="s">
        <v>246</v>
      </c>
      <c r="AF1802" s="162" t="s">
        <v>204</v>
      </c>
      <c r="AG1802" s="162" t="s">
        <v>197</v>
      </c>
    </row>
    <row r="1803" spans="1:33" x14ac:dyDescent="0.25">
      <c r="A1803" s="162" t="s">
        <v>243</v>
      </c>
      <c r="B1803" s="162" t="s">
        <v>197</v>
      </c>
      <c r="C1803" s="162" t="s">
        <v>197</v>
      </c>
      <c r="D1803" s="162" t="s">
        <v>1358</v>
      </c>
      <c r="E1803" s="162" t="s">
        <v>197</v>
      </c>
      <c r="F1803" s="162" t="s">
        <v>1359</v>
      </c>
      <c r="G1803" s="162" t="s">
        <v>3160</v>
      </c>
      <c r="H1803" s="162" t="s">
        <v>3161</v>
      </c>
      <c r="I1803" s="162" t="s">
        <v>3162</v>
      </c>
      <c r="J1803" s="162" t="s">
        <v>187</v>
      </c>
      <c r="K1803" s="162" t="s">
        <v>47</v>
      </c>
      <c r="L1803" s="162">
        <v>2</v>
      </c>
      <c r="M1803" s="162">
        <v>2019</v>
      </c>
      <c r="N1803" s="162" t="s">
        <v>3165</v>
      </c>
      <c r="O1803" s="162">
        <v>128</v>
      </c>
      <c r="P1803" s="162" t="s">
        <v>246</v>
      </c>
      <c r="Q1803" s="162" t="s">
        <v>246</v>
      </c>
      <c r="R1803" s="162" t="s">
        <v>242</v>
      </c>
      <c r="S1803" s="162" t="s">
        <v>204</v>
      </c>
      <c r="T1803" s="162" t="s">
        <v>204</v>
      </c>
      <c r="U1803" s="162" t="s">
        <v>246</v>
      </c>
      <c r="V1803" s="162" t="s">
        <v>246</v>
      </c>
      <c r="W1803" s="162" t="s">
        <v>204</v>
      </c>
      <c r="X1803" s="162" t="s">
        <v>246</v>
      </c>
      <c r="Y1803" s="162" t="s">
        <v>205</v>
      </c>
      <c r="Z1803" s="162" t="s">
        <v>246</v>
      </c>
      <c r="AA1803" s="162" t="s">
        <v>204</v>
      </c>
      <c r="AB1803" s="162" t="s">
        <v>246</v>
      </c>
      <c r="AC1803" s="162" t="s">
        <v>204</v>
      </c>
      <c r="AD1803" s="162" t="s">
        <v>204</v>
      </c>
      <c r="AE1803" s="162" t="s">
        <v>246</v>
      </c>
      <c r="AF1803" s="162" t="s">
        <v>204</v>
      </c>
      <c r="AG1803" s="162" t="s">
        <v>197</v>
      </c>
    </row>
    <row r="1804" spans="1:33" x14ac:dyDescent="0.25">
      <c r="A1804" s="162" t="s">
        <v>243</v>
      </c>
      <c r="B1804" s="162" t="s">
        <v>197</v>
      </c>
      <c r="C1804" s="162" t="s">
        <v>197</v>
      </c>
      <c r="D1804" s="162" t="s">
        <v>1358</v>
      </c>
      <c r="E1804" s="162" t="s">
        <v>197</v>
      </c>
      <c r="F1804" s="162" t="s">
        <v>1359</v>
      </c>
      <c r="G1804" s="162" t="s">
        <v>3160</v>
      </c>
      <c r="H1804" s="162" t="s">
        <v>3161</v>
      </c>
      <c r="I1804" s="162" t="s">
        <v>3162</v>
      </c>
      <c r="J1804" s="162" t="s">
        <v>187</v>
      </c>
      <c r="K1804" s="162" t="s">
        <v>47</v>
      </c>
      <c r="L1804" s="162">
        <v>12</v>
      </c>
      <c r="M1804" s="162">
        <v>2018</v>
      </c>
      <c r="N1804" s="162" t="s">
        <v>3163</v>
      </c>
      <c r="O1804" s="162">
        <v>83</v>
      </c>
      <c r="P1804" s="162" t="s">
        <v>246</v>
      </c>
      <c r="Q1804" s="162" t="s">
        <v>246</v>
      </c>
      <c r="R1804" s="162" t="s">
        <v>242</v>
      </c>
      <c r="S1804" s="162" t="s">
        <v>204</v>
      </c>
      <c r="T1804" s="162" t="s">
        <v>204</v>
      </c>
      <c r="U1804" s="162" t="s">
        <v>246</v>
      </c>
      <c r="V1804" s="162" t="s">
        <v>246</v>
      </c>
      <c r="W1804" s="162" t="s">
        <v>204</v>
      </c>
      <c r="X1804" s="162" t="s">
        <v>246</v>
      </c>
      <c r="Y1804" s="162" t="s">
        <v>205</v>
      </c>
      <c r="Z1804" s="162" t="s">
        <v>246</v>
      </c>
      <c r="AA1804" s="162" t="s">
        <v>204</v>
      </c>
      <c r="AB1804" s="162" t="s">
        <v>246</v>
      </c>
      <c r="AC1804" s="162" t="s">
        <v>204</v>
      </c>
      <c r="AD1804" s="162" t="s">
        <v>204</v>
      </c>
      <c r="AE1804" s="162" t="s">
        <v>246</v>
      </c>
      <c r="AF1804" s="162" t="s">
        <v>204</v>
      </c>
      <c r="AG1804" s="162" t="s">
        <v>197</v>
      </c>
    </row>
    <row r="1805" spans="1:33" x14ac:dyDescent="0.25">
      <c r="A1805" s="162" t="s">
        <v>243</v>
      </c>
      <c r="B1805" s="162" t="s">
        <v>197</v>
      </c>
      <c r="C1805" s="162" t="s">
        <v>197</v>
      </c>
      <c r="D1805" s="162" t="s">
        <v>1358</v>
      </c>
      <c r="E1805" s="162" t="s">
        <v>197</v>
      </c>
      <c r="F1805" s="162" t="s">
        <v>1359</v>
      </c>
      <c r="G1805" s="162" t="s">
        <v>3160</v>
      </c>
      <c r="H1805" s="162" t="s">
        <v>3161</v>
      </c>
      <c r="I1805" s="162" t="s">
        <v>3162</v>
      </c>
      <c r="J1805" s="162" t="s">
        <v>187</v>
      </c>
      <c r="K1805" s="162" t="s">
        <v>47</v>
      </c>
      <c r="L1805" s="162">
        <v>1</v>
      </c>
      <c r="M1805" s="162">
        <v>2019</v>
      </c>
      <c r="N1805" s="162" t="s">
        <v>3164</v>
      </c>
      <c r="O1805" s="162">
        <v>123</v>
      </c>
      <c r="P1805" s="162" t="s">
        <v>246</v>
      </c>
      <c r="Q1805" s="162" t="s">
        <v>246</v>
      </c>
      <c r="R1805" s="162" t="s">
        <v>242</v>
      </c>
      <c r="S1805" s="162" t="s">
        <v>204</v>
      </c>
      <c r="T1805" s="162" t="s">
        <v>204</v>
      </c>
      <c r="U1805" s="162" t="s">
        <v>246</v>
      </c>
      <c r="V1805" s="162" t="s">
        <v>246</v>
      </c>
      <c r="W1805" s="162" t="s">
        <v>204</v>
      </c>
      <c r="X1805" s="162" t="s">
        <v>246</v>
      </c>
      <c r="Y1805" s="162" t="s">
        <v>205</v>
      </c>
      <c r="Z1805" s="162" t="s">
        <v>246</v>
      </c>
      <c r="AA1805" s="162" t="s">
        <v>204</v>
      </c>
      <c r="AB1805" s="162" t="s">
        <v>246</v>
      </c>
      <c r="AC1805" s="162" t="s">
        <v>204</v>
      </c>
      <c r="AD1805" s="162" t="s">
        <v>204</v>
      </c>
      <c r="AE1805" s="162" t="s">
        <v>246</v>
      </c>
      <c r="AF1805" s="162" t="s">
        <v>204</v>
      </c>
      <c r="AG1805" s="162" t="s">
        <v>197</v>
      </c>
    </row>
    <row r="1806" spans="1:33" x14ac:dyDescent="0.25">
      <c r="A1806" s="162" t="s">
        <v>243</v>
      </c>
      <c r="B1806" s="162" t="s">
        <v>197</v>
      </c>
      <c r="C1806" s="162" t="s">
        <v>197</v>
      </c>
      <c r="D1806" s="162" t="s">
        <v>1358</v>
      </c>
      <c r="E1806" s="162" t="s">
        <v>197</v>
      </c>
      <c r="F1806" s="162" t="s">
        <v>1359</v>
      </c>
      <c r="G1806" s="162" t="s">
        <v>3160</v>
      </c>
      <c r="H1806" s="162" t="s">
        <v>3161</v>
      </c>
      <c r="I1806" s="162" t="s">
        <v>3162</v>
      </c>
      <c r="J1806" s="162" t="s">
        <v>187</v>
      </c>
      <c r="K1806" s="162" t="s">
        <v>47</v>
      </c>
      <c r="L1806" s="162">
        <v>10</v>
      </c>
      <c r="M1806" s="162">
        <v>2019</v>
      </c>
      <c r="N1806" s="162" t="s">
        <v>3169</v>
      </c>
      <c r="O1806" s="162">
        <v>133</v>
      </c>
      <c r="P1806" s="162" t="s">
        <v>246</v>
      </c>
      <c r="Q1806" s="162" t="s">
        <v>246</v>
      </c>
      <c r="R1806" s="162" t="s">
        <v>242</v>
      </c>
      <c r="S1806" s="162" t="s">
        <v>204</v>
      </c>
      <c r="T1806" s="162" t="s">
        <v>204</v>
      </c>
      <c r="U1806" s="162" t="s">
        <v>246</v>
      </c>
      <c r="V1806" s="162" t="s">
        <v>246</v>
      </c>
      <c r="W1806" s="162" t="s">
        <v>204</v>
      </c>
      <c r="X1806" s="162" t="s">
        <v>246</v>
      </c>
      <c r="Y1806" s="162" t="s">
        <v>205</v>
      </c>
      <c r="Z1806" s="162" t="s">
        <v>246</v>
      </c>
      <c r="AA1806" s="162" t="s">
        <v>204</v>
      </c>
      <c r="AB1806" s="162" t="s">
        <v>246</v>
      </c>
      <c r="AC1806" s="162" t="s">
        <v>204</v>
      </c>
      <c r="AD1806" s="162" t="s">
        <v>204</v>
      </c>
      <c r="AE1806" s="162" t="s">
        <v>246</v>
      </c>
      <c r="AF1806" s="162" t="s">
        <v>204</v>
      </c>
      <c r="AG1806" s="162" t="s">
        <v>197</v>
      </c>
    </row>
    <row r="1807" spans="1:33" x14ac:dyDescent="0.25">
      <c r="A1807" s="162" t="s">
        <v>243</v>
      </c>
      <c r="B1807" s="162" t="s">
        <v>197</v>
      </c>
      <c r="C1807" s="162" t="s">
        <v>197</v>
      </c>
      <c r="D1807" s="162" t="s">
        <v>1358</v>
      </c>
      <c r="E1807" s="162" t="s">
        <v>197</v>
      </c>
      <c r="F1807" s="162" t="s">
        <v>1359</v>
      </c>
      <c r="G1807" s="162" t="s">
        <v>3160</v>
      </c>
      <c r="H1807" s="162" t="s">
        <v>3161</v>
      </c>
      <c r="I1807" s="162" t="s">
        <v>3162</v>
      </c>
      <c r="J1807" s="162" t="s">
        <v>187</v>
      </c>
      <c r="K1807" s="162" t="s">
        <v>47</v>
      </c>
      <c r="L1807" s="162">
        <v>3</v>
      </c>
      <c r="M1807" s="162">
        <v>2019</v>
      </c>
      <c r="N1807" s="162" t="s">
        <v>3166</v>
      </c>
      <c r="O1807" s="162">
        <v>358</v>
      </c>
      <c r="P1807" s="162" t="s">
        <v>246</v>
      </c>
      <c r="Q1807" s="162" t="s">
        <v>246</v>
      </c>
      <c r="R1807" s="162" t="s">
        <v>242</v>
      </c>
      <c r="S1807" s="162" t="s">
        <v>204</v>
      </c>
      <c r="T1807" s="162" t="s">
        <v>204</v>
      </c>
      <c r="U1807" s="162" t="s">
        <v>246</v>
      </c>
      <c r="V1807" s="162" t="s">
        <v>246</v>
      </c>
      <c r="W1807" s="162" t="s">
        <v>204</v>
      </c>
      <c r="X1807" s="162" t="s">
        <v>246</v>
      </c>
      <c r="Y1807" s="162" t="s">
        <v>205</v>
      </c>
      <c r="Z1807" s="162" t="s">
        <v>246</v>
      </c>
      <c r="AA1807" s="162" t="s">
        <v>204</v>
      </c>
      <c r="AB1807" s="162" t="s">
        <v>246</v>
      </c>
      <c r="AC1807" s="162" t="s">
        <v>204</v>
      </c>
      <c r="AD1807" s="162" t="s">
        <v>204</v>
      </c>
      <c r="AE1807" s="162" t="s">
        <v>246</v>
      </c>
      <c r="AF1807" s="162" t="s">
        <v>204</v>
      </c>
      <c r="AG1807" s="162" t="s">
        <v>197</v>
      </c>
    </row>
    <row r="1808" spans="1:33" x14ac:dyDescent="0.25">
      <c r="A1808" s="162" t="s">
        <v>243</v>
      </c>
      <c r="B1808" s="162" t="s">
        <v>197</v>
      </c>
      <c r="C1808" s="162" t="s">
        <v>197</v>
      </c>
      <c r="D1808" s="162" t="s">
        <v>1358</v>
      </c>
      <c r="E1808" s="162" t="s">
        <v>197</v>
      </c>
      <c r="F1808" s="162" t="s">
        <v>1359</v>
      </c>
      <c r="G1808" s="162" t="s">
        <v>2718</v>
      </c>
      <c r="H1808" s="162" t="s">
        <v>2719</v>
      </c>
      <c r="I1808" s="162" t="s">
        <v>2720</v>
      </c>
      <c r="J1808" s="162" t="s">
        <v>187</v>
      </c>
      <c r="K1808" s="162" t="s">
        <v>47</v>
      </c>
      <c r="L1808" s="162">
        <v>3</v>
      </c>
      <c r="M1808" s="162">
        <v>2019</v>
      </c>
      <c r="N1808" s="162" t="s">
        <v>3179</v>
      </c>
      <c r="O1808" s="162">
        <v>1478</v>
      </c>
      <c r="P1808" s="162" t="s">
        <v>246</v>
      </c>
      <c r="Q1808" s="162" t="s">
        <v>246</v>
      </c>
      <c r="R1808" s="162" t="s">
        <v>242</v>
      </c>
      <c r="S1808" s="162" t="s">
        <v>204</v>
      </c>
      <c r="T1808" s="162" t="s">
        <v>204</v>
      </c>
      <c r="U1808" s="162" t="s">
        <v>246</v>
      </c>
      <c r="V1808" s="162" t="s">
        <v>246</v>
      </c>
      <c r="W1808" s="162" t="s">
        <v>204</v>
      </c>
      <c r="X1808" s="162" t="s">
        <v>246</v>
      </c>
      <c r="Y1808" s="162" t="s">
        <v>204</v>
      </c>
      <c r="Z1808" s="162" t="s">
        <v>246</v>
      </c>
      <c r="AA1808" s="162" t="s">
        <v>204</v>
      </c>
      <c r="AB1808" s="162" t="s">
        <v>246</v>
      </c>
      <c r="AC1808" s="162" t="s">
        <v>204</v>
      </c>
      <c r="AD1808" s="162" t="s">
        <v>204</v>
      </c>
      <c r="AE1808" s="162" t="s">
        <v>204</v>
      </c>
      <c r="AF1808" s="162" t="s">
        <v>204</v>
      </c>
      <c r="AG1808" s="162" t="s">
        <v>197</v>
      </c>
    </row>
    <row r="1809" spans="1:33" x14ac:dyDescent="0.25">
      <c r="A1809" s="162" t="s">
        <v>243</v>
      </c>
      <c r="B1809" s="162" t="s">
        <v>197</v>
      </c>
      <c r="C1809" s="162" t="s">
        <v>197</v>
      </c>
      <c r="D1809" s="162" t="s">
        <v>1358</v>
      </c>
      <c r="E1809" s="162" t="s">
        <v>197</v>
      </c>
      <c r="F1809" s="162" t="s">
        <v>1359</v>
      </c>
      <c r="G1809" s="162" t="s">
        <v>2718</v>
      </c>
      <c r="H1809" s="162" t="s">
        <v>2719</v>
      </c>
      <c r="I1809" s="162" t="s">
        <v>2720</v>
      </c>
      <c r="J1809" s="162" t="s">
        <v>187</v>
      </c>
      <c r="K1809" s="162" t="s">
        <v>47</v>
      </c>
      <c r="L1809" s="162">
        <v>7</v>
      </c>
      <c r="M1809" s="162">
        <v>2018</v>
      </c>
      <c r="N1809" s="162" t="s">
        <v>3171</v>
      </c>
      <c r="O1809" s="162">
        <v>2450</v>
      </c>
      <c r="P1809" s="162" t="s">
        <v>204</v>
      </c>
      <c r="Q1809" s="162" t="s">
        <v>204</v>
      </c>
      <c r="R1809" s="162" t="s">
        <v>242</v>
      </c>
      <c r="S1809" s="162" t="s">
        <v>204</v>
      </c>
      <c r="T1809" s="162" t="s">
        <v>204</v>
      </c>
      <c r="U1809" s="162" t="s">
        <v>204</v>
      </c>
      <c r="V1809" s="162" t="s">
        <v>204</v>
      </c>
      <c r="W1809" s="162" t="s">
        <v>204</v>
      </c>
      <c r="X1809" s="162" t="s">
        <v>204</v>
      </c>
      <c r="Y1809" s="162" t="s">
        <v>204</v>
      </c>
      <c r="Z1809" s="162" t="s">
        <v>204</v>
      </c>
      <c r="AA1809" s="162" t="s">
        <v>204</v>
      </c>
      <c r="AB1809" s="162" t="s">
        <v>204</v>
      </c>
      <c r="AC1809" s="162" t="s">
        <v>204</v>
      </c>
      <c r="AD1809" s="162" t="s">
        <v>204</v>
      </c>
      <c r="AE1809" s="162" t="s">
        <v>204</v>
      </c>
      <c r="AF1809" s="162" t="s">
        <v>204</v>
      </c>
      <c r="AG1809" s="162" t="s">
        <v>197</v>
      </c>
    </row>
    <row r="1810" spans="1:33" x14ac:dyDescent="0.25">
      <c r="A1810" s="162" t="s">
        <v>243</v>
      </c>
      <c r="B1810" s="162" t="s">
        <v>197</v>
      </c>
      <c r="C1810" s="162" t="s">
        <v>197</v>
      </c>
      <c r="D1810" s="162" t="s">
        <v>1358</v>
      </c>
      <c r="E1810" s="162" t="s">
        <v>197</v>
      </c>
      <c r="F1810" s="162" t="s">
        <v>1359</v>
      </c>
      <c r="G1810" s="162" t="s">
        <v>2718</v>
      </c>
      <c r="H1810" s="162" t="s">
        <v>2719</v>
      </c>
      <c r="I1810" s="162" t="s">
        <v>2720</v>
      </c>
      <c r="J1810" s="162" t="s">
        <v>187</v>
      </c>
      <c r="K1810" s="162" t="s">
        <v>47</v>
      </c>
      <c r="L1810" s="162">
        <v>12</v>
      </c>
      <c r="M1810" s="162">
        <v>2018</v>
      </c>
      <c r="N1810" s="162" t="s">
        <v>3176</v>
      </c>
      <c r="O1810" s="162">
        <v>623</v>
      </c>
      <c r="P1810" s="162" t="s">
        <v>246</v>
      </c>
      <c r="Q1810" s="162" t="s">
        <v>246</v>
      </c>
      <c r="R1810" s="162" t="s">
        <v>242</v>
      </c>
      <c r="S1810" s="162" t="s">
        <v>204</v>
      </c>
      <c r="T1810" s="162" t="s">
        <v>204</v>
      </c>
      <c r="U1810" s="162" t="s">
        <v>246</v>
      </c>
      <c r="V1810" s="162" t="s">
        <v>246</v>
      </c>
      <c r="W1810" s="162" t="s">
        <v>204</v>
      </c>
      <c r="X1810" s="162" t="s">
        <v>246</v>
      </c>
      <c r="Y1810" s="162" t="s">
        <v>204</v>
      </c>
      <c r="Z1810" s="162" t="s">
        <v>246</v>
      </c>
      <c r="AA1810" s="162" t="s">
        <v>204</v>
      </c>
      <c r="AB1810" s="162" t="s">
        <v>246</v>
      </c>
      <c r="AC1810" s="162" t="s">
        <v>204</v>
      </c>
      <c r="AD1810" s="162" t="s">
        <v>204</v>
      </c>
      <c r="AE1810" s="162" t="s">
        <v>204</v>
      </c>
      <c r="AF1810" s="162" t="s">
        <v>204</v>
      </c>
      <c r="AG1810" s="162" t="s">
        <v>197</v>
      </c>
    </row>
    <row r="1811" spans="1:33" x14ac:dyDescent="0.25">
      <c r="A1811" s="162" t="s">
        <v>243</v>
      </c>
      <c r="B1811" s="162" t="s">
        <v>197</v>
      </c>
      <c r="C1811" s="162" t="s">
        <v>197</v>
      </c>
      <c r="D1811" s="162" t="s">
        <v>1358</v>
      </c>
      <c r="E1811" s="162" t="s">
        <v>197</v>
      </c>
      <c r="F1811" s="162" t="s">
        <v>1359</v>
      </c>
      <c r="G1811" s="162" t="s">
        <v>2718</v>
      </c>
      <c r="H1811" s="162" t="s">
        <v>2719</v>
      </c>
      <c r="I1811" s="162" t="s">
        <v>2720</v>
      </c>
      <c r="J1811" s="162" t="s">
        <v>187</v>
      </c>
      <c r="K1811" s="162" t="s">
        <v>47</v>
      </c>
      <c r="L1811" s="162">
        <v>11</v>
      </c>
      <c r="M1811" s="162">
        <v>2018</v>
      </c>
      <c r="N1811" s="162" t="s">
        <v>3175</v>
      </c>
      <c r="O1811" s="162">
        <v>909</v>
      </c>
      <c r="P1811" s="162" t="s">
        <v>246</v>
      </c>
      <c r="Q1811" s="162" t="s">
        <v>246</v>
      </c>
      <c r="R1811" s="162" t="s">
        <v>242</v>
      </c>
      <c r="S1811" s="162" t="s">
        <v>204</v>
      </c>
      <c r="T1811" s="162" t="s">
        <v>204</v>
      </c>
      <c r="U1811" s="162" t="s">
        <v>246</v>
      </c>
      <c r="V1811" s="162" t="s">
        <v>246</v>
      </c>
      <c r="W1811" s="162" t="s">
        <v>204</v>
      </c>
      <c r="X1811" s="162" t="s">
        <v>246</v>
      </c>
      <c r="Y1811" s="162" t="s">
        <v>204</v>
      </c>
      <c r="Z1811" s="162" t="s">
        <v>246</v>
      </c>
      <c r="AA1811" s="162" t="s">
        <v>204</v>
      </c>
      <c r="AB1811" s="162" t="s">
        <v>246</v>
      </c>
      <c r="AC1811" s="162" t="s">
        <v>204</v>
      </c>
      <c r="AD1811" s="162" t="s">
        <v>204</v>
      </c>
      <c r="AE1811" s="162" t="s">
        <v>204</v>
      </c>
      <c r="AF1811" s="162" t="s">
        <v>204</v>
      </c>
      <c r="AG1811" s="162" t="s">
        <v>197</v>
      </c>
    </row>
    <row r="1812" spans="1:33" x14ac:dyDescent="0.25">
      <c r="A1812" s="162" t="s">
        <v>243</v>
      </c>
      <c r="B1812" s="162" t="s">
        <v>197</v>
      </c>
      <c r="C1812" s="162" t="s">
        <v>197</v>
      </c>
      <c r="D1812" s="162" t="s">
        <v>1358</v>
      </c>
      <c r="E1812" s="162" t="s">
        <v>197</v>
      </c>
      <c r="F1812" s="162" t="s">
        <v>1359</v>
      </c>
      <c r="G1812" s="162" t="s">
        <v>2718</v>
      </c>
      <c r="H1812" s="162" t="s">
        <v>2719</v>
      </c>
      <c r="I1812" s="162" t="s">
        <v>2720</v>
      </c>
      <c r="J1812" s="162" t="s">
        <v>187</v>
      </c>
      <c r="K1812" s="162" t="s">
        <v>47</v>
      </c>
      <c r="L1812" s="162">
        <v>10</v>
      </c>
      <c r="M1812" s="162">
        <v>2018</v>
      </c>
      <c r="N1812" s="162" t="s">
        <v>3174</v>
      </c>
      <c r="O1812" s="162">
        <v>1290</v>
      </c>
      <c r="P1812" s="162" t="s">
        <v>246</v>
      </c>
      <c r="Q1812" s="162" t="s">
        <v>246</v>
      </c>
      <c r="R1812" s="162" t="s">
        <v>242</v>
      </c>
      <c r="S1812" s="162" t="s">
        <v>204</v>
      </c>
      <c r="T1812" s="162" t="s">
        <v>204</v>
      </c>
      <c r="U1812" s="162" t="s">
        <v>246</v>
      </c>
      <c r="V1812" s="162" t="s">
        <v>246</v>
      </c>
      <c r="W1812" s="162" t="s">
        <v>204</v>
      </c>
      <c r="X1812" s="162" t="s">
        <v>246</v>
      </c>
      <c r="Y1812" s="162" t="s">
        <v>204</v>
      </c>
      <c r="Z1812" s="162" t="s">
        <v>246</v>
      </c>
      <c r="AA1812" s="162" t="s">
        <v>204</v>
      </c>
      <c r="AB1812" s="162" t="s">
        <v>246</v>
      </c>
      <c r="AC1812" s="162" t="s">
        <v>204</v>
      </c>
      <c r="AD1812" s="162" t="s">
        <v>204</v>
      </c>
      <c r="AE1812" s="162" t="s">
        <v>204</v>
      </c>
      <c r="AF1812" s="162" t="s">
        <v>204</v>
      </c>
      <c r="AG1812" s="162" t="s">
        <v>197</v>
      </c>
    </row>
    <row r="1813" spans="1:33" x14ac:dyDescent="0.25">
      <c r="A1813" s="162" t="s">
        <v>243</v>
      </c>
      <c r="B1813" s="162" t="s">
        <v>197</v>
      </c>
      <c r="C1813" s="162" t="s">
        <v>197</v>
      </c>
      <c r="D1813" s="162" t="s">
        <v>1358</v>
      </c>
      <c r="E1813" s="162" t="s">
        <v>197</v>
      </c>
      <c r="F1813" s="162" t="s">
        <v>1359</v>
      </c>
      <c r="G1813" s="162" t="s">
        <v>2718</v>
      </c>
      <c r="H1813" s="162" t="s">
        <v>2719</v>
      </c>
      <c r="I1813" s="162" t="s">
        <v>2720</v>
      </c>
      <c r="J1813" s="162" t="s">
        <v>187</v>
      </c>
      <c r="K1813" s="162" t="s">
        <v>47</v>
      </c>
      <c r="L1813" s="162">
        <v>9</v>
      </c>
      <c r="M1813" s="162">
        <v>2018</v>
      </c>
      <c r="N1813" s="162" t="s">
        <v>3173</v>
      </c>
      <c r="O1813" s="162">
        <v>1816</v>
      </c>
      <c r="P1813" s="162" t="s">
        <v>246</v>
      </c>
      <c r="Q1813" s="162" t="s">
        <v>246</v>
      </c>
      <c r="R1813" s="162" t="s">
        <v>242</v>
      </c>
      <c r="S1813" s="162" t="s">
        <v>204</v>
      </c>
      <c r="T1813" s="162" t="s">
        <v>204</v>
      </c>
      <c r="U1813" s="162" t="s">
        <v>246</v>
      </c>
      <c r="V1813" s="162" t="s">
        <v>246</v>
      </c>
      <c r="W1813" s="162" t="s">
        <v>204</v>
      </c>
      <c r="X1813" s="162" t="s">
        <v>246</v>
      </c>
      <c r="Y1813" s="162" t="s">
        <v>204</v>
      </c>
      <c r="Z1813" s="162" t="s">
        <v>246</v>
      </c>
      <c r="AA1813" s="162" t="s">
        <v>204</v>
      </c>
      <c r="AB1813" s="162" t="s">
        <v>246</v>
      </c>
      <c r="AC1813" s="162" t="s">
        <v>204</v>
      </c>
      <c r="AD1813" s="162" t="s">
        <v>204</v>
      </c>
      <c r="AE1813" s="162" t="s">
        <v>204</v>
      </c>
      <c r="AF1813" s="162" t="s">
        <v>204</v>
      </c>
      <c r="AG1813" s="162" t="s">
        <v>197</v>
      </c>
    </row>
    <row r="1814" spans="1:33" x14ac:dyDescent="0.25">
      <c r="A1814" s="162" t="s">
        <v>243</v>
      </c>
      <c r="B1814" s="162" t="s">
        <v>197</v>
      </c>
      <c r="C1814" s="162" t="s">
        <v>197</v>
      </c>
      <c r="D1814" s="162" t="s">
        <v>1358</v>
      </c>
      <c r="E1814" s="162" t="s">
        <v>197</v>
      </c>
      <c r="F1814" s="162" t="s">
        <v>1359</v>
      </c>
      <c r="G1814" s="162" t="s">
        <v>2718</v>
      </c>
      <c r="H1814" s="162" t="s">
        <v>2719</v>
      </c>
      <c r="I1814" s="162" t="s">
        <v>2720</v>
      </c>
      <c r="J1814" s="162" t="s">
        <v>187</v>
      </c>
      <c r="K1814" s="162" t="s">
        <v>47</v>
      </c>
      <c r="L1814" s="162">
        <v>8</v>
      </c>
      <c r="M1814" s="162">
        <v>2018</v>
      </c>
      <c r="N1814" s="162" t="s">
        <v>3172</v>
      </c>
      <c r="O1814" s="162">
        <v>2055</v>
      </c>
      <c r="P1814" s="162" t="s">
        <v>246</v>
      </c>
      <c r="Q1814" s="162" t="s">
        <v>246</v>
      </c>
      <c r="R1814" s="162" t="s">
        <v>242</v>
      </c>
      <c r="S1814" s="162" t="s">
        <v>204</v>
      </c>
      <c r="T1814" s="162" t="s">
        <v>204</v>
      </c>
      <c r="U1814" s="162" t="s">
        <v>246</v>
      </c>
      <c r="V1814" s="162" t="s">
        <v>246</v>
      </c>
      <c r="W1814" s="162" t="s">
        <v>204</v>
      </c>
      <c r="X1814" s="162" t="s">
        <v>246</v>
      </c>
      <c r="Y1814" s="162" t="s">
        <v>204</v>
      </c>
      <c r="Z1814" s="162" t="s">
        <v>246</v>
      </c>
      <c r="AA1814" s="162" t="s">
        <v>204</v>
      </c>
      <c r="AB1814" s="162" t="s">
        <v>246</v>
      </c>
      <c r="AC1814" s="162" t="s">
        <v>204</v>
      </c>
      <c r="AD1814" s="162" t="s">
        <v>204</v>
      </c>
      <c r="AE1814" s="162" t="s">
        <v>204</v>
      </c>
      <c r="AF1814" s="162" t="s">
        <v>204</v>
      </c>
      <c r="AG1814" s="162" t="s">
        <v>197</v>
      </c>
    </row>
    <row r="1815" spans="1:33" x14ac:dyDescent="0.25">
      <c r="A1815" s="162" t="s">
        <v>243</v>
      </c>
      <c r="B1815" s="162" t="s">
        <v>197</v>
      </c>
      <c r="C1815" s="162" t="s">
        <v>197</v>
      </c>
      <c r="D1815" s="162" t="s">
        <v>1358</v>
      </c>
      <c r="E1815" s="162" t="s">
        <v>197</v>
      </c>
      <c r="F1815" s="162" t="s">
        <v>1359</v>
      </c>
      <c r="G1815" s="162" t="s">
        <v>2718</v>
      </c>
      <c r="H1815" s="162" t="s">
        <v>2719</v>
      </c>
      <c r="I1815" s="162" t="s">
        <v>2720</v>
      </c>
      <c r="J1815" s="162" t="s">
        <v>187</v>
      </c>
      <c r="K1815" s="162" t="s">
        <v>47</v>
      </c>
      <c r="L1815" s="162">
        <v>4</v>
      </c>
      <c r="M1815" s="162">
        <v>2019</v>
      </c>
      <c r="N1815" s="162" t="s">
        <v>3180</v>
      </c>
      <c r="O1815" s="162">
        <v>1694</v>
      </c>
      <c r="P1815" s="162" t="s">
        <v>246</v>
      </c>
      <c r="Q1815" s="162" t="s">
        <v>246</v>
      </c>
      <c r="R1815" s="162" t="s">
        <v>242</v>
      </c>
      <c r="S1815" s="162" t="s">
        <v>204</v>
      </c>
      <c r="T1815" s="162" t="s">
        <v>204</v>
      </c>
      <c r="U1815" s="162" t="s">
        <v>246</v>
      </c>
      <c r="V1815" s="162" t="s">
        <v>246</v>
      </c>
      <c r="W1815" s="162" t="s">
        <v>204</v>
      </c>
      <c r="X1815" s="162" t="s">
        <v>246</v>
      </c>
      <c r="Y1815" s="162" t="s">
        <v>204</v>
      </c>
      <c r="Z1815" s="162" t="s">
        <v>246</v>
      </c>
      <c r="AA1815" s="162" t="s">
        <v>204</v>
      </c>
      <c r="AB1815" s="162" t="s">
        <v>246</v>
      </c>
      <c r="AC1815" s="162" t="s">
        <v>204</v>
      </c>
      <c r="AD1815" s="162" t="s">
        <v>204</v>
      </c>
      <c r="AE1815" s="162" t="s">
        <v>204</v>
      </c>
      <c r="AF1815" s="162" t="s">
        <v>204</v>
      </c>
      <c r="AG1815" s="162" t="s">
        <v>197</v>
      </c>
    </row>
    <row r="1816" spans="1:33" x14ac:dyDescent="0.25">
      <c r="A1816" s="162" t="s">
        <v>243</v>
      </c>
      <c r="B1816" s="162" t="s">
        <v>197</v>
      </c>
      <c r="C1816" s="162" t="s">
        <v>197</v>
      </c>
      <c r="D1816" s="162" t="s">
        <v>1358</v>
      </c>
      <c r="E1816" s="162" t="s">
        <v>197</v>
      </c>
      <c r="F1816" s="162" t="s">
        <v>1359</v>
      </c>
      <c r="G1816" s="162" t="s">
        <v>2718</v>
      </c>
      <c r="H1816" s="162" t="s">
        <v>2719</v>
      </c>
      <c r="I1816" s="162" t="s">
        <v>2720</v>
      </c>
      <c r="J1816" s="162" t="s">
        <v>187</v>
      </c>
      <c r="K1816" s="162" t="s">
        <v>47</v>
      </c>
      <c r="L1816" s="162">
        <v>2</v>
      </c>
      <c r="M1816" s="162">
        <v>2019</v>
      </c>
      <c r="N1816" s="162" t="s">
        <v>3178</v>
      </c>
      <c r="O1816" s="162">
        <v>648</v>
      </c>
      <c r="P1816" s="162" t="s">
        <v>246</v>
      </c>
      <c r="Q1816" s="162" t="s">
        <v>246</v>
      </c>
      <c r="R1816" s="162" t="s">
        <v>242</v>
      </c>
      <c r="S1816" s="162" t="s">
        <v>204</v>
      </c>
      <c r="T1816" s="162" t="s">
        <v>204</v>
      </c>
      <c r="U1816" s="162" t="s">
        <v>246</v>
      </c>
      <c r="V1816" s="162" t="s">
        <v>246</v>
      </c>
      <c r="W1816" s="162" t="s">
        <v>204</v>
      </c>
      <c r="X1816" s="162" t="s">
        <v>246</v>
      </c>
      <c r="Y1816" s="162" t="s">
        <v>204</v>
      </c>
      <c r="Z1816" s="162" t="s">
        <v>246</v>
      </c>
      <c r="AA1816" s="162" t="s">
        <v>204</v>
      </c>
      <c r="AB1816" s="162" t="s">
        <v>246</v>
      </c>
      <c r="AC1816" s="162" t="s">
        <v>204</v>
      </c>
      <c r="AD1816" s="162" t="s">
        <v>204</v>
      </c>
      <c r="AE1816" s="162" t="s">
        <v>204</v>
      </c>
      <c r="AF1816" s="162" t="s">
        <v>204</v>
      </c>
      <c r="AG1816" s="162" t="s">
        <v>197</v>
      </c>
    </row>
    <row r="1817" spans="1:33" x14ac:dyDescent="0.25">
      <c r="A1817" s="162" t="s">
        <v>243</v>
      </c>
      <c r="B1817" s="162" t="s">
        <v>197</v>
      </c>
      <c r="C1817" s="162" t="s">
        <v>197</v>
      </c>
      <c r="D1817" s="162" t="s">
        <v>1358</v>
      </c>
      <c r="E1817" s="162" t="s">
        <v>197</v>
      </c>
      <c r="F1817" s="162" t="s">
        <v>1359</v>
      </c>
      <c r="G1817" s="162" t="s">
        <v>2718</v>
      </c>
      <c r="H1817" s="162" t="s">
        <v>2719</v>
      </c>
      <c r="I1817" s="162" t="s">
        <v>2720</v>
      </c>
      <c r="J1817" s="162" t="s">
        <v>187</v>
      </c>
      <c r="K1817" s="162" t="s">
        <v>47</v>
      </c>
      <c r="L1817" s="162">
        <v>1</v>
      </c>
      <c r="M1817" s="162">
        <v>2019</v>
      </c>
      <c r="N1817" s="162" t="s">
        <v>3177</v>
      </c>
      <c r="O1817" s="162">
        <v>750</v>
      </c>
      <c r="P1817" s="162" t="s">
        <v>246</v>
      </c>
      <c r="Q1817" s="162" t="s">
        <v>246</v>
      </c>
      <c r="R1817" s="162" t="s">
        <v>242</v>
      </c>
      <c r="S1817" s="162" t="s">
        <v>204</v>
      </c>
      <c r="T1817" s="162" t="s">
        <v>204</v>
      </c>
      <c r="U1817" s="162" t="s">
        <v>246</v>
      </c>
      <c r="V1817" s="162" t="s">
        <v>246</v>
      </c>
      <c r="W1817" s="162" t="s">
        <v>204</v>
      </c>
      <c r="X1817" s="162" t="s">
        <v>246</v>
      </c>
      <c r="Y1817" s="162" t="s">
        <v>204</v>
      </c>
      <c r="Z1817" s="162" t="s">
        <v>246</v>
      </c>
      <c r="AA1817" s="162" t="s">
        <v>204</v>
      </c>
      <c r="AB1817" s="162" t="s">
        <v>246</v>
      </c>
      <c r="AC1817" s="162" t="s">
        <v>204</v>
      </c>
      <c r="AD1817" s="162" t="s">
        <v>204</v>
      </c>
      <c r="AE1817" s="162" t="s">
        <v>204</v>
      </c>
      <c r="AF1817" s="162" t="s">
        <v>204</v>
      </c>
      <c r="AG1817" s="162" t="s">
        <v>197</v>
      </c>
    </row>
    <row r="1818" spans="1:33" x14ac:dyDescent="0.25">
      <c r="A1818" s="162" t="s">
        <v>243</v>
      </c>
      <c r="B1818" s="162" t="s">
        <v>197</v>
      </c>
      <c r="C1818" s="162" t="s">
        <v>197</v>
      </c>
      <c r="D1818" s="162" t="s">
        <v>1358</v>
      </c>
      <c r="E1818" s="162" t="s">
        <v>197</v>
      </c>
      <c r="F1818" s="162" t="s">
        <v>1359</v>
      </c>
      <c r="G1818" s="162" t="s">
        <v>2718</v>
      </c>
      <c r="H1818" s="162" t="s">
        <v>2719</v>
      </c>
      <c r="I1818" s="162" t="s">
        <v>2720</v>
      </c>
      <c r="J1818" s="162" t="s">
        <v>187</v>
      </c>
      <c r="K1818" s="162" t="s">
        <v>47</v>
      </c>
      <c r="L1818" s="162">
        <v>6</v>
      </c>
      <c r="M1818" s="162">
        <v>2019</v>
      </c>
      <c r="N1818" s="162" t="s">
        <v>3182</v>
      </c>
      <c r="O1818" s="162">
        <v>2602</v>
      </c>
      <c r="P1818" s="162" t="s">
        <v>246</v>
      </c>
      <c r="Q1818" s="162" t="s">
        <v>246</v>
      </c>
      <c r="R1818" s="162" t="s">
        <v>242</v>
      </c>
      <c r="S1818" s="162" t="s">
        <v>204</v>
      </c>
      <c r="T1818" s="162" t="s">
        <v>204</v>
      </c>
      <c r="U1818" s="162" t="s">
        <v>246</v>
      </c>
      <c r="V1818" s="162" t="s">
        <v>246</v>
      </c>
      <c r="W1818" s="162" t="s">
        <v>204</v>
      </c>
      <c r="X1818" s="162" t="s">
        <v>246</v>
      </c>
      <c r="Y1818" s="162" t="s">
        <v>204</v>
      </c>
      <c r="Z1818" s="162" t="s">
        <v>246</v>
      </c>
      <c r="AA1818" s="162" t="s">
        <v>204</v>
      </c>
      <c r="AB1818" s="162" t="s">
        <v>246</v>
      </c>
      <c r="AC1818" s="162" t="s">
        <v>204</v>
      </c>
      <c r="AD1818" s="162" t="s">
        <v>204</v>
      </c>
      <c r="AE1818" s="162" t="s">
        <v>204</v>
      </c>
      <c r="AF1818" s="162" t="s">
        <v>204</v>
      </c>
      <c r="AG1818" s="162" t="s">
        <v>197</v>
      </c>
    </row>
    <row r="1819" spans="1:33" x14ac:dyDescent="0.25">
      <c r="A1819" s="162" t="s">
        <v>243</v>
      </c>
      <c r="B1819" s="162" t="s">
        <v>197</v>
      </c>
      <c r="C1819" s="162" t="s">
        <v>197</v>
      </c>
      <c r="D1819" s="162" t="s">
        <v>1358</v>
      </c>
      <c r="E1819" s="162" t="s">
        <v>197</v>
      </c>
      <c r="F1819" s="162" t="s">
        <v>1359</v>
      </c>
      <c r="G1819" s="162" t="s">
        <v>2718</v>
      </c>
      <c r="H1819" s="162" t="s">
        <v>2719</v>
      </c>
      <c r="I1819" s="162" t="s">
        <v>2720</v>
      </c>
      <c r="J1819" s="162" t="s">
        <v>187</v>
      </c>
      <c r="K1819" s="162" t="s">
        <v>47</v>
      </c>
      <c r="L1819" s="162">
        <v>5</v>
      </c>
      <c r="M1819" s="162">
        <v>2019</v>
      </c>
      <c r="N1819" s="162" t="s">
        <v>3181</v>
      </c>
      <c r="O1819" s="162">
        <v>1902</v>
      </c>
      <c r="P1819" s="162" t="s">
        <v>246</v>
      </c>
      <c r="Q1819" s="162" t="s">
        <v>246</v>
      </c>
      <c r="R1819" s="162" t="s">
        <v>242</v>
      </c>
      <c r="S1819" s="162" t="s">
        <v>204</v>
      </c>
      <c r="T1819" s="162" t="s">
        <v>204</v>
      </c>
      <c r="U1819" s="162" t="s">
        <v>246</v>
      </c>
      <c r="V1819" s="162" t="s">
        <v>246</v>
      </c>
      <c r="W1819" s="162" t="s">
        <v>204</v>
      </c>
      <c r="X1819" s="162" t="s">
        <v>246</v>
      </c>
      <c r="Y1819" s="162" t="s">
        <v>204</v>
      </c>
      <c r="Z1819" s="162" t="s">
        <v>246</v>
      </c>
      <c r="AA1819" s="162" t="s">
        <v>204</v>
      </c>
      <c r="AB1819" s="162" t="s">
        <v>246</v>
      </c>
      <c r="AC1819" s="162" t="s">
        <v>204</v>
      </c>
      <c r="AD1819" s="162" t="s">
        <v>204</v>
      </c>
      <c r="AE1819" s="162" t="s">
        <v>204</v>
      </c>
      <c r="AF1819" s="162" t="s">
        <v>204</v>
      </c>
      <c r="AG1819" s="162" t="s">
        <v>197</v>
      </c>
    </row>
    <row r="1820" spans="1:33" x14ac:dyDescent="0.25">
      <c r="A1820" s="162" t="s">
        <v>243</v>
      </c>
      <c r="B1820" s="162" t="s">
        <v>197</v>
      </c>
      <c r="C1820" s="162" t="s">
        <v>197</v>
      </c>
      <c r="D1820" s="162" t="s">
        <v>1358</v>
      </c>
      <c r="E1820" s="162" t="s">
        <v>197</v>
      </c>
      <c r="F1820" s="162" t="s">
        <v>1359</v>
      </c>
      <c r="G1820" s="162" t="s">
        <v>3183</v>
      </c>
      <c r="H1820" s="162" t="s">
        <v>3184</v>
      </c>
      <c r="I1820" s="162" t="s">
        <v>1419</v>
      </c>
      <c r="J1820" s="162" t="s">
        <v>1412</v>
      </c>
      <c r="K1820" s="162" t="s">
        <v>10</v>
      </c>
      <c r="L1820" s="162">
        <v>8</v>
      </c>
      <c r="M1820" s="162">
        <v>2018</v>
      </c>
      <c r="N1820" s="162" t="s">
        <v>3186</v>
      </c>
      <c r="O1820" s="162">
        <v>582</v>
      </c>
      <c r="P1820" s="162" t="s">
        <v>246</v>
      </c>
      <c r="Q1820" s="162" t="s">
        <v>246</v>
      </c>
      <c r="R1820" s="162" t="s">
        <v>242</v>
      </c>
      <c r="S1820" s="162" t="s">
        <v>204</v>
      </c>
      <c r="T1820" s="162" t="s">
        <v>204</v>
      </c>
      <c r="U1820" s="162" t="s">
        <v>246</v>
      </c>
      <c r="V1820" s="162" t="s">
        <v>246</v>
      </c>
      <c r="W1820" s="162" t="s">
        <v>204</v>
      </c>
      <c r="X1820" s="162" t="s">
        <v>246</v>
      </c>
      <c r="Y1820" s="162" t="s">
        <v>205</v>
      </c>
      <c r="Z1820" s="162" t="s">
        <v>246</v>
      </c>
      <c r="AA1820" s="162" t="s">
        <v>204</v>
      </c>
      <c r="AB1820" s="162" t="s">
        <v>246</v>
      </c>
      <c r="AC1820" s="162" t="s">
        <v>204</v>
      </c>
      <c r="AD1820" s="162" t="s">
        <v>204</v>
      </c>
      <c r="AE1820" s="162" t="s">
        <v>204</v>
      </c>
      <c r="AF1820" s="162" t="s">
        <v>204</v>
      </c>
      <c r="AG1820" s="162" t="s">
        <v>197</v>
      </c>
    </row>
    <row r="1821" spans="1:33" x14ac:dyDescent="0.25">
      <c r="A1821" s="162" t="s">
        <v>243</v>
      </c>
      <c r="B1821" s="162" t="s">
        <v>197</v>
      </c>
      <c r="C1821" s="162" t="s">
        <v>197</v>
      </c>
      <c r="D1821" s="162" t="s">
        <v>1358</v>
      </c>
      <c r="E1821" s="162" t="s">
        <v>197</v>
      </c>
      <c r="F1821" s="162" t="s">
        <v>1359</v>
      </c>
      <c r="G1821" s="162" t="s">
        <v>3183</v>
      </c>
      <c r="H1821" s="162" t="s">
        <v>3184</v>
      </c>
      <c r="I1821" s="162" t="s">
        <v>1419</v>
      </c>
      <c r="J1821" s="162" t="s">
        <v>1412</v>
      </c>
      <c r="K1821" s="162" t="s">
        <v>10</v>
      </c>
      <c r="L1821" s="162">
        <v>9</v>
      </c>
      <c r="M1821" s="162">
        <v>2018</v>
      </c>
      <c r="N1821" s="162" t="s">
        <v>3187</v>
      </c>
      <c r="O1821" s="162">
        <v>685</v>
      </c>
      <c r="P1821" s="162" t="s">
        <v>246</v>
      </c>
      <c r="Q1821" s="162" t="s">
        <v>246</v>
      </c>
      <c r="R1821" s="162" t="s">
        <v>242</v>
      </c>
      <c r="S1821" s="162" t="s">
        <v>204</v>
      </c>
      <c r="T1821" s="162" t="s">
        <v>204</v>
      </c>
      <c r="U1821" s="162" t="s">
        <v>246</v>
      </c>
      <c r="V1821" s="162" t="s">
        <v>246</v>
      </c>
      <c r="W1821" s="162" t="s">
        <v>204</v>
      </c>
      <c r="X1821" s="162" t="s">
        <v>246</v>
      </c>
      <c r="Y1821" s="162" t="s">
        <v>205</v>
      </c>
      <c r="Z1821" s="162" t="s">
        <v>246</v>
      </c>
      <c r="AA1821" s="162" t="s">
        <v>204</v>
      </c>
      <c r="AB1821" s="162" t="s">
        <v>246</v>
      </c>
      <c r="AC1821" s="162" t="s">
        <v>204</v>
      </c>
      <c r="AD1821" s="162" t="s">
        <v>204</v>
      </c>
      <c r="AE1821" s="162" t="s">
        <v>204</v>
      </c>
      <c r="AF1821" s="162" t="s">
        <v>204</v>
      </c>
      <c r="AG1821" s="162" t="s">
        <v>197</v>
      </c>
    </row>
    <row r="1822" spans="1:33" x14ac:dyDescent="0.25">
      <c r="A1822" s="162" t="s">
        <v>243</v>
      </c>
      <c r="B1822" s="162" t="s">
        <v>197</v>
      </c>
      <c r="C1822" s="162" t="s">
        <v>197</v>
      </c>
      <c r="D1822" s="162" t="s">
        <v>1358</v>
      </c>
      <c r="E1822" s="162" t="s">
        <v>197</v>
      </c>
      <c r="F1822" s="162" t="s">
        <v>1359</v>
      </c>
      <c r="G1822" s="162" t="s">
        <v>3183</v>
      </c>
      <c r="H1822" s="162" t="s">
        <v>3184</v>
      </c>
      <c r="I1822" s="162" t="s">
        <v>1419</v>
      </c>
      <c r="J1822" s="162" t="s">
        <v>1412</v>
      </c>
      <c r="K1822" s="162" t="s">
        <v>10</v>
      </c>
      <c r="L1822" s="162">
        <v>7</v>
      </c>
      <c r="M1822" s="162">
        <v>2018</v>
      </c>
      <c r="N1822" s="162" t="s">
        <v>3185</v>
      </c>
      <c r="O1822" s="162">
        <v>789</v>
      </c>
      <c r="P1822" s="162" t="s">
        <v>204</v>
      </c>
      <c r="Q1822" s="162" t="s">
        <v>204</v>
      </c>
      <c r="R1822" s="162" t="s">
        <v>242</v>
      </c>
      <c r="S1822" s="162" t="s">
        <v>204</v>
      </c>
      <c r="T1822" s="162" t="s">
        <v>204</v>
      </c>
      <c r="U1822" s="162" t="s">
        <v>204</v>
      </c>
      <c r="V1822" s="162" t="s">
        <v>204</v>
      </c>
      <c r="W1822" s="162" t="s">
        <v>204</v>
      </c>
      <c r="X1822" s="162" t="s">
        <v>204</v>
      </c>
      <c r="Y1822" s="162" t="s">
        <v>205</v>
      </c>
      <c r="Z1822" s="162" t="s">
        <v>204</v>
      </c>
      <c r="AA1822" s="162" t="s">
        <v>204</v>
      </c>
      <c r="AB1822" s="162" t="s">
        <v>205</v>
      </c>
      <c r="AC1822" s="162" t="s">
        <v>204</v>
      </c>
      <c r="AD1822" s="162" t="s">
        <v>204</v>
      </c>
      <c r="AE1822" s="162" t="s">
        <v>204</v>
      </c>
      <c r="AF1822" s="162" t="s">
        <v>204</v>
      </c>
      <c r="AG1822" s="162" t="s">
        <v>197</v>
      </c>
    </row>
    <row r="1823" spans="1:33" x14ac:dyDescent="0.25">
      <c r="A1823" s="162" t="s">
        <v>243</v>
      </c>
      <c r="B1823" s="162" t="s">
        <v>197</v>
      </c>
      <c r="C1823" s="162" t="s">
        <v>197</v>
      </c>
      <c r="D1823" s="162" t="s">
        <v>1358</v>
      </c>
      <c r="E1823" s="162" t="s">
        <v>197</v>
      </c>
      <c r="F1823" s="162" t="s">
        <v>1359</v>
      </c>
      <c r="G1823" s="162" t="s">
        <v>3188</v>
      </c>
      <c r="H1823" s="162" t="s">
        <v>3189</v>
      </c>
      <c r="I1823" s="162" t="s">
        <v>3190</v>
      </c>
      <c r="J1823" s="162" t="s">
        <v>182</v>
      </c>
      <c r="K1823" s="162" t="s">
        <v>47</v>
      </c>
      <c r="L1823" s="162">
        <v>7</v>
      </c>
      <c r="M1823" s="162">
        <v>2018</v>
      </c>
      <c r="N1823" s="162" t="s">
        <v>3191</v>
      </c>
      <c r="O1823" s="162">
        <v>1014</v>
      </c>
      <c r="P1823" s="162" t="s">
        <v>204</v>
      </c>
      <c r="Q1823" s="162" t="s">
        <v>204</v>
      </c>
      <c r="R1823" s="162" t="s">
        <v>242</v>
      </c>
      <c r="S1823" s="162" t="s">
        <v>204</v>
      </c>
      <c r="T1823" s="162" t="s">
        <v>204</v>
      </c>
      <c r="U1823" s="162" t="s">
        <v>204</v>
      </c>
      <c r="V1823" s="162" t="s">
        <v>204</v>
      </c>
      <c r="W1823" s="162" t="s">
        <v>204</v>
      </c>
      <c r="X1823" s="162" t="s">
        <v>204</v>
      </c>
      <c r="Y1823" s="162" t="s">
        <v>204</v>
      </c>
      <c r="Z1823" s="162" t="s">
        <v>204</v>
      </c>
      <c r="AA1823" s="162" t="s">
        <v>204</v>
      </c>
      <c r="AB1823" s="162" t="s">
        <v>204</v>
      </c>
      <c r="AC1823" s="162" t="s">
        <v>204</v>
      </c>
      <c r="AD1823" s="162" t="s">
        <v>204</v>
      </c>
      <c r="AE1823" s="162" t="s">
        <v>204</v>
      </c>
      <c r="AF1823" s="162" t="s">
        <v>204</v>
      </c>
      <c r="AG1823" s="162" t="s">
        <v>197</v>
      </c>
    </row>
    <row r="1824" spans="1:33" x14ac:dyDescent="0.25">
      <c r="A1824" s="162" t="s">
        <v>243</v>
      </c>
      <c r="B1824" s="162" t="s">
        <v>197</v>
      </c>
      <c r="C1824" s="162" t="s">
        <v>197</v>
      </c>
      <c r="D1824" s="162" t="s">
        <v>1358</v>
      </c>
      <c r="E1824" s="162" t="s">
        <v>197</v>
      </c>
      <c r="F1824" s="162" t="s">
        <v>1359</v>
      </c>
      <c r="G1824" s="162" t="s">
        <v>3188</v>
      </c>
      <c r="H1824" s="162" t="s">
        <v>3189</v>
      </c>
      <c r="I1824" s="162" t="s">
        <v>3190</v>
      </c>
      <c r="J1824" s="162" t="s">
        <v>182</v>
      </c>
      <c r="K1824" s="162" t="s">
        <v>47</v>
      </c>
      <c r="L1824" s="162">
        <v>11</v>
      </c>
      <c r="M1824" s="162">
        <v>2018</v>
      </c>
      <c r="N1824" s="162" t="s">
        <v>3195</v>
      </c>
      <c r="O1824" s="162">
        <v>174</v>
      </c>
      <c r="P1824" s="162" t="s">
        <v>246</v>
      </c>
      <c r="Q1824" s="162" t="s">
        <v>246</v>
      </c>
      <c r="R1824" s="162" t="s">
        <v>242</v>
      </c>
      <c r="S1824" s="162" t="s">
        <v>204</v>
      </c>
      <c r="T1824" s="162" t="s">
        <v>204</v>
      </c>
      <c r="U1824" s="162" t="s">
        <v>246</v>
      </c>
      <c r="V1824" s="162" t="s">
        <v>246</v>
      </c>
      <c r="W1824" s="162" t="s">
        <v>204</v>
      </c>
      <c r="X1824" s="162" t="s">
        <v>246</v>
      </c>
      <c r="Y1824" s="162" t="s">
        <v>204</v>
      </c>
      <c r="Z1824" s="162" t="s">
        <v>246</v>
      </c>
      <c r="AA1824" s="162" t="s">
        <v>204</v>
      </c>
      <c r="AB1824" s="162" t="s">
        <v>246</v>
      </c>
      <c r="AC1824" s="162" t="s">
        <v>204</v>
      </c>
      <c r="AD1824" s="162" t="s">
        <v>204</v>
      </c>
      <c r="AE1824" s="162" t="s">
        <v>246</v>
      </c>
      <c r="AF1824" s="162" t="s">
        <v>204</v>
      </c>
      <c r="AG1824" s="162" t="s">
        <v>197</v>
      </c>
    </row>
    <row r="1825" spans="1:33" x14ac:dyDescent="0.25">
      <c r="A1825" s="162" t="s">
        <v>243</v>
      </c>
      <c r="B1825" s="162" t="s">
        <v>197</v>
      </c>
      <c r="C1825" s="162" t="s">
        <v>197</v>
      </c>
      <c r="D1825" s="162" t="s">
        <v>1358</v>
      </c>
      <c r="E1825" s="162" t="s">
        <v>197</v>
      </c>
      <c r="F1825" s="162" t="s">
        <v>1359</v>
      </c>
      <c r="G1825" s="162" t="s">
        <v>3188</v>
      </c>
      <c r="H1825" s="162" t="s">
        <v>3189</v>
      </c>
      <c r="I1825" s="162" t="s">
        <v>3190</v>
      </c>
      <c r="J1825" s="162" t="s">
        <v>182</v>
      </c>
      <c r="K1825" s="162" t="s">
        <v>47</v>
      </c>
      <c r="L1825" s="162">
        <v>12</v>
      </c>
      <c r="M1825" s="162">
        <v>2018</v>
      </c>
      <c r="N1825" s="162" t="s">
        <v>3196</v>
      </c>
      <c r="O1825" s="162">
        <v>154</v>
      </c>
      <c r="P1825" s="162" t="s">
        <v>246</v>
      </c>
      <c r="Q1825" s="162" t="s">
        <v>246</v>
      </c>
      <c r="R1825" s="162" t="s">
        <v>242</v>
      </c>
      <c r="S1825" s="162" t="s">
        <v>204</v>
      </c>
      <c r="T1825" s="162" t="s">
        <v>204</v>
      </c>
      <c r="U1825" s="162" t="s">
        <v>246</v>
      </c>
      <c r="V1825" s="162" t="s">
        <v>246</v>
      </c>
      <c r="W1825" s="162" t="s">
        <v>204</v>
      </c>
      <c r="X1825" s="162" t="s">
        <v>246</v>
      </c>
      <c r="Y1825" s="162" t="s">
        <v>204</v>
      </c>
      <c r="Z1825" s="162" t="s">
        <v>246</v>
      </c>
      <c r="AA1825" s="162" t="s">
        <v>204</v>
      </c>
      <c r="AB1825" s="162" t="s">
        <v>246</v>
      </c>
      <c r="AC1825" s="162" t="s">
        <v>204</v>
      </c>
      <c r="AD1825" s="162" t="s">
        <v>204</v>
      </c>
      <c r="AE1825" s="162" t="s">
        <v>246</v>
      </c>
      <c r="AF1825" s="162" t="s">
        <v>204</v>
      </c>
      <c r="AG1825" s="162" t="s">
        <v>197</v>
      </c>
    </row>
    <row r="1826" spans="1:33" x14ac:dyDescent="0.25">
      <c r="A1826" s="162" t="s">
        <v>243</v>
      </c>
      <c r="B1826" s="162" t="s">
        <v>197</v>
      </c>
      <c r="C1826" s="162" t="s">
        <v>197</v>
      </c>
      <c r="D1826" s="162" t="s">
        <v>1358</v>
      </c>
      <c r="E1826" s="162" t="s">
        <v>197</v>
      </c>
      <c r="F1826" s="162" t="s">
        <v>1359</v>
      </c>
      <c r="G1826" s="162" t="s">
        <v>3188</v>
      </c>
      <c r="H1826" s="162" t="s">
        <v>3189</v>
      </c>
      <c r="I1826" s="162" t="s">
        <v>3190</v>
      </c>
      <c r="J1826" s="162" t="s">
        <v>182</v>
      </c>
      <c r="K1826" s="162" t="s">
        <v>47</v>
      </c>
      <c r="L1826" s="162">
        <v>9</v>
      </c>
      <c r="M1826" s="162">
        <v>2018</v>
      </c>
      <c r="N1826" s="162" t="s">
        <v>3194</v>
      </c>
      <c r="O1826" s="162">
        <v>493</v>
      </c>
      <c r="P1826" s="162" t="s">
        <v>246</v>
      </c>
      <c r="Q1826" s="162" t="s">
        <v>246</v>
      </c>
      <c r="R1826" s="162" t="s">
        <v>242</v>
      </c>
      <c r="S1826" s="162" t="s">
        <v>204</v>
      </c>
      <c r="T1826" s="162" t="s">
        <v>204</v>
      </c>
      <c r="U1826" s="162" t="s">
        <v>246</v>
      </c>
      <c r="V1826" s="162" t="s">
        <v>246</v>
      </c>
      <c r="W1826" s="162" t="s">
        <v>204</v>
      </c>
      <c r="X1826" s="162" t="s">
        <v>246</v>
      </c>
      <c r="Y1826" s="162" t="s">
        <v>204</v>
      </c>
      <c r="Z1826" s="162" t="s">
        <v>246</v>
      </c>
      <c r="AA1826" s="162" t="s">
        <v>204</v>
      </c>
      <c r="AB1826" s="162" t="s">
        <v>246</v>
      </c>
      <c r="AC1826" s="162" t="s">
        <v>204</v>
      </c>
      <c r="AD1826" s="162" t="s">
        <v>204</v>
      </c>
      <c r="AE1826" s="162" t="s">
        <v>204</v>
      </c>
      <c r="AF1826" s="162" t="s">
        <v>204</v>
      </c>
      <c r="AG1826" s="162" t="s">
        <v>197</v>
      </c>
    </row>
    <row r="1827" spans="1:33" x14ac:dyDescent="0.25">
      <c r="A1827" s="162" t="s">
        <v>243</v>
      </c>
      <c r="B1827" s="162" t="s">
        <v>197</v>
      </c>
      <c r="C1827" s="162" t="s">
        <v>197</v>
      </c>
      <c r="D1827" s="162" t="s">
        <v>1358</v>
      </c>
      <c r="E1827" s="162" t="s">
        <v>197</v>
      </c>
      <c r="F1827" s="162" t="s">
        <v>1359</v>
      </c>
      <c r="G1827" s="162" t="s">
        <v>3188</v>
      </c>
      <c r="H1827" s="162" t="s">
        <v>3189</v>
      </c>
      <c r="I1827" s="162" t="s">
        <v>3190</v>
      </c>
      <c r="J1827" s="162" t="s">
        <v>182</v>
      </c>
      <c r="K1827" s="162" t="s">
        <v>47</v>
      </c>
      <c r="L1827" s="162">
        <v>10</v>
      </c>
      <c r="M1827" s="162">
        <v>2018</v>
      </c>
      <c r="N1827" s="162" t="s">
        <v>3193</v>
      </c>
      <c r="O1827" s="162">
        <v>416</v>
      </c>
      <c r="P1827" s="162" t="s">
        <v>246</v>
      </c>
      <c r="Q1827" s="162" t="s">
        <v>246</v>
      </c>
      <c r="R1827" s="162" t="s">
        <v>242</v>
      </c>
      <c r="S1827" s="162" t="s">
        <v>204</v>
      </c>
      <c r="T1827" s="162" t="s">
        <v>204</v>
      </c>
      <c r="U1827" s="162" t="s">
        <v>246</v>
      </c>
      <c r="V1827" s="162" t="s">
        <v>246</v>
      </c>
      <c r="W1827" s="162" t="s">
        <v>204</v>
      </c>
      <c r="X1827" s="162" t="s">
        <v>246</v>
      </c>
      <c r="Y1827" s="162" t="s">
        <v>204</v>
      </c>
      <c r="Z1827" s="162" t="s">
        <v>246</v>
      </c>
      <c r="AA1827" s="162" t="s">
        <v>204</v>
      </c>
      <c r="AB1827" s="162" t="s">
        <v>246</v>
      </c>
      <c r="AC1827" s="162" t="s">
        <v>204</v>
      </c>
      <c r="AD1827" s="162" t="s">
        <v>204</v>
      </c>
      <c r="AE1827" s="162" t="s">
        <v>246</v>
      </c>
      <c r="AF1827" s="162" t="s">
        <v>204</v>
      </c>
      <c r="AG1827" s="162" t="s">
        <v>197</v>
      </c>
    </row>
    <row r="1828" spans="1:33" x14ac:dyDescent="0.25">
      <c r="A1828" s="162" t="s">
        <v>243</v>
      </c>
      <c r="B1828" s="162" t="s">
        <v>197</v>
      </c>
      <c r="C1828" s="162" t="s">
        <v>197</v>
      </c>
      <c r="D1828" s="162" t="s">
        <v>1358</v>
      </c>
      <c r="E1828" s="162" t="s">
        <v>197</v>
      </c>
      <c r="F1828" s="162" t="s">
        <v>1359</v>
      </c>
      <c r="G1828" s="162" t="s">
        <v>3188</v>
      </c>
      <c r="H1828" s="162" t="s">
        <v>3189</v>
      </c>
      <c r="I1828" s="162" t="s">
        <v>3190</v>
      </c>
      <c r="J1828" s="162" t="s">
        <v>182</v>
      </c>
      <c r="K1828" s="162" t="s">
        <v>47</v>
      </c>
      <c r="L1828" s="162">
        <v>8</v>
      </c>
      <c r="M1828" s="162">
        <v>2018</v>
      </c>
      <c r="N1828" s="162" t="s">
        <v>3192</v>
      </c>
      <c r="O1828" s="162">
        <v>751</v>
      </c>
      <c r="P1828" s="162" t="s">
        <v>246</v>
      </c>
      <c r="Q1828" s="162" t="s">
        <v>246</v>
      </c>
      <c r="R1828" s="162" t="s">
        <v>242</v>
      </c>
      <c r="S1828" s="162" t="s">
        <v>204</v>
      </c>
      <c r="T1828" s="162" t="s">
        <v>204</v>
      </c>
      <c r="U1828" s="162" t="s">
        <v>246</v>
      </c>
      <c r="V1828" s="162" t="s">
        <v>246</v>
      </c>
      <c r="W1828" s="162" t="s">
        <v>204</v>
      </c>
      <c r="X1828" s="162" t="s">
        <v>246</v>
      </c>
      <c r="Y1828" s="162" t="s">
        <v>204</v>
      </c>
      <c r="Z1828" s="162" t="s">
        <v>246</v>
      </c>
      <c r="AA1828" s="162" t="s">
        <v>204</v>
      </c>
      <c r="AB1828" s="162" t="s">
        <v>246</v>
      </c>
      <c r="AC1828" s="162" t="s">
        <v>204</v>
      </c>
      <c r="AD1828" s="162" t="s">
        <v>204</v>
      </c>
      <c r="AE1828" s="162" t="s">
        <v>204</v>
      </c>
      <c r="AF1828" s="162" t="s">
        <v>204</v>
      </c>
      <c r="AG1828" s="162" t="s">
        <v>197</v>
      </c>
    </row>
    <row r="1829" spans="1:33" x14ac:dyDescent="0.25">
      <c r="A1829" s="162" t="s">
        <v>243</v>
      </c>
      <c r="B1829" s="162" t="s">
        <v>197</v>
      </c>
      <c r="C1829" s="162" t="s">
        <v>197</v>
      </c>
      <c r="D1829" s="162" t="s">
        <v>1358</v>
      </c>
      <c r="E1829" s="162" t="s">
        <v>197</v>
      </c>
      <c r="F1829" s="162" t="s">
        <v>1359</v>
      </c>
      <c r="G1829" s="162" t="s">
        <v>3197</v>
      </c>
      <c r="H1829" s="162" t="s">
        <v>3198</v>
      </c>
      <c r="I1829" s="162" t="s">
        <v>3199</v>
      </c>
      <c r="J1829" s="162" t="s">
        <v>187</v>
      </c>
      <c r="K1829" s="162" t="s">
        <v>47</v>
      </c>
      <c r="L1829" s="162">
        <v>4</v>
      </c>
      <c r="M1829" s="162">
        <v>2019</v>
      </c>
      <c r="N1829" s="162" t="s">
        <v>3202</v>
      </c>
      <c r="O1829" s="162">
        <v>325</v>
      </c>
      <c r="P1829" s="162" t="s">
        <v>246</v>
      </c>
      <c r="Q1829" s="162" t="s">
        <v>246</v>
      </c>
      <c r="R1829" s="162" t="s">
        <v>242</v>
      </c>
      <c r="S1829" s="162" t="s">
        <v>204</v>
      </c>
      <c r="T1829" s="162" t="s">
        <v>204</v>
      </c>
      <c r="U1829" s="162" t="s">
        <v>246</v>
      </c>
      <c r="V1829" s="162" t="s">
        <v>246</v>
      </c>
      <c r="W1829" s="162" t="s">
        <v>204</v>
      </c>
      <c r="X1829" s="162" t="s">
        <v>246</v>
      </c>
      <c r="Y1829" s="162" t="s">
        <v>204</v>
      </c>
      <c r="Z1829" s="162" t="s">
        <v>246</v>
      </c>
      <c r="AA1829" s="162" t="s">
        <v>204</v>
      </c>
      <c r="AB1829" s="162" t="s">
        <v>246</v>
      </c>
      <c r="AC1829" s="162" t="s">
        <v>204</v>
      </c>
      <c r="AD1829" s="162" t="s">
        <v>204</v>
      </c>
      <c r="AE1829" s="162" t="s">
        <v>246</v>
      </c>
      <c r="AF1829" s="162" t="s">
        <v>204</v>
      </c>
      <c r="AG1829" s="162" t="s">
        <v>197</v>
      </c>
    </row>
    <row r="1830" spans="1:33" x14ac:dyDescent="0.25">
      <c r="A1830" s="162" t="s">
        <v>243</v>
      </c>
      <c r="B1830" s="162" t="s">
        <v>197</v>
      </c>
      <c r="C1830" s="162" t="s">
        <v>197</v>
      </c>
      <c r="D1830" s="162" t="s">
        <v>1358</v>
      </c>
      <c r="E1830" s="162" t="s">
        <v>197</v>
      </c>
      <c r="F1830" s="162" t="s">
        <v>1359</v>
      </c>
      <c r="G1830" s="162" t="s">
        <v>3197</v>
      </c>
      <c r="H1830" s="162" t="s">
        <v>3198</v>
      </c>
      <c r="I1830" s="162" t="s">
        <v>3199</v>
      </c>
      <c r="J1830" s="162" t="s">
        <v>187</v>
      </c>
      <c r="K1830" s="162" t="s">
        <v>47</v>
      </c>
      <c r="L1830" s="162">
        <v>3</v>
      </c>
      <c r="M1830" s="162">
        <v>2019</v>
      </c>
      <c r="N1830" s="162" t="s">
        <v>3200</v>
      </c>
      <c r="O1830" s="162">
        <v>368</v>
      </c>
      <c r="P1830" s="162" t="s">
        <v>246</v>
      </c>
      <c r="Q1830" s="162" t="s">
        <v>246</v>
      </c>
      <c r="R1830" s="162" t="s">
        <v>242</v>
      </c>
      <c r="S1830" s="162" t="s">
        <v>204</v>
      </c>
      <c r="T1830" s="162" t="s">
        <v>204</v>
      </c>
      <c r="U1830" s="162" t="s">
        <v>246</v>
      </c>
      <c r="V1830" s="162" t="s">
        <v>246</v>
      </c>
      <c r="W1830" s="162" t="s">
        <v>204</v>
      </c>
      <c r="X1830" s="162" t="s">
        <v>246</v>
      </c>
      <c r="Y1830" s="162" t="s">
        <v>204</v>
      </c>
      <c r="Z1830" s="162" t="s">
        <v>246</v>
      </c>
      <c r="AA1830" s="162" t="s">
        <v>204</v>
      </c>
      <c r="AB1830" s="162" t="s">
        <v>246</v>
      </c>
      <c r="AC1830" s="162" t="s">
        <v>204</v>
      </c>
      <c r="AD1830" s="162" t="s">
        <v>204</v>
      </c>
      <c r="AE1830" s="162" t="s">
        <v>246</v>
      </c>
      <c r="AF1830" s="162" t="s">
        <v>204</v>
      </c>
      <c r="AG1830" s="162" t="s">
        <v>197</v>
      </c>
    </row>
    <row r="1831" spans="1:33" x14ac:dyDescent="0.25">
      <c r="A1831" s="162" t="s">
        <v>243</v>
      </c>
      <c r="B1831" s="162" t="s">
        <v>197</v>
      </c>
      <c r="C1831" s="162" t="s">
        <v>197</v>
      </c>
      <c r="D1831" s="162" t="s">
        <v>1358</v>
      </c>
      <c r="E1831" s="162" t="s">
        <v>197</v>
      </c>
      <c r="F1831" s="162" t="s">
        <v>1359</v>
      </c>
      <c r="G1831" s="162" t="s">
        <v>3197</v>
      </c>
      <c r="H1831" s="162" t="s">
        <v>3198</v>
      </c>
      <c r="I1831" s="162" t="s">
        <v>3199</v>
      </c>
      <c r="J1831" s="162" t="s">
        <v>187</v>
      </c>
      <c r="K1831" s="162" t="s">
        <v>47</v>
      </c>
      <c r="L1831" s="162">
        <v>5</v>
      </c>
      <c r="M1831" s="162">
        <v>2019</v>
      </c>
      <c r="N1831" s="162" t="s">
        <v>3201</v>
      </c>
      <c r="O1831" s="162">
        <v>215</v>
      </c>
      <c r="P1831" s="162" t="s">
        <v>246</v>
      </c>
      <c r="Q1831" s="162" t="s">
        <v>246</v>
      </c>
      <c r="R1831" s="162" t="s">
        <v>242</v>
      </c>
      <c r="S1831" s="162" t="s">
        <v>204</v>
      </c>
      <c r="T1831" s="162" t="s">
        <v>204</v>
      </c>
      <c r="U1831" s="162" t="s">
        <v>246</v>
      </c>
      <c r="V1831" s="162" t="s">
        <v>246</v>
      </c>
      <c r="W1831" s="162" t="s">
        <v>204</v>
      </c>
      <c r="X1831" s="162" t="s">
        <v>246</v>
      </c>
      <c r="Y1831" s="162" t="s">
        <v>204</v>
      </c>
      <c r="Z1831" s="162" t="s">
        <v>246</v>
      </c>
      <c r="AA1831" s="162" t="s">
        <v>204</v>
      </c>
      <c r="AB1831" s="162" t="s">
        <v>246</v>
      </c>
      <c r="AC1831" s="162" t="s">
        <v>204</v>
      </c>
      <c r="AD1831" s="162" t="s">
        <v>204</v>
      </c>
      <c r="AE1831" s="162" t="s">
        <v>246</v>
      </c>
      <c r="AF1831" s="162" t="s">
        <v>204</v>
      </c>
      <c r="AG1831" s="162" t="s">
        <v>197</v>
      </c>
    </row>
    <row r="1832" spans="1:33" x14ac:dyDescent="0.25">
      <c r="A1832" s="162" t="s">
        <v>243</v>
      </c>
      <c r="B1832" s="162" t="s">
        <v>197</v>
      </c>
      <c r="C1832" s="162" t="s">
        <v>197</v>
      </c>
      <c r="D1832" s="162" t="s">
        <v>1358</v>
      </c>
      <c r="E1832" s="162" t="s">
        <v>197</v>
      </c>
      <c r="F1832" s="162" t="s">
        <v>1359</v>
      </c>
      <c r="G1832" s="162" t="s">
        <v>31</v>
      </c>
      <c r="H1832" s="162" t="s">
        <v>30</v>
      </c>
      <c r="I1832" s="162" t="s">
        <v>1419</v>
      </c>
      <c r="J1832" s="162" t="s">
        <v>1412</v>
      </c>
      <c r="K1832" s="162" t="s">
        <v>10</v>
      </c>
      <c r="L1832" s="162">
        <v>8</v>
      </c>
      <c r="M1832" s="162">
        <v>2018</v>
      </c>
      <c r="N1832" s="162" t="s">
        <v>3204</v>
      </c>
      <c r="O1832" s="162">
        <v>3795</v>
      </c>
      <c r="P1832" s="162" t="s">
        <v>246</v>
      </c>
      <c r="Q1832" s="162" t="s">
        <v>246</v>
      </c>
      <c r="R1832" s="162" t="s">
        <v>242</v>
      </c>
      <c r="S1832" s="162" t="s">
        <v>204</v>
      </c>
      <c r="T1832" s="162" t="s">
        <v>204</v>
      </c>
      <c r="U1832" s="162" t="s">
        <v>246</v>
      </c>
      <c r="V1832" s="162" t="s">
        <v>246</v>
      </c>
      <c r="W1832" s="162" t="s">
        <v>204</v>
      </c>
      <c r="X1832" s="162" t="s">
        <v>246</v>
      </c>
      <c r="Y1832" s="162" t="s">
        <v>204</v>
      </c>
      <c r="Z1832" s="162" t="s">
        <v>246</v>
      </c>
      <c r="AA1832" s="162" t="s">
        <v>204</v>
      </c>
      <c r="AB1832" s="162" t="s">
        <v>246</v>
      </c>
      <c r="AC1832" s="162" t="s">
        <v>204</v>
      </c>
      <c r="AD1832" s="162" t="s">
        <v>204</v>
      </c>
      <c r="AE1832" s="162" t="s">
        <v>204</v>
      </c>
      <c r="AF1832" s="162" t="s">
        <v>204</v>
      </c>
      <c r="AG1832" s="162" t="s">
        <v>197</v>
      </c>
    </row>
    <row r="1833" spans="1:33" x14ac:dyDescent="0.25">
      <c r="A1833" s="162" t="s">
        <v>243</v>
      </c>
      <c r="B1833" s="162" t="s">
        <v>197</v>
      </c>
      <c r="C1833" s="162" t="s">
        <v>197</v>
      </c>
      <c r="D1833" s="162" t="s">
        <v>1358</v>
      </c>
      <c r="E1833" s="162" t="s">
        <v>197</v>
      </c>
      <c r="F1833" s="162" t="s">
        <v>1359</v>
      </c>
      <c r="G1833" s="162" t="s">
        <v>31</v>
      </c>
      <c r="H1833" s="162" t="s">
        <v>30</v>
      </c>
      <c r="I1833" s="162" t="s">
        <v>1419</v>
      </c>
      <c r="J1833" s="162" t="s">
        <v>1412</v>
      </c>
      <c r="K1833" s="162" t="s">
        <v>10</v>
      </c>
      <c r="L1833" s="162">
        <v>9</v>
      </c>
      <c r="M1833" s="162">
        <v>2018</v>
      </c>
      <c r="N1833" s="162" t="s">
        <v>3206</v>
      </c>
      <c r="O1833" s="162">
        <v>4223</v>
      </c>
      <c r="P1833" s="162" t="s">
        <v>246</v>
      </c>
      <c r="Q1833" s="162" t="s">
        <v>246</v>
      </c>
      <c r="R1833" s="162" t="s">
        <v>242</v>
      </c>
      <c r="S1833" s="162" t="s">
        <v>204</v>
      </c>
      <c r="T1833" s="162" t="s">
        <v>204</v>
      </c>
      <c r="U1833" s="162" t="s">
        <v>246</v>
      </c>
      <c r="V1833" s="162" t="s">
        <v>246</v>
      </c>
      <c r="W1833" s="162" t="s">
        <v>204</v>
      </c>
      <c r="X1833" s="162" t="s">
        <v>246</v>
      </c>
      <c r="Y1833" s="162" t="s">
        <v>204</v>
      </c>
      <c r="Z1833" s="162" t="s">
        <v>246</v>
      </c>
      <c r="AA1833" s="162" t="s">
        <v>204</v>
      </c>
      <c r="AB1833" s="162" t="s">
        <v>246</v>
      </c>
      <c r="AC1833" s="162" t="s">
        <v>204</v>
      </c>
      <c r="AD1833" s="162" t="s">
        <v>204</v>
      </c>
      <c r="AE1833" s="162" t="s">
        <v>204</v>
      </c>
      <c r="AF1833" s="162" t="s">
        <v>204</v>
      </c>
      <c r="AG1833" s="162" t="s">
        <v>197</v>
      </c>
    </row>
    <row r="1834" spans="1:33" x14ac:dyDescent="0.25">
      <c r="A1834" s="162" t="s">
        <v>243</v>
      </c>
      <c r="B1834" s="162" t="s">
        <v>197</v>
      </c>
      <c r="C1834" s="162" t="s">
        <v>197</v>
      </c>
      <c r="D1834" s="162" t="s">
        <v>1358</v>
      </c>
      <c r="E1834" s="162" t="s">
        <v>197</v>
      </c>
      <c r="F1834" s="162" t="s">
        <v>1359</v>
      </c>
      <c r="G1834" s="162" t="s">
        <v>31</v>
      </c>
      <c r="H1834" s="162" t="s">
        <v>30</v>
      </c>
      <c r="I1834" s="162" t="s">
        <v>1419</v>
      </c>
      <c r="J1834" s="162" t="s">
        <v>1412</v>
      </c>
      <c r="K1834" s="162" t="s">
        <v>10</v>
      </c>
      <c r="L1834" s="162">
        <v>10</v>
      </c>
      <c r="M1834" s="162">
        <v>2018</v>
      </c>
      <c r="N1834" s="162" t="s">
        <v>3205</v>
      </c>
      <c r="O1834" s="162">
        <v>4100</v>
      </c>
      <c r="P1834" s="162" t="s">
        <v>246</v>
      </c>
      <c r="Q1834" s="162" t="s">
        <v>246</v>
      </c>
      <c r="R1834" s="162" t="s">
        <v>242</v>
      </c>
      <c r="S1834" s="162" t="s">
        <v>204</v>
      </c>
      <c r="T1834" s="162" t="s">
        <v>204</v>
      </c>
      <c r="U1834" s="162" t="s">
        <v>246</v>
      </c>
      <c r="V1834" s="162" t="s">
        <v>246</v>
      </c>
      <c r="W1834" s="162" t="s">
        <v>204</v>
      </c>
      <c r="X1834" s="162" t="s">
        <v>246</v>
      </c>
      <c r="Y1834" s="162" t="s">
        <v>204</v>
      </c>
      <c r="Z1834" s="162" t="s">
        <v>246</v>
      </c>
      <c r="AA1834" s="162" t="s">
        <v>204</v>
      </c>
      <c r="AB1834" s="162" t="s">
        <v>246</v>
      </c>
      <c r="AC1834" s="162" t="s">
        <v>204</v>
      </c>
      <c r="AD1834" s="162" t="s">
        <v>204</v>
      </c>
      <c r="AE1834" s="162" t="s">
        <v>204</v>
      </c>
      <c r="AF1834" s="162" t="s">
        <v>204</v>
      </c>
      <c r="AG1834" s="162" t="s">
        <v>197</v>
      </c>
    </row>
    <row r="1835" spans="1:33" x14ac:dyDescent="0.25">
      <c r="A1835" s="162" t="s">
        <v>243</v>
      </c>
      <c r="B1835" s="162" t="s">
        <v>197</v>
      </c>
      <c r="C1835" s="162" t="s">
        <v>197</v>
      </c>
      <c r="D1835" s="162" t="s">
        <v>1358</v>
      </c>
      <c r="E1835" s="162" t="s">
        <v>197</v>
      </c>
      <c r="F1835" s="162" t="s">
        <v>1359</v>
      </c>
      <c r="G1835" s="162" t="s">
        <v>31</v>
      </c>
      <c r="H1835" s="162" t="s">
        <v>30</v>
      </c>
      <c r="I1835" s="162" t="s">
        <v>1419</v>
      </c>
      <c r="J1835" s="162" t="s">
        <v>1412</v>
      </c>
      <c r="K1835" s="162" t="s">
        <v>10</v>
      </c>
      <c r="L1835" s="162">
        <v>7</v>
      </c>
      <c r="M1835" s="162">
        <v>2018</v>
      </c>
      <c r="N1835" s="162" t="s">
        <v>3203</v>
      </c>
      <c r="O1835" s="162">
        <v>4397</v>
      </c>
      <c r="P1835" s="162" t="s">
        <v>204</v>
      </c>
      <c r="Q1835" s="162" t="s">
        <v>204</v>
      </c>
      <c r="R1835" s="162" t="s">
        <v>242</v>
      </c>
      <c r="S1835" s="162" t="s">
        <v>204</v>
      </c>
      <c r="T1835" s="162" t="s">
        <v>204</v>
      </c>
      <c r="U1835" s="162" t="s">
        <v>204</v>
      </c>
      <c r="V1835" s="162" t="s">
        <v>204</v>
      </c>
      <c r="W1835" s="162" t="s">
        <v>204</v>
      </c>
      <c r="X1835" s="162" t="s">
        <v>204</v>
      </c>
      <c r="Y1835" s="162" t="s">
        <v>204</v>
      </c>
      <c r="Z1835" s="162" t="s">
        <v>204</v>
      </c>
      <c r="AA1835" s="162" t="s">
        <v>204</v>
      </c>
      <c r="AB1835" s="162" t="s">
        <v>205</v>
      </c>
      <c r="AC1835" s="162" t="s">
        <v>204</v>
      </c>
      <c r="AD1835" s="162" t="s">
        <v>204</v>
      </c>
      <c r="AE1835" s="162" t="s">
        <v>204</v>
      </c>
      <c r="AF1835" s="162" t="s">
        <v>204</v>
      </c>
      <c r="AG1835" s="162" t="s">
        <v>197</v>
      </c>
    </row>
    <row r="1836" spans="1:33" x14ac:dyDescent="0.25">
      <c r="A1836" s="162" t="s">
        <v>243</v>
      </c>
      <c r="B1836" s="162" t="s">
        <v>197</v>
      </c>
      <c r="C1836" s="162" t="s">
        <v>197</v>
      </c>
      <c r="D1836" s="162" t="s">
        <v>1358</v>
      </c>
      <c r="E1836" s="162" t="s">
        <v>197</v>
      </c>
      <c r="F1836" s="162" t="s">
        <v>1359</v>
      </c>
      <c r="G1836" s="162" t="s">
        <v>3207</v>
      </c>
      <c r="H1836" s="162" t="s">
        <v>3208</v>
      </c>
      <c r="I1836" s="162" t="s">
        <v>2986</v>
      </c>
      <c r="J1836" s="162" t="s">
        <v>1523</v>
      </c>
      <c r="K1836" s="162" t="s">
        <v>10</v>
      </c>
      <c r="L1836" s="162">
        <v>7</v>
      </c>
      <c r="M1836" s="162">
        <v>2018</v>
      </c>
      <c r="N1836" s="162" t="s">
        <v>3209</v>
      </c>
      <c r="O1836" s="162">
        <v>5000</v>
      </c>
      <c r="P1836" s="162" t="s">
        <v>204</v>
      </c>
      <c r="Q1836" s="162" t="s">
        <v>204</v>
      </c>
      <c r="R1836" s="162" t="s">
        <v>242</v>
      </c>
      <c r="S1836" s="162" t="s">
        <v>204</v>
      </c>
      <c r="T1836" s="162" t="s">
        <v>204</v>
      </c>
      <c r="U1836" s="162" t="s">
        <v>204</v>
      </c>
      <c r="V1836" s="162" t="s">
        <v>204</v>
      </c>
      <c r="W1836" s="162" t="s">
        <v>204</v>
      </c>
      <c r="X1836" s="162" t="s">
        <v>205</v>
      </c>
      <c r="Y1836" s="162" t="s">
        <v>205</v>
      </c>
      <c r="Z1836" s="162" t="s">
        <v>204</v>
      </c>
      <c r="AA1836" s="162" t="s">
        <v>204</v>
      </c>
      <c r="AB1836" s="162" t="s">
        <v>205</v>
      </c>
      <c r="AC1836" s="162" t="s">
        <v>204</v>
      </c>
      <c r="AD1836" s="162" t="s">
        <v>204</v>
      </c>
      <c r="AE1836" s="162" t="s">
        <v>204</v>
      </c>
      <c r="AF1836" s="162" t="s">
        <v>204</v>
      </c>
      <c r="AG1836" s="162" t="s">
        <v>197</v>
      </c>
    </row>
    <row r="1837" spans="1:33" x14ac:dyDescent="0.25">
      <c r="A1837" s="162" t="s">
        <v>243</v>
      </c>
      <c r="B1837" s="162" t="s">
        <v>197</v>
      </c>
      <c r="C1837" s="162" t="s">
        <v>197</v>
      </c>
      <c r="D1837" s="162" t="s">
        <v>1358</v>
      </c>
      <c r="E1837" s="162" t="s">
        <v>197</v>
      </c>
      <c r="F1837" s="162" t="s">
        <v>1359</v>
      </c>
      <c r="G1837" s="162" t="s">
        <v>1516</v>
      </c>
      <c r="H1837" s="162" t="s">
        <v>1517</v>
      </c>
      <c r="I1837" s="162" t="s">
        <v>1518</v>
      </c>
      <c r="J1837" s="162" t="s">
        <v>187</v>
      </c>
      <c r="K1837" s="162" t="s">
        <v>10</v>
      </c>
      <c r="L1837" s="162">
        <v>12</v>
      </c>
      <c r="M1837" s="162">
        <v>2018</v>
      </c>
      <c r="N1837" s="162" t="s">
        <v>3210</v>
      </c>
      <c r="O1837" s="162">
        <v>10000</v>
      </c>
      <c r="P1837" s="162" t="s">
        <v>246</v>
      </c>
      <c r="Q1837" s="162" t="s">
        <v>246</v>
      </c>
      <c r="R1837" s="162" t="s">
        <v>242</v>
      </c>
      <c r="S1837" s="162" t="s">
        <v>204</v>
      </c>
      <c r="T1837" s="162" t="s">
        <v>204</v>
      </c>
      <c r="U1837" s="162" t="s">
        <v>246</v>
      </c>
      <c r="V1837" s="162" t="s">
        <v>246</v>
      </c>
      <c r="W1837" s="162" t="s">
        <v>204</v>
      </c>
      <c r="X1837" s="162" t="s">
        <v>205</v>
      </c>
      <c r="Y1837" s="162" t="s">
        <v>205</v>
      </c>
      <c r="Z1837" s="162" t="s">
        <v>246</v>
      </c>
      <c r="AA1837" s="162" t="s">
        <v>204</v>
      </c>
      <c r="AB1837" s="162" t="s">
        <v>246</v>
      </c>
      <c r="AC1837" s="162" t="s">
        <v>204</v>
      </c>
      <c r="AD1837" s="162" t="s">
        <v>204</v>
      </c>
      <c r="AE1837" s="162" t="s">
        <v>204</v>
      </c>
      <c r="AF1837" s="162" t="s">
        <v>204</v>
      </c>
      <c r="AG1837" s="162" t="s">
        <v>197</v>
      </c>
    </row>
    <row r="1838" spans="1:33" x14ac:dyDescent="0.25">
      <c r="A1838" s="162" t="s">
        <v>243</v>
      </c>
      <c r="B1838" s="162" t="s">
        <v>197</v>
      </c>
      <c r="C1838" s="162" t="s">
        <v>197</v>
      </c>
      <c r="D1838" s="162" t="s">
        <v>1358</v>
      </c>
      <c r="E1838" s="162" t="s">
        <v>197</v>
      </c>
      <c r="F1838" s="162" t="s">
        <v>1359</v>
      </c>
      <c r="G1838" s="162" t="s">
        <v>2958</v>
      </c>
      <c r="H1838" s="162" t="s">
        <v>2959</v>
      </c>
      <c r="I1838" s="162" t="s">
        <v>2960</v>
      </c>
      <c r="J1838" s="162" t="s">
        <v>189</v>
      </c>
      <c r="K1838" s="162" t="s">
        <v>47</v>
      </c>
      <c r="L1838" s="162">
        <v>12</v>
      </c>
      <c r="M1838" s="162">
        <v>2018</v>
      </c>
      <c r="N1838" s="162" t="s">
        <v>3211</v>
      </c>
      <c r="O1838" s="162">
        <v>1788</v>
      </c>
      <c r="P1838" s="162" t="s">
        <v>246</v>
      </c>
      <c r="Q1838" s="162" t="s">
        <v>246</v>
      </c>
      <c r="R1838" s="162" t="s">
        <v>242</v>
      </c>
      <c r="S1838" s="162" t="s">
        <v>204</v>
      </c>
      <c r="T1838" s="162" t="s">
        <v>204</v>
      </c>
      <c r="U1838" s="162" t="s">
        <v>246</v>
      </c>
      <c r="V1838" s="162" t="s">
        <v>246</v>
      </c>
      <c r="W1838" s="162" t="s">
        <v>204</v>
      </c>
      <c r="X1838" s="162" t="s">
        <v>246</v>
      </c>
      <c r="Y1838" s="162" t="s">
        <v>204</v>
      </c>
      <c r="Z1838" s="162" t="s">
        <v>246</v>
      </c>
      <c r="AA1838" s="162" t="s">
        <v>204</v>
      </c>
      <c r="AB1838" s="162" t="s">
        <v>246</v>
      </c>
      <c r="AC1838" s="162" t="s">
        <v>204</v>
      </c>
      <c r="AD1838" s="162" t="s">
        <v>204</v>
      </c>
      <c r="AE1838" s="162" t="s">
        <v>204</v>
      </c>
      <c r="AF1838" s="162" t="s">
        <v>204</v>
      </c>
      <c r="AG1838" s="162" t="s">
        <v>197</v>
      </c>
    </row>
    <row r="1839" spans="1:33" x14ac:dyDescent="0.25">
      <c r="A1839" s="162" t="s">
        <v>243</v>
      </c>
      <c r="B1839" s="162" t="s">
        <v>197</v>
      </c>
      <c r="C1839" s="162" t="s">
        <v>197</v>
      </c>
      <c r="D1839" s="162" t="s">
        <v>1358</v>
      </c>
      <c r="E1839" s="162" t="s">
        <v>197</v>
      </c>
      <c r="F1839" s="162" t="s">
        <v>1359</v>
      </c>
      <c r="G1839" s="162" t="s">
        <v>3212</v>
      </c>
      <c r="H1839" s="162" t="s">
        <v>3213</v>
      </c>
      <c r="I1839" s="162" t="s">
        <v>2960</v>
      </c>
      <c r="J1839" s="162" t="s">
        <v>189</v>
      </c>
      <c r="K1839" s="162" t="s">
        <v>47</v>
      </c>
      <c r="L1839" s="162">
        <v>9</v>
      </c>
      <c r="M1839" s="162">
        <v>2018</v>
      </c>
      <c r="N1839" s="162" t="s">
        <v>3214</v>
      </c>
      <c r="O1839" s="162">
        <v>2768</v>
      </c>
      <c r="P1839" s="162" t="s">
        <v>246</v>
      </c>
      <c r="Q1839" s="162" t="s">
        <v>246</v>
      </c>
      <c r="R1839" s="162" t="s">
        <v>242</v>
      </c>
      <c r="S1839" s="162" t="s">
        <v>204</v>
      </c>
      <c r="T1839" s="162" t="s">
        <v>204</v>
      </c>
      <c r="U1839" s="162" t="s">
        <v>246</v>
      </c>
      <c r="V1839" s="162" t="s">
        <v>246</v>
      </c>
      <c r="W1839" s="162" t="s">
        <v>204</v>
      </c>
      <c r="X1839" s="162" t="s">
        <v>246</v>
      </c>
      <c r="Y1839" s="162" t="s">
        <v>204</v>
      </c>
      <c r="Z1839" s="162" t="s">
        <v>246</v>
      </c>
      <c r="AA1839" s="162" t="s">
        <v>204</v>
      </c>
      <c r="AB1839" s="162" t="s">
        <v>246</v>
      </c>
      <c r="AC1839" s="162" t="s">
        <v>204</v>
      </c>
      <c r="AD1839" s="162" t="s">
        <v>204</v>
      </c>
      <c r="AE1839" s="162" t="s">
        <v>204</v>
      </c>
      <c r="AF1839" s="162" t="s">
        <v>204</v>
      </c>
      <c r="AG1839" s="162" t="s">
        <v>197</v>
      </c>
    </row>
    <row r="1840" spans="1:33" x14ac:dyDescent="0.25">
      <c r="A1840" s="162" t="s">
        <v>243</v>
      </c>
      <c r="B1840" s="162" t="s">
        <v>197</v>
      </c>
      <c r="C1840" s="162" t="s">
        <v>197</v>
      </c>
      <c r="D1840" s="162" t="s">
        <v>1358</v>
      </c>
      <c r="E1840" s="162" t="s">
        <v>197</v>
      </c>
      <c r="F1840" s="162" t="s">
        <v>1359</v>
      </c>
      <c r="G1840" s="162" t="s">
        <v>2296</v>
      </c>
      <c r="H1840" s="162" t="s">
        <v>2297</v>
      </c>
      <c r="I1840" s="162" t="s">
        <v>2195</v>
      </c>
      <c r="J1840" s="162" t="s">
        <v>187</v>
      </c>
      <c r="K1840" s="162" t="s">
        <v>52</v>
      </c>
      <c r="L1840" s="162">
        <v>7</v>
      </c>
      <c r="M1840" s="162">
        <v>2018</v>
      </c>
      <c r="N1840" s="162" t="s">
        <v>3215</v>
      </c>
      <c r="O1840" s="162">
        <v>1813</v>
      </c>
      <c r="P1840" s="162" t="s">
        <v>204</v>
      </c>
      <c r="Q1840" s="162" t="s">
        <v>204</v>
      </c>
      <c r="R1840" s="162" t="s">
        <v>242</v>
      </c>
      <c r="S1840" s="162" t="s">
        <v>204</v>
      </c>
      <c r="T1840" s="162" t="s">
        <v>204</v>
      </c>
      <c r="U1840" s="162" t="s">
        <v>204</v>
      </c>
      <c r="V1840" s="162" t="s">
        <v>204</v>
      </c>
      <c r="W1840" s="162" t="s">
        <v>204</v>
      </c>
      <c r="X1840" s="162" t="s">
        <v>204</v>
      </c>
      <c r="Y1840" s="162" t="s">
        <v>205</v>
      </c>
      <c r="Z1840" s="162" t="s">
        <v>204</v>
      </c>
      <c r="AA1840" s="162" t="s">
        <v>204</v>
      </c>
      <c r="AB1840" s="162" t="s">
        <v>205</v>
      </c>
      <c r="AC1840" s="162" t="s">
        <v>204</v>
      </c>
      <c r="AD1840" s="162" t="s">
        <v>204</v>
      </c>
      <c r="AE1840" s="162" t="s">
        <v>204</v>
      </c>
      <c r="AF1840" s="162" t="s">
        <v>204</v>
      </c>
      <c r="AG1840" s="162" t="s">
        <v>197</v>
      </c>
    </row>
    <row r="1841" spans="1:33" x14ac:dyDescent="0.25">
      <c r="A1841" s="162" t="s">
        <v>243</v>
      </c>
      <c r="B1841" s="162" t="s">
        <v>197</v>
      </c>
      <c r="C1841" s="162" t="s">
        <v>197</v>
      </c>
      <c r="D1841" s="162" t="s">
        <v>1358</v>
      </c>
      <c r="E1841" s="162" t="s">
        <v>197</v>
      </c>
      <c r="F1841" s="162" t="s">
        <v>1359</v>
      </c>
      <c r="G1841" s="162" t="s">
        <v>65</v>
      </c>
      <c r="H1841" s="162" t="s">
        <v>64</v>
      </c>
      <c r="I1841" s="162" t="s">
        <v>2059</v>
      </c>
      <c r="J1841" s="162" t="s">
        <v>1412</v>
      </c>
      <c r="K1841" s="162" t="s">
        <v>10</v>
      </c>
      <c r="L1841" s="162">
        <v>12</v>
      </c>
      <c r="M1841" s="162">
        <v>2018</v>
      </c>
      <c r="N1841" s="162" t="s">
        <v>3217</v>
      </c>
      <c r="O1841" s="162">
        <v>7445</v>
      </c>
      <c r="P1841" s="162" t="s">
        <v>246</v>
      </c>
      <c r="Q1841" s="162" t="s">
        <v>246</v>
      </c>
      <c r="R1841" s="162" t="s">
        <v>242</v>
      </c>
      <c r="S1841" s="162" t="s">
        <v>204</v>
      </c>
      <c r="T1841" s="162" t="s">
        <v>204</v>
      </c>
      <c r="U1841" s="162" t="s">
        <v>246</v>
      </c>
      <c r="V1841" s="162" t="s">
        <v>246</v>
      </c>
      <c r="W1841" s="162" t="s">
        <v>204</v>
      </c>
      <c r="X1841" s="162" t="s">
        <v>246</v>
      </c>
      <c r="Y1841" s="162" t="s">
        <v>205</v>
      </c>
      <c r="Z1841" s="162" t="s">
        <v>246</v>
      </c>
      <c r="AA1841" s="162" t="s">
        <v>204</v>
      </c>
      <c r="AB1841" s="162" t="s">
        <v>246</v>
      </c>
      <c r="AC1841" s="162" t="s">
        <v>204</v>
      </c>
      <c r="AD1841" s="162" t="s">
        <v>204</v>
      </c>
      <c r="AE1841" s="162" t="s">
        <v>204</v>
      </c>
      <c r="AF1841" s="162" t="s">
        <v>204</v>
      </c>
      <c r="AG1841" s="162" t="s">
        <v>197</v>
      </c>
    </row>
    <row r="1842" spans="1:33" x14ac:dyDescent="0.25">
      <c r="A1842" s="162" t="s">
        <v>243</v>
      </c>
      <c r="B1842" s="162" t="s">
        <v>197</v>
      </c>
      <c r="C1842" s="162" t="s">
        <v>197</v>
      </c>
      <c r="D1842" s="162" t="s">
        <v>1358</v>
      </c>
      <c r="E1842" s="162" t="s">
        <v>197</v>
      </c>
      <c r="F1842" s="162" t="s">
        <v>1359</v>
      </c>
      <c r="G1842" s="162" t="s">
        <v>65</v>
      </c>
      <c r="H1842" s="162" t="s">
        <v>64</v>
      </c>
      <c r="I1842" s="162" t="s">
        <v>2059</v>
      </c>
      <c r="J1842" s="162" t="s">
        <v>1412</v>
      </c>
      <c r="K1842" s="162" t="s">
        <v>10</v>
      </c>
      <c r="L1842" s="162">
        <v>9</v>
      </c>
      <c r="M1842" s="162">
        <v>2018</v>
      </c>
      <c r="N1842" s="162" t="s">
        <v>3216</v>
      </c>
      <c r="O1842" s="162">
        <v>3300</v>
      </c>
      <c r="P1842" s="162" t="s">
        <v>246</v>
      </c>
      <c r="Q1842" s="162" t="s">
        <v>246</v>
      </c>
      <c r="R1842" s="162" t="s">
        <v>242</v>
      </c>
      <c r="S1842" s="162" t="s">
        <v>204</v>
      </c>
      <c r="T1842" s="162" t="s">
        <v>204</v>
      </c>
      <c r="U1842" s="162" t="s">
        <v>246</v>
      </c>
      <c r="V1842" s="162" t="s">
        <v>246</v>
      </c>
      <c r="W1842" s="162" t="s">
        <v>204</v>
      </c>
      <c r="X1842" s="162" t="s">
        <v>246</v>
      </c>
      <c r="Y1842" s="162" t="s">
        <v>205</v>
      </c>
      <c r="Z1842" s="162" t="s">
        <v>246</v>
      </c>
      <c r="AA1842" s="162" t="s">
        <v>204</v>
      </c>
      <c r="AB1842" s="162" t="s">
        <v>246</v>
      </c>
      <c r="AC1842" s="162" t="s">
        <v>204</v>
      </c>
      <c r="AD1842" s="162" t="s">
        <v>204</v>
      </c>
      <c r="AE1842" s="162" t="s">
        <v>204</v>
      </c>
      <c r="AF1842" s="162" t="s">
        <v>204</v>
      </c>
      <c r="AG1842" s="162" t="s">
        <v>197</v>
      </c>
    </row>
    <row r="1843" spans="1:33" x14ac:dyDescent="0.25">
      <c r="A1843" s="162" t="s">
        <v>243</v>
      </c>
      <c r="B1843" s="162" t="s">
        <v>197</v>
      </c>
      <c r="C1843" s="162" t="s">
        <v>197</v>
      </c>
      <c r="D1843" s="162" t="s">
        <v>1358</v>
      </c>
      <c r="E1843" s="162" t="s">
        <v>197</v>
      </c>
      <c r="F1843" s="162" t="s">
        <v>1359</v>
      </c>
      <c r="G1843" s="162" t="s">
        <v>1548</v>
      </c>
      <c r="H1843" s="162" t="s">
        <v>1549</v>
      </c>
      <c r="I1843" s="162" t="s">
        <v>1424</v>
      </c>
      <c r="J1843" s="162" t="s">
        <v>1412</v>
      </c>
      <c r="K1843" s="162" t="s">
        <v>10</v>
      </c>
      <c r="L1843" s="162">
        <v>8</v>
      </c>
      <c r="M1843" s="162">
        <v>2018</v>
      </c>
      <c r="N1843" s="162" t="s">
        <v>3219</v>
      </c>
      <c r="O1843" s="162">
        <v>1312</v>
      </c>
      <c r="P1843" s="162" t="s">
        <v>246</v>
      </c>
      <c r="Q1843" s="162" t="s">
        <v>246</v>
      </c>
      <c r="R1843" s="162" t="s">
        <v>242</v>
      </c>
      <c r="S1843" s="162" t="s">
        <v>204</v>
      </c>
      <c r="T1843" s="162" t="s">
        <v>204</v>
      </c>
      <c r="U1843" s="162" t="s">
        <v>246</v>
      </c>
      <c r="V1843" s="162" t="s">
        <v>246</v>
      </c>
      <c r="W1843" s="162" t="s">
        <v>204</v>
      </c>
      <c r="X1843" s="162" t="s">
        <v>205</v>
      </c>
      <c r="Y1843" s="162" t="s">
        <v>204</v>
      </c>
      <c r="Z1843" s="162" t="s">
        <v>246</v>
      </c>
      <c r="AA1843" s="162" t="s">
        <v>204</v>
      </c>
      <c r="AB1843" s="162" t="s">
        <v>246</v>
      </c>
      <c r="AC1843" s="162" t="s">
        <v>204</v>
      </c>
      <c r="AD1843" s="162" t="s">
        <v>204</v>
      </c>
      <c r="AE1843" s="162" t="s">
        <v>204</v>
      </c>
      <c r="AF1843" s="162" t="s">
        <v>204</v>
      </c>
      <c r="AG1843" s="162" t="s">
        <v>197</v>
      </c>
    </row>
    <row r="1844" spans="1:33" x14ac:dyDescent="0.25">
      <c r="A1844" s="162" t="s">
        <v>243</v>
      </c>
      <c r="B1844" s="162" t="s">
        <v>197</v>
      </c>
      <c r="C1844" s="162" t="s">
        <v>197</v>
      </c>
      <c r="D1844" s="162" t="s">
        <v>1358</v>
      </c>
      <c r="E1844" s="162" t="s">
        <v>197</v>
      </c>
      <c r="F1844" s="162" t="s">
        <v>1359</v>
      </c>
      <c r="G1844" s="162" t="s">
        <v>1548</v>
      </c>
      <c r="H1844" s="162" t="s">
        <v>1549</v>
      </c>
      <c r="I1844" s="162" t="s">
        <v>1424</v>
      </c>
      <c r="J1844" s="162" t="s">
        <v>1412</v>
      </c>
      <c r="K1844" s="162" t="s">
        <v>10</v>
      </c>
      <c r="L1844" s="162">
        <v>7</v>
      </c>
      <c r="M1844" s="162">
        <v>2018</v>
      </c>
      <c r="N1844" s="162" t="s">
        <v>3218</v>
      </c>
      <c r="O1844" s="162">
        <v>336</v>
      </c>
      <c r="P1844" s="162" t="s">
        <v>204</v>
      </c>
      <c r="Q1844" s="162" t="s">
        <v>204</v>
      </c>
      <c r="R1844" s="162" t="s">
        <v>242</v>
      </c>
      <c r="S1844" s="162" t="s">
        <v>204</v>
      </c>
      <c r="T1844" s="162" t="s">
        <v>204</v>
      </c>
      <c r="U1844" s="162" t="s">
        <v>204</v>
      </c>
      <c r="V1844" s="162" t="s">
        <v>204</v>
      </c>
      <c r="W1844" s="162" t="s">
        <v>204</v>
      </c>
      <c r="X1844" s="162" t="s">
        <v>205</v>
      </c>
      <c r="Y1844" s="162" t="s">
        <v>204</v>
      </c>
      <c r="Z1844" s="162" t="s">
        <v>204</v>
      </c>
      <c r="AA1844" s="162" t="s">
        <v>204</v>
      </c>
      <c r="AB1844" s="162" t="s">
        <v>205</v>
      </c>
      <c r="AC1844" s="162" t="s">
        <v>204</v>
      </c>
      <c r="AD1844" s="162" t="s">
        <v>204</v>
      </c>
      <c r="AE1844" s="162" t="s">
        <v>204</v>
      </c>
      <c r="AF1844" s="162" t="s">
        <v>204</v>
      </c>
      <c r="AG1844" s="162" t="s">
        <v>197</v>
      </c>
    </row>
    <row r="1845" spans="1:33" x14ac:dyDescent="0.25">
      <c r="A1845" s="162" t="s">
        <v>243</v>
      </c>
      <c r="B1845" s="162" t="s">
        <v>197</v>
      </c>
      <c r="C1845" s="162" t="s">
        <v>197</v>
      </c>
      <c r="D1845" s="162" t="s">
        <v>1358</v>
      </c>
      <c r="E1845" s="162" t="s">
        <v>197</v>
      </c>
      <c r="F1845" s="162" t="s">
        <v>1359</v>
      </c>
      <c r="G1845" s="162" t="s">
        <v>3220</v>
      </c>
      <c r="H1845" s="162" t="s">
        <v>3221</v>
      </c>
      <c r="I1845" s="162" t="s">
        <v>2986</v>
      </c>
      <c r="J1845" s="162" t="s">
        <v>1523</v>
      </c>
      <c r="K1845" s="162" t="s">
        <v>10</v>
      </c>
      <c r="L1845" s="162">
        <v>7</v>
      </c>
      <c r="M1845" s="162">
        <v>2018</v>
      </c>
      <c r="N1845" s="162" t="s">
        <v>3222</v>
      </c>
      <c r="O1845" s="162">
        <v>2034</v>
      </c>
      <c r="P1845" s="162" t="s">
        <v>204</v>
      </c>
      <c r="Q1845" s="162" t="s">
        <v>204</v>
      </c>
      <c r="R1845" s="162" t="s">
        <v>242</v>
      </c>
      <c r="S1845" s="162" t="s">
        <v>204</v>
      </c>
      <c r="T1845" s="162" t="s">
        <v>204</v>
      </c>
      <c r="U1845" s="162" t="s">
        <v>204</v>
      </c>
      <c r="V1845" s="162" t="s">
        <v>204</v>
      </c>
      <c r="W1845" s="162" t="s">
        <v>204</v>
      </c>
      <c r="X1845" s="162" t="s">
        <v>205</v>
      </c>
      <c r="Y1845" s="162" t="s">
        <v>205</v>
      </c>
      <c r="Z1845" s="162" t="s">
        <v>204</v>
      </c>
      <c r="AA1845" s="162" t="s">
        <v>204</v>
      </c>
      <c r="AB1845" s="162" t="s">
        <v>205</v>
      </c>
      <c r="AC1845" s="162" t="s">
        <v>204</v>
      </c>
      <c r="AD1845" s="162" t="s">
        <v>204</v>
      </c>
      <c r="AE1845" s="162" t="s">
        <v>204</v>
      </c>
      <c r="AF1845" s="162" t="s">
        <v>204</v>
      </c>
      <c r="AG1845" s="162" t="s">
        <v>197</v>
      </c>
    </row>
    <row r="1846" spans="1:33" x14ac:dyDescent="0.25">
      <c r="A1846" s="162" t="s">
        <v>243</v>
      </c>
      <c r="B1846" s="162" t="s">
        <v>197</v>
      </c>
      <c r="C1846" s="162" t="s">
        <v>197</v>
      </c>
      <c r="D1846" s="162" t="s">
        <v>1358</v>
      </c>
      <c r="E1846" s="162" t="s">
        <v>197</v>
      </c>
      <c r="F1846" s="162" t="s">
        <v>1359</v>
      </c>
      <c r="G1846" s="162" t="s">
        <v>42</v>
      </c>
      <c r="H1846" s="162" t="s">
        <v>41</v>
      </c>
      <c r="I1846" s="162" t="s">
        <v>1411</v>
      </c>
      <c r="J1846" s="162" t="s">
        <v>1412</v>
      </c>
      <c r="K1846" s="162" t="s">
        <v>10</v>
      </c>
      <c r="L1846" s="162">
        <v>7</v>
      </c>
      <c r="M1846" s="162">
        <v>2018</v>
      </c>
      <c r="N1846" s="162" t="s">
        <v>3228</v>
      </c>
      <c r="O1846" s="162">
        <v>1509</v>
      </c>
      <c r="P1846" s="162" t="s">
        <v>204</v>
      </c>
      <c r="Q1846" s="162" t="s">
        <v>204</v>
      </c>
      <c r="R1846" s="162" t="s">
        <v>242</v>
      </c>
      <c r="S1846" s="162" t="s">
        <v>204</v>
      </c>
      <c r="T1846" s="162" t="s">
        <v>204</v>
      </c>
      <c r="U1846" s="162" t="s">
        <v>204</v>
      </c>
      <c r="V1846" s="162" t="s">
        <v>204</v>
      </c>
      <c r="W1846" s="162" t="s">
        <v>204</v>
      </c>
      <c r="X1846" s="162" t="s">
        <v>204</v>
      </c>
      <c r="Y1846" s="162" t="s">
        <v>204</v>
      </c>
      <c r="Z1846" s="162" t="s">
        <v>204</v>
      </c>
      <c r="AA1846" s="162" t="s">
        <v>204</v>
      </c>
      <c r="AB1846" s="162" t="s">
        <v>205</v>
      </c>
      <c r="AC1846" s="162" t="s">
        <v>204</v>
      </c>
      <c r="AD1846" s="162" t="s">
        <v>204</v>
      </c>
      <c r="AE1846" s="162" t="s">
        <v>204</v>
      </c>
      <c r="AF1846" s="162" t="s">
        <v>204</v>
      </c>
      <c r="AG1846" s="162" t="s">
        <v>197</v>
      </c>
    </row>
    <row r="1847" spans="1:33" x14ac:dyDescent="0.25">
      <c r="A1847" s="162" t="s">
        <v>243</v>
      </c>
      <c r="B1847" s="162" t="s">
        <v>197</v>
      </c>
      <c r="C1847" s="162" t="s">
        <v>197</v>
      </c>
      <c r="D1847" s="162" t="s">
        <v>1358</v>
      </c>
      <c r="E1847" s="162" t="s">
        <v>197</v>
      </c>
      <c r="F1847" s="162" t="s">
        <v>1359</v>
      </c>
      <c r="G1847" s="162" t="s">
        <v>42</v>
      </c>
      <c r="H1847" s="162" t="s">
        <v>41</v>
      </c>
      <c r="I1847" s="162" t="s">
        <v>1411</v>
      </c>
      <c r="J1847" s="162" t="s">
        <v>1412</v>
      </c>
      <c r="K1847" s="162" t="s">
        <v>10</v>
      </c>
      <c r="L1847" s="162">
        <v>8</v>
      </c>
      <c r="M1847" s="162">
        <v>2018</v>
      </c>
      <c r="N1847" s="162" t="s">
        <v>3227</v>
      </c>
      <c r="O1847" s="162">
        <v>1494</v>
      </c>
      <c r="P1847" s="162" t="s">
        <v>246</v>
      </c>
      <c r="Q1847" s="162" t="s">
        <v>246</v>
      </c>
      <c r="R1847" s="162" t="s">
        <v>242</v>
      </c>
      <c r="S1847" s="162" t="s">
        <v>204</v>
      </c>
      <c r="T1847" s="162" t="s">
        <v>204</v>
      </c>
      <c r="U1847" s="162" t="s">
        <v>246</v>
      </c>
      <c r="V1847" s="162" t="s">
        <v>246</v>
      </c>
      <c r="W1847" s="162" t="s">
        <v>204</v>
      </c>
      <c r="X1847" s="162" t="s">
        <v>246</v>
      </c>
      <c r="Y1847" s="162" t="s">
        <v>204</v>
      </c>
      <c r="Z1847" s="162" t="s">
        <v>246</v>
      </c>
      <c r="AA1847" s="162" t="s">
        <v>204</v>
      </c>
      <c r="AB1847" s="162" t="s">
        <v>246</v>
      </c>
      <c r="AC1847" s="162" t="s">
        <v>204</v>
      </c>
      <c r="AD1847" s="162" t="s">
        <v>204</v>
      </c>
      <c r="AE1847" s="162" t="s">
        <v>204</v>
      </c>
      <c r="AF1847" s="162" t="s">
        <v>204</v>
      </c>
      <c r="AG1847" s="162" t="s">
        <v>197</v>
      </c>
    </row>
    <row r="1848" spans="1:33" x14ac:dyDescent="0.25">
      <c r="A1848" s="162" t="s">
        <v>243</v>
      </c>
      <c r="B1848" s="162" t="s">
        <v>197</v>
      </c>
      <c r="C1848" s="162" t="s">
        <v>197</v>
      </c>
      <c r="D1848" s="162" t="s">
        <v>1358</v>
      </c>
      <c r="E1848" s="162" t="s">
        <v>197</v>
      </c>
      <c r="F1848" s="162" t="s">
        <v>1359</v>
      </c>
      <c r="G1848" s="162" t="s">
        <v>42</v>
      </c>
      <c r="H1848" s="162" t="s">
        <v>41</v>
      </c>
      <c r="I1848" s="162" t="s">
        <v>1411</v>
      </c>
      <c r="J1848" s="162" t="s">
        <v>1412</v>
      </c>
      <c r="K1848" s="162" t="s">
        <v>10</v>
      </c>
      <c r="L1848" s="162">
        <v>12</v>
      </c>
      <c r="M1848" s="162">
        <v>2018</v>
      </c>
      <c r="N1848" s="162" t="s">
        <v>3225</v>
      </c>
      <c r="O1848" s="162">
        <v>2091</v>
      </c>
      <c r="P1848" s="162" t="s">
        <v>246</v>
      </c>
      <c r="Q1848" s="162" t="s">
        <v>246</v>
      </c>
      <c r="R1848" s="162" t="s">
        <v>242</v>
      </c>
      <c r="S1848" s="162" t="s">
        <v>204</v>
      </c>
      <c r="T1848" s="162" t="s">
        <v>204</v>
      </c>
      <c r="U1848" s="162" t="s">
        <v>246</v>
      </c>
      <c r="V1848" s="162" t="s">
        <v>246</v>
      </c>
      <c r="W1848" s="162" t="s">
        <v>204</v>
      </c>
      <c r="X1848" s="162" t="s">
        <v>246</v>
      </c>
      <c r="Y1848" s="162" t="s">
        <v>204</v>
      </c>
      <c r="Z1848" s="162" t="s">
        <v>246</v>
      </c>
      <c r="AA1848" s="162" t="s">
        <v>204</v>
      </c>
      <c r="AB1848" s="162" t="s">
        <v>246</v>
      </c>
      <c r="AC1848" s="162" t="s">
        <v>204</v>
      </c>
      <c r="AD1848" s="162" t="s">
        <v>204</v>
      </c>
      <c r="AE1848" s="162" t="s">
        <v>204</v>
      </c>
      <c r="AF1848" s="162" t="s">
        <v>204</v>
      </c>
      <c r="AG1848" s="162" t="s">
        <v>197</v>
      </c>
    </row>
    <row r="1849" spans="1:33" x14ac:dyDescent="0.25">
      <c r="A1849" s="162" t="s">
        <v>243</v>
      </c>
      <c r="B1849" s="162" t="s">
        <v>197</v>
      </c>
      <c r="C1849" s="162" t="s">
        <v>197</v>
      </c>
      <c r="D1849" s="162" t="s">
        <v>1358</v>
      </c>
      <c r="E1849" s="162" t="s">
        <v>197</v>
      </c>
      <c r="F1849" s="162" t="s">
        <v>1359</v>
      </c>
      <c r="G1849" s="162" t="s">
        <v>42</v>
      </c>
      <c r="H1849" s="162" t="s">
        <v>41</v>
      </c>
      <c r="I1849" s="162" t="s">
        <v>1411</v>
      </c>
      <c r="J1849" s="162" t="s">
        <v>1412</v>
      </c>
      <c r="K1849" s="162" t="s">
        <v>10</v>
      </c>
      <c r="L1849" s="162">
        <v>12</v>
      </c>
      <c r="M1849" s="162">
        <v>2018</v>
      </c>
      <c r="N1849" s="162" t="s">
        <v>3226</v>
      </c>
      <c r="O1849" s="162">
        <v>626</v>
      </c>
      <c r="P1849" s="162" t="s">
        <v>246</v>
      </c>
      <c r="Q1849" s="162" t="s">
        <v>246</v>
      </c>
      <c r="R1849" s="162" t="s">
        <v>242</v>
      </c>
      <c r="S1849" s="162" t="s">
        <v>204</v>
      </c>
      <c r="T1849" s="162" t="s">
        <v>204</v>
      </c>
      <c r="U1849" s="162" t="s">
        <v>246</v>
      </c>
      <c r="V1849" s="162" t="s">
        <v>246</v>
      </c>
      <c r="W1849" s="162" t="s">
        <v>204</v>
      </c>
      <c r="X1849" s="162" t="s">
        <v>246</v>
      </c>
      <c r="Y1849" s="162" t="s">
        <v>204</v>
      </c>
      <c r="Z1849" s="162" t="s">
        <v>246</v>
      </c>
      <c r="AA1849" s="162" t="s">
        <v>204</v>
      </c>
      <c r="AB1849" s="162" t="s">
        <v>246</v>
      </c>
      <c r="AC1849" s="162" t="s">
        <v>204</v>
      </c>
      <c r="AD1849" s="162" t="s">
        <v>204</v>
      </c>
      <c r="AE1849" s="162" t="s">
        <v>204</v>
      </c>
      <c r="AF1849" s="162" t="s">
        <v>204</v>
      </c>
      <c r="AG1849" s="162" t="s">
        <v>197</v>
      </c>
    </row>
    <row r="1850" spans="1:33" x14ac:dyDescent="0.25">
      <c r="A1850" s="162" t="s">
        <v>243</v>
      </c>
      <c r="B1850" s="162" t="s">
        <v>197</v>
      </c>
      <c r="C1850" s="162" t="s">
        <v>197</v>
      </c>
      <c r="D1850" s="162" t="s">
        <v>1358</v>
      </c>
      <c r="E1850" s="162" t="s">
        <v>197</v>
      </c>
      <c r="F1850" s="162" t="s">
        <v>1359</v>
      </c>
      <c r="G1850" s="162" t="s">
        <v>42</v>
      </c>
      <c r="H1850" s="162" t="s">
        <v>41</v>
      </c>
      <c r="I1850" s="162" t="s">
        <v>1411</v>
      </c>
      <c r="J1850" s="162" t="s">
        <v>1412</v>
      </c>
      <c r="K1850" s="162" t="s">
        <v>10</v>
      </c>
      <c r="L1850" s="162">
        <v>11</v>
      </c>
      <c r="M1850" s="162">
        <v>2018</v>
      </c>
      <c r="N1850" s="162" t="s">
        <v>3224</v>
      </c>
      <c r="O1850" s="162">
        <v>3046</v>
      </c>
      <c r="P1850" s="162" t="s">
        <v>246</v>
      </c>
      <c r="Q1850" s="162" t="s">
        <v>246</v>
      </c>
      <c r="R1850" s="162" t="s">
        <v>242</v>
      </c>
      <c r="S1850" s="162" t="s">
        <v>204</v>
      </c>
      <c r="T1850" s="162" t="s">
        <v>204</v>
      </c>
      <c r="U1850" s="162" t="s">
        <v>246</v>
      </c>
      <c r="V1850" s="162" t="s">
        <v>246</v>
      </c>
      <c r="W1850" s="162" t="s">
        <v>204</v>
      </c>
      <c r="X1850" s="162" t="s">
        <v>246</v>
      </c>
      <c r="Y1850" s="162" t="s">
        <v>204</v>
      </c>
      <c r="Z1850" s="162" t="s">
        <v>246</v>
      </c>
      <c r="AA1850" s="162" t="s">
        <v>204</v>
      </c>
      <c r="AB1850" s="162" t="s">
        <v>246</v>
      </c>
      <c r="AC1850" s="162" t="s">
        <v>204</v>
      </c>
      <c r="AD1850" s="162" t="s">
        <v>204</v>
      </c>
      <c r="AE1850" s="162" t="s">
        <v>204</v>
      </c>
      <c r="AF1850" s="162" t="s">
        <v>204</v>
      </c>
      <c r="AG1850" s="162" t="s">
        <v>197</v>
      </c>
    </row>
    <row r="1851" spans="1:33" x14ac:dyDescent="0.25">
      <c r="A1851" s="162" t="s">
        <v>243</v>
      </c>
      <c r="B1851" s="162" t="s">
        <v>197</v>
      </c>
      <c r="C1851" s="162" t="s">
        <v>197</v>
      </c>
      <c r="D1851" s="162" t="s">
        <v>1358</v>
      </c>
      <c r="E1851" s="162" t="s">
        <v>197</v>
      </c>
      <c r="F1851" s="162" t="s">
        <v>1359</v>
      </c>
      <c r="G1851" s="162" t="s">
        <v>42</v>
      </c>
      <c r="H1851" s="162" t="s">
        <v>41</v>
      </c>
      <c r="I1851" s="162" t="s">
        <v>1411</v>
      </c>
      <c r="J1851" s="162" t="s">
        <v>1412</v>
      </c>
      <c r="K1851" s="162" t="s">
        <v>10</v>
      </c>
      <c r="L1851" s="162">
        <v>9</v>
      </c>
      <c r="M1851" s="162">
        <v>2018</v>
      </c>
      <c r="N1851" s="162" t="s">
        <v>3223</v>
      </c>
      <c r="O1851" s="162">
        <v>1403</v>
      </c>
      <c r="P1851" s="162" t="s">
        <v>246</v>
      </c>
      <c r="Q1851" s="162" t="s">
        <v>246</v>
      </c>
      <c r="R1851" s="162" t="s">
        <v>242</v>
      </c>
      <c r="S1851" s="162" t="s">
        <v>204</v>
      </c>
      <c r="T1851" s="162" t="s">
        <v>204</v>
      </c>
      <c r="U1851" s="162" t="s">
        <v>246</v>
      </c>
      <c r="V1851" s="162" t="s">
        <v>246</v>
      </c>
      <c r="W1851" s="162" t="s">
        <v>204</v>
      </c>
      <c r="X1851" s="162" t="s">
        <v>246</v>
      </c>
      <c r="Y1851" s="162" t="s">
        <v>204</v>
      </c>
      <c r="Z1851" s="162" t="s">
        <v>246</v>
      </c>
      <c r="AA1851" s="162" t="s">
        <v>204</v>
      </c>
      <c r="AB1851" s="162" t="s">
        <v>246</v>
      </c>
      <c r="AC1851" s="162" t="s">
        <v>204</v>
      </c>
      <c r="AD1851" s="162" t="s">
        <v>204</v>
      </c>
      <c r="AE1851" s="162" t="s">
        <v>204</v>
      </c>
      <c r="AF1851" s="162" t="s">
        <v>204</v>
      </c>
      <c r="AG1851" s="162" t="s">
        <v>197</v>
      </c>
    </row>
    <row r="1852" spans="1:33" x14ac:dyDescent="0.25">
      <c r="A1852" s="162" t="s">
        <v>243</v>
      </c>
      <c r="B1852" s="162" t="s">
        <v>197</v>
      </c>
      <c r="C1852" s="162" t="s">
        <v>197</v>
      </c>
      <c r="D1852" s="162" t="s">
        <v>1358</v>
      </c>
      <c r="E1852" s="162" t="s">
        <v>197</v>
      </c>
      <c r="F1852" s="162" t="s">
        <v>1359</v>
      </c>
      <c r="G1852" s="162" t="s">
        <v>44</v>
      </c>
      <c r="H1852" s="162" t="s">
        <v>43</v>
      </c>
      <c r="I1852" s="162" t="s">
        <v>1564</v>
      </c>
      <c r="J1852" s="162" t="s">
        <v>186</v>
      </c>
      <c r="K1852" s="162" t="s">
        <v>10</v>
      </c>
      <c r="L1852" s="162">
        <v>9</v>
      </c>
      <c r="M1852" s="162">
        <v>2018</v>
      </c>
      <c r="N1852" s="162" t="s">
        <v>3234</v>
      </c>
      <c r="O1852" s="162">
        <v>4000</v>
      </c>
      <c r="P1852" s="162" t="s">
        <v>246</v>
      </c>
      <c r="Q1852" s="162" t="s">
        <v>246</v>
      </c>
      <c r="R1852" s="162" t="s">
        <v>242</v>
      </c>
      <c r="S1852" s="162" t="s">
        <v>204</v>
      </c>
      <c r="T1852" s="162" t="s">
        <v>204</v>
      </c>
      <c r="U1852" s="162" t="s">
        <v>246</v>
      </c>
      <c r="V1852" s="162" t="s">
        <v>246</v>
      </c>
      <c r="W1852" s="162" t="s">
        <v>204</v>
      </c>
      <c r="X1852" s="162" t="s">
        <v>205</v>
      </c>
      <c r="Y1852" s="162" t="s">
        <v>205</v>
      </c>
      <c r="Z1852" s="162" t="s">
        <v>246</v>
      </c>
      <c r="AA1852" s="162" t="s">
        <v>204</v>
      </c>
      <c r="AB1852" s="162" t="s">
        <v>246</v>
      </c>
      <c r="AC1852" s="162" t="s">
        <v>204</v>
      </c>
      <c r="AD1852" s="162" t="s">
        <v>204</v>
      </c>
      <c r="AE1852" s="162" t="s">
        <v>204</v>
      </c>
      <c r="AF1852" s="162" t="s">
        <v>204</v>
      </c>
      <c r="AG1852" s="162" t="s">
        <v>197</v>
      </c>
    </row>
    <row r="1853" spans="1:33" x14ac:dyDescent="0.25">
      <c r="A1853" s="162" t="s">
        <v>243</v>
      </c>
      <c r="B1853" s="162" t="s">
        <v>197</v>
      </c>
      <c r="C1853" s="162" t="s">
        <v>197</v>
      </c>
      <c r="D1853" s="162" t="s">
        <v>1358</v>
      </c>
      <c r="E1853" s="162" t="s">
        <v>197</v>
      </c>
      <c r="F1853" s="162" t="s">
        <v>1359</v>
      </c>
      <c r="G1853" s="162" t="s">
        <v>44</v>
      </c>
      <c r="H1853" s="162" t="s">
        <v>43</v>
      </c>
      <c r="I1853" s="162" t="s">
        <v>1564</v>
      </c>
      <c r="J1853" s="162" t="s">
        <v>186</v>
      </c>
      <c r="K1853" s="162" t="s">
        <v>10</v>
      </c>
      <c r="L1853" s="162">
        <v>10</v>
      </c>
      <c r="M1853" s="162">
        <v>2018</v>
      </c>
      <c r="N1853" s="162" t="s">
        <v>3231</v>
      </c>
      <c r="O1853" s="162">
        <v>3000</v>
      </c>
      <c r="P1853" s="162" t="s">
        <v>246</v>
      </c>
      <c r="Q1853" s="162" t="s">
        <v>246</v>
      </c>
      <c r="R1853" s="162" t="s">
        <v>242</v>
      </c>
      <c r="S1853" s="162" t="s">
        <v>204</v>
      </c>
      <c r="T1853" s="162" t="s">
        <v>204</v>
      </c>
      <c r="U1853" s="162" t="s">
        <v>246</v>
      </c>
      <c r="V1853" s="162" t="s">
        <v>246</v>
      </c>
      <c r="W1853" s="162" t="s">
        <v>204</v>
      </c>
      <c r="X1853" s="162" t="s">
        <v>205</v>
      </c>
      <c r="Y1853" s="162" t="s">
        <v>205</v>
      </c>
      <c r="Z1853" s="162" t="s">
        <v>246</v>
      </c>
      <c r="AA1853" s="162" t="s">
        <v>204</v>
      </c>
      <c r="AB1853" s="162" t="s">
        <v>246</v>
      </c>
      <c r="AC1853" s="162" t="s">
        <v>204</v>
      </c>
      <c r="AD1853" s="162" t="s">
        <v>204</v>
      </c>
      <c r="AE1853" s="162" t="s">
        <v>204</v>
      </c>
      <c r="AF1853" s="162" t="s">
        <v>204</v>
      </c>
      <c r="AG1853" s="162" t="s">
        <v>197</v>
      </c>
    </row>
    <row r="1854" spans="1:33" x14ac:dyDescent="0.25">
      <c r="A1854" s="162" t="s">
        <v>243</v>
      </c>
      <c r="B1854" s="162" t="s">
        <v>197</v>
      </c>
      <c r="C1854" s="162" t="s">
        <v>197</v>
      </c>
      <c r="D1854" s="162" t="s">
        <v>1358</v>
      </c>
      <c r="E1854" s="162" t="s">
        <v>197</v>
      </c>
      <c r="F1854" s="162" t="s">
        <v>1359</v>
      </c>
      <c r="G1854" s="162" t="s">
        <v>44</v>
      </c>
      <c r="H1854" s="162" t="s">
        <v>43</v>
      </c>
      <c r="I1854" s="162" t="s">
        <v>1564</v>
      </c>
      <c r="J1854" s="162" t="s">
        <v>186</v>
      </c>
      <c r="K1854" s="162" t="s">
        <v>10</v>
      </c>
      <c r="L1854" s="162">
        <v>1</v>
      </c>
      <c r="M1854" s="162">
        <v>2019</v>
      </c>
      <c r="N1854" s="162" t="s">
        <v>3232</v>
      </c>
      <c r="O1854" s="162">
        <v>1800</v>
      </c>
      <c r="P1854" s="162" t="s">
        <v>246</v>
      </c>
      <c r="Q1854" s="162" t="s">
        <v>246</v>
      </c>
      <c r="R1854" s="162" t="s">
        <v>242</v>
      </c>
      <c r="S1854" s="162" t="s">
        <v>204</v>
      </c>
      <c r="T1854" s="162" t="s">
        <v>204</v>
      </c>
      <c r="U1854" s="162" t="s">
        <v>246</v>
      </c>
      <c r="V1854" s="162" t="s">
        <v>246</v>
      </c>
      <c r="W1854" s="162" t="s">
        <v>204</v>
      </c>
      <c r="X1854" s="162" t="s">
        <v>205</v>
      </c>
      <c r="Y1854" s="162" t="s">
        <v>205</v>
      </c>
      <c r="Z1854" s="162" t="s">
        <v>246</v>
      </c>
      <c r="AA1854" s="162" t="s">
        <v>204</v>
      </c>
      <c r="AB1854" s="162" t="s">
        <v>246</v>
      </c>
      <c r="AC1854" s="162" t="s">
        <v>204</v>
      </c>
      <c r="AD1854" s="162" t="s">
        <v>204</v>
      </c>
      <c r="AE1854" s="162" t="s">
        <v>204</v>
      </c>
      <c r="AF1854" s="162" t="s">
        <v>204</v>
      </c>
      <c r="AG1854" s="162" t="s">
        <v>197</v>
      </c>
    </row>
    <row r="1855" spans="1:33" x14ac:dyDescent="0.25">
      <c r="A1855" s="162" t="s">
        <v>243</v>
      </c>
      <c r="B1855" s="162" t="s">
        <v>197</v>
      </c>
      <c r="C1855" s="162" t="s">
        <v>197</v>
      </c>
      <c r="D1855" s="162" t="s">
        <v>1358</v>
      </c>
      <c r="E1855" s="162" t="s">
        <v>197</v>
      </c>
      <c r="F1855" s="162" t="s">
        <v>1359</v>
      </c>
      <c r="G1855" s="162" t="s">
        <v>44</v>
      </c>
      <c r="H1855" s="162" t="s">
        <v>43</v>
      </c>
      <c r="I1855" s="162" t="s">
        <v>1564</v>
      </c>
      <c r="J1855" s="162" t="s">
        <v>186</v>
      </c>
      <c r="K1855" s="162" t="s">
        <v>10</v>
      </c>
      <c r="L1855" s="162">
        <v>8</v>
      </c>
      <c r="M1855" s="162">
        <v>2018</v>
      </c>
      <c r="N1855" s="162" t="s">
        <v>3233</v>
      </c>
      <c r="O1855" s="162">
        <v>1500</v>
      </c>
      <c r="P1855" s="162" t="s">
        <v>246</v>
      </c>
      <c r="Q1855" s="162" t="s">
        <v>246</v>
      </c>
      <c r="R1855" s="162" t="s">
        <v>242</v>
      </c>
      <c r="S1855" s="162" t="s">
        <v>204</v>
      </c>
      <c r="T1855" s="162" t="s">
        <v>204</v>
      </c>
      <c r="U1855" s="162" t="s">
        <v>246</v>
      </c>
      <c r="V1855" s="162" t="s">
        <v>246</v>
      </c>
      <c r="W1855" s="162" t="s">
        <v>204</v>
      </c>
      <c r="X1855" s="162" t="s">
        <v>205</v>
      </c>
      <c r="Y1855" s="162" t="s">
        <v>205</v>
      </c>
      <c r="Z1855" s="162" t="s">
        <v>246</v>
      </c>
      <c r="AA1855" s="162" t="s">
        <v>204</v>
      </c>
      <c r="AB1855" s="162" t="s">
        <v>246</v>
      </c>
      <c r="AC1855" s="162" t="s">
        <v>204</v>
      </c>
      <c r="AD1855" s="162" t="s">
        <v>204</v>
      </c>
      <c r="AE1855" s="162" t="s">
        <v>204</v>
      </c>
      <c r="AF1855" s="162" t="s">
        <v>204</v>
      </c>
      <c r="AG1855" s="162" t="s">
        <v>197</v>
      </c>
    </row>
    <row r="1856" spans="1:33" x14ac:dyDescent="0.25">
      <c r="A1856" s="162" t="s">
        <v>243</v>
      </c>
      <c r="B1856" s="162" t="s">
        <v>197</v>
      </c>
      <c r="C1856" s="162" t="s">
        <v>197</v>
      </c>
      <c r="D1856" s="162" t="s">
        <v>1358</v>
      </c>
      <c r="E1856" s="162" t="s">
        <v>197</v>
      </c>
      <c r="F1856" s="162" t="s">
        <v>1359</v>
      </c>
      <c r="G1856" s="162" t="s">
        <v>44</v>
      </c>
      <c r="H1856" s="162" t="s">
        <v>43</v>
      </c>
      <c r="I1856" s="162" t="s">
        <v>1564</v>
      </c>
      <c r="J1856" s="162" t="s">
        <v>186</v>
      </c>
      <c r="K1856" s="162" t="s">
        <v>10</v>
      </c>
      <c r="L1856" s="162">
        <v>2</v>
      </c>
      <c r="M1856" s="162">
        <v>2019</v>
      </c>
      <c r="N1856" s="162" t="s">
        <v>3229</v>
      </c>
      <c r="O1856" s="162">
        <v>1300</v>
      </c>
      <c r="P1856" s="162" t="s">
        <v>246</v>
      </c>
      <c r="Q1856" s="162" t="s">
        <v>246</v>
      </c>
      <c r="R1856" s="162" t="s">
        <v>242</v>
      </c>
      <c r="S1856" s="162" t="s">
        <v>204</v>
      </c>
      <c r="T1856" s="162" t="s">
        <v>204</v>
      </c>
      <c r="U1856" s="162" t="s">
        <v>246</v>
      </c>
      <c r="V1856" s="162" t="s">
        <v>246</v>
      </c>
      <c r="W1856" s="162" t="s">
        <v>204</v>
      </c>
      <c r="X1856" s="162" t="s">
        <v>205</v>
      </c>
      <c r="Y1856" s="162" t="s">
        <v>205</v>
      </c>
      <c r="Z1856" s="162" t="s">
        <v>246</v>
      </c>
      <c r="AA1856" s="162" t="s">
        <v>204</v>
      </c>
      <c r="AB1856" s="162" t="s">
        <v>246</v>
      </c>
      <c r="AC1856" s="162" t="s">
        <v>204</v>
      </c>
      <c r="AD1856" s="162" t="s">
        <v>204</v>
      </c>
      <c r="AE1856" s="162" t="s">
        <v>204</v>
      </c>
      <c r="AF1856" s="162" t="s">
        <v>204</v>
      </c>
      <c r="AG1856" s="162" t="s">
        <v>197</v>
      </c>
    </row>
    <row r="1857" spans="1:33" x14ac:dyDescent="0.25">
      <c r="A1857" s="162" t="s">
        <v>243</v>
      </c>
      <c r="B1857" s="162" t="s">
        <v>197</v>
      </c>
      <c r="C1857" s="162" t="s">
        <v>197</v>
      </c>
      <c r="D1857" s="162" t="s">
        <v>1358</v>
      </c>
      <c r="E1857" s="162" t="s">
        <v>197</v>
      </c>
      <c r="F1857" s="162" t="s">
        <v>1359</v>
      </c>
      <c r="G1857" s="162" t="s">
        <v>44</v>
      </c>
      <c r="H1857" s="162" t="s">
        <v>43</v>
      </c>
      <c r="I1857" s="162" t="s">
        <v>1564</v>
      </c>
      <c r="J1857" s="162" t="s">
        <v>186</v>
      </c>
      <c r="K1857" s="162" t="s">
        <v>10</v>
      </c>
      <c r="L1857" s="162">
        <v>3</v>
      </c>
      <c r="M1857" s="162">
        <v>2019</v>
      </c>
      <c r="N1857" s="162" t="s">
        <v>3230</v>
      </c>
      <c r="O1857" s="162">
        <v>800</v>
      </c>
      <c r="P1857" s="162" t="s">
        <v>246</v>
      </c>
      <c r="Q1857" s="162" t="s">
        <v>246</v>
      </c>
      <c r="R1857" s="162" t="s">
        <v>242</v>
      </c>
      <c r="S1857" s="162" t="s">
        <v>204</v>
      </c>
      <c r="T1857" s="162" t="s">
        <v>204</v>
      </c>
      <c r="U1857" s="162" t="s">
        <v>246</v>
      </c>
      <c r="V1857" s="162" t="s">
        <v>246</v>
      </c>
      <c r="W1857" s="162" t="s">
        <v>204</v>
      </c>
      <c r="X1857" s="162" t="s">
        <v>205</v>
      </c>
      <c r="Y1857" s="162" t="s">
        <v>205</v>
      </c>
      <c r="Z1857" s="162" t="s">
        <v>246</v>
      </c>
      <c r="AA1857" s="162" t="s">
        <v>204</v>
      </c>
      <c r="AB1857" s="162" t="s">
        <v>246</v>
      </c>
      <c r="AC1857" s="162" t="s">
        <v>204</v>
      </c>
      <c r="AD1857" s="162" t="s">
        <v>204</v>
      </c>
      <c r="AE1857" s="162" t="s">
        <v>204</v>
      </c>
      <c r="AF1857" s="162" t="s">
        <v>204</v>
      </c>
      <c r="AG1857" s="162" t="s">
        <v>197</v>
      </c>
    </row>
    <row r="1858" spans="1:33" x14ac:dyDescent="0.25">
      <c r="A1858" s="162" t="s">
        <v>243</v>
      </c>
      <c r="B1858" s="162" t="s">
        <v>197</v>
      </c>
      <c r="C1858" s="162" t="s">
        <v>197</v>
      </c>
      <c r="D1858" s="162" t="s">
        <v>1358</v>
      </c>
      <c r="E1858" s="162" t="s">
        <v>197</v>
      </c>
      <c r="F1858" s="162" t="s">
        <v>1359</v>
      </c>
      <c r="G1858" s="162" t="s">
        <v>46</v>
      </c>
      <c r="H1858" s="162" t="s">
        <v>2800</v>
      </c>
      <c r="I1858" s="162" t="s">
        <v>1419</v>
      </c>
      <c r="J1858" s="162" t="s">
        <v>1412</v>
      </c>
      <c r="K1858" s="162" t="s">
        <v>47</v>
      </c>
      <c r="L1858" s="162">
        <v>4</v>
      </c>
      <c r="M1858" s="162">
        <v>2019</v>
      </c>
      <c r="N1858" s="162" t="s">
        <v>3235</v>
      </c>
      <c r="O1858" s="162">
        <v>6532</v>
      </c>
      <c r="P1858" s="162" t="s">
        <v>246</v>
      </c>
      <c r="Q1858" s="162" t="s">
        <v>246</v>
      </c>
      <c r="R1858" s="162" t="s">
        <v>242</v>
      </c>
      <c r="S1858" s="162" t="s">
        <v>204</v>
      </c>
      <c r="T1858" s="162" t="s">
        <v>204</v>
      </c>
      <c r="U1858" s="162" t="s">
        <v>246</v>
      </c>
      <c r="V1858" s="162" t="s">
        <v>246</v>
      </c>
      <c r="W1858" s="162" t="s">
        <v>204</v>
      </c>
      <c r="X1858" s="162" t="s">
        <v>205</v>
      </c>
      <c r="Y1858" s="162" t="s">
        <v>205</v>
      </c>
      <c r="Z1858" s="162" t="s">
        <v>246</v>
      </c>
      <c r="AA1858" s="162" t="s">
        <v>204</v>
      </c>
      <c r="AB1858" s="162" t="s">
        <v>246</v>
      </c>
      <c r="AC1858" s="162" t="s">
        <v>204</v>
      </c>
      <c r="AD1858" s="162" t="s">
        <v>204</v>
      </c>
      <c r="AE1858" s="162" t="s">
        <v>204</v>
      </c>
      <c r="AF1858" s="162" t="s">
        <v>204</v>
      </c>
      <c r="AG1858" s="162" t="s">
        <v>197</v>
      </c>
    </row>
    <row r="1859" spans="1:33" x14ac:dyDescent="0.25">
      <c r="A1859" s="162" t="s">
        <v>243</v>
      </c>
      <c r="B1859" s="162" t="s">
        <v>197</v>
      </c>
      <c r="C1859" s="162" t="s">
        <v>197</v>
      </c>
      <c r="D1859" s="162" t="s">
        <v>1358</v>
      </c>
      <c r="E1859" s="162" t="s">
        <v>197</v>
      </c>
      <c r="F1859" s="162" t="s">
        <v>1359</v>
      </c>
      <c r="G1859" s="162" t="s">
        <v>46</v>
      </c>
      <c r="H1859" s="162" t="s">
        <v>2800</v>
      </c>
      <c r="I1859" s="162" t="s">
        <v>1419</v>
      </c>
      <c r="J1859" s="162" t="s">
        <v>1412</v>
      </c>
      <c r="K1859" s="162" t="s">
        <v>47</v>
      </c>
      <c r="L1859" s="162">
        <v>5</v>
      </c>
      <c r="M1859" s="162">
        <v>2019</v>
      </c>
      <c r="N1859" s="162" t="s">
        <v>3236</v>
      </c>
      <c r="O1859" s="162">
        <v>3468</v>
      </c>
      <c r="P1859" s="162" t="s">
        <v>246</v>
      </c>
      <c r="Q1859" s="162" t="s">
        <v>246</v>
      </c>
      <c r="R1859" s="162" t="s">
        <v>242</v>
      </c>
      <c r="S1859" s="162" t="s">
        <v>204</v>
      </c>
      <c r="T1859" s="162" t="s">
        <v>204</v>
      </c>
      <c r="U1859" s="162" t="s">
        <v>246</v>
      </c>
      <c r="V1859" s="162" t="s">
        <v>246</v>
      </c>
      <c r="W1859" s="162" t="s">
        <v>204</v>
      </c>
      <c r="X1859" s="162" t="s">
        <v>205</v>
      </c>
      <c r="Y1859" s="162" t="s">
        <v>205</v>
      </c>
      <c r="Z1859" s="162" t="s">
        <v>246</v>
      </c>
      <c r="AA1859" s="162" t="s">
        <v>204</v>
      </c>
      <c r="AB1859" s="162" t="s">
        <v>246</v>
      </c>
      <c r="AC1859" s="162" t="s">
        <v>204</v>
      </c>
      <c r="AD1859" s="162" t="s">
        <v>204</v>
      </c>
      <c r="AE1859" s="162" t="s">
        <v>204</v>
      </c>
      <c r="AF1859" s="162" t="s">
        <v>204</v>
      </c>
      <c r="AG1859" s="162" t="s">
        <v>197</v>
      </c>
    </row>
    <row r="1860" spans="1:33" x14ac:dyDescent="0.25">
      <c r="A1860" s="162" t="s">
        <v>243</v>
      </c>
      <c r="B1860" s="162" t="s">
        <v>197</v>
      </c>
      <c r="C1860" s="162" t="s">
        <v>197</v>
      </c>
      <c r="D1860" s="162" t="s">
        <v>1358</v>
      </c>
      <c r="E1860" s="162" t="s">
        <v>197</v>
      </c>
      <c r="F1860" s="162" t="s">
        <v>1359</v>
      </c>
      <c r="G1860" s="162" t="s">
        <v>46</v>
      </c>
      <c r="H1860" s="162" t="s">
        <v>2800</v>
      </c>
      <c r="I1860" s="162" t="s">
        <v>1419</v>
      </c>
      <c r="J1860" s="162" t="s">
        <v>1412</v>
      </c>
      <c r="K1860" s="162" t="s">
        <v>47</v>
      </c>
      <c r="L1860" s="162">
        <v>6</v>
      </c>
      <c r="M1860" s="162">
        <v>2019</v>
      </c>
      <c r="N1860" s="162" t="s">
        <v>3237</v>
      </c>
      <c r="O1860" s="162">
        <v>6500</v>
      </c>
      <c r="P1860" s="162" t="s">
        <v>246</v>
      </c>
      <c r="Q1860" s="162" t="s">
        <v>246</v>
      </c>
      <c r="R1860" s="162" t="s">
        <v>242</v>
      </c>
      <c r="S1860" s="162" t="s">
        <v>204</v>
      </c>
      <c r="T1860" s="162" t="s">
        <v>204</v>
      </c>
      <c r="U1860" s="162" t="s">
        <v>246</v>
      </c>
      <c r="V1860" s="162" t="s">
        <v>246</v>
      </c>
      <c r="W1860" s="162" t="s">
        <v>204</v>
      </c>
      <c r="X1860" s="162" t="s">
        <v>205</v>
      </c>
      <c r="Y1860" s="162" t="s">
        <v>205</v>
      </c>
      <c r="Z1860" s="162" t="s">
        <v>246</v>
      </c>
      <c r="AA1860" s="162" t="s">
        <v>204</v>
      </c>
      <c r="AB1860" s="162" t="s">
        <v>246</v>
      </c>
      <c r="AC1860" s="162" t="s">
        <v>204</v>
      </c>
      <c r="AD1860" s="162" t="s">
        <v>204</v>
      </c>
      <c r="AE1860" s="162" t="s">
        <v>204</v>
      </c>
      <c r="AF1860" s="162" t="s">
        <v>204</v>
      </c>
      <c r="AG1860" s="162" t="s">
        <v>197</v>
      </c>
    </row>
    <row r="1861" spans="1:33" x14ac:dyDescent="0.25">
      <c r="A1861" s="162" t="s">
        <v>243</v>
      </c>
      <c r="B1861" s="162" t="s">
        <v>197</v>
      </c>
      <c r="C1861" s="162" t="s">
        <v>197</v>
      </c>
      <c r="D1861" s="162" t="s">
        <v>1358</v>
      </c>
      <c r="E1861" s="162" t="s">
        <v>197</v>
      </c>
      <c r="F1861" s="162" t="s">
        <v>1359</v>
      </c>
      <c r="G1861" s="162" t="s">
        <v>3018</v>
      </c>
      <c r="H1861" s="162" t="s">
        <v>3019</v>
      </c>
      <c r="I1861" s="162" t="s">
        <v>3020</v>
      </c>
      <c r="J1861" s="162" t="s">
        <v>189</v>
      </c>
      <c r="K1861" s="162" t="s">
        <v>47</v>
      </c>
      <c r="L1861" s="162">
        <v>7</v>
      </c>
      <c r="M1861" s="162">
        <v>2018</v>
      </c>
      <c r="N1861" s="162" t="s">
        <v>3238</v>
      </c>
      <c r="O1861" s="162">
        <v>2330</v>
      </c>
      <c r="P1861" s="162" t="s">
        <v>204</v>
      </c>
      <c r="Q1861" s="162" t="s">
        <v>204</v>
      </c>
      <c r="R1861" s="162" t="s">
        <v>242</v>
      </c>
      <c r="S1861" s="162" t="s">
        <v>204</v>
      </c>
      <c r="T1861" s="162" t="s">
        <v>204</v>
      </c>
      <c r="U1861" s="162" t="s">
        <v>204</v>
      </c>
      <c r="V1861" s="162" t="s">
        <v>204</v>
      </c>
      <c r="W1861" s="162" t="s">
        <v>204</v>
      </c>
      <c r="X1861" s="162" t="s">
        <v>204</v>
      </c>
      <c r="Y1861" s="162" t="s">
        <v>204</v>
      </c>
      <c r="Z1861" s="162" t="s">
        <v>204</v>
      </c>
      <c r="AA1861" s="162" t="s">
        <v>204</v>
      </c>
      <c r="AB1861" s="162" t="s">
        <v>204</v>
      </c>
      <c r="AC1861" s="162" t="s">
        <v>204</v>
      </c>
      <c r="AD1861" s="162" t="s">
        <v>204</v>
      </c>
      <c r="AE1861" s="162" t="s">
        <v>204</v>
      </c>
      <c r="AF1861" s="162" t="s">
        <v>204</v>
      </c>
      <c r="AG1861" s="162" t="s">
        <v>197</v>
      </c>
    </row>
    <row r="1862" spans="1:33" x14ac:dyDescent="0.25">
      <c r="A1862" s="162" t="s">
        <v>243</v>
      </c>
      <c r="B1862" s="162" t="s">
        <v>197</v>
      </c>
      <c r="C1862" s="162" t="s">
        <v>197</v>
      </c>
      <c r="D1862" s="162" t="s">
        <v>1358</v>
      </c>
      <c r="E1862" s="162" t="s">
        <v>197</v>
      </c>
      <c r="F1862" s="162" t="s">
        <v>1359</v>
      </c>
      <c r="G1862" s="162" t="s">
        <v>362</v>
      </c>
      <c r="H1862" s="162" t="s">
        <v>363</v>
      </c>
      <c r="I1862" s="162" t="s">
        <v>3020</v>
      </c>
      <c r="J1862" s="162" t="s">
        <v>189</v>
      </c>
      <c r="K1862" s="162" t="s">
        <v>47</v>
      </c>
      <c r="L1862" s="162">
        <v>7</v>
      </c>
      <c r="M1862" s="162">
        <v>2019</v>
      </c>
      <c r="N1862" s="162" t="s">
        <v>3239</v>
      </c>
      <c r="O1862" s="162">
        <v>121</v>
      </c>
      <c r="P1862" s="162" t="s">
        <v>246</v>
      </c>
      <c r="Q1862" s="162" t="s">
        <v>246</v>
      </c>
      <c r="R1862" s="162" t="s">
        <v>242</v>
      </c>
      <c r="S1862" s="162" t="s">
        <v>204</v>
      </c>
      <c r="T1862" s="162" t="s">
        <v>204</v>
      </c>
      <c r="U1862" s="162" t="s">
        <v>246</v>
      </c>
      <c r="V1862" s="162" t="s">
        <v>246</v>
      </c>
      <c r="W1862" s="162" t="s">
        <v>204</v>
      </c>
      <c r="X1862" s="162" t="s">
        <v>246</v>
      </c>
      <c r="Y1862" s="162" t="s">
        <v>204</v>
      </c>
      <c r="Z1862" s="162" t="s">
        <v>246</v>
      </c>
      <c r="AA1862" s="162" t="s">
        <v>204</v>
      </c>
      <c r="AB1862" s="162" t="s">
        <v>246</v>
      </c>
      <c r="AC1862" s="162" t="s">
        <v>204</v>
      </c>
      <c r="AD1862" s="162" t="s">
        <v>204</v>
      </c>
      <c r="AE1862" s="162" t="s">
        <v>204</v>
      </c>
      <c r="AF1862" s="162" t="s">
        <v>204</v>
      </c>
      <c r="AG1862" s="162" t="s">
        <v>197</v>
      </c>
    </row>
    <row r="1863" spans="1:33" x14ac:dyDescent="0.25">
      <c r="A1863" s="162" t="s">
        <v>243</v>
      </c>
      <c r="B1863" s="162" t="s">
        <v>197</v>
      </c>
      <c r="C1863" s="162" t="s">
        <v>197</v>
      </c>
      <c r="D1863" s="162" t="s">
        <v>1358</v>
      </c>
      <c r="E1863" s="162" t="s">
        <v>197</v>
      </c>
      <c r="F1863" s="162" t="s">
        <v>1359</v>
      </c>
      <c r="G1863" s="162" t="s">
        <v>3240</v>
      </c>
      <c r="H1863" s="162" t="s">
        <v>3241</v>
      </c>
      <c r="I1863" s="162" t="s">
        <v>3242</v>
      </c>
      <c r="J1863" s="162" t="s">
        <v>182</v>
      </c>
      <c r="K1863" s="162" t="s">
        <v>47</v>
      </c>
      <c r="L1863" s="162">
        <v>7</v>
      </c>
      <c r="M1863" s="162">
        <v>2018</v>
      </c>
      <c r="N1863" s="162" t="s">
        <v>3248</v>
      </c>
      <c r="O1863" s="162">
        <v>901</v>
      </c>
      <c r="P1863" s="162" t="s">
        <v>204</v>
      </c>
      <c r="Q1863" s="162" t="s">
        <v>204</v>
      </c>
      <c r="R1863" s="162" t="s">
        <v>242</v>
      </c>
      <c r="S1863" s="162" t="s">
        <v>204</v>
      </c>
      <c r="T1863" s="162" t="s">
        <v>204</v>
      </c>
      <c r="U1863" s="162" t="s">
        <v>204</v>
      </c>
      <c r="V1863" s="162" t="s">
        <v>204</v>
      </c>
      <c r="W1863" s="162" t="s">
        <v>204</v>
      </c>
      <c r="X1863" s="162" t="s">
        <v>204</v>
      </c>
      <c r="Y1863" s="162" t="s">
        <v>204</v>
      </c>
      <c r="Z1863" s="162" t="s">
        <v>204</v>
      </c>
      <c r="AA1863" s="162" t="s">
        <v>204</v>
      </c>
      <c r="AB1863" s="162" t="s">
        <v>204</v>
      </c>
      <c r="AC1863" s="162" t="s">
        <v>204</v>
      </c>
      <c r="AD1863" s="162" t="s">
        <v>204</v>
      </c>
      <c r="AE1863" s="162" t="s">
        <v>204</v>
      </c>
      <c r="AF1863" s="162" t="s">
        <v>204</v>
      </c>
      <c r="AG1863" s="162" t="s">
        <v>197</v>
      </c>
    </row>
    <row r="1864" spans="1:33" x14ac:dyDescent="0.25">
      <c r="A1864" s="162" t="s">
        <v>243</v>
      </c>
      <c r="B1864" s="162" t="s">
        <v>197</v>
      </c>
      <c r="C1864" s="162" t="s">
        <v>197</v>
      </c>
      <c r="D1864" s="162" t="s">
        <v>1358</v>
      </c>
      <c r="E1864" s="162" t="s">
        <v>197</v>
      </c>
      <c r="F1864" s="162" t="s">
        <v>1359</v>
      </c>
      <c r="G1864" s="162" t="s">
        <v>3240</v>
      </c>
      <c r="H1864" s="162" t="s">
        <v>3241</v>
      </c>
      <c r="I1864" s="162" t="s">
        <v>3242</v>
      </c>
      <c r="J1864" s="162" t="s">
        <v>182</v>
      </c>
      <c r="K1864" s="162" t="s">
        <v>47</v>
      </c>
      <c r="L1864" s="162">
        <v>8</v>
      </c>
      <c r="M1864" s="162">
        <v>2018</v>
      </c>
      <c r="N1864" s="162" t="s">
        <v>3247</v>
      </c>
      <c r="O1864" s="162">
        <v>760</v>
      </c>
      <c r="P1864" s="162" t="s">
        <v>246</v>
      </c>
      <c r="Q1864" s="162" t="s">
        <v>246</v>
      </c>
      <c r="R1864" s="162" t="s">
        <v>242</v>
      </c>
      <c r="S1864" s="162" t="s">
        <v>204</v>
      </c>
      <c r="T1864" s="162" t="s">
        <v>204</v>
      </c>
      <c r="U1864" s="162" t="s">
        <v>246</v>
      </c>
      <c r="V1864" s="162" t="s">
        <v>246</v>
      </c>
      <c r="W1864" s="162" t="s">
        <v>204</v>
      </c>
      <c r="X1864" s="162" t="s">
        <v>246</v>
      </c>
      <c r="Y1864" s="162" t="s">
        <v>204</v>
      </c>
      <c r="Z1864" s="162" t="s">
        <v>246</v>
      </c>
      <c r="AA1864" s="162" t="s">
        <v>204</v>
      </c>
      <c r="AB1864" s="162" t="s">
        <v>246</v>
      </c>
      <c r="AC1864" s="162" t="s">
        <v>204</v>
      </c>
      <c r="AD1864" s="162" t="s">
        <v>204</v>
      </c>
      <c r="AE1864" s="162" t="s">
        <v>204</v>
      </c>
      <c r="AF1864" s="162" t="s">
        <v>204</v>
      </c>
      <c r="AG1864" s="162" t="s">
        <v>197</v>
      </c>
    </row>
    <row r="1865" spans="1:33" x14ac:dyDescent="0.25">
      <c r="A1865" s="162" t="s">
        <v>243</v>
      </c>
      <c r="B1865" s="162" t="s">
        <v>197</v>
      </c>
      <c r="C1865" s="162" t="s">
        <v>197</v>
      </c>
      <c r="D1865" s="162" t="s">
        <v>1358</v>
      </c>
      <c r="E1865" s="162" t="s">
        <v>197</v>
      </c>
      <c r="F1865" s="162" t="s">
        <v>1359</v>
      </c>
      <c r="G1865" s="162" t="s">
        <v>3240</v>
      </c>
      <c r="H1865" s="162" t="s">
        <v>3241</v>
      </c>
      <c r="I1865" s="162" t="s">
        <v>3242</v>
      </c>
      <c r="J1865" s="162" t="s">
        <v>182</v>
      </c>
      <c r="K1865" s="162" t="s">
        <v>47</v>
      </c>
      <c r="L1865" s="162">
        <v>9</v>
      </c>
      <c r="M1865" s="162">
        <v>2018</v>
      </c>
      <c r="N1865" s="162" t="s">
        <v>3245</v>
      </c>
      <c r="O1865" s="162">
        <v>563</v>
      </c>
      <c r="P1865" s="162" t="s">
        <v>246</v>
      </c>
      <c r="Q1865" s="162" t="s">
        <v>246</v>
      </c>
      <c r="R1865" s="162" t="s">
        <v>242</v>
      </c>
      <c r="S1865" s="162" t="s">
        <v>204</v>
      </c>
      <c r="T1865" s="162" t="s">
        <v>204</v>
      </c>
      <c r="U1865" s="162" t="s">
        <v>246</v>
      </c>
      <c r="V1865" s="162" t="s">
        <v>246</v>
      </c>
      <c r="W1865" s="162" t="s">
        <v>204</v>
      </c>
      <c r="X1865" s="162" t="s">
        <v>246</v>
      </c>
      <c r="Y1865" s="162" t="s">
        <v>204</v>
      </c>
      <c r="Z1865" s="162" t="s">
        <v>246</v>
      </c>
      <c r="AA1865" s="162" t="s">
        <v>204</v>
      </c>
      <c r="AB1865" s="162" t="s">
        <v>246</v>
      </c>
      <c r="AC1865" s="162" t="s">
        <v>204</v>
      </c>
      <c r="AD1865" s="162" t="s">
        <v>204</v>
      </c>
      <c r="AE1865" s="162" t="s">
        <v>204</v>
      </c>
      <c r="AF1865" s="162" t="s">
        <v>204</v>
      </c>
      <c r="AG1865" s="162" t="s">
        <v>197</v>
      </c>
    </row>
    <row r="1866" spans="1:33" x14ac:dyDescent="0.25">
      <c r="A1866" s="162" t="s">
        <v>243</v>
      </c>
      <c r="B1866" s="162" t="s">
        <v>197</v>
      </c>
      <c r="C1866" s="162" t="s">
        <v>197</v>
      </c>
      <c r="D1866" s="162" t="s">
        <v>1358</v>
      </c>
      <c r="E1866" s="162" t="s">
        <v>197</v>
      </c>
      <c r="F1866" s="162" t="s">
        <v>1359</v>
      </c>
      <c r="G1866" s="162" t="s">
        <v>3240</v>
      </c>
      <c r="H1866" s="162" t="s">
        <v>3241</v>
      </c>
      <c r="I1866" s="162" t="s">
        <v>3242</v>
      </c>
      <c r="J1866" s="162" t="s">
        <v>182</v>
      </c>
      <c r="K1866" s="162" t="s">
        <v>47</v>
      </c>
      <c r="L1866" s="162">
        <v>10</v>
      </c>
      <c r="M1866" s="162">
        <v>2018</v>
      </c>
      <c r="N1866" s="162" t="s">
        <v>3246</v>
      </c>
      <c r="O1866" s="162">
        <v>370</v>
      </c>
      <c r="P1866" s="162" t="s">
        <v>246</v>
      </c>
      <c r="Q1866" s="162" t="s">
        <v>246</v>
      </c>
      <c r="R1866" s="162" t="s">
        <v>242</v>
      </c>
      <c r="S1866" s="162" t="s">
        <v>204</v>
      </c>
      <c r="T1866" s="162" t="s">
        <v>204</v>
      </c>
      <c r="U1866" s="162" t="s">
        <v>246</v>
      </c>
      <c r="V1866" s="162" t="s">
        <v>246</v>
      </c>
      <c r="W1866" s="162" t="s">
        <v>204</v>
      </c>
      <c r="X1866" s="162" t="s">
        <v>246</v>
      </c>
      <c r="Y1866" s="162" t="s">
        <v>204</v>
      </c>
      <c r="Z1866" s="162" t="s">
        <v>246</v>
      </c>
      <c r="AA1866" s="162" t="s">
        <v>204</v>
      </c>
      <c r="AB1866" s="162" t="s">
        <v>246</v>
      </c>
      <c r="AC1866" s="162" t="s">
        <v>204</v>
      </c>
      <c r="AD1866" s="162" t="s">
        <v>204</v>
      </c>
      <c r="AE1866" s="162" t="s">
        <v>204</v>
      </c>
      <c r="AF1866" s="162" t="s">
        <v>204</v>
      </c>
      <c r="AG1866" s="162" t="s">
        <v>197</v>
      </c>
    </row>
    <row r="1867" spans="1:33" x14ac:dyDescent="0.25">
      <c r="A1867" s="162" t="s">
        <v>243</v>
      </c>
      <c r="B1867" s="162" t="s">
        <v>197</v>
      </c>
      <c r="C1867" s="162" t="s">
        <v>197</v>
      </c>
      <c r="D1867" s="162" t="s">
        <v>1358</v>
      </c>
      <c r="E1867" s="162" t="s">
        <v>197</v>
      </c>
      <c r="F1867" s="162" t="s">
        <v>1359</v>
      </c>
      <c r="G1867" s="162" t="s">
        <v>3240</v>
      </c>
      <c r="H1867" s="162" t="s">
        <v>3241</v>
      </c>
      <c r="I1867" s="162" t="s">
        <v>3242</v>
      </c>
      <c r="J1867" s="162" t="s">
        <v>182</v>
      </c>
      <c r="K1867" s="162" t="s">
        <v>47</v>
      </c>
      <c r="L1867" s="162">
        <v>11</v>
      </c>
      <c r="M1867" s="162">
        <v>2018</v>
      </c>
      <c r="N1867" s="162" t="s">
        <v>3244</v>
      </c>
      <c r="O1867" s="162">
        <v>185</v>
      </c>
      <c r="P1867" s="162" t="s">
        <v>246</v>
      </c>
      <c r="Q1867" s="162" t="s">
        <v>246</v>
      </c>
      <c r="R1867" s="162" t="s">
        <v>242</v>
      </c>
      <c r="S1867" s="162" t="s">
        <v>204</v>
      </c>
      <c r="T1867" s="162" t="s">
        <v>204</v>
      </c>
      <c r="U1867" s="162" t="s">
        <v>246</v>
      </c>
      <c r="V1867" s="162" t="s">
        <v>246</v>
      </c>
      <c r="W1867" s="162" t="s">
        <v>204</v>
      </c>
      <c r="X1867" s="162" t="s">
        <v>246</v>
      </c>
      <c r="Y1867" s="162" t="s">
        <v>204</v>
      </c>
      <c r="Z1867" s="162" t="s">
        <v>246</v>
      </c>
      <c r="AA1867" s="162" t="s">
        <v>204</v>
      </c>
      <c r="AB1867" s="162" t="s">
        <v>246</v>
      </c>
      <c r="AC1867" s="162" t="s">
        <v>204</v>
      </c>
      <c r="AD1867" s="162" t="s">
        <v>204</v>
      </c>
      <c r="AE1867" s="162" t="s">
        <v>204</v>
      </c>
      <c r="AF1867" s="162" t="s">
        <v>204</v>
      </c>
      <c r="AG1867" s="162" t="s">
        <v>197</v>
      </c>
    </row>
    <row r="1868" spans="1:33" x14ac:dyDescent="0.25">
      <c r="A1868" s="162" t="s">
        <v>243</v>
      </c>
      <c r="B1868" s="162" t="s">
        <v>197</v>
      </c>
      <c r="C1868" s="162" t="s">
        <v>197</v>
      </c>
      <c r="D1868" s="162" t="s">
        <v>1358</v>
      </c>
      <c r="E1868" s="162" t="s">
        <v>197</v>
      </c>
      <c r="F1868" s="162" t="s">
        <v>1359</v>
      </c>
      <c r="G1868" s="162" t="s">
        <v>3240</v>
      </c>
      <c r="H1868" s="162" t="s">
        <v>3241</v>
      </c>
      <c r="I1868" s="162" t="s">
        <v>3242</v>
      </c>
      <c r="J1868" s="162" t="s">
        <v>182</v>
      </c>
      <c r="K1868" s="162" t="s">
        <v>47</v>
      </c>
      <c r="L1868" s="162">
        <v>12</v>
      </c>
      <c r="M1868" s="162">
        <v>2018</v>
      </c>
      <c r="N1868" s="162" t="s">
        <v>3243</v>
      </c>
      <c r="O1868" s="162">
        <v>178</v>
      </c>
      <c r="P1868" s="162" t="s">
        <v>246</v>
      </c>
      <c r="Q1868" s="162" t="s">
        <v>246</v>
      </c>
      <c r="R1868" s="162" t="s">
        <v>242</v>
      </c>
      <c r="S1868" s="162" t="s">
        <v>204</v>
      </c>
      <c r="T1868" s="162" t="s">
        <v>204</v>
      </c>
      <c r="U1868" s="162" t="s">
        <v>246</v>
      </c>
      <c r="V1868" s="162" t="s">
        <v>246</v>
      </c>
      <c r="W1868" s="162" t="s">
        <v>204</v>
      </c>
      <c r="X1868" s="162" t="s">
        <v>246</v>
      </c>
      <c r="Y1868" s="162" t="s">
        <v>204</v>
      </c>
      <c r="Z1868" s="162" t="s">
        <v>246</v>
      </c>
      <c r="AA1868" s="162" t="s">
        <v>204</v>
      </c>
      <c r="AB1868" s="162" t="s">
        <v>246</v>
      </c>
      <c r="AC1868" s="162" t="s">
        <v>204</v>
      </c>
      <c r="AD1868" s="162" t="s">
        <v>204</v>
      </c>
      <c r="AE1868" s="162" t="s">
        <v>204</v>
      </c>
      <c r="AF1868" s="162" t="s">
        <v>204</v>
      </c>
      <c r="AG1868" s="162" t="s">
        <v>197</v>
      </c>
    </row>
    <row r="1869" spans="1:33" x14ac:dyDescent="0.25">
      <c r="A1869" s="162" t="s">
        <v>243</v>
      </c>
      <c r="B1869" s="162" t="s">
        <v>197</v>
      </c>
      <c r="C1869" s="162" t="s">
        <v>197</v>
      </c>
      <c r="D1869" s="162" t="s">
        <v>1358</v>
      </c>
      <c r="E1869" s="162" t="s">
        <v>197</v>
      </c>
      <c r="F1869" s="162" t="s">
        <v>1359</v>
      </c>
      <c r="G1869" s="162" t="s">
        <v>3249</v>
      </c>
      <c r="H1869" s="162" t="s">
        <v>3250</v>
      </c>
      <c r="I1869" s="162" t="s">
        <v>3242</v>
      </c>
      <c r="J1869" s="162" t="s">
        <v>182</v>
      </c>
      <c r="K1869" s="162" t="s">
        <v>47</v>
      </c>
      <c r="L1869" s="162">
        <v>11</v>
      </c>
      <c r="M1869" s="162">
        <v>2018</v>
      </c>
      <c r="N1869" s="162" t="s">
        <v>3255</v>
      </c>
      <c r="O1869" s="162">
        <v>193</v>
      </c>
      <c r="P1869" s="162" t="s">
        <v>246</v>
      </c>
      <c r="Q1869" s="162" t="s">
        <v>246</v>
      </c>
      <c r="R1869" s="162" t="s">
        <v>242</v>
      </c>
      <c r="S1869" s="162" t="s">
        <v>204</v>
      </c>
      <c r="T1869" s="162" t="s">
        <v>204</v>
      </c>
      <c r="U1869" s="162" t="s">
        <v>246</v>
      </c>
      <c r="V1869" s="162" t="s">
        <v>246</v>
      </c>
      <c r="W1869" s="162" t="s">
        <v>204</v>
      </c>
      <c r="X1869" s="162" t="s">
        <v>246</v>
      </c>
      <c r="Y1869" s="162" t="s">
        <v>204</v>
      </c>
      <c r="Z1869" s="162" t="s">
        <v>246</v>
      </c>
      <c r="AA1869" s="162" t="s">
        <v>204</v>
      </c>
      <c r="AB1869" s="162" t="s">
        <v>246</v>
      </c>
      <c r="AC1869" s="162" t="s">
        <v>204</v>
      </c>
      <c r="AD1869" s="162" t="s">
        <v>204</v>
      </c>
      <c r="AE1869" s="162" t="s">
        <v>204</v>
      </c>
      <c r="AF1869" s="162" t="s">
        <v>204</v>
      </c>
      <c r="AG1869" s="162" t="s">
        <v>197</v>
      </c>
    </row>
    <row r="1870" spans="1:33" x14ac:dyDescent="0.25">
      <c r="A1870" s="162" t="s">
        <v>243</v>
      </c>
      <c r="B1870" s="162" t="s">
        <v>197</v>
      </c>
      <c r="C1870" s="162" t="s">
        <v>197</v>
      </c>
      <c r="D1870" s="162" t="s">
        <v>1358</v>
      </c>
      <c r="E1870" s="162" t="s">
        <v>197</v>
      </c>
      <c r="F1870" s="162" t="s">
        <v>1359</v>
      </c>
      <c r="G1870" s="162" t="s">
        <v>3249</v>
      </c>
      <c r="H1870" s="162" t="s">
        <v>3250</v>
      </c>
      <c r="I1870" s="162" t="s">
        <v>3242</v>
      </c>
      <c r="J1870" s="162" t="s">
        <v>182</v>
      </c>
      <c r="K1870" s="162" t="s">
        <v>47</v>
      </c>
      <c r="L1870" s="162">
        <v>9</v>
      </c>
      <c r="M1870" s="162">
        <v>2018</v>
      </c>
      <c r="N1870" s="162" t="s">
        <v>3253</v>
      </c>
      <c r="O1870" s="162">
        <v>541</v>
      </c>
      <c r="P1870" s="162" t="s">
        <v>246</v>
      </c>
      <c r="Q1870" s="162" t="s">
        <v>246</v>
      </c>
      <c r="R1870" s="162" t="s">
        <v>242</v>
      </c>
      <c r="S1870" s="162" t="s">
        <v>204</v>
      </c>
      <c r="T1870" s="162" t="s">
        <v>204</v>
      </c>
      <c r="U1870" s="162" t="s">
        <v>246</v>
      </c>
      <c r="V1870" s="162" t="s">
        <v>246</v>
      </c>
      <c r="W1870" s="162" t="s">
        <v>204</v>
      </c>
      <c r="X1870" s="162" t="s">
        <v>246</v>
      </c>
      <c r="Y1870" s="162" t="s">
        <v>204</v>
      </c>
      <c r="Z1870" s="162" t="s">
        <v>246</v>
      </c>
      <c r="AA1870" s="162" t="s">
        <v>204</v>
      </c>
      <c r="AB1870" s="162" t="s">
        <v>246</v>
      </c>
      <c r="AC1870" s="162" t="s">
        <v>204</v>
      </c>
      <c r="AD1870" s="162" t="s">
        <v>204</v>
      </c>
      <c r="AE1870" s="162" t="s">
        <v>204</v>
      </c>
      <c r="AF1870" s="162" t="s">
        <v>204</v>
      </c>
      <c r="AG1870" s="162" t="s">
        <v>197</v>
      </c>
    </row>
    <row r="1871" spans="1:33" x14ac:dyDescent="0.25">
      <c r="A1871" s="162" t="s">
        <v>243</v>
      </c>
      <c r="B1871" s="162" t="s">
        <v>197</v>
      </c>
      <c r="C1871" s="162" t="s">
        <v>197</v>
      </c>
      <c r="D1871" s="162" t="s">
        <v>1358</v>
      </c>
      <c r="E1871" s="162" t="s">
        <v>197</v>
      </c>
      <c r="F1871" s="162" t="s">
        <v>1359</v>
      </c>
      <c r="G1871" s="162" t="s">
        <v>3249</v>
      </c>
      <c r="H1871" s="162" t="s">
        <v>3250</v>
      </c>
      <c r="I1871" s="162" t="s">
        <v>3242</v>
      </c>
      <c r="J1871" s="162" t="s">
        <v>182</v>
      </c>
      <c r="K1871" s="162" t="s">
        <v>47</v>
      </c>
      <c r="L1871" s="162">
        <v>8</v>
      </c>
      <c r="M1871" s="162">
        <v>2018</v>
      </c>
      <c r="N1871" s="162" t="s">
        <v>3252</v>
      </c>
      <c r="O1871" s="162">
        <v>739</v>
      </c>
      <c r="P1871" s="162" t="s">
        <v>246</v>
      </c>
      <c r="Q1871" s="162" t="s">
        <v>246</v>
      </c>
      <c r="R1871" s="162" t="s">
        <v>242</v>
      </c>
      <c r="S1871" s="162" t="s">
        <v>204</v>
      </c>
      <c r="T1871" s="162" t="s">
        <v>204</v>
      </c>
      <c r="U1871" s="162" t="s">
        <v>246</v>
      </c>
      <c r="V1871" s="162" t="s">
        <v>246</v>
      </c>
      <c r="W1871" s="162" t="s">
        <v>204</v>
      </c>
      <c r="X1871" s="162" t="s">
        <v>246</v>
      </c>
      <c r="Y1871" s="162" t="s">
        <v>204</v>
      </c>
      <c r="Z1871" s="162" t="s">
        <v>246</v>
      </c>
      <c r="AA1871" s="162" t="s">
        <v>204</v>
      </c>
      <c r="AB1871" s="162" t="s">
        <v>246</v>
      </c>
      <c r="AC1871" s="162" t="s">
        <v>204</v>
      </c>
      <c r="AD1871" s="162" t="s">
        <v>204</v>
      </c>
      <c r="AE1871" s="162" t="s">
        <v>204</v>
      </c>
      <c r="AF1871" s="162" t="s">
        <v>204</v>
      </c>
      <c r="AG1871" s="162" t="s">
        <v>197</v>
      </c>
    </row>
    <row r="1872" spans="1:33" x14ac:dyDescent="0.25">
      <c r="A1872" s="162" t="s">
        <v>243</v>
      </c>
      <c r="B1872" s="162" t="s">
        <v>197</v>
      </c>
      <c r="C1872" s="162" t="s">
        <v>197</v>
      </c>
      <c r="D1872" s="162" t="s">
        <v>1358</v>
      </c>
      <c r="E1872" s="162" t="s">
        <v>197</v>
      </c>
      <c r="F1872" s="162" t="s">
        <v>1359</v>
      </c>
      <c r="G1872" s="162" t="s">
        <v>3249</v>
      </c>
      <c r="H1872" s="162" t="s">
        <v>3250</v>
      </c>
      <c r="I1872" s="162" t="s">
        <v>3242</v>
      </c>
      <c r="J1872" s="162" t="s">
        <v>182</v>
      </c>
      <c r="K1872" s="162" t="s">
        <v>47</v>
      </c>
      <c r="L1872" s="162">
        <v>10</v>
      </c>
      <c r="M1872" s="162">
        <v>2018</v>
      </c>
      <c r="N1872" s="162" t="s">
        <v>3254</v>
      </c>
      <c r="O1872" s="162">
        <v>397</v>
      </c>
      <c r="P1872" s="162" t="s">
        <v>246</v>
      </c>
      <c r="Q1872" s="162" t="s">
        <v>246</v>
      </c>
      <c r="R1872" s="162" t="s">
        <v>242</v>
      </c>
      <c r="S1872" s="162" t="s">
        <v>204</v>
      </c>
      <c r="T1872" s="162" t="s">
        <v>204</v>
      </c>
      <c r="U1872" s="162" t="s">
        <v>246</v>
      </c>
      <c r="V1872" s="162" t="s">
        <v>246</v>
      </c>
      <c r="W1872" s="162" t="s">
        <v>204</v>
      </c>
      <c r="X1872" s="162" t="s">
        <v>246</v>
      </c>
      <c r="Y1872" s="162" t="s">
        <v>204</v>
      </c>
      <c r="Z1872" s="162" t="s">
        <v>246</v>
      </c>
      <c r="AA1872" s="162" t="s">
        <v>204</v>
      </c>
      <c r="AB1872" s="162" t="s">
        <v>246</v>
      </c>
      <c r="AC1872" s="162" t="s">
        <v>204</v>
      </c>
      <c r="AD1872" s="162" t="s">
        <v>204</v>
      </c>
      <c r="AE1872" s="162" t="s">
        <v>204</v>
      </c>
      <c r="AF1872" s="162" t="s">
        <v>204</v>
      </c>
      <c r="AG1872" s="162" t="s">
        <v>197</v>
      </c>
    </row>
    <row r="1873" spans="1:33" x14ac:dyDescent="0.25">
      <c r="A1873" s="162" t="s">
        <v>243</v>
      </c>
      <c r="B1873" s="162" t="s">
        <v>197</v>
      </c>
      <c r="C1873" s="162" t="s">
        <v>197</v>
      </c>
      <c r="D1873" s="162" t="s">
        <v>1358</v>
      </c>
      <c r="E1873" s="162" t="s">
        <v>197</v>
      </c>
      <c r="F1873" s="162" t="s">
        <v>1359</v>
      </c>
      <c r="G1873" s="162" t="s">
        <v>3249</v>
      </c>
      <c r="H1873" s="162" t="s">
        <v>3250</v>
      </c>
      <c r="I1873" s="162" t="s">
        <v>3242</v>
      </c>
      <c r="J1873" s="162" t="s">
        <v>182</v>
      </c>
      <c r="K1873" s="162" t="s">
        <v>47</v>
      </c>
      <c r="L1873" s="162">
        <v>12</v>
      </c>
      <c r="M1873" s="162">
        <v>2018</v>
      </c>
      <c r="N1873" s="162" t="s">
        <v>3256</v>
      </c>
      <c r="O1873" s="162">
        <v>149</v>
      </c>
      <c r="P1873" s="162" t="s">
        <v>246</v>
      </c>
      <c r="Q1873" s="162" t="s">
        <v>246</v>
      </c>
      <c r="R1873" s="162" t="s">
        <v>242</v>
      </c>
      <c r="S1873" s="162" t="s">
        <v>204</v>
      </c>
      <c r="T1873" s="162" t="s">
        <v>204</v>
      </c>
      <c r="U1873" s="162" t="s">
        <v>246</v>
      </c>
      <c r="V1873" s="162" t="s">
        <v>246</v>
      </c>
      <c r="W1873" s="162" t="s">
        <v>204</v>
      </c>
      <c r="X1873" s="162" t="s">
        <v>246</v>
      </c>
      <c r="Y1873" s="162" t="s">
        <v>204</v>
      </c>
      <c r="Z1873" s="162" t="s">
        <v>246</v>
      </c>
      <c r="AA1873" s="162" t="s">
        <v>204</v>
      </c>
      <c r="AB1873" s="162" t="s">
        <v>246</v>
      </c>
      <c r="AC1873" s="162" t="s">
        <v>204</v>
      </c>
      <c r="AD1873" s="162" t="s">
        <v>204</v>
      </c>
      <c r="AE1873" s="162" t="s">
        <v>204</v>
      </c>
      <c r="AF1873" s="162" t="s">
        <v>204</v>
      </c>
      <c r="AG1873" s="162" t="s">
        <v>197</v>
      </c>
    </row>
    <row r="1874" spans="1:33" x14ac:dyDescent="0.25">
      <c r="A1874" s="162" t="s">
        <v>243</v>
      </c>
      <c r="B1874" s="162" t="s">
        <v>197</v>
      </c>
      <c r="C1874" s="162" t="s">
        <v>197</v>
      </c>
      <c r="D1874" s="162" t="s">
        <v>1358</v>
      </c>
      <c r="E1874" s="162" t="s">
        <v>197</v>
      </c>
      <c r="F1874" s="162" t="s">
        <v>1359</v>
      </c>
      <c r="G1874" s="162" t="s">
        <v>3249</v>
      </c>
      <c r="H1874" s="162" t="s">
        <v>3250</v>
      </c>
      <c r="I1874" s="162" t="s">
        <v>3242</v>
      </c>
      <c r="J1874" s="162" t="s">
        <v>182</v>
      </c>
      <c r="K1874" s="162" t="s">
        <v>47</v>
      </c>
      <c r="L1874" s="162">
        <v>7</v>
      </c>
      <c r="M1874" s="162">
        <v>2018</v>
      </c>
      <c r="N1874" s="162" t="s">
        <v>3251</v>
      </c>
      <c r="O1874" s="162">
        <v>974</v>
      </c>
      <c r="P1874" s="162" t="s">
        <v>204</v>
      </c>
      <c r="Q1874" s="162" t="s">
        <v>204</v>
      </c>
      <c r="R1874" s="162" t="s">
        <v>242</v>
      </c>
      <c r="S1874" s="162" t="s">
        <v>204</v>
      </c>
      <c r="T1874" s="162" t="s">
        <v>204</v>
      </c>
      <c r="U1874" s="162" t="s">
        <v>204</v>
      </c>
      <c r="V1874" s="162" t="s">
        <v>204</v>
      </c>
      <c r="W1874" s="162" t="s">
        <v>204</v>
      </c>
      <c r="X1874" s="162" t="s">
        <v>204</v>
      </c>
      <c r="Y1874" s="162" t="s">
        <v>204</v>
      </c>
      <c r="Z1874" s="162" t="s">
        <v>204</v>
      </c>
      <c r="AA1874" s="162" t="s">
        <v>204</v>
      </c>
      <c r="AB1874" s="162" t="s">
        <v>204</v>
      </c>
      <c r="AC1874" s="162" t="s">
        <v>204</v>
      </c>
      <c r="AD1874" s="162" t="s">
        <v>204</v>
      </c>
      <c r="AE1874" s="162" t="s">
        <v>204</v>
      </c>
      <c r="AF1874" s="162" t="s">
        <v>204</v>
      </c>
      <c r="AG1874" s="162" t="s">
        <v>197</v>
      </c>
    </row>
    <row r="1875" spans="1:33" x14ac:dyDescent="0.25">
      <c r="A1875" s="162" t="s">
        <v>243</v>
      </c>
      <c r="B1875" s="162" t="s">
        <v>197</v>
      </c>
      <c r="C1875" s="162" t="s">
        <v>197</v>
      </c>
      <c r="D1875" s="162" t="s">
        <v>1358</v>
      </c>
      <c r="E1875" s="162" t="s">
        <v>197</v>
      </c>
      <c r="F1875" s="162" t="s">
        <v>1359</v>
      </c>
      <c r="G1875" s="162" t="s">
        <v>51</v>
      </c>
      <c r="H1875" s="162" t="s">
        <v>50</v>
      </c>
      <c r="I1875" s="162" t="s">
        <v>2535</v>
      </c>
      <c r="J1875" s="162" t="s">
        <v>1412</v>
      </c>
      <c r="K1875" s="162" t="s">
        <v>52</v>
      </c>
      <c r="L1875" s="162">
        <v>2</v>
      </c>
      <c r="M1875" s="162">
        <v>2019</v>
      </c>
      <c r="N1875" s="162" t="s">
        <v>3258</v>
      </c>
      <c r="O1875" s="162">
        <v>2035</v>
      </c>
      <c r="P1875" s="162" t="s">
        <v>246</v>
      </c>
      <c r="Q1875" s="162" t="s">
        <v>246</v>
      </c>
      <c r="R1875" s="162" t="s">
        <v>242</v>
      </c>
      <c r="S1875" s="162" t="s">
        <v>204</v>
      </c>
      <c r="T1875" s="162" t="s">
        <v>204</v>
      </c>
      <c r="U1875" s="162" t="s">
        <v>246</v>
      </c>
      <c r="V1875" s="162" t="s">
        <v>246</v>
      </c>
      <c r="W1875" s="162" t="s">
        <v>204</v>
      </c>
      <c r="X1875" s="162" t="s">
        <v>246</v>
      </c>
      <c r="Y1875" s="162" t="s">
        <v>204</v>
      </c>
      <c r="Z1875" s="162" t="s">
        <v>246</v>
      </c>
      <c r="AA1875" s="162" t="s">
        <v>204</v>
      </c>
      <c r="AB1875" s="162" t="s">
        <v>246</v>
      </c>
      <c r="AC1875" s="162" t="s">
        <v>204</v>
      </c>
      <c r="AD1875" s="162" t="s">
        <v>204</v>
      </c>
      <c r="AE1875" s="162" t="s">
        <v>246</v>
      </c>
      <c r="AF1875" s="162" t="s">
        <v>204</v>
      </c>
      <c r="AG1875" s="162" t="s">
        <v>197</v>
      </c>
    </row>
    <row r="1876" spans="1:33" x14ac:dyDescent="0.25">
      <c r="A1876" s="162" t="s">
        <v>243</v>
      </c>
      <c r="B1876" s="162" t="s">
        <v>197</v>
      </c>
      <c r="C1876" s="162" t="s">
        <v>197</v>
      </c>
      <c r="D1876" s="162" t="s">
        <v>1358</v>
      </c>
      <c r="E1876" s="162" t="s">
        <v>197</v>
      </c>
      <c r="F1876" s="162" t="s">
        <v>1359</v>
      </c>
      <c r="G1876" s="162" t="s">
        <v>51</v>
      </c>
      <c r="H1876" s="162" t="s">
        <v>50</v>
      </c>
      <c r="I1876" s="162" t="s">
        <v>2535</v>
      </c>
      <c r="J1876" s="162" t="s">
        <v>1412</v>
      </c>
      <c r="K1876" s="162" t="s">
        <v>52</v>
      </c>
      <c r="L1876" s="162">
        <v>4</v>
      </c>
      <c r="M1876" s="162">
        <v>2019</v>
      </c>
      <c r="N1876" s="162" t="s">
        <v>3259</v>
      </c>
      <c r="O1876" s="162">
        <v>1467</v>
      </c>
      <c r="P1876" s="162" t="s">
        <v>246</v>
      </c>
      <c r="Q1876" s="162" t="s">
        <v>246</v>
      </c>
      <c r="R1876" s="162" t="s">
        <v>242</v>
      </c>
      <c r="S1876" s="162" t="s">
        <v>204</v>
      </c>
      <c r="T1876" s="162" t="s">
        <v>204</v>
      </c>
      <c r="U1876" s="162" t="s">
        <v>246</v>
      </c>
      <c r="V1876" s="162" t="s">
        <v>246</v>
      </c>
      <c r="W1876" s="162" t="s">
        <v>204</v>
      </c>
      <c r="X1876" s="162" t="s">
        <v>246</v>
      </c>
      <c r="Y1876" s="162" t="s">
        <v>204</v>
      </c>
      <c r="Z1876" s="162" t="s">
        <v>246</v>
      </c>
      <c r="AA1876" s="162" t="s">
        <v>204</v>
      </c>
      <c r="AB1876" s="162" t="s">
        <v>246</v>
      </c>
      <c r="AC1876" s="162" t="s">
        <v>204</v>
      </c>
      <c r="AD1876" s="162" t="s">
        <v>204</v>
      </c>
      <c r="AE1876" s="162" t="s">
        <v>246</v>
      </c>
      <c r="AF1876" s="162" t="s">
        <v>204</v>
      </c>
      <c r="AG1876" s="162" t="s">
        <v>197</v>
      </c>
    </row>
    <row r="1877" spans="1:33" x14ac:dyDescent="0.25">
      <c r="A1877" s="162" t="s">
        <v>243</v>
      </c>
      <c r="B1877" s="162" t="s">
        <v>197</v>
      </c>
      <c r="C1877" s="162" t="s">
        <v>197</v>
      </c>
      <c r="D1877" s="162" t="s">
        <v>1358</v>
      </c>
      <c r="E1877" s="162" t="s">
        <v>197</v>
      </c>
      <c r="F1877" s="162" t="s">
        <v>1359</v>
      </c>
      <c r="G1877" s="162" t="s">
        <v>51</v>
      </c>
      <c r="H1877" s="162" t="s">
        <v>50</v>
      </c>
      <c r="I1877" s="162" t="s">
        <v>2535</v>
      </c>
      <c r="J1877" s="162" t="s">
        <v>1412</v>
      </c>
      <c r="K1877" s="162" t="s">
        <v>52</v>
      </c>
      <c r="L1877" s="162">
        <v>1</v>
      </c>
      <c r="M1877" s="162">
        <v>2019</v>
      </c>
      <c r="N1877" s="162" t="s">
        <v>3257</v>
      </c>
      <c r="O1877" s="162">
        <v>2185</v>
      </c>
      <c r="P1877" s="162" t="s">
        <v>246</v>
      </c>
      <c r="Q1877" s="162" t="s">
        <v>246</v>
      </c>
      <c r="R1877" s="162" t="s">
        <v>242</v>
      </c>
      <c r="S1877" s="162" t="s">
        <v>204</v>
      </c>
      <c r="T1877" s="162" t="s">
        <v>204</v>
      </c>
      <c r="U1877" s="162" t="s">
        <v>246</v>
      </c>
      <c r="V1877" s="162" t="s">
        <v>246</v>
      </c>
      <c r="W1877" s="162" t="s">
        <v>204</v>
      </c>
      <c r="X1877" s="162" t="s">
        <v>246</v>
      </c>
      <c r="Y1877" s="162" t="s">
        <v>204</v>
      </c>
      <c r="Z1877" s="162" t="s">
        <v>246</v>
      </c>
      <c r="AA1877" s="162" t="s">
        <v>204</v>
      </c>
      <c r="AB1877" s="162" t="s">
        <v>246</v>
      </c>
      <c r="AC1877" s="162" t="s">
        <v>204</v>
      </c>
      <c r="AD1877" s="162" t="s">
        <v>204</v>
      </c>
      <c r="AE1877" s="162" t="s">
        <v>246</v>
      </c>
      <c r="AF1877" s="162" t="s">
        <v>204</v>
      </c>
      <c r="AG1877" s="162" t="s">
        <v>197</v>
      </c>
    </row>
    <row r="1878" spans="1:33" x14ac:dyDescent="0.25">
      <c r="A1878" s="162" t="s">
        <v>243</v>
      </c>
      <c r="B1878" s="162" t="s">
        <v>197</v>
      </c>
      <c r="C1878" s="162" t="s">
        <v>197</v>
      </c>
      <c r="D1878" s="162" t="s">
        <v>1358</v>
      </c>
      <c r="E1878" s="162" t="s">
        <v>197</v>
      </c>
      <c r="F1878" s="162" t="s">
        <v>1359</v>
      </c>
      <c r="G1878" s="162" t="s">
        <v>3260</v>
      </c>
      <c r="H1878" s="162" t="s">
        <v>3261</v>
      </c>
      <c r="I1878" s="162" t="s">
        <v>3190</v>
      </c>
      <c r="J1878" s="162" t="s">
        <v>182</v>
      </c>
      <c r="K1878" s="162" t="s">
        <v>10</v>
      </c>
      <c r="L1878" s="162">
        <v>12</v>
      </c>
      <c r="M1878" s="162">
        <v>2018</v>
      </c>
      <c r="N1878" s="162" t="s">
        <v>3267</v>
      </c>
      <c r="O1878" s="162">
        <v>3104</v>
      </c>
      <c r="P1878" s="162" t="s">
        <v>246</v>
      </c>
      <c r="Q1878" s="162" t="s">
        <v>246</v>
      </c>
      <c r="R1878" s="162" t="s">
        <v>242</v>
      </c>
      <c r="S1878" s="162" t="s">
        <v>204</v>
      </c>
      <c r="T1878" s="162" t="s">
        <v>204</v>
      </c>
      <c r="U1878" s="162" t="s">
        <v>246</v>
      </c>
      <c r="V1878" s="162" t="s">
        <v>246</v>
      </c>
      <c r="W1878" s="162" t="s">
        <v>204</v>
      </c>
      <c r="X1878" s="162" t="s">
        <v>246</v>
      </c>
      <c r="Y1878" s="162" t="s">
        <v>204</v>
      </c>
      <c r="Z1878" s="162" t="s">
        <v>246</v>
      </c>
      <c r="AA1878" s="162" t="s">
        <v>204</v>
      </c>
      <c r="AB1878" s="162" t="s">
        <v>246</v>
      </c>
      <c r="AC1878" s="162" t="s">
        <v>204</v>
      </c>
      <c r="AD1878" s="162" t="s">
        <v>204</v>
      </c>
      <c r="AE1878" s="162" t="s">
        <v>204</v>
      </c>
      <c r="AF1878" s="162" t="s">
        <v>204</v>
      </c>
      <c r="AG1878" s="162" t="s">
        <v>197</v>
      </c>
    </row>
    <row r="1879" spans="1:33" x14ac:dyDescent="0.25">
      <c r="A1879" s="162" t="s">
        <v>243</v>
      </c>
      <c r="B1879" s="162" t="s">
        <v>197</v>
      </c>
      <c r="C1879" s="162" t="s">
        <v>197</v>
      </c>
      <c r="D1879" s="162" t="s">
        <v>1358</v>
      </c>
      <c r="E1879" s="162" t="s">
        <v>197</v>
      </c>
      <c r="F1879" s="162" t="s">
        <v>1359</v>
      </c>
      <c r="G1879" s="162" t="s">
        <v>3260</v>
      </c>
      <c r="H1879" s="162" t="s">
        <v>3261</v>
      </c>
      <c r="I1879" s="162" t="s">
        <v>3190</v>
      </c>
      <c r="J1879" s="162" t="s">
        <v>182</v>
      </c>
      <c r="K1879" s="162" t="s">
        <v>10</v>
      </c>
      <c r="L1879" s="162">
        <v>8</v>
      </c>
      <c r="M1879" s="162">
        <v>2018</v>
      </c>
      <c r="N1879" s="162" t="s">
        <v>3263</v>
      </c>
      <c r="O1879" s="162">
        <v>1111</v>
      </c>
      <c r="P1879" s="162" t="s">
        <v>246</v>
      </c>
      <c r="Q1879" s="162" t="s">
        <v>246</v>
      </c>
      <c r="R1879" s="162" t="s">
        <v>242</v>
      </c>
      <c r="S1879" s="162" t="s">
        <v>204</v>
      </c>
      <c r="T1879" s="162" t="s">
        <v>204</v>
      </c>
      <c r="U1879" s="162" t="s">
        <v>246</v>
      </c>
      <c r="V1879" s="162" t="s">
        <v>246</v>
      </c>
      <c r="W1879" s="162" t="s">
        <v>204</v>
      </c>
      <c r="X1879" s="162" t="s">
        <v>246</v>
      </c>
      <c r="Y1879" s="162" t="s">
        <v>204</v>
      </c>
      <c r="Z1879" s="162" t="s">
        <v>246</v>
      </c>
      <c r="AA1879" s="162" t="s">
        <v>204</v>
      </c>
      <c r="AB1879" s="162" t="s">
        <v>246</v>
      </c>
      <c r="AC1879" s="162" t="s">
        <v>204</v>
      </c>
      <c r="AD1879" s="162" t="s">
        <v>204</v>
      </c>
      <c r="AE1879" s="162" t="s">
        <v>204</v>
      </c>
      <c r="AF1879" s="162" t="s">
        <v>204</v>
      </c>
      <c r="AG1879" s="162" t="s">
        <v>197</v>
      </c>
    </row>
    <row r="1880" spans="1:33" x14ac:dyDescent="0.25">
      <c r="A1880" s="162" t="s">
        <v>243</v>
      </c>
      <c r="B1880" s="162" t="s">
        <v>197</v>
      </c>
      <c r="C1880" s="162" t="s">
        <v>197</v>
      </c>
      <c r="D1880" s="162" t="s">
        <v>1358</v>
      </c>
      <c r="E1880" s="162" t="s">
        <v>197</v>
      </c>
      <c r="F1880" s="162" t="s">
        <v>1359</v>
      </c>
      <c r="G1880" s="162" t="s">
        <v>3260</v>
      </c>
      <c r="H1880" s="162" t="s">
        <v>3261</v>
      </c>
      <c r="I1880" s="162" t="s">
        <v>3190</v>
      </c>
      <c r="J1880" s="162" t="s">
        <v>182</v>
      </c>
      <c r="K1880" s="162" t="s">
        <v>10</v>
      </c>
      <c r="L1880" s="162">
        <v>11</v>
      </c>
      <c r="M1880" s="162">
        <v>2018</v>
      </c>
      <c r="N1880" s="162" t="s">
        <v>3266</v>
      </c>
      <c r="O1880" s="162">
        <v>3081</v>
      </c>
      <c r="P1880" s="162" t="s">
        <v>246</v>
      </c>
      <c r="Q1880" s="162" t="s">
        <v>246</v>
      </c>
      <c r="R1880" s="162" t="s">
        <v>242</v>
      </c>
      <c r="S1880" s="162" t="s">
        <v>204</v>
      </c>
      <c r="T1880" s="162" t="s">
        <v>204</v>
      </c>
      <c r="U1880" s="162" t="s">
        <v>246</v>
      </c>
      <c r="V1880" s="162" t="s">
        <v>246</v>
      </c>
      <c r="W1880" s="162" t="s">
        <v>204</v>
      </c>
      <c r="X1880" s="162" t="s">
        <v>246</v>
      </c>
      <c r="Y1880" s="162" t="s">
        <v>204</v>
      </c>
      <c r="Z1880" s="162" t="s">
        <v>246</v>
      </c>
      <c r="AA1880" s="162" t="s">
        <v>204</v>
      </c>
      <c r="AB1880" s="162" t="s">
        <v>246</v>
      </c>
      <c r="AC1880" s="162" t="s">
        <v>204</v>
      </c>
      <c r="AD1880" s="162" t="s">
        <v>204</v>
      </c>
      <c r="AE1880" s="162" t="s">
        <v>204</v>
      </c>
      <c r="AF1880" s="162" t="s">
        <v>204</v>
      </c>
      <c r="AG1880" s="162" t="s">
        <v>197</v>
      </c>
    </row>
    <row r="1881" spans="1:33" x14ac:dyDescent="0.25">
      <c r="A1881" s="162" t="s">
        <v>243</v>
      </c>
      <c r="B1881" s="162" t="s">
        <v>197</v>
      </c>
      <c r="C1881" s="162" t="s">
        <v>197</v>
      </c>
      <c r="D1881" s="162" t="s">
        <v>1358</v>
      </c>
      <c r="E1881" s="162" t="s">
        <v>197</v>
      </c>
      <c r="F1881" s="162" t="s">
        <v>1359</v>
      </c>
      <c r="G1881" s="162" t="s">
        <v>3260</v>
      </c>
      <c r="H1881" s="162" t="s">
        <v>3261</v>
      </c>
      <c r="I1881" s="162" t="s">
        <v>3190</v>
      </c>
      <c r="J1881" s="162" t="s">
        <v>182</v>
      </c>
      <c r="K1881" s="162" t="s">
        <v>10</v>
      </c>
      <c r="L1881" s="162">
        <v>10</v>
      </c>
      <c r="M1881" s="162">
        <v>2018</v>
      </c>
      <c r="N1881" s="162" t="s">
        <v>3265</v>
      </c>
      <c r="O1881" s="162">
        <v>1921</v>
      </c>
      <c r="P1881" s="162" t="s">
        <v>246</v>
      </c>
      <c r="Q1881" s="162" t="s">
        <v>246</v>
      </c>
      <c r="R1881" s="162" t="s">
        <v>242</v>
      </c>
      <c r="S1881" s="162" t="s">
        <v>204</v>
      </c>
      <c r="T1881" s="162" t="s">
        <v>204</v>
      </c>
      <c r="U1881" s="162" t="s">
        <v>246</v>
      </c>
      <c r="V1881" s="162" t="s">
        <v>246</v>
      </c>
      <c r="W1881" s="162" t="s">
        <v>204</v>
      </c>
      <c r="X1881" s="162" t="s">
        <v>246</v>
      </c>
      <c r="Y1881" s="162" t="s">
        <v>204</v>
      </c>
      <c r="Z1881" s="162" t="s">
        <v>246</v>
      </c>
      <c r="AA1881" s="162" t="s">
        <v>204</v>
      </c>
      <c r="AB1881" s="162" t="s">
        <v>246</v>
      </c>
      <c r="AC1881" s="162" t="s">
        <v>204</v>
      </c>
      <c r="AD1881" s="162" t="s">
        <v>204</v>
      </c>
      <c r="AE1881" s="162" t="s">
        <v>204</v>
      </c>
      <c r="AF1881" s="162" t="s">
        <v>204</v>
      </c>
      <c r="AG1881" s="162" t="s">
        <v>197</v>
      </c>
    </row>
    <row r="1882" spans="1:33" x14ac:dyDescent="0.25">
      <c r="A1882" s="162" t="s">
        <v>243</v>
      </c>
      <c r="B1882" s="162" t="s">
        <v>197</v>
      </c>
      <c r="C1882" s="162" t="s">
        <v>197</v>
      </c>
      <c r="D1882" s="162" t="s">
        <v>1358</v>
      </c>
      <c r="E1882" s="162" t="s">
        <v>197</v>
      </c>
      <c r="F1882" s="162" t="s">
        <v>1359</v>
      </c>
      <c r="G1882" s="162" t="s">
        <v>3260</v>
      </c>
      <c r="H1882" s="162" t="s">
        <v>3261</v>
      </c>
      <c r="I1882" s="162" t="s">
        <v>3190</v>
      </c>
      <c r="J1882" s="162" t="s">
        <v>182</v>
      </c>
      <c r="K1882" s="162" t="s">
        <v>10</v>
      </c>
      <c r="L1882" s="162">
        <v>9</v>
      </c>
      <c r="M1882" s="162">
        <v>2018</v>
      </c>
      <c r="N1882" s="162" t="s">
        <v>3264</v>
      </c>
      <c r="O1882" s="162">
        <v>757</v>
      </c>
      <c r="P1882" s="162" t="s">
        <v>246</v>
      </c>
      <c r="Q1882" s="162" t="s">
        <v>246</v>
      </c>
      <c r="R1882" s="162" t="s">
        <v>242</v>
      </c>
      <c r="S1882" s="162" t="s">
        <v>204</v>
      </c>
      <c r="T1882" s="162" t="s">
        <v>204</v>
      </c>
      <c r="U1882" s="162" t="s">
        <v>246</v>
      </c>
      <c r="V1882" s="162" t="s">
        <v>246</v>
      </c>
      <c r="W1882" s="162" t="s">
        <v>204</v>
      </c>
      <c r="X1882" s="162" t="s">
        <v>246</v>
      </c>
      <c r="Y1882" s="162" t="s">
        <v>204</v>
      </c>
      <c r="Z1882" s="162" t="s">
        <v>246</v>
      </c>
      <c r="AA1882" s="162" t="s">
        <v>204</v>
      </c>
      <c r="AB1882" s="162" t="s">
        <v>246</v>
      </c>
      <c r="AC1882" s="162" t="s">
        <v>204</v>
      </c>
      <c r="AD1882" s="162" t="s">
        <v>204</v>
      </c>
      <c r="AE1882" s="162" t="s">
        <v>204</v>
      </c>
      <c r="AF1882" s="162" t="s">
        <v>204</v>
      </c>
      <c r="AG1882" s="162" t="s">
        <v>197</v>
      </c>
    </row>
    <row r="1883" spans="1:33" x14ac:dyDescent="0.25">
      <c r="A1883" s="162" t="s">
        <v>243</v>
      </c>
      <c r="B1883" s="162" t="s">
        <v>197</v>
      </c>
      <c r="C1883" s="162" t="s">
        <v>197</v>
      </c>
      <c r="D1883" s="162" t="s">
        <v>1358</v>
      </c>
      <c r="E1883" s="162" t="s">
        <v>197</v>
      </c>
      <c r="F1883" s="162" t="s">
        <v>1359</v>
      </c>
      <c r="G1883" s="162" t="s">
        <v>3260</v>
      </c>
      <c r="H1883" s="162" t="s">
        <v>3261</v>
      </c>
      <c r="I1883" s="162" t="s">
        <v>3190</v>
      </c>
      <c r="J1883" s="162" t="s">
        <v>182</v>
      </c>
      <c r="K1883" s="162" t="s">
        <v>10</v>
      </c>
      <c r="L1883" s="162">
        <v>7</v>
      </c>
      <c r="M1883" s="162">
        <v>2018</v>
      </c>
      <c r="N1883" s="162" t="s">
        <v>3262</v>
      </c>
      <c r="O1883" s="162">
        <v>867</v>
      </c>
      <c r="P1883" s="162" t="s">
        <v>204</v>
      </c>
      <c r="Q1883" s="162" t="s">
        <v>204</v>
      </c>
      <c r="R1883" s="162" t="s">
        <v>242</v>
      </c>
      <c r="S1883" s="162" t="s">
        <v>204</v>
      </c>
      <c r="T1883" s="162" t="s">
        <v>204</v>
      </c>
      <c r="U1883" s="162" t="s">
        <v>204</v>
      </c>
      <c r="V1883" s="162" t="s">
        <v>204</v>
      </c>
      <c r="W1883" s="162" t="s">
        <v>204</v>
      </c>
      <c r="X1883" s="162" t="s">
        <v>204</v>
      </c>
      <c r="Y1883" s="162" t="s">
        <v>204</v>
      </c>
      <c r="Z1883" s="162" t="s">
        <v>204</v>
      </c>
      <c r="AA1883" s="162" t="s">
        <v>204</v>
      </c>
      <c r="AB1883" s="162" t="s">
        <v>205</v>
      </c>
      <c r="AC1883" s="162" t="s">
        <v>204</v>
      </c>
      <c r="AD1883" s="162" t="s">
        <v>204</v>
      </c>
      <c r="AE1883" s="162" t="s">
        <v>204</v>
      </c>
      <c r="AF1883" s="162" t="s">
        <v>204</v>
      </c>
      <c r="AG1883" s="162" t="s">
        <v>197</v>
      </c>
    </row>
    <row r="1884" spans="1:33" x14ac:dyDescent="0.25">
      <c r="A1884" s="162" t="s">
        <v>243</v>
      </c>
      <c r="B1884" s="162" t="s">
        <v>197</v>
      </c>
      <c r="C1884" s="162" t="s">
        <v>197</v>
      </c>
      <c r="D1884" s="162" t="s">
        <v>1358</v>
      </c>
      <c r="E1884" s="162" t="s">
        <v>197</v>
      </c>
      <c r="F1884" s="162" t="s">
        <v>1359</v>
      </c>
      <c r="G1884" s="162" t="s">
        <v>3268</v>
      </c>
      <c r="H1884" s="162" t="s">
        <v>3269</v>
      </c>
      <c r="I1884" s="162" t="s">
        <v>1419</v>
      </c>
      <c r="J1884" s="162" t="s">
        <v>1412</v>
      </c>
      <c r="K1884" s="162" t="s">
        <v>10</v>
      </c>
      <c r="L1884" s="162">
        <v>7</v>
      </c>
      <c r="M1884" s="162">
        <v>2018</v>
      </c>
      <c r="N1884" s="162" t="s">
        <v>3272</v>
      </c>
      <c r="O1884" s="162">
        <v>640</v>
      </c>
      <c r="P1884" s="162" t="s">
        <v>204</v>
      </c>
      <c r="Q1884" s="162" t="s">
        <v>204</v>
      </c>
      <c r="R1884" s="162" t="s">
        <v>242</v>
      </c>
      <c r="S1884" s="162" t="s">
        <v>204</v>
      </c>
      <c r="T1884" s="162" t="s">
        <v>204</v>
      </c>
      <c r="U1884" s="162" t="s">
        <v>204</v>
      </c>
      <c r="V1884" s="162" t="s">
        <v>204</v>
      </c>
      <c r="W1884" s="162" t="s">
        <v>204</v>
      </c>
      <c r="X1884" s="162" t="s">
        <v>204</v>
      </c>
      <c r="Y1884" s="162" t="s">
        <v>205</v>
      </c>
      <c r="Z1884" s="162" t="s">
        <v>204</v>
      </c>
      <c r="AA1884" s="162" t="s">
        <v>204</v>
      </c>
      <c r="AB1884" s="162" t="s">
        <v>205</v>
      </c>
      <c r="AC1884" s="162" t="s">
        <v>204</v>
      </c>
      <c r="AD1884" s="162" t="s">
        <v>204</v>
      </c>
      <c r="AE1884" s="162" t="s">
        <v>204</v>
      </c>
      <c r="AF1884" s="162" t="s">
        <v>204</v>
      </c>
      <c r="AG1884" s="162" t="s">
        <v>197</v>
      </c>
    </row>
    <row r="1885" spans="1:33" x14ac:dyDescent="0.25">
      <c r="A1885" s="162" t="s">
        <v>243</v>
      </c>
      <c r="B1885" s="162" t="s">
        <v>197</v>
      </c>
      <c r="C1885" s="162" t="s">
        <v>197</v>
      </c>
      <c r="D1885" s="162" t="s">
        <v>1358</v>
      </c>
      <c r="E1885" s="162" t="s">
        <v>197</v>
      </c>
      <c r="F1885" s="162" t="s">
        <v>1359</v>
      </c>
      <c r="G1885" s="162" t="s">
        <v>3268</v>
      </c>
      <c r="H1885" s="162" t="s">
        <v>3269</v>
      </c>
      <c r="I1885" s="162" t="s">
        <v>1419</v>
      </c>
      <c r="J1885" s="162" t="s">
        <v>1412</v>
      </c>
      <c r="K1885" s="162" t="s">
        <v>10</v>
      </c>
      <c r="L1885" s="162">
        <v>9</v>
      </c>
      <c r="M1885" s="162">
        <v>2018</v>
      </c>
      <c r="N1885" s="162" t="s">
        <v>3270</v>
      </c>
      <c r="O1885" s="162">
        <v>506</v>
      </c>
      <c r="P1885" s="162" t="s">
        <v>246</v>
      </c>
      <c r="Q1885" s="162" t="s">
        <v>246</v>
      </c>
      <c r="R1885" s="162" t="s">
        <v>242</v>
      </c>
      <c r="S1885" s="162" t="s">
        <v>204</v>
      </c>
      <c r="T1885" s="162" t="s">
        <v>204</v>
      </c>
      <c r="U1885" s="162" t="s">
        <v>246</v>
      </c>
      <c r="V1885" s="162" t="s">
        <v>246</v>
      </c>
      <c r="W1885" s="162" t="s">
        <v>204</v>
      </c>
      <c r="X1885" s="162" t="s">
        <v>246</v>
      </c>
      <c r="Y1885" s="162" t="s">
        <v>205</v>
      </c>
      <c r="Z1885" s="162" t="s">
        <v>246</v>
      </c>
      <c r="AA1885" s="162" t="s">
        <v>204</v>
      </c>
      <c r="AB1885" s="162" t="s">
        <v>246</v>
      </c>
      <c r="AC1885" s="162" t="s">
        <v>204</v>
      </c>
      <c r="AD1885" s="162" t="s">
        <v>204</v>
      </c>
      <c r="AE1885" s="162" t="s">
        <v>204</v>
      </c>
      <c r="AF1885" s="162" t="s">
        <v>204</v>
      </c>
      <c r="AG1885" s="162" t="s">
        <v>197</v>
      </c>
    </row>
    <row r="1886" spans="1:33" x14ac:dyDescent="0.25">
      <c r="A1886" s="162" t="s">
        <v>243</v>
      </c>
      <c r="B1886" s="162" t="s">
        <v>197</v>
      </c>
      <c r="C1886" s="162" t="s">
        <v>197</v>
      </c>
      <c r="D1886" s="162" t="s">
        <v>1358</v>
      </c>
      <c r="E1886" s="162" t="s">
        <v>197</v>
      </c>
      <c r="F1886" s="162" t="s">
        <v>1359</v>
      </c>
      <c r="G1886" s="162" t="s">
        <v>3268</v>
      </c>
      <c r="H1886" s="162" t="s">
        <v>3269</v>
      </c>
      <c r="I1886" s="162" t="s">
        <v>1419</v>
      </c>
      <c r="J1886" s="162" t="s">
        <v>1412</v>
      </c>
      <c r="K1886" s="162" t="s">
        <v>10</v>
      </c>
      <c r="L1886" s="162">
        <v>8</v>
      </c>
      <c r="M1886" s="162">
        <v>2018</v>
      </c>
      <c r="N1886" s="162" t="s">
        <v>3271</v>
      </c>
      <c r="O1886" s="162">
        <v>573</v>
      </c>
      <c r="P1886" s="162" t="s">
        <v>246</v>
      </c>
      <c r="Q1886" s="162" t="s">
        <v>246</v>
      </c>
      <c r="R1886" s="162" t="s">
        <v>242</v>
      </c>
      <c r="S1886" s="162" t="s">
        <v>204</v>
      </c>
      <c r="T1886" s="162" t="s">
        <v>204</v>
      </c>
      <c r="U1886" s="162" t="s">
        <v>246</v>
      </c>
      <c r="V1886" s="162" t="s">
        <v>246</v>
      </c>
      <c r="W1886" s="162" t="s">
        <v>204</v>
      </c>
      <c r="X1886" s="162" t="s">
        <v>246</v>
      </c>
      <c r="Y1886" s="162" t="s">
        <v>205</v>
      </c>
      <c r="Z1886" s="162" t="s">
        <v>246</v>
      </c>
      <c r="AA1886" s="162" t="s">
        <v>204</v>
      </c>
      <c r="AB1886" s="162" t="s">
        <v>246</v>
      </c>
      <c r="AC1886" s="162" t="s">
        <v>204</v>
      </c>
      <c r="AD1886" s="162" t="s">
        <v>204</v>
      </c>
      <c r="AE1886" s="162" t="s">
        <v>204</v>
      </c>
      <c r="AF1886" s="162" t="s">
        <v>204</v>
      </c>
      <c r="AG1886" s="162" t="s">
        <v>197</v>
      </c>
    </row>
    <row r="1887" spans="1:33" x14ac:dyDescent="0.25">
      <c r="A1887" s="162" t="s">
        <v>243</v>
      </c>
      <c r="B1887" s="162" t="s">
        <v>197</v>
      </c>
      <c r="C1887" s="162" t="s">
        <v>197</v>
      </c>
      <c r="D1887" s="162" t="s">
        <v>1358</v>
      </c>
      <c r="E1887" s="162" t="s">
        <v>197</v>
      </c>
      <c r="F1887" s="162" t="s">
        <v>1359</v>
      </c>
      <c r="G1887" s="162" t="s">
        <v>56</v>
      </c>
      <c r="H1887" s="162" t="s">
        <v>2825</v>
      </c>
      <c r="I1887" s="162" t="s">
        <v>2535</v>
      </c>
      <c r="J1887" s="162" t="s">
        <v>1412</v>
      </c>
      <c r="K1887" s="162" t="s">
        <v>47</v>
      </c>
      <c r="L1887" s="162">
        <v>11</v>
      </c>
      <c r="M1887" s="162">
        <v>2018</v>
      </c>
      <c r="N1887" s="162" t="s">
        <v>3274</v>
      </c>
      <c r="O1887" s="162">
        <v>335</v>
      </c>
      <c r="P1887" s="162" t="s">
        <v>246</v>
      </c>
      <c r="Q1887" s="162" t="s">
        <v>246</v>
      </c>
      <c r="R1887" s="162" t="s">
        <v>242</v>
      </c>
      <c r="S1887" s="162" t="s">
        <v>204</v>
      </c>
      <c r="T1887" s="162" t="s">
        <v>204</v>
      </c>
      <c r="U1887" s="162" t="s">
        <v>246</v>
      </c>
      <c r="V1887" s="162" t="s">
        <v>246</v>
      </c>
      <c r="W1887" s="162" t="s">
        <v>204</v>
      </c>
      <c r="X1887" s="162" t="s">
        <v>205</v>
      </c>
      <c r="Y1887" s="162" t="s">
        <v>205</v>
      </c>
      <c r="Z1887" s="162" t="s">
        <v>246</v>
      </c>
      <c r="AA1887" s="162" t="s">
        <v>204</v>
      </c>
      <c r="AB1887" s="162" t="s">
        <v>246</v>
      </c>
      <c r="AC1887" s="162" t="s">
        <v>204</v>
      </c>
      <c r="AD1887" s="162" t="s">
        <v>204</v>
      </c>
      <c r="AE1887" s="162" t="s">
        <v>246</v>
      </c>
      <c r="AF1887" s="162" t="s">
        <v>204</v>
      </c>
      <c r="AG1887" s="162" t="s">
        <v>197</v>
      </c>
    </row>
    <row r="1888" spans="1:33" x14ac:dyDescent="0.25">
      <c r="A1888" s="162" t="s">
        <v>243</v>
      </c>
      <c r="B1888" s="162" t="s">
        <v>197</v>
      </c>
      <c r="C1888" s="162" t="s">
        <v>197</v>
      </c>
      <c r="D1888" s="162" t="s">
        <v>1358</v>
      </c>
      <c r="E1888" s="162" t="s">
        <v>197</v>
      </c>
      <c r="F1888" s="162" t="s">
        <v>1359</v>
      </c>
      <c r="G1888" s="162" t="s">
        <v>56</v>
      </c>
      <c r="H1888" s="162" t="s">
        <v>2825</v>
      </c>
      <c r="I1888" s="162" t="s">
        <v>2535</v>
      </c>
      <c r="J1888" s="162" t="s">
        <v>1412</v>
      </c>
      <c r="K1888" s="162" t="s">
        <v>47</v>
      </c>
      <c r="L1888" s="162">
        <v>12</v>
      </c>
      <c r="M1888" s="162">
        <v>2018</v>
      </c>
      <c r="N1888" s="162" t="s">
        <v>3275</v>
      </c>
      <c r="O1888" s="162">
        <v>1303</v>
      </c>
      <c r="P1888" s="162" t="s">
        <v>246</v>
      </c>
      <c r="Q1888" s="162" t="s">
        <v>246</v>
      </c>
      <c r="R1888" s="162" t="s">
        <v>242</v>
      </c>
      <c r="S1888" s="162" t="s">
        <v>204</v>
      </c>
      <c r="T1888" s="162" t="s">
        <v>204</v>
      </c>
      <c r="U1888" s="162" t="s">
        <v>246</v>
      </c>
      <c r="V1888" s="162" t="s">
        <v>246</v>
      </c>
      <c r="W1888" s="162" t="s">
        <v>204</v>
      </c>
      <c r="X1888" s="162" t="s">
        <v>205</v>
      </c>
      <c r="Y1888" s="162" t="s">
        <v>205</v>
      </c>
      <c r="Z1888" s="162" t="s">
        <v>246</v>
      </c>
      <c r="AA1888" s="162" t="s">
        <v>204</v>
      </c>
      <c r="AB1888" s="162" t="s">
        <v>246</v>
      </c>
      <c r="AC1888" s="162" t="s">
        <v>204</v>
      </c>
      <c r="AD1888" s="162" t="s">
        <v>204</v>
      </c>
      <c r="AE1888" s="162" t="s">
        <v>246</v>
      </c>
      <c r="AF1888" s="162" t="s">
        <v>204</v>
      </c>
      <c r="AG1888" s="162" t="s">
        <v>197</v>
      </c>
    </row>
    <row r="1889" spans="1:33" x14ac:dyDescent="0.25">
      <c r="A1889" s="162" t="s">
        <v>243</v>
      </c>
      <c r="B1889" s="162" t="s">
        <v>197</v>
      </c>
      <c r="C1889" s="162" t="s">
        <v>197</v>
      </c>
      <c r="D1889" s="162" t="s">
        <v>1358</v>
      </c>
      <c r="E1889" s="162" t="s">
        <v>197</v>
      </c>
      <c r="F1889" s="162" t="s">
        <v>1359</v>
      </c>
      <c r="G1889" s="162" t="s">
        <v>56</v>
      </c>
      <c r="H1889" s="162" t="s">
        <v>2825</v>
      </c>
      <c r="I1889" s="162" t="s">
        <v>2535</v>
      </c>
      <c r="J1889" s="162" t="s">
        <v>1412</v>
      </c>
      <c r="K1889" s="162" t="s">
        <v>47</v>
      </c>
      <c r="L1889" s="162">
        <v>10</v>
      </c>
      <c r="M1889" s="162">
        <v>2018</v>
      </c>
      <c r="N1889" s="162" t="s">
        <v>3273</v>
      </c>
      <c r="O1889" s="162">
        <v>3344</v>
      </c>
      <c r="P1889" s="162" t="s">
        <v>246</v>
      </c>
      <c r="Q1889" s="162" t="s">
        <v>246</v>
      </c>
      <c r="R1889" s="162" t="s">
        <v>242</v>
      </c>
      <c r="S1889" s="162" t="s">
        <v>204</v>
      </c>
      <c r="T1889" s="162" t="s">
        <v>204</v>
      </c>
      <c r="U1889" s="162" t="s">
        <v>246</v>
      </c>
      <c r="V1889" s="162" t="s">
        <v>246</v>
      </c>
      <c r="W1889" s="162" t="s">
        <v>204</v>
      </c>
      <c r="X1889" s="162" t="s">
        <v>205</v>
      </c>
      <c r="Y1889" s="162" t="s">
        <v>205</v>
      </c>
      <c r="Z1889" s="162" t="s">
        <v>246</v>
      </c>
      <c r="AA1889" s="162" t="s">
        <v>204</v>
      </c>
      <c r="AB1889" s="162" t="s">
        <v>246</v>
      </c>
      <c r="AC1889" s="162" t="s">
        <v>204</v>
      </c>
      <c r="AD1889" s="162" t="s">
        <v>204</v>
      </c>
      <c r="AE1889" s="162" t="s">
        <v>246</v>
      </c>
      <c r="AF1889" s="162" t="s">
        <v>204</v>
      </c>
      <c r="AG1889" s="162" t="s">
        <v>197</v>
      </c>
    </row>
    <row r="1890" spans="1:33" x14ac:dyDescent="0.25">
      <c r="A1890" s="162" t="s">
        <v>243</v>
      </c>
      <c r="B1890" s="162" t="s">
        <v>197</v>
      </c>
      <c r="C1890" s="162" t="s">
        <v>197</v>
      </c>
      <c r="D1890" s="162" t="s">
        <v>1358</v>
      </c>
      <c r="E1890" s="162" t="s">
        <v>197</v>
      </c>
      <c r="F1890" s="162" t="s">
        <v>1359</v>
      </c>
      <c r="G1890" s="162" t="s">
        <v>3276</v>
      </c>
      <c r="H1890" s="162" t="s">
        <v>3277</v>
      </c>
      <c r="I1890" s="162" t="s">
        <v>3278</v>
      </c>
      <c r="J1890" s="162" t="s">
        <v>187</v>
      </c>
      <c r="K1890" s="162" t="s">
        <v>47</v>
      </c>
      <c r="L1890" s="162">
        <v>6</v>
      </c>
      <c r="M1890" s="162">
        <v>2019</v>
      </c>
      <c r="N1890" s="162" t="s">
        <v>3279</v>
      </c>
      <c r="O1890" s="162">
        <v>524</v>
      </c>
      <c r="P1890" s="162" t="s">
        <v>246</v>
      </c>
      <c r="Q1890" s="162" t="s">
        <v>246</v>
      </c>
      <c r="R1890" s="162" t="s">
        <v>242</v>
      </c>
      <c r="S1890" s="162" t="s">
        <v>204</v>
      </c>
      <c r="T1890" s="162" t="s">
        <v>204</v>
      </c>
      <c r="U1890" s="162" t="s">
        <v>246</v>
      </c>
      <c r="V1890" s="162" t="s">
        <v>246</v>
      </c>
      <c r="W1890" s="162" t="s">
        <v>204</v>
      </c>
      <c r="X1890" s="162" t="s">
        <v>246</v>
      </c>
      <c r="Y1890" s="162" t="s">
        <v>205</v>
      </c>
      <c r="Z1890" s="162" t="s">
        <v>246</v>
      </c>
      <c r="AA1890" s="162" t="s">
        <v>204</v>
      </c>
      <c r="AB1890" s="162" t="s">
        <v>246</v>
      </c>
      <c r="AC1890" s="162" t="s">
        <v>204</v>
      </c>
      <c r="AD1890" s="162" t="s">
        <v>204</v>
      </c>
      <c r="AE1890" s="162" t="s">
        <v>246</v>
      </c>
      <c r="AF1890" s="162" t="s">
        <v>204</v>
      </c>
      <c r="AG1890" s="162" t="s">
        <v>197</v>
      </c>
    </row>
    <row r="1891" spans="1:33" x14ac:dyDescent="0.25">
      <c r="A1891" s="162" t="s">
        <v>243</v>
      </c>
      <c r="B1891" s="162" t="s">
        <v>197</v>
      </c>
      <c r="C1891" s="162" t="s">
        <v>197</v>
      </c>
      <c r="D1891" s="162" t="s">
        <v>1358</v>
      </c>
      <c r="E1891" s="162" t="s">
        <v>197</v>
      </c>
      <c r="F1891" s="162" t="s">
        <v>1359</v>
      </c>
      <c r="G1891" s="162" t="s">
        <v>3276</v>
      </c>
      <c r="H1891" s="162" t="s">
        <v>3277</v>
      </c>
      <c r="I1891" s="162" t="s">
        <v>3278</v>
      </c>
      <c r="J1891" s="162" t="s">
        <v>187</v>
      </c>
      <c r="K1891" s="162" t="s">
        <v>47</v>
      </c>
      <c r="L1891" s="162">
        <v>5</v>
      </c>
      <c r="M1891" s="162">
        <v>2019</v>
      </c>
      <c r="N1891" s="162" t="s">
        <v>3285</v>
      </c>
      <c r="O1891" s="162">
        <v>474</v>
      </c>
      <c r="P1891" s="162" t="s">
        <v>246</v>
      </c>
      <c r="Q1891" s="162" t="s">
        <v>246</v>
      </c>
      <c r="R1891" s="162" t="s">
        <v>242</v>
      </c>
      <c r="S1891" s="162" t="s">
        <v>204</v>
      </c>
      <c r="T1891" s="162" t="s">
        <v>204</v>
      </c>
      <c r="U1891" s="162" t="s">
        <v>246</v>
      </c>
      <c r="V1891" s="162" t="s">
        <v>246</v>
      </c>
      <c r="W1891" s="162" t="s">
        <v>204</v>
      </c>
      <c r="X1891" s="162" t="s">
        <v>246</v>
      </c>
      <c r="Y1891" s="162" t="s">
        <v>205</v>
      </c>
      <c r="Z1891" s="162" t="s">
        <v>246</v>
      </c>
      <c r="AA1891" s="162" t="s">
        <v>204</v>
      </c>
      <c r="AB1891" s="162" t="s">
        <v>246</v>
      </c>
      <c r="AC1891" s="162" t="s">
        <v>204</v>
      </c>
      <c r="AD1891" s="162" t="s">
        <v>204</v>
      </c>
      <c r="AE1891" s="162" t="s">
        <v>246</v>
      </c>
      <c r="AF1891" s="162" t="s">
        <v>204</v>
      </c>
      <c r="AG1891" s="162" t="s">
        <v>197</v>
      </c>
    </row>
    <row r="1892" spans="1:33" x14ac:dyDescent="0.25">
      <c r="A1892" s="162" t="s">
        <v>243</v>
      </c>
      <c r="B1892" s="162" t="s">
        <v>197</v>
      </c>
      <c r="C1892" s="162" t="s">
        <v>197</v>
      </c>
      <c r="D1892" s="162" t="s">
        <v>1358</v>
      </c>
      <c r="E1892" s="162" t="s">
        <v>197</v>
      </c>
      <c r="F1892" s="162" t="s">
        <v>1359</v>
      </c>
      <c r="G1892" s="162" t="s">
        <v>3276</v>
      </c>
      <c r="H1892" s="162" t="s">
        <v>3277</v>
      </c>
      <c r="I1892" s="162" t="s">
        <v>3278</v>
      </c>
      <c r="J1892" s="162" t="s">
        <v>187</v>
      </c>
      <c r="K1892" s="162" t="s">
        <v>47</v>
      </c>
      <c r="L1892" s="162">
        <v>2</v>
      </c>
      <c r="M1892" s="162">
        <v>2019</v>
      </c>
      <c r="N1892" s="162" t="s">
        <v>3283</v>
      </c>
      <c r="O1892" s="162">
        <v>131</v>
      </c>
      <c r="P1892" s="162" t="s">
        <v>246</v>
      </c>
      <c r="Q1892" s="162" t="s">
        <v>246</v>
      </c>
      <c r="R1892" s="162" t="s">
        <v>242</v>
      </c>
      <c r="S1892" s="162" t="s">
        <v>204</v>
      </c>
      <c r="T1892" s="162" t="s">
        <v>204</v>
      </c>
      <c r="U1892" s="162" t="s">
        <v>246</v>
      </c>
      <c r="V1892" s="162" t="s">
        <v>246</v>
      </c>
      <c r="W1892" s="162" t="s">
        <v>204</v>
      </c>
      <c r="X1892" s="162" t="s">
        <v>246</v>
      </c>
      <c r="Y1892" s="162" t="s">
        <v>205</v>
      </c>
      <c r="Z1892" s="162" t="s">
        <v>246</v>
      </c>
      <c r="AA1892" s="162" t="s">
        <v>204</v>
      </c>
      <c r="AB1892" s="162" t="s">
        <v>246</v>
      </c>
      <c r="AC1892" s="162" t="s">
        <v>204</v>
      </c>
      <c r="AD1892" s="162" t="s">
        <v>204</v>
      </c>
      <c r="AE1892" s="162" t="s">
        <v>246</v>
      </c>
      <c r="AF1892" s="162" t="s">
        <v>204</v>
      </c>
      <c r="AG1892" s="162" t="s">
        <v>197</v>
      </c>
    </row>
    <row r="1893" spans="1:33" x14ac:dyDescent="0.25">
      <c r="A1893" s="162" t="s">
        <v>243</v>
      </c>
      <c r="B1893" s="162" t="s">
        <v>197</v>
      </c>
      <c r="C1893" s="162" t="s">
        <v>197</v>
      </c>
      <c r="D1893" s="162" t="s">
        <v>1358</v>
      </c>
      <c r="E1893" s="162" t="s">
        <v>197</v>
      </c>
      <c r="F1893" s="162" t="s">
        <v>1359</v>
      </c>
      <c r="G1893" s="162" t="s">
        <v>3276</v>
      </c>
      <c r="H1893" s="162" t="s">
        <v>3277</v>
      </c>
      <c r="I1893" s="162" t="s">
        <v>3278</v>
      </c>
      <c r="J1893" s="162" t="s">
        <v>187</v>
      </c>
      <c r="K1893" s="162" t="s">
        <v>47</v>
      </c>
      <c r="L1893" s="162">
        <v>12</v>
      </c>
      <c r="M1893" s="162">
        <v>2018</v>
      </c>
      <c r="N1893" s="162" t="s">
        <v>3280</v>
      </c>
      <c r="O1893" s="162">
        <v>111</v>
      </c>
      <c r="P1893" s="162" t="s">
        <v>246</v>
      </c>
      <c r="Q1893" s="162" t="s">
        <v>246</v>
      </c>
      <c r="R1893" s="162" t="s">
        <v>242</v>
      </c>
      <c r="S1893" s="162" t="s">
        <v>204</v>
      </c>
      <c r="T1893" s="162" t="s">
        <v>204</v>
      </c>
      <c r="U1893" s="162" t="s">
        <v>246</v>
      </c>
      <c r="V1893" s="162" t="s">
        <v>246</v>
      </c>
      <c r="W1893" s="162" t="s">
        <v>204</v>
      </c>
      <c r="X1893" s="162" t="s">
        <v>246</v>
      </c>
      <c r="Y1893" s="162" t="s">
        <v>205</v>
      </c>
      <c r="Z1893" s="162" t="s">
        <v>246</v>
      </c>
      <c r="AA1893" s="162" t="s">
        <v>204</v>
      </c>
      <c r="AB1893" s="162" t="s">
        <v>246</v>
      </c>
      <c r="AC1893" s="162" t="s">
        <v>204</v>
      </c>
      <c r="AD1893" s="162" t="s">
        <v>204</v>
      </c>
      <c r="AE1893" s="162" t="s">
        <v>246</v>
      </c>
      <c r="AF1893" s="162" t="s">
        <v>204</v>
      </c>
      <c r="AG1893" s="162" t="s">
        <v>197</v>
      </c>
    </row>
    <row r="1894" spans="1:33" x14ac:dyDescent="0.25">
      <c r="A1894" s="162" t="s">
        <v>243</v>
      </c>
      <c r="B1894" s="162" t="s">
        <v>197</v>
      </c>
      <c r="C1894" s="162" t="s">
        <v>197</v>
      </c>
      <c r="D1894" s="162" t="s">
        <v>1358</v>
      </c>
      <c r="E1894" s="162" t="s">
        <v>197</v>
      </c>
      <c r="F1894" s="162" t="s">
        <v>1359</v>
      </c>
      <c r="G1894" s="162" t="s">
        <v>3276</v>
      </c>
      <c r="H1894" s="162" t="s">
        <v>3277</v>
      </c>
      <c r="I1894" s="162" t="s">
        <v>3278</v>
      </c>
      <c r="J1894" s="162" t="s">
        <v>187</v>
      </c>
      <c r="K1894" s="162" t="s">
        <v>47</v>
      </c>
      <c r="L1894" s="162">
        <v>1</v>
      </c>
      <c r="M1894" s="162">
        <v>2019</v>
      </c>
      <c r="N1894" s="162" t="s">
        <v>3281</v>
      </c>
      <c r="O1894" s="162">
        <v>150</v>
      </c>
      <c r="P1894" s="162" t="s">
        <v>246</v>
      </c>
      <c r="Q1894" s="162" t="s">
        <v>246</v>
      </c>
      <c r="R1894" s="162" t="s">
        <v>242</v>
      </c>
      <c r="S1894" s="162" t="s">
        <v>204</v>
      </c>
      <c r="T1894" s="162" t="s">
        <v>204</v>
      </c>
      <c r="U1894" s="162" t="s">
        <v>246</v>
      </c>
      <c r="V1894" s="162" t="s">
        <v>246</v>
      </c>
      <c r="W1894" s="162" t="s">
        <v>204</v>
      </c>
      <c r="X1894" s="162" t="s">
        <v>246</v>
      </c>
      <c r="Y1894" s="162" t="s">
        <v>205</v>
      </c>
      <c r="Z1894" s="162" t="s">
        <v>246</v>
      </c>
      <c r="AA1894" s="162" t="s">
        <v>204</v>
      </c>
      <c r="AB1894" s="162" t="s">
        <v>246</v>
      </c>
      <c r="AC1894" s="162" t="s">
        <v>204</v>
      </c>
      <c r="AD1894" s="162" t="s">
        <v>204</v>
      </c>
      <c r="AE1894" s="162" t="s">
        <v>246</v>
      </c>
      <c r="AF1894" s="162" t="s">
        <v>204</v>
      </c>
      <c r="AG1894" s="162" t="s">
        <v>197</v>
      </c>
    </row>
    <row r="1895" spans="1:33" x14ac:dyDescent="0.25">
      <c r="A1895" s="162" t="s">
        <v>243</v>
      </c>
      <c r="B1895" s="162" t="s">
        <v>197</v>
      </c>
      <c r="C1895" s="162" t="s">
        <v>197</v>
      </c>
      <c r="D1895" s="162" t="s">
        <v>1358</v>
      </c>
      <c r="E1895" s="162" t="s">
        <v>197</v>
      </c>
      <c r="F1895" s="162" t="s">
        <v>1359</v>
      </c>
      <c r="G1895" s="162" t="s">
        <v>3276</v>
      </c>
      <c r="H1895" s="162" t="s">
        <v>3277</v>
      </c>
      <c r="I1895" s="162" t="s">
        <v>3278</v>
      </c>
      <c r="J1895" s="162" t="s">
        <v>187</v>
      </c>
      <c r="K1895" s="162" t="s">
        <v>47</v>
      </c>
      <c r="L1895" s="162">
        <v>4</v>
      </c>
      <c r="M1895" s="162">
        <v>2019</v>
      </c>
      <c r="N1895" s="162" t="s">
        <v>3284</v>
      </c>
      <c r="O1895" s="162">
        <v>351</v>
      </c>
      <c r="P1895" s="162" t="s">
        <v>246</v>
      </c>
      <c r="Q1895" s="162" t="s">
        <v>246</v>
      </c>
      <c r="R1895" s="162" t="s">
        <v>242</v>
      </c>
      <c r="S1895" s="162" t="s">
        <v>204</v>
      </c>
      <c r="T1895" s="162" t="s">
        <v>204</v>
      </c>
      <c r="U1895" s="162" t="s">
        <v>246</v>
      </c>
      <c r="V1895" s="162" t="s">
        <v>246</v>
      </c>
      <c r="W1895" s="162" t="s">
        <v>204</v>
      </c>
      <c r="X1895" s="162" t="s">
        <v>246</v>
      </c>
      <c r="Y1895" s="162" t="s">
        <v>205</v>
      </c>
      <c r="Z1895" s="162" t="s">
        <v>246</v>
      </c>
      <c r="AA1895" s="162" t="s">
        <v>204</v>
      </c>
      <c r="AB1895" s="162" t="s">
        <v>246</v>
      </c>
      <c r="AC1895" s="162" t="s">
        <v>204</v>
      </c>
      <c r="AD1895" s="162" t="s">
        <v>204</v>
      </c>
      <c r="AE1895" s="162" t="s">
        <v>246</v>
      </c>
      <c r="AF1895" s="162" t="s">
        <v>204</v>
      </c>
      <c r="AG1895" s="162" t="s">
        <v>197</v>
      </c>
    </row>
    <row r="1896" spans="1:33" x14ac:dyDescent="0.25">
      <c r="A1896" s="162" t="s">
        <v>243</v>
      </c>
      <c r="B1896" s="162" t="s">
        <v>197</v>
      </c>
      <c r="C1896" s="162" t="s">
        <v>197</v>
      </c>
      <c r="D1896" s="162" t="s">
        <v>1358</v>
      </c>
      <c r="E1896" s="162" t="s">
        <v>197</v>
      </c>
      <c r="F1896" s="162" t="s">
        <v>1359</v>
      </c>
      <c r="G1896" s="162" t="s">
        <v>3276</v>
      </c>
      <c r="H1896" s="162" t="s">
        <v>3277</v>
      </c>
      <c r="I1896" s="162" t="s">
        <v>3278</v>
      </c>
      <c r="J1896" s="162" t="s">
        <v>187</v>
      </c>
      <c r="K1896" s="162" t="s">
        <v>47</v>
      </c>
      <c r="L1896" s="162">
        <v>3</v>
      </c>
      <c r="M1896" s="162">
        <v>2019</v>
      </c>
      <c r="N1896" s="162" t="s">
        <v>3282</v>
      </c>
      <c r="O1896" s="162">
        <v>383</v>
      </c>
      <c r="P1896" s="162" t="s">
        <v>246</v>
      </c>
      <c r="Q1896" s="162" t="s">
        <v>246</v>
      </c>
      <c r="R1896" s="162" t="s">
        <v>242</v>
      </c>
      <c r="S1896" s="162" t="s">
        <v>204</v>
      </c>
      <c r="T1896" s="162" t="s">
        <v>204</v>
      </c>
      <c r="U1896" s="162" t="s">
        <v>246</v>
      </c>
      <c r="V1896" s="162" t="s">
        <v>246</v>
      </c>
      <c r="W1896" s="162" t="s">
        <v>204</v>
      </c>
      <c r="X1896" s="162" t="s">
        <v>246</v>
      </c>
      <c r="Y1896" s="162" t="s">
        <v>205</v>
      </c>
      <c r="Z1896" s="162" t="s">
        <v>246</v>
      </c>
      <c r="AA1896" s="162" t="s">
        <v>204</v>
      </c>
      <c r="AB1896" s="162" t="s">
        <v>246</v>
      </c>
      <c r="AC1896" s="162" t="s">
        <v>204</v>
      </c>
      <c r="AD1896" s="162" t="s">
        <v>204</v>
      </c>
      <c r="AE1896" s="162" t="s">
        <v>246</v>
      </c>
      <c r="AF1896" s="162" t="s">
        <v>204</v>
      </c>
      <c r="AG1896" s="162" t="s">
        <v>197</v>
      </c>
    </row>
    <row r="1897" spans="1:33" x14ac:dyDescent="0.25">
      <c r="A1897" s="162" t="s">
        <v>243</v>
      </c>
      <c r="B1897" s="162" t="s">
        <v>197</v>
      </c>
      <c r="C1897" s="162" t="s">
        <v>197</v>
      </c>
      <c r="D1897" s="162" t="s">
        <v>1358</v>
      </c>
      <c r="E1897" s="162" t="s">
        <v>197</v>
      </c>
      <c r="F1897" s="162" t="s">
        <v>1359</v>
      </c>
      <c r="G1897" s="162" t="s">
        <v>1605</v>
      </c>
      <c r="H1897" s="162" t="s">
        <v>1606</v>
      </c>
      <c r="I1897" s="162" t="s">
        <v>1475</v>
      </c>
      <c r="J1897" s="162" t="s">
        <v>187</v>
      </c>
      <c r="K1897" s="162" t="s">
        <v>10</v>
      </c>
      <c r="L1897" s="162">
        <v>1</v>
      </c>
      <c r="M1897" s="162">
        <v>2019</v>
      </c>
      <c r="N1897" s="162" t="s">
        <v>3288</v>
      </c>
      <c r="O1897" s="162">
        <v>800</v>
      </c>
      <c r="P1897" s="162" t="s">
        <v>246</v>
      </c>
      <c r="Q1897" s="162" t="s">
        <v>246</v>
      </c>
      <c r="R1897" s="162" t="s">
        <v>242</v>
      </c>
      <c r="S1897" s="162" t="s">
        <v>204</v>
      </c>
      <c r="T1897" s="162" t="s">
        <v>204</v>
      </c>
      <c r="U1897" s="162" t="s">
        <v>246</v>
      </c>
      <c r="V1897" s="162" t="s">
        <v>246</v>
      </c>
      <c r="W1897" s="162" t="s">
        <v>204</v>
      </c>
      <c r="X1897" s="162" t="s">
        <v>205</v>
      </c>
      <c r="Y1897" s="162" t="s">
        <v>205</v>
      </c>
      <c r="Z1897" s="162" t="s">
        <v>246</v>
      </c>
      <c r="AA1897" s="162" t="s">
        <v>204</v>
      </c>
      <c r="AB1897" s="162" t="s">
        <v>246</v>
      </c>
      <c r="AC1897" s="162" t="s">
        <v>204</v>
      </c>
      <c r="AD1897" s="162" t="s">
        <v>204</v>
      </c>
      <c r="AE1897" s="162" t="s">
        <v>204</v>
      </c>
      <c r="AF1897" s="162" t="s">
        <v>204</v>
      </c>
      <c r="AG1897" s="162" t="s">
        <v>197</v>
      </c>
    </row>
    <row r="1898" spans="1:33" x14ac:dyDescent="0.25">
      <c r="A1898" s="162" t="s">
        <v>243</v>
      </c>
      <c r="B1898" s="162" t="s">
        <v>197</v>
      </c>
      <c r="C1898" s="162" t="s">
        <v>197</v>
      </c>
      <c r="D1898" s="162" t="s">
        <v>1358</v>
      </c>
      <c r="E1898" s="162" t="s">
        <v>197</v>
      </c>
      <c r="F1898" s="162" t="s">
        <v>1359</v>
      </c>
      <c r="G1898" s="162" t="s">
        <v>1605</v>
      </c>
      <c r="H1898" s="162" t="s">
        <v>1606</v>
      </c>
      <c r="I1898" s="162" t="s">
        <v>1475</v>
      </c>
      <c r="J1898" s="162" t="s">
        <v>187</v>
      </c>
      <c r="K1898" s="162" t="s">
        <v>10</v>
      </c>
      <c r="L1898" s="162">
        <v>2</v>
      </c>
      <c r="M1898" s="162">
        <v>2019</v>
      </c>
      <c r="N1898" s="162" t="s">
        <v>3287</v>
      </c>
      <c r="O1898" s="162">
        <v>900</v>
      </c>
      <c r="P1898" s="162" t="s">
        <v>246</v>
      </c>
      <c r="Q1898" s="162" t="s">
        <v>246</v>
      </c>
      <c r="R1898" s="162" t="s">
        <v>242</v>
      </c>
      <c r="S1898" s="162" t="s">
        <v>204</v>
      </c>
      <c r="T1898" s="162" t="s">
        <v>204</v>
      </c>
      <c r="U1898" s="162" t="s">
        <v>246</v>
      </c>
      <c r="V1898" s="162" t="s">
        <v>246</v>
      </c>
      <c r="W1898" s="162" t="s">
        <v>204</v>
      </c>
      <c r="X1898" s="162" t="s">
        <v>205</v>
      </c>
      <c r="Y1898" s="162" t="s">
        <v>205</v>
      </c>
      <c r="Z1898" s="162" t="s">
        <v>246</v>
      </c>
      <c r="AA1898" s="162" t="s">
        <v>204</v>
      </c>
      <c r="AB1898" s="162" t="s">
        <v>246</v>
      </c>
      <c r="AC1898" s="162" t="s">
        <v>204</v>
      </c>
      <c r="AD1898" s="162" t="s">
        <v>204</v>
      </c>
      <c r="AE1898" s="162" t="s">
        <v>204</v>
      </c>
      <c r="AF1898" s="162" t="s">
        <v>204</v>
      </c>
      <c r="AG1898" s="162" t="s">
        <v>197</v>
      </c>
    </row>
    <row r="1899" spans="1:33" x14ac:dyDescent="0.25">
      <c r="A1899" s="162" t="s">
        <v>243</v>
      </c>
      <c r="B1899" s="162" t="s">
        <v>197</v>
      </c>
      <c r="C1899" s="162" t="s">
        <v>197</v>
      </c>
      <c r="D1899" s="162" t="s">
        <v>1358</v>
      </c>
      <c r="E1899" s="162" t="s">
        <v>197</v>
      </c>
      <c r="F1899" s="162" t="s">
        <v>1359</v>
      </c>
      <c r="G1899" s="162" t="s">
        <v>1605</v>
      </c>
      <c r="H1899" s="162" t="s">
        <v>1606</v>
      </c>
      <c r="I1899" s="162" t="s">
        <v>1475</v>
      </c>
      <c r="J1899" s="162" t="s">
        <v>187</v>
      </c>
      <c r="K1899" s="162" t="s">
        <v>10</v>
      </c>
      <c r="L1899" s="162">
        <v>3</v>
      </c>
      <c r="M1899" s="162">
        <v>2019</v>
      </c>
      <c r="N1899" s="162" t="s">
        <v>3286</v>
      </c>
      <c r="O1899" s="162">
        <v>800</v>
      </c>
      <c r="P1899" s="162" t="s">
        <v>246</v>
      </c>
      <c r="Q1899" s="162" t="s">
        <v>246</v>
      </c>
      <c r="R1899" s="162" t="s">
        <v>242</v>
      </c>
      <c r="S1899" s="162" t="s">
        <v>204</v>
      </c>
      <c r="T1899" s="162" t="s">
        <v>204</v>
      </c>
      <c r="U1899" s="162" t="s">
        <v>246</v>
      </c>
      <c r="V1899" s="162" t="s">
        <v>246</v>
      </c>
      <c r="W1899" s="162" t="s">
        <v>204</v>
      </c>
      <c r="X1899" s="162" t="s">
        <v>205</v>
      </c>
      <c r="Y1899" s="162" t="s">
        <v>205</v>
      </c>
      <c r="Z1899" s="162" t="s">
        <v>246</v>
      </c>
      <c r="AA1899" s="162" t="s">
        <v>204</v>
      </c>
      <c r="AB1899" s="162" t="s">
        <v>246</v>
      </c>
      <c r="AC1899" s="162" t="s">
        <v>204</v>
      </c>
      <c r="AD1899" s="162" t="s">
        <v>204</v>
      </c>
      <c r="AE1899" s="162" t="s">
        <v>204</v>
      </c>
      <c r="AF1899" s="162" t="s">
        <v>204</v>
      </c>
      <c r="AG1899" s="162" t="s">
        <v>197</v>
      </c>
    </row>
    <row r="1900" spans="1:33" x14ac:dyDescent="0.25">
      <c r="A1900" s="162" t="s">
        <v>243</v>
      </c>
      <c r="B1900" s="162" t="s">
        <v>197</v>
      </c>
      <c r="C1900" s="162" t="s">
        <v>197</v>
      </c>
      <c r="D1900" s="162" t="s">
        <v>1358</v>
      </c>
      <c r="E1900" s="162" t="s">
        <v>197</v>
      </c>
      <c r="F1900" s="162" t="s">
        <v>1359</v>
      </c>
      <c r="G1900" s="162" t="s">
        <v>2391</v>
      </c>
      <c r="H1900" s="162" t="s">
        <v>2392</v>
      </c>
      <c r="I1900" s="162" t="s">
        <v>3292</v>
      </c>
      <c r="J1900" s="162" t="s">
        <v>186</v>
      </c>
      <c r="K1900" s="162" t="s">
        <v>52</v>
      </c>
      <c r="L1900" s="162">
        <v>3</v>
      </c>
      <c r="M1900" s="162">
        <v>2019</v>
      </c>
      <c r="N1900" s="162" t="s">
        <v>3293</v>
      </c>
      <c r="O1900" s="162">
        <v>1250</v>
      </c>
      <c r="P1900" s="162" t="s">
        <v>246</v>
      </c>
      <c r="Q1900" s="162" t="s">
        <v>246</v>
      </c>
      <c r="R1900" s="162" t="s">
        <v>242</v>
      </c>
      <c r="S1900" s="162" t="s">
        <v>204</v>
      </c>
      <c r="T1900" s="162" t="s">
        <v>204</v>
      </c>
      <c r="U1900" s="162" t="s">
        <v>246</v>
      </c>
      <c r="V1900" s="162" t="s">
        <v>246</v>
      </c>
      <c r="W1900" s="162" t="s">
        <v>204</v>
      </c>
      <c r="X1900" s="162" t="s">
        <v>205</v>
      </c>
      <c r="Y1900" s="162" t="s">
        <v>204</v>
      </c>
      <c r="Z1900" s="162" t="s">
        <v>246</v>
      </c>
      <c r="AA1900" s="162" t="s">
        <v>204</v>
      </c>
      <c r="AB1900" s="162" t="s">
        <v>246</v>
      </c>
      <c r="AC1900" s="162" t="s">
        <v>204</v>
      </c>
      <c r="AD1900" s="162" t="s">
        <v>204</v>
      </c>
      <c r="AE1900" s="162" t="s">
        <v>246</v>
      </c>
      <c r="AF1900" s="162" t="s">
        <v>204</v>
      </c>
      <c r="AG1900" s="162" t="s">
        <v>197</v>
      </c>
    </row>
    <row r="1901" spans="1:33" x14ac:dyDescent="0.25">
      <c r="A1901" s="162" t="s">
        <v>243</v>
      </c>
      <c r="B1901" s="162" t="s">
        <v>197</v>
      </c>
      <c r="C1901" s="162" t="s">
        <v>197</v>
      </c>
      <c r="D1901" s="162" t="s">
        <v>1358</v>
      </c>
      <c r="E1901" s="162" t="s">
        <v>197</v>
      </c>
      <c r="F1901" s="162" t="s">
        <v>1359</v>
      </c>
      <c r="G1901" s="162" t="s">
        <v>2391</v>
      </c>
      <c r="H1901" s="162" t="s">
        <v>2392</v>
      </c>
      <c r="I1901" s="162" t="s">
        <v>3292</v>
      </c>
      <c r="J1901" s="162" t="s">
        <v>186</v>
      </c>
      <c r="K1901" s="162" t="s">
        <v>52</v>
      </c>
      <c r="L1901" s="162">
        <v>5</v>
      </c>
      <c r="M1901" s="162">
        <v>2019</v>
      </c>
      <c r="N1901" s="162" t="s">
        <v>3294</v>
      </c>
      <c r="O1901" s="162">
        <v>1250</v>
      </c>
      <c r="P1901" s="162" t="s">
        <v>246</v>
      </c>
      <c r="Q1901" s="162" t="s">
        <v>246</v>
      </c>
      <c r="R1901" s="162" t="s">
        <v>242</v>
      </c>
      <c r="S1901" s="162" t="s">
        <v>204</v>
      </c>
      <c r="T1901" s="162" t="s">
        <v>204</v>
      </c>
      <c r="U1901" s="162" t="s">
        <v>246</v>
      </c>
      <c r="V1901" s="162" t="s">
        <v>246</v>
      </c>
      <c r="W1901" s="162" t="s">
        <v>204</v>
      </c>
      <c r="X1901" s="162" t="s">
        <v>205</v>
      </c>
      <c r="Y1901" s="162" t="s">
        <v>204</v>
      </c>
      <c r="Z1901" s="162" t="s">
        <v>246</v>
      </c>
      <c r="AA1901" s="162" t="s">
        <v>204</v>
      </c>
      <c r="AB1901" s="162" t="s">
        <v>246</v>
      </c>
      <c r="AC1901" s="162" t="s">
        <v>204</v>
      </c>
      <c r="AD1901" s="162" t="s">
        <v>204</v>
      </c>
      <c r="AE1901" s="162" t="s">
        <v>246</v>
      </c>
      <c r="AF1901" s="162" t="s">
        <v>204</v>
      </c>
      <c r="AG1901" s="162" t="s">
        <v>197</v>
      </c>
    </row>
    <row r="1902" spans="1:33" x14ac:dyDescent="0.25">
      <c r="A1902" s="162" t="s">
        <v>243</v>
      </c>
      <c r="B1902" s="162" t="s">
        <v>197</v>
      </c>
      <c r="C1902" s="162" t="s">
        <v>197</v>
      </c>
      <c r="D1902" s="162" t="s">
        <v>1358</v>
      </c>
      <c r="E1902" s="162" t="s">
        <v>197</v>
      </c>
      <c r="F1902" s="162" t="s">
        <v>1359</v>
      </c>
      <c r="G1902" s="162" t="s">
        <v>2391</v>
      </c>
      <c r="H1902" s="162" t="s">
        <v>2392</v>
      </c>
      <c r="I1902" s="162" t="s">
        <v>3292</v>
      </c>
      <c r="J1902" s="162" t="s">
        <v>186</v>
      </c>
      <c r="K1902" s="162" t="s">
        <v>52</v>
      </c>
      <c r="L1902" s="162">
        <v>11</v>
      </c>
      <c r="M1902" s="162">
        <v>2019</v>
      </c>
      <c r="N1902" s="162" t="s">
        <v>3296</v>
      </c>
      <c r="O1902" s="162">
        <v>1250</v>
      </c>
      <c r="P1902" s="162" t="s">
        <v>246</v>
      </c>
      <c r="Q1902" s="162" t="s">
        <v>246</v>
      </c>
      <c r="R1902" s="162" t="s">
        <v>242</v>
      </c>
      <c r="S1902" s="162" t="s">
        <v>204</v>
      </c>
      <c r="T1902" s="162" t="s">
        <v>204</v>
      </c>
      <c r="U1902" s="162" t="s">
        <v>246</v>
      </c>
      <c r="V1902" s="162" t="s">
        <v>246</v>
      </c>
      <c r="W1902" s="162" t="s">
        <v>204</v>
      </c>
      <c r="X1902" s="162" t="s">
        <v>205</v>
      </c>
      <c r="Y1902" s="162" t="s">
        <v>204</v>
      </c>
      <c r="Z1902" s="162" t="s">
        <v>246</v>
      </c>
      <c r="AA1902" s="162" t="s">
        <v>204</v>
      </c>
      <c r="AB1902" s="162" t="s">
        <v>246</v>
      </c>
      <c r="AC1902" s="162" t="s">
        <v>204</v>
      </c>
      <c r="AD1902" s="162" t="s">
        <v>204</v>
      </c>
      <c r="AE1902" s="162" t="s">
        <v>246</v>
      </c>
      <c r="AF1902" s="162" t="s">
        <v>204</v>
      </c>
      <c r="AG1902" s="162" t="s">
        <v>197</v>
      </c>
    </row>
    <row r="1903" spans="1:33" x14ac:dyDescent="0.25">
      <c r="A1903" s="162" t="s">
        <v>243</v>
      </c>
      <c r="B1903" s="162" t="s">
        <v>197</v>
      </c>
      <c r="C1903" s="162" t="s">
        <v>197</v>
      </c>
      <c r="D1903" s="162" t="s">
        <v>1358</v>
      </c>
      <c r="E1903" s="162" t="s">
        <v>197</v>
      </c>
      <c r="F1903" s="162" t="s">
        <v>1359</v>
      </c>
      <c r="G1903" s="162" t="s">
        <v>2391</v>
      </c>
      <c r="H1903" s="162" t="s">
        <v>2392</v>
      </c>
      <c r="I1903" s="162" t="s">
        <v>2393</v>
      </c>
      <c r="J1903" s="162" t="s">
        <v>186</v>
      </c>
      <c r="K1903" s="162" t="s">
        <v>52</v>
      </c>
      <c r="L1903" s="162">
        <v>9</v>
      </c>
      <c r="M1903" s="162">
        <v>2018</v>
      </c>
      <c r="N1903" s="162" t="s">
        <v>3290</v>
      </c>
      <c r="O1903" s="162">
        <v>687</v>
      </c>
      <c r="P1903" s="162" t="s">
        <v>246</v>
      </c>
      <c r="Q1903" s="162" t="s">
        <v>246</v>
      </c>
      <c r="R1903" s="162" t="s">
        <v>242</v>
      </c>
      <c r="S1903" s="162" t="s">
        <v>204</v>
      </c>
      <c r="T1903" s="162" t="s">
        <v>204</v>
      </c>
      <c r="U1903" s="162" t="s">
        <v>246</v>
      </c>
      <c r="V1903" s="162" t="s">
        <v>246</v>
      </c>
      <c r="W1903" s="162" t="s">
        <v>204</v>
      </c>
      <c r="X1903" s="162" t="s">
        <v>205</v>
      </c>
      <c r="Y1903" s="162" t="s">
        <v>204</v>
      </c>
      <c r="Z1903" s="162" t="s">
        <v>246</v>
      </c>
      <c r="AA1903" s="162" t="s">
        <v>204</v>
      </c>
      <c r="AB1903" s="162" t="s">
        <v>246</v>
      </c>
      <c r="AC1903" s="162" t="s">
        <v>204</v>
      </c>
      <c r="AD1903" s="162" t="s">
        <v>204</v>
      </c>
      <c r="AE1903" s="162" t="s">
        <v>204</v>
      </c>
      <c r="AF1903" s="162" t="s">
        <v>204</v>
      </c>
      <c r="AG1903" s="162" t="s">
        <v>197</v>
      </c>
    </row>
    <row r="1904" spans="1:33" x14ac:dyDescent="0.25">
      <c r="A1904" s="162" t="s">
        <v>243</v>
      </c>
      <c r="B1904" s="162" t="s">
        <v>197</v>
      </c>
      <c r="C1904" s="162" t="s">
        <v>197</v>
      </c>
      <c r="D1904" s="162" t="s">
        <v>1358</v>
      </c>
      <c r="E1904" s="162" t="s">
        <v>197</v>
      </c>
      <c r="F1904" s="162" t="s">
        <v>1359</v>
      </c>
      <c r="G1904" s="162" t="s">
        <v>2391</v>
      </c>
      <c r="H1904" s="162" t="s">
        <v>2392</v>
      </c>
      <c r="I1904" s="162" t="s">
        <v>2393</v>
      </c>
      <c r="J1904" s="162" t="s">
        <v>186</v>
      </c>
      <c r="K1904" s="162" t="s">
        <v>52</v>
      </c>
      <c r="L1904" s="162">
        <v>9</v>
      </c>
      <c r="M1904" s="162">
        <v>2018</v>
      </c>
      <c r="N1904" s="162" t="s">
        <v>3289</v>
      </c>
      <c r="O1904" s="162">
        <v>563</v>
      </c>
      <c r="P1904" s="162" t="s">
        <v>246</v>
      </c>
      <c r="Q1904" s="162" t="s">
        <v>246</v>
      </c>
      <c r="R1904" s="162" t="s">
        <v>242</v>
      </c>
      <c r="S1904" s="162" t="s">
        <v>204</v>
      </c>
      <c r="T1904" s="162" t="s">
        <v>204</v>
      </c>
      <c r="U1904" s="162" t="s">
        <v>246</v>
      </c>
      <c r="V1904" s="162" t="s">
        <v>246</v>
      </c>
      <c r="W1904" s="162" t="s">
        <v>204</v>
      </c>
      <c r="X1904" s="162" t="s">
        <v>205</v>
      </c>
      <c r="Y1904" s="162" t="s">
        <v>204</v>
      </c>
      <c r="Z1904" s="162" t="s">
        <v>246</v>
      </c>
      <c r="AA1904" s="162" t="s">
        <v>204</v>
      </c>
      <c r="AB1904" s="162" t="s">
        <v>246</v>
      </c>
      <c r="AC1904" s="162" t="s">
        <v>204</v>
      </c>
      <c r="AD1904" s="162" t="s">
        <v>204</v>
      </c>
      <c r="AE1904" s="162" t="s">
        <v>204</v>
      </c>
      <c r="AF1904" s="162" t="s">
        <v>204</v>
      </c>
      <c r="AG1904" s="162" t="s">
        <v>197</v>
      </c>
    </row>
    <row r="1905" spans="1:33" x14ac:dyDescent="0.25">
      <c r="A1905" s="162" t="s">
        <v>243</v>
      </c>
      <c r="B1905" s="162" t="s">
        <v>197</v>
      </c>
      <c r="C1905" s="162" t="s">
        <v>197</v>
      </c>
      <c r="D1905" s="162" t="s">
        <v>1358</v>
      </c>
      <c r="E1905" s="162" t="s">
        <v>197</v>
      </c>
      <c r="F1905" s="162" t="s">
        <v>1359</v>
      </c>
      <c r="G1905" s="162" t="s">
        <v>2391</v>
      </c>
      <c r="H1905" s="162" t="s">
        <v>2392</v>
      </c>
      <c r="I1905" s="162" t="s">
        <v>2393</v>
      </c>
      <c r="J1905" s="162" t="s">
        <v>186</v>
      </c>
      <c r="K1905" s="162" t="s">
        <v>52</v>
      </c>
      <c r="L1905" s="162">
        <v>10</v>
      </c>
      <c r="M1905" s="162">
        <v>2018</v>
      </c>
      <c r="N1905" s="162" t="s">
        <v>3291</v>
      </c>
      <c r="O1905" s="162">
        <v>1250</v>
      </c>
      <c r="P1905" s="162" t="s">
        <v>246</v>
      </c>
      <c r="Q1905" s="162" t="s">
        <v>246</v>
      </c>
      <c r="R1905" s="162" t="s">
        <v>242</v>
      </c>
      <c r="S1905" s="162" t="s">
        <v>204</v>
      </c>
      <c r="T1905" s="162" t="s">
        <v>204</v>
      </c>
      <c r="U1905" s="162" t="s">
        <v>246</v>
      </c>
      <c r="V1905" s="162" t="s">
        <v>246</v>
      </c>
      <c r="W1905" s="162" t="s">
        <v>204</v>
      </c>
      <c r="X1905" s="162" t="s">
        <v>205</v>
      </c>
      <c r="Y1905" s="162" t="s">
        <v>204</v>
      </c>
      <c r="Z1905" s="162" t="s">
        <v>246</v>
      </c>
      <c r="AA1905" s="162" t="s">
        <v>204</v>
      </c>
      <c r="AB1905" s="162" t="s">
        <v>246</v>
      </c>
      <c r="AC1905" s="162" t="s">
        <v>204</v>
      </c>
      <c r="AD1905" s="162" t="s">
        <v>204</v>
      </c>
      <c r="AE1905" s="162" t="s">
        <v>204</v>
      </c>
      <c r="AF1905" s="162" t="s">
        <v>204</v>
      </c>
      <c r="AG1905" s="162" t="s">
        <v>197</v>
      </c>
    </row>
    <row r="1906" spans="1:33" x14ac:dyDescent="0.25">
      <c r="A1906" s="162" t="s">
        <v>243</v>
      </c>
      <c r="B1906" s="162" t="s">
        <v>197</v>
      </c>
      <c r="C1906" s="162" t="s">
        <v>197</v>
      </c>
      <c r="D1906" s="162" t="s">
        <v>1358</v>
      </c>
      <c r="E1906" s="162" t="s">
        <v>197</v>
      </c>
      <c r="F1906" s="162" t="s">
        <v>1359</v>
      </c>
      <c r="G1906" s="162" t="s">
        <v>2391</v>
      </c>
      <c r="H1906" s="162" t="s">
        <v>2392</v>
      </c>
      <c r="I1906" s="162" t="s">
        <v>3292</v>
      </c>
      <c r="J1906" s="162" t="s">
        <v>186</v>
      </c>
      <c r="K1906" s="162" t="s">
        <v>52</v>
      </c>
      <c r="L1906" s="162">
        <v>8</v>
      </c>
      <c r="M1906" s="162">
        <v>2019</v>
      </c>
      <c r="N1906" s="162" t="s">
        <v>3295</v>
      </c>
      <c r="O1906" s="162">
        <v>1250</v>
      </c>
      <c r="P1906" s="162" t="s">
        <v>246</v>
      </c>
      <c r="Q1906" s="162" t="s">
        <v>246</v>
      </c>
      <c r="R1906" s="162" t="s">
        <v>242</v>
      </c>
      <c r="S1906" s="162" t="s">
        <v>204</v>
      </c>
      <c r="T1906" s="162" t="s">
        <v>204</v>
      </c>
      <c r="U1906" s="162" t="s">
        <v>246</v>
      </c>
      <c r="V1906" s="162" t="s">
        <v>246</v>
      </c>
      <c r="W1906" s="162" t="s">
        <v>204</v>
      </c>
      <c r="X1906" s="162" t="s">
        <v>205</v>
      </c>
      <c r="Y1906" s="162" t="s">
        <v>204</v>
      </c>
      <c r="Z1906" s="162" t="s">
        <v>246</v>
      </c>
      <c r="AA1906" s="162" t="s">
        <v>204</v>
      </c>
      <c r="AB1906" s="162" t="s">
        <v>246</v>
      </c>
      <c r="AC1906" s="162" t="s">
        <v>204</v>
      </c>
      <c r="AD1906" s="162" t="s">
        <v>204</v>
      </c>
      <c r="AE1906" s="162" t="s">
        <v>246</v>
      </c>
      <c r="AF1906" s="162" t="s">
        <v>204</v>
      </c>
      <c r="AG1906" s="162" t="s">
        <v>197</v>
      </c>
    </row>
    <row r="1907" spans="1:33" x14ac:dyDescent="0.25">
      <c r="A1907" s="162" t="s">
        <v>243</v>
      </c>
      <c r="B1907" s="162" t="s">
        <v>197</v>
      </c>
      <c r="C1907" s="162" t="s">
        <v>197</v>
      </c>
      <c r="D1907" s="162" t="s">
        <v>1358</v>
      </c>
      <c r="E1907" s="162" t="s">
        <v>197</v>
      </c>
      <c r="F1907" s="162" t="s">
        <v>1359</v>
      </c>
      <c r="G1907" s="162" t="s">
        <v>3297</v>
      </c>
      <c r="H1907" s="162" t="s">
        <v>3298</v>
      </c>
      <c r="I1907" s="162" t="s">
        <v>3299</v>
      </c>
      <c r="J1907" s="162" t="s">
        <v>182</v>
      </c>
      <c r="K1907" s="162" t="s">
        <v>47</v>
      </c>
      <c r="L1907" s="162">
        <v>8</v>
      </c>
      <c r="M1907" s="162">
        <v>2018</v>
      </c>
      <c r="N1907" s="162" t="s">
        <v>3305</v>
      </c>
      <c r="O1907" s="162">
        <v>639</v>
      </c>
      <c r="P1907" s="162" t="s">
        <v>246</v>
      </c>
      <c r="Q1907" s="162" t="s">
        <v>246</v>
      </c>
      <c r="R1907" s="162" t="s">
        <v>242</v>
      </c>
      <c r="S1907" s="162" t="s">
        <v>204</v>
      </c>
      <c r="T1907" s="162" t="s">
        <v>204</v>
      </c>
      <c r="U1907" s="162" t="s">
        <v>246</v>
      </c>
      <c r="V1907" s="162" t="s">
        <v>246</v>
      </c>
      <c r="W1907" s="162" t="s">
        <v>204</v>
      </c>
      <c r="X1907" s="162" t="s">
        <v>246</v>
      </c>
      <c r="Y1907" s="162" t="s">
        <v>204</v>
      </c>
      <c r="Z1907" s="162" t="s">
        <v>246</v>
      </c>
      <c r="AA1907" s="162" t="s">
        <v>204</v>
      </c>
      <c r="AB1907" s="162" t="s">
        <v>246</v>
      </c>
      <c r="AC1907" s="162" t="s">
        <v>204</v>
      </c>
      <c r="AD1907" s="162" t="s">
        <v>204</v>
      </c>
      <c r="AE1907" s="162" t="s">
        <v>204</v>
      </c>
      <c r="AF1907" s="162" t="s">
        <v>204</v>
      </c>
      <c r="AG1907" s="162" t="s">
        <v>197</v>
      </c>
    </row>
    <row r="1908" spans="1:33" x14ac:dyDescent="0.25">
      <c r="A1908" s="162" t="s">
        <v>243</v>
      </c>
      <c r="B1908" s="162" t="s">
        <v>197</v>
      </c>
      <c r="C1908" s="162" t="s">
        <v>197</v>
      </c>
      <c r="D1908" s="162" t="s">
        <v>1358</v>
      </c>
      <c r="E1908" s="162" t="s">
        <v>197</v>
      </c>
      <c r="F1908" s="162" t="s">
        <v>1359</v>
      </c>
      <c r="G1908" s="162" t="s">
        <v>3297</v>
      </c>
      <c r="H1908" s="162" t="s">
        <v>3298</v>
      </c>
      <c r="I1908" s="162" t="s">
        <v>3299</v>
      </c>
      <c r="J1908" s="162" t="s">
        <v>182</v>
      </c>
      <c r="K1908" s="162" t="s">
        <v>47</v>
      </c>
      <c r="L1908" s="162">
        <v>12</v>
      </c>
      <c r="M1908" s="162">
        <v>2018</v>
      </c>
      <c r="N1908" s="162" t="s">
        <v>3302</v>
      </c>
      <c r="O1908" s="162">
        <v>173</v>
      </c>
      <c r="P1908" s="162" t="s">
        <v>246</v>
      </c>
      <c r="Q1908" s="162" t="s">
        <v>246</v>
      </c>
      <c r="R1908" s="162" t="s">
        <v>242</v>
      </c>
      <c r="S1908" s="162" t="s">
        <v>204</v>
      </c>
      <c r="T1908" s="162" t="s">
        <v>204</v>
      </c>
      <c r="U1908" s="162" t="s">
        <v>246</v>
      </c>
      <c r="V1908" s="162" t="s">
        <v>246</v>
      </c>
      <c r="W1908" s="162" t="s">
        <v>204</v>
      </c>
      <c r="X1908" s="162" t="s">
        <v>246</v>
      </c>
      <c r="Y1908" s="162" t="s">
        <v>204</v>
      </c>
      <c r="Z1908" s="162" t="s">
        <v>246</v>
      </c>
      <c r="AA1908" s="162" t="s">
        <v>204</v>
      </c>
      <c r="AB1908" s="162" t="s">
        <v>246</v>
      </c>
      <c r="AC1908" s="162" t="s">
        <v>204</v>
      </c>
      <c r="AD1908" s="162" t="s">
        <v>204</v>
      </c>
      <c r="AE1908" s="162" t="s">
        <v>204</v>
      </c>
      <c r="AF1908" s="162" t="s">
        <v>204</v>
      </c>
      <c r="AG1908" s="162" t="s">
        <v>197</v>
      </c>
    </row>
    <row r="1909" spans="1:33" x14ac:dyDescent="0.25">
      <c r="A1909" s="162" t="s">
        <v>243</v>
      </c>
      <c r="B1909" s="162" t="s">
        <v>197</v>
      </c>
      <c r="C1909" s="162" t="s">
        <v>197</v>
      </c>
      <c r="D1909" s="162" t="s">
        <v>1358</v>
      </c>
      <c r="E1909" s="162" t="s">
        <v>197</v>
      </c>
      <c r="F1909" s="162" t="s">
        <v>1359</v>
      </c>
      <c r="G1909" s="162" t="s">
        <v>3297</v>
      </c>
      <c r="H1909" s="162" t="s">
        <v>3298</v>
      </c>
      <c r="I1909" s="162" t="s">
        <v>3299</v>
      </c>
      <c r="J1909" s="162" t="s">
        <v>182</v>
      </c>
      <c r="K1909" s="162" t="s">
        <v>47</v>
      </c>
      <c r="L1909" s="162">
        <v>11</v>
      </c>
      <c r="M1909" s="162">
        <v>2018</v>
      </c>
      <c r="N1909" s="162" t="s">
        <v>3301</v>
      </c>
      <c r="O1909" s="162">
        <v>191</v>
      </c>
      <c r="P1909" s="162" t="s">
        <v>246</v>
      </c>
      <c r="Q1909" s="162" t="s">
        <v>246</v>
      </c>
      <c r="R1909" s="162" t="s">
        <v>242</v>
      </c>
      <c r="S1909" s="162" t="s">
        <v>204</v>
      </c>
      <c r="T1909" s="162" t="s">
        <v>204</v>
      </c>
      <c r="U1909" s="162" t="s">
        <v>246</v>
      </c>
      <c r="V1909" s="162" t="s">
        <v>246</v>
      </c>
      <c r="W1909" s="162" t="s">
        <v>204</v>
      </c>
      <c r="X1909" s="162" t="s">
        <v>246</v>
      </c>
      <c r="Y1909" s="162" t="s">
        <v>204</v>
      </c>
      <c r="Z1909" s="162" t="s">
        <v>246</v>
      </c>
      <c r="AA1909" s="162" t="s">
        <v>204</v>
      </c>
      <c r="AB1909" s="162" t="s">
        <v>246</v>
      </c>
      <c r="AC1909" s="162" t="s">
        <v>204</v>
      </c>
      <c r="AD1909" s="162" t="s">
        <v>204</v>
      </c>
      <c r="AE1909" s="162" t="s">
        <v>204</v>
      </c>
      <c r="AF1909" s="162" t="s">
        <v>204</v>
      </c>
      <c r="AG1909" s="162" t="s">
        <v>197</v>
      </c>
    </row>
    <row r="1910" spans="1:33" x14ac:dyDescent="0.25">
      <c r="A1910" s="162" t="s">
        <v>243</v>
      </c>
      <c r="B1910" s="162" t="s">
        <v>197</v>
      </c>
      <c r="C1910" s="162" t="s">
        <v>197</v>
      </c>
      <c r="D1910" s="162" t="s">
        <v>1358</v>
      </c>
      <c r="E1910" s="162" t="s">
        <v>197</v>
      </c>
      <c r="F1910" s="162" t="s">
        <v>1359</v>
      </c>
      <c r="G1910" s="162" t="s">
        <v>3297</v>
      </c>
      <c r="H1910" s="162" t="s">
        <v>3298</v>
      </c>
      <c r="I1910" s="162" t="s">
        <v>3299</v>
      </c>
      <c r="J1910" s="162" t="s">
        <v>182</v>
      </c>
      <c r="K1910" s="162" t="s">
        <v>47</v>
      </c>
      <c r="L1910" s="162">
        <v>9</v>
      </c>
      <c r="M1910" s="162">
        <v>2018</v>
      </c>
      <c r="N1910" s="162" t="s">
        <v>3303</v>
      </c>
      <c r="O1910" s="162">
        <v>529</v>
      </c>
      <c r="P1910" s="162" t="s">
        <v>246</v>
      </c>
      <c r="Q1910" s="162" t="s">
        <v>246</v>
      </c>
      <c r="R1910" s="162" t="s">
        <v>242</v>
      </c>
      <c r="S1910" s="162" t="s">
        <v>204</v>
      </c>
      <c r="T1910" s="162" t="s">
        <v>204</v>
      </c>
      <c r="U1910" s="162" t="s">
        <v>246</v>
      </c>
      <c r="V1910" s="162" t="s">
        <v>246</v>
      </c>
      <c r="W1910" s="162" t="s">
        <v>204</v>
      </c>
      <c r="X1910" s="162" t="s">
        <v>246</v>
      </c>
      <c r="Y1910" s="162" t="s">
        <v>204</v>
      </c>
      <c r="Z1910" s="162" t="s">
        <v>246</v>
      </c>
      <c r="AA1910" s="162" t="s">
        <v>204</v>
      </c>
      <c r="AB1910" s="162" t="s">
        <v>246</v>
      </c>
      <c r="AC1910" s="162" t="s">
        <v>204</v>
      </c>
      <c r="AD1910" s="162" t="s">
        <v>204</v>
      </c>
      <c r="AE1910" s="162" t="s">
        <v>204</v>
      </c>
      <c r="AF1910" s="162" t="s">
        <v>204</v>
      </c>
      <c r="AG1910" s="162" t="s">
        <v>197</v>
      </c>
    </row>
    <row r="1911" spans="1:33" x14ac:dyDescent="0.25">
      <c r="A1911" s="162" t="s">
        <v>243</v>
      </c>
      <c r="B1911" s="162" t="s">
        <v>197</v>
      </c>
      <c r="C1911" s="162" t="s">
        <v>197</v>
      </c>
      <c r="D1911" s="162" t="s">
        <v>1358</v>
      </c>
      <c r="E1911" s="162" t="s">
        <v>197</v>
      </c>
      <c r="F1911" s="162" t="s">
        <v>1359</v>
      </c>
      <c r="G1911" s="162" t="s">
        <v>3297</v>
      </c>
      <c r="H1911" s="162" t="s">
        <v>3298</v>
      </c>
      <c r="I1911" s="162" t="s">
        <v>3299</v>
      </c>
      <c r="J1911" s="162" t="s">
        <v>182</v>
      </c>
      <c r="K1911" s="162" t="s">
        <v>47</v>
      </c>
      <c r="L1911" s="162">
        <v>10</v>
      </c>
      <c r="M1911" s="162">
        <v>2018</v>
      </c>
      <c r="N1911" s="162" t="s">
        <v>3304</v>
      </c>
      <c r="O1911" s="162">
        <v>412</v>
      </c>
      <c r="P1911" s="162" t="s">
        <v>246</v>
      </c>
      <c r="Q1911" s="162" t="s">
        <v>246</v>
      </c>
      <c r="R1911" s="162" t="s">
        <v>242</v>
      </c>
      <c r="S1911" s="162" t="s">
        <v>204</v>
      </c>
      <c r="T1911" s="162" t="s">
        <v>204</v>
      </c>
      <c r="U1911" s="162" t="s">
        <v>246</v>
      </c>
      <c r="V1911" s="162" t="s">
        <v>246</v>
      </c>
      <c r="W1911" s="162" t="s">
        <v>204</v>
      </c>
      <c r="X1911" s="162" t="s">
        <v>246</v>
      </c>
      <c r="Y1911" s="162" t="s">
        <v>204</v>
      </c>
      <c r="Z1911" s="162" t="s">
        <v>246</v>
      </c>
      <c r="AA1911" s="162" t="s">
        <v>204</v>
      </c>
      <c r="AB1911" s="162" t="s">
        <v>246</v>
      </c>
      <c r="AC1911" s="162" t="s">
        <v>204</v>
      </c>
      <c r="AD1911" s="162" t="s">
        <v>204</v>
      </c>
      <c r="AE1911" s="162" t="s">
        <v>204</v>
      </c>
      <c r="AF1911" s="162" t="s">
        <v>204</v>
      </c>
      <c r="AG1911" s="162" t="s">
        <v>197</v>
      </c>
    </row>
    <row r="1912" spans="1:33" x14ac:dyDescent="0.25">
      <c r="A1912" s="162" t="s">
        <v>243</v>
      </c>
      <c r="B1912" s="162" t="s">
        <v>197</v>
      </c>
      <c r="C1912" s="162" t="s">
        <v>197</v>
      </c>
      <c r="D1912" s="162" t="s">
        <v>1358</v>
      </c>
      <c r="E1912" s="162" t="s">
        <v>197</v>
      </c>
      <c r="F1912" s="162" t="s">
        <v>1359</v>
      </c>
      <c r="G1912" s="162" t="s">
        <v>3297</v>
      </c>
      <c r="H1912" s="162" t="s">
        <v>3298</v>
      </c>
      <c r="I1912" s="162" t="s">
        <v>3299</v>
      </c>
      <c r="J1912" s="162" t="s">
        <v>182</v>
      </c>
      <c r="K1912" s="162" t="s">
        <v>47</v>
      </c>
      <c r="L1912" s="162">
        <v>7</v>
      </c>
      <c r="M1912" s="162">
        <v>2018</v>
      </c>
      <c r="N1912" s="162" t="s">
        <v>3300</v>
      </c>
      <c r="O1912" s="162">
        <v>958</v>
      </c>
      <c r="P1912" s="162" t="s">
        <v>204</v>
      </c>
      <c r="Q1912" s="162" t="s">
        <v>204</v>
      </c>
      <c r="R1912" s="162" t="s">
        <v>242</v>
      </c>
      <c r="S1912" s="162" t="s">
        <v>204</v>
      </c>
      <c r="T1912" s="162" t="s">
        <v>204</v>
      </c>
      <c r="U1912" s="162" t="s">
        <v>204</v>
      </c>
      <c r="V1912" s="162" t="s">
        <v>204</v>
      </c>
      <c r="W1912" s="162" t="s">
        <v>204</v>
      </c>
      <c r="X1912" s="162" t="s">
        <v>204</v>
      </c>
      <c r="Y1912" s="162" t="s">
        <v>204</v>
      </c>
      <c r="Z1912" s="162" t="s">
        <v>204</v>
      </c>
      <c r="AA1912" s="162" t="s">
        <v>204</v>
      </c>
      <c r="AB1912" s="162" t="s">
        <v>204</v>
      </c>
      <c r="AC1912" s="162" t="s">
        <v>204</v>
      </c>
      <c r="AD1912" s="162" t="s">
        <v>204</v>
      </c>
      <c r="AE1912" s="162" t="s">
        <v>204</v>
      </c>
      <c r="AF1912" s="162" t="s">
        <v>204</v>
      </c>
      <c r="AG1912" s="162" t="s">
        <v>197</v>
      </c>
    </row>
    <row r="1913" spans="1:33" x14ac:dyDescent="0.25">
      <c r="A1913" s="162" t="s">
        <v>243</v>
      </c>
      <c r="B1913" s="162" t="s">
        <v>197</v>
      </c>
      <c r="C1913" s="162" t="s">
        <v>197</v>
      </c>
      <c r="D1913" s="162" t="s">
        <v>1358</v>
      </c>
      <c r="E1913" s="162" t="s">
        <v>197</v>
      </c>
      <c r="F1913" s="162" t="s">
        <v>1359</v>
      </c>
      <c r="G1913" s="162" t="s">
        <v>63</v>
      </c>
      <c r="H1913" s="162" t="s">
        <v>62</v>
      </c>
      <c r="I1913" s="162" t="s">
        <v>1641</v>
      </c>
      <c r="J1913" s="162" t="s">
        <v>186</v>
      </c>
      <c r="K1913" s="162" t="s">
        <v>10</v>
      </c>
      <c r="L1913" s="162">
        <v>7</v>
      </c>
      <c r="M1913" s="162">
        <v>2018</v>
      </c>
      <c r="N1913" s="162" t="s">
        <v>3314</v>
      </c>
      <c r="O1913" s="162">
        <v>2000</v>
      </c>
      <c r="P1913" s="162" t="s">
        <v>204</v>
      </c>
      <c r="Q1913" s="162" t="s">
        <v>204</v>
      </c>
      <c r="R1913" s="162" t="s">
        <v>242</v>
      </c>
      <c r="S1913" s="162" t="s">
        <v>204</v>
      </c>
      <c r="T1913" s="162" t="s">
        <v>204</v>
      </c>
      <c r="U1913" s="162" t="s">
        <v>204</v>
      </c>
      <c r="V1913" s="162" t="s">
        <v>204</v>
      </c>
      <c r="W1913" s="162" t="s">
        <v>204</v>
      </c>
      <c r="X1913" s="162" t="s">
        <v>205</v>
      </c>
      <c r="Y1913" s="162" t="s">
        <v>205</v>
      </c>
      <c r="Z1913" s="162" t="s">
        <v>204</v>
      </c>
      <c r="AA1913" s="162" t="s">
        <v>204</v>
      </c>
      <c r="AB1913" s="162" t="s">
        <v>205</v>
      </c>
      <c r="AC1913" s="162" t="s">
        <v>204</v>
      </c>
      <c r="AD1913" s="162" t="s">
        <v>204</v>
      </c>
      <c r="AE1913" s="162" t="s">
        <v>204</v>
      </c>
      <c r="AF1913" s="162" t="s">
        <v>204</v>
      </c>
      <c r="AG1913" s="162" t="s">
        <v>197</v>
      </c>
    </row>
    <row r="1914" spans="1:33" x14ac:dyDescent="0.25">
      <c r="A1914" s="162" t="s">
        <v>243</v>
      </c>
      <c r="B1914" s="162" t="s">
        <v>197</v>
      </c>
      <c r="C1914" s="162" t="s">
        <v>197</v>
      </c>
      <c r="D1914" s="162" t="s">
        <v>1358</v>
      </c>
      <c r="E1914" s="162" t="s">
        <v>197</v>
      </c>
      <c r="F1914" s="162" t="s">
        <v>1359</v>
      </c>
      <c r="G1914" s="162" t="s">
        <v>63</v>
      </c>
      <c r="H1914" s="162" t="s">
        <v>62</v>
      </c>
      <c r="I1914" s="162" t="s">
        <v>1641</v>
      </c>
      <c r="J1914" s="162" t="s">
        <v>186</v>
      </c>
      <c r="K1914" s="162" t="s">
        <v>10</v>
      </c>
      <c r="L1914" s="162">
        <v>1</v>
      </c>
      <c r="M1914" s="162">
        <v>2019</v>
      </c>
      <c r="N1914" s="162" t="s">
        <v>3309</v>
      </c>
      <c r="O1914" s="162">
        <v>620</v>
      </c>
      <c r="P1914" s="162" t="s">
        <v>246</v>
      </c>
      <c r="Q1914" s="162" t="s">
        <v>246</v>
      </c>
      <c r="R1914" s="162" t="s">
        <v>242</v>
      </c>
      <c r="S1914" s="162" t="s">
        <v>204</v>
      </c>
      <c r="T1914" s="162" t="s">
        <v>204</v>
      </c>
      <c r="U1914" s="162" t="s">
        <v>246</v>
      </c>
      <c r="V1914" s="162" t="s">
        <v>246</v>
      </c>
      <c r="W1914" s="162" t="s">
        <v>204</v>
      </c>
      <c r="X1914" s="162" t="s">
        <v>205</v>
      </c>
      <c r="Y1914" s="162" t="s">
        <v>205</v>
      </c>
      <c r="Z1914" s="162" t="s">
        <v>246</v>
      </c>
      <c r="AA1914" s="162" t="s">
        <v>204</v>
      </c>
      <c r="AB1914" s="162" t="s">
        <v>246</v>
      </c>
      <c r="AC1914" s="162" t="s">
        <v>204</v>
      </c>
      <c r="AD1914" s="162" t="s">
        <v>204</v>
      </c>
      <c r="AE1914" s="162" t="s">
        <v>204</v>
      </c>
      <c r="AF1914" s="162" t="s">
        <v>204</v>
      </c>
      <c r="AG1914" s="162" t="s">
        <v>197</v>
      </c>
    </row>
    <row r="1915" spans="1:33" x14ac:dyDescent="0.25">
      <c r="A1915" s="162" t="s">
        <v>243</v>
      </c>
      <c r="B1915" s="162" t="s">
        <v>197</v>
      </c>
      <c r="C1915" s="162" t="s">
        <v>197</v>
      </c>
      <c r="D1915" s="162" t="s">
        <v>1358</v>
      </c>
      <c r="E1915" s="162" t="s">
        <v>197</v>
      </c>
      <c r="F1915" s="162" t="s">
        <v>1359</v>
      </c>
      <c r="G1915" s="162" t="s">
        <v>63</v>
      </c>
      <c r="H1915" s="162" t="s">
        <v>62</v>
      </c>
      <c r="I1915" s="162" t="s">
        <v>1641</v>
      </c>
      <c r="J1915" s="162" t="s">
        <v>186</v>
      </c>
      <c r="K1915" s="162" t="s">
        <v>10</v>
      </c>
      <c r="L1915" s="162">
        <v>2</v>
      </c>
      <c r="M1915" s="162">
        <v>2019</v>
      </c>
      <c r="N1915" s="162" t="s">
        <v>3308</v>
      </c>
      <c r="O1915" s="162">
        <v>3500</v>
      </c>
      <c r="P1915" s="162" t="s">
        <v>246</v>
      </c>
      <c r="Q1915" s="162" t="s">
        <v>246</v>
      </c>
      <c r="R1915" s="162" t="s">
        <v>242</v>
      </c>
      <c r="S1915" s="162" t="s">
        <v>204</v>
      </c>
      <c r="T1915" s="162" t="s">
        <v>204</v>
      </c>
      <c r="U1915" s="162" t="s">
        <v>246</v>
      </c>
      <c r="V1915" s="162" t="s">
        <v>246</v>
      </c>
      <c r="W1915" s="162" t="s">
        <v>204</v>
      </c>
      <c r="X1915" s="162" t="s">
        <v>205</v>
      </c>
      <c r="Y1915" s="162" t="s">
        <v>205</v>
      </c>
      <c r="Z1915" s="162" t="s">
        <v>246</v>
      </c>
      <c r="AA1915" s="162" t="s">
        <v>204</v>
      </c>
      <c r="AB1915" s="162" t="s">
        <v>246</v>
      </c>
      <c r="AC1915" s="162" t="s">
        <v>204</v>
      </c>
      <c r="AD1915" s="162" t="s">
        <v>204</v>
      </c>
      <c r="AE1915" s="162" t="s">
        <v>204</v>
      </c>
      <c r="AF1915" s="162" t="s">
        <v>204</v>
      </c>
      <c r="AG1915" s="162" t="s">
        <v>197</v>
      </c>
    </row>
    <row r="1916" spans="1:33" x14ac:dyDescent="0.25">
      <c r="A1916" s="162" t="s">
        <v>243</v>
      </c>
      <c r="B1916" s="162" t="s">
        <v>197</v>
      </c>
      <c r="C1916" s="162" t="s">
        <v>197</v>
      </c>
      <c r="D1916" s="162" t="s">
        <v>1358</v>
      </c>
      <c r="E1916" s="162" t="s">
        <v>197</v>
      </c>
      <c r="F1916" s="162" t="s">
        <v>1359</v>
      </c>
      <c r="G1916" s="162" t="s">
        <v>63</v>
      </c>
      <c r="H1916" s="162" t="s">
        <v>62</v>
      </c>
      <c r="I1916" s="162" t="s">
        <v>1641</v>
      </c>
      <c r="J1916" s="162" t="s">
        <v>186</v>
      </c>
      <c r="K1916" s="162" t="s">
        <v>10</v>
      </c>
      <c r="L1916" s="162">
        <v>3</v>
      </c>
      <c r="M1916" s="162">
        <v>2019</v>
      </c>
      <c r="N1916" s="162" t="s">
        <v>3306</v>
      </c>
      <c r="O1916" s="162">
        <v>1900</v>
      </c>
      <c r="P1916" s="162" t="s">
        <v>246</v>
      </c>
      <c r="Q1916" s="162" t="s">
        <v>246</v>
      </c>
      <c r="R1916" s="162" t="s">
        <v>242</v>
      </c>
      <c r="S1916" s="162" t="s">
        <v>204</v>
      </c>
      <c r="T1916" s="162" t="s">
        <v>204</v>
      </c>
      <c r="U1916" s="162" t="s">
        <v>246</v>
      </c>
      <c r="V1916" s="162" t="s">
        <v>246</v>
      </c>
      <c r="W1916" s="162" t="s">
        <v>204</v>
      </c>
      <c r="X1916" s="162" t="s">
        <v>205</v>
      </c>
      <c r="Y1916" s="162" t="s">
        <v>205</v>
      </c>
      <c r="Z1916" s="162" t="s">
        <v>246</v>
      </c>
      <c r="AA1916" s="162" t="s">
        <v>204</v>
      </c>
      <c r="AB1916" s="162" t="s">
        <v>246</v>
      </c>
      <c r="AC1916" s="162" t="s">
        <v>204</v>
      </c>
      <c r="AD1916" s="162" t="s">
        <v>204</v>
      </c>
      <c r="AE1916" s="162" t="s">
        <v>204</v>
      </c>
      <c r="AF1916" s="162" t="s">
        <v>204</v>
      </c>
      <c r="AG1916" s="162" t="s">
        <v>197</v>
      </c>
    </row>
    <row r="1917" spans="1:33" x14ac:dyDescent="0.25">
      <c r="A1917" s="162" t="s">
        <v>243</v>
      </c>
      <c r="B1917" s="162" t="s">
        <v>197</v>
      </c>
      <c r="C1917" s="162" t="s">
        <v>197</v>
      </c>
      <c r="D1917" s="162" t="s">
        <v>1358</v>
      </c>
      <c r="E1917" s="162" t="s">
        <v>197</v>
      </c>
      <c r="F1917" s="162" t="s">
        <v>1359</v>
      </c>
      <c r="G1917" s="162" t="s">
        <v>63</v>
      </c>
      <c r="H1917" s="162" t="s">
        <v>62</v>
      </c>
      <c r="I1917" s="162" t="s">
        <v>1641</v>
      </c>
      <c r="J1917" s="162" t="s">
        <v>186</v>
      </c>
      <c r="K1917" s="162" t="s">
        <v>10</v>
      </c>
      <c r="L1917" s="162">
        <v>4</v>
      </c>
      <c r="M1917" s="162">
        <v>2019</v>
      </c>
      <c r="N1917" s="162" t="s">
        <v>3307</v>
      </c>
      <c r="O1917" s="162">
        <v>5000</v>
      </c>
      <c r="P1917" s="162" t="s">
        <v>246</v>
      </c>
      <c r="Q1917" s="162" t="s">
        <v>246</v>
      </c>
      <c r="R1917" s="162" t="s">
        <v>242</v>
      </c>
      <c r="S1917" s="162" t="s">
        <v>204</v>
      </c>
      <c r="T1917" s="162" t="s">
        <v>204</v>
      </c>
      <c r="U1917" s="162" t="s">
        <v>246</v>
      </c>
      <c r="V1917" s="162" t="s">
        <v>246</v>
      </c>
      <c r="W1917" s="162" t="s">
        <v>204</v>
      </c>
      <c r="X1917" s="162" t="s">
        <v>205</v>
      </c>
      <c r="Y1917" s="162" t="s">
        <v>205</v>
      </c>
      <c r="Z1917" s="162" t="s">
        <v>246</v>
      </c>
      <c r="AA1917" s="162" t="s">
        <v>204</v>
      </c>
      <c r="AB1917" s="162" t="s">
        <v>246</v>
      </c>
      <c r="AC1917" s="162" t="s">
        <v>204</v>
      </c>
      <c r="AD1917" s="162" t="s">
        <v>204</v>
      </c>
      <c r="AE1917" s="162" t="s">
        <v>204</v>
      </c>
      <c r="AF1917" s="162" t="s">
        <v>204</v>
      </c>
      <c r="AG1917" s="162" t="s">
        <v>197</v>
      </c>
    </row>
    <row r="1918" spans="1:33" x14ac:dyDescent="0.25">
      <c r="A1918" s="162" t="s">
        <v>243</v>
      </c>
      <c r="B1918" s="162" t="s">
        <v>197</v>
      </c>
      <c r="C1918" s="162" t="s">
        <v>197</v>
      </c>
      <c r="D1918" s="162" t="s">
        <v>1358</v>
      </c>
      <c r="E1918" s="162" t="s">
        <v>197</v>
      </c>
      <c r="F1918" s="162" t="s">
        <v>1359</v>
      </c>
      <c r="G1918" s="162" t="s">
        <v>63</v>
      </c>
      <c r="H1918" s="162" t="s">
        <v>62</v>
      </c>
      <c r="I1918" s="162" t="s">
        <v>1641</v>
      </c>
      <c r="J1918" s="162" t="s">
        <v>186</v>
      </c>
      <c r="K1918" s="162" t="s">
        <v>10</v>
      </c>
      <c r="L1918" s="162">
        <v>10</v>
      </c>
      <c r="M1918" s="162">
        <v>2018</v>
      </c>
      <c r="N1918" s="162" t="s">
        <v>3310</v>
      </c>
      <c r="O1918" s="162">
        <v>5000</v>
      </c>
      <c r="P1918" s="162" t="s">
        <v>246</v>
      </c>
      <c r="Q1918" s="162" t="s">
        <v>246</v>
      </c>
      <c r="R1918" s="162" t="s">
        <v>242</v>
      </c>
      <c r="S1918" s="162" t="s">
        <v>204</v>
      </c>
      <c r="T1918" s="162" t="s">
        <v>204</v>
      </c>
      <c r="U1918" s="162" t="s">
        <v>246</v>
      </c>
      <c r="V1918" s="162" t="s">
        <v>246</v>
      </c>
      <c r="W1918" s="162" t="s">
        <v>204</v>
      </c>
      <c r="X1918" s="162" t="s">
        <v>205</v>
      </c>
      <c r="Y1918" s="162" t="s">
        <v>205</v>
      </c>
      <c r="Z1918" s="162" t="s">
        <v>246</v>
      </c>
      <c r="AA1918" s="162" t="s">
        <v>204</v>
      </c>
      <c r="AB1918" s="162" t="s">
        <v>246</v>
      </c>
      <c r="AC1918" s="162" t="s">
        <v>204</v>
      </c>
      <c r="AD1918" s="162" t="s">
        <v>204</v>
      </c>
      <c r="AE1918" s="162" t="s">
        <v>204</v>
      </c>
      <c r="AF1918" s="162" t="s">
        <v>204</v>
      </c>
      <c r="AG1918" s="162" t="s">
        <v>197</v>
      </c>
    </row>
    <row r="1919" spans="1:33" x14ac:dyDescent="0.25">
      <c r="A1919" s="162" t="s">
        <v>243</v>
      </c>
      <c r="B1919" s="162" t="s">
        <v>197</v>
      </c>
      <c r="C1919" s="162" t="s">
        <v>197</v>
      </c>
      <c r="D1919" s="162" t="s">
        <v>1358</v>
      </c>
      <c r="E1919" s="162" t="s">
        <v>197</v>
      </c>
      <c r="F1919" s="162" t="s">
        <v>1359</v>
      </c>
      <c r="G1919" s="162" t="s">
        <v>63</v>
      </c>
      <c r="H1919" s="162" t="s">
        <v>62</v>
      </c>
      <c r="I1919" s="162" t="s">
        <v>1641</v>
      </c>
      <c r="J1919" s="162" t="s">
        <v>186</v>
      </c>
      <c r="K1919" s="162" t="s">
        <v>10</v>
      </c>
      <c r="L1919" s="162">
        <v>8</v>
      </c>
      <c r="M1919" s="162">
        <v>2018</v>
      </c>
      <c r="N1919" s="162" t="s">
        <v>3313</v>
      </c>
      <c r="O1919" s="162">
        <v>3000</v>
      </c>
      <c r="P1919" s="162" t="s">
        <v>246</v>
      </c>
      <c r="Q1919" s="162" t="s">
        <v>246</v>
      </c>
      <c r="R1919" s="162" t="s">
        <v>242</v>
      </c>
      <c r="S1919" s="162" t="s">
        <v>204</v>
      </c>
      <c r="T1919" s="162" t="s">
        <v>204</v>
      </c>
      <c r="U1919" s="162" t="s">
        <v>246</v>
      </c>
      <c r="V1919" s="162" t="s">
        <v>246</v>
      </c>
      <c r="W1919" s="162" t="s">
        <v>204</v>
      </c>
      <c r="X1919" s="162" t="s">
        <v>205</v>
      </c>
      <c r="Y1919" s="162" t="s">
        <v>205</v>
      </c>
      <c r="Z1919" s="162" t="s">
        <v>246</v>
      </c>
      <c r="AA1919" s="162" t="s">
        <v>204</v>
      </c>
      <c r="AB1919" s="162" t="s">
        <v>246</v>
      </c>
      <c r="AC1919" s="162" t="s">
        <v>204</v>
      </c>
      <c r="AD1919" s="162" t="s">
        <v>204</v>
      </c>
      <c r="AE1919" s="162" t="s">
        <v>204</v>
      </c>
      <c r="AF1919" s="162" t="s">
        <v>204</v>
      </c>
      <c r="AG1919" s="162" t="s">
        <v>197</v>
      </c>
    </row>
    <row r="1920" spans="1:33" x14ac:dyDescent="0.25">
      <c r="A1920" s="162" t="s">
        <v>243</v>
      </c>
      <c r="B1920" s="162" t="s">
        <v>197</v>
      </c>
      <c r="C1920" s="162" t="s">
        <v>197</v>
      </c>
      <c r="D1920" s="162" t="s">
        <v>1358</v>
      </c>
      <c r="E1920" s="162" t="s">
        <v>197</v>
      </c>
      <c r="F1920" s="162" t="s">
        <v>1359</v>
      </c>
      <c r="G1920" s="162" t="s">
        <v>63</v>
      </c>
      <c r="H1920" s="162" t="s">
        <v>62</v>
      </c>
      <c r="I1920" s="162" t="s">
        <v>1641</v>
      </c>
      <c r="J1920" s="162" t="s">
        <v>186</v>
      </c>
      <c r="K1920" s="162" t="s">
        <v>10</v>
      </c>
      <c r="L1920" s="162">
        <v>9</v>
      </c>
      <c r="M1920" s="162">
        <v>2018</v>
      </c>
      <c r="N1920" s="162" t="s">
        <v>3311</v>
      </c>
      <c r="O1920" s="162">
        <v>5000</v>
      </c>
      <c r="P1920" s="162" t="s">
        <v>246</v>
      </c>
      <c r="Q1920" s="162" t="s">
        <v>246</v>
      </c>
      <c r="R1920" s="162" t="s">
        <v>242</v>
      </c>
      <c r="S1920" s="162" t="s">
        <v>204</v>
      </c>
      <c r="T1920" s="162" t="s">
        <v>204</v>
      </c>
      <c r="U1920" s="162" t="s">
        <v>246</v>
      </c>
      <c r="V1920" s="162" t="s">
        <v>246</v>
      </c>
      <c r="W1920" s="162" t="s">
        <v>204</v>
      </c>
      <c r="X1920" s="162" t="s">
        <v>205</v>
      </c>
      <c r="Y1920" s="162" t="s">
        <v>205</v>
      </c>
      <c r="Z1920" s="162" t="s">
        <v>246</v>
      </c>
      <c r="AA1920" s="162" t="s">
        <v>204</v>
      </c>
      <c r="AB1920" s="162" t="s">
        <v>246</v>
      </c>
      <c r="AC1920" s="162" t="s">
        <v>204</v>
      </c>
      <c r="AD1920" s="162" t="s">
        <v>204</v>
      </c>
      <c r="AE1920" s="162" t="s">
        <v>204</v>
      </c>
      <c r="AF1920" s="162" t="s">
        <v>204</v>
      </c>
      <c r="AG1920" s="162" t="s">
        <v>197</v>
      </c>
    </row>
    <row r="1921" spans="1:33" x14ac:dyDescent="0.25">
      <c r="A1921" s="162" t="s">
        <v>243</v>
      </c>
      <c r="B1921" s="162" t="s">
        <v>197</v>
      </c>
      <c r="C1921" s="162" t="s">
        <v>197</v>
      </c>
      <c r="D1921" s="162" t="s">
        <v>1358</v>
      </c>
      <c r="E1921" s="162" t="s">
        <v>197</v>
      </c>
      <c r="F1921" s="162" t="s">
        <v>1359</v>
      </c>
      <c r="G1921" s="162" t="s">
        <v>63</v>
      </c>
      <c r="H1921" s="162" t="s">
        <v>62</v>
      </c>
      <c r="I1921" s="162" t="s">
        <v>1641</v>
      </c>
      <c r="J1921" s="162" t="s">
        <v>186</v>
      </c>
      <c r="K1921" s="162" t="s">
        <v>10</v>
      </c>
      <c r="L1921" s="162">
        <v>9</v>
      </c>
      <c r="M1921" s="162">
        <v>2018</v>
      </c>
      <c r="N1921" s="162" t="s">
        <v>3312</v>
      </c>
      <c r="O1921" s="162">
        <v>6000</v>
      </c>
      <c r="P1921" s="162" t="s">
        <v>246</v>
      </c>
      <c r="Q1921" s="162" t="s">
        <v>246</v>
      </c>
      <c r="R1921" s="162" t="s">
        <v>242</v>
      </c>
      <c r="S1921" s="162" t="s">
        <v>204</v>
      </c>
      <c r="T1921" s="162" t="s">
        <v>204</v>
      </c>
      <c r="U1921" s="162" t="s">
        <v>246</v>
      </c>
      <c r="V1921" s="162" t="s">
        <v>246</v>
      </c>
      <c r="W1921" s="162" t="s">
        <v>204</v>
      </c>
      <c r="X1921" s="162" t="s">
        <v>205</v>
      </c>
      <c r="Y1921" s="162" t="s">
        <v>205</v>
      </c>
      <c r="Z1921" s="162" t="s">
        <v>246</v>
      </c>
      <c r="AA1921" s="162" t="s">
        <v>204</v>
      </c>
      <c r="AB1921" s="162" t="s">
        <v>246</v>
      </c>
      <c r="AC1921" s="162" t="s">
        <v>204</v>
      </c>
      <c r="AD1921" s="162" t="s">
        <v>204</v>
      </c>
      <c r="AE1921" s="162" t="s">
        <v>204</v>
      </c>
      <c r="AF1921" s="162" t="s">
        <v>204</v>
      </c>
      <c r="AG1921" s="162" t="s">
        <v>197</v>
      </c>
    </row>
    <row r="1922" spans="1:33" x14ac:dyDescent="0.25">
      <c r="A1922" s="162" t="s">
        <v>243</v>
      </c>
      <c r="B1922" s="162" t="s">
        <v>197</v>
      </c>
      <c r="C1922" s="162" t="s">
        <v>197</v>
      </c>
      <c r="D1922" s="162" t="s">
        <v>1358</v>
      </c>
      <c r="E1922" s="162" t="s">
        <v>197</v>
      </c>
      <c r="F1922" s="162" t="s">
        <v>1359</v>
      </c>
      <c r="G1922" s="162" t="s">
        <v>1656</v>
      </c>
      <c r="H1922" s="162" t="s">
        <v>1661</v>
      </c>
      <c r="I1922" s="162" t="s">
        <v>1641</v>
      </c>
      <c r="J1922" s="162" t="s">
        <v>186</v>
      </c>
      <c r="K1922" s="162" t="s">
        <v>10</v>
      </c>
      <c r="L1922" s="162">
        <v>1</v>
      </c>
      <c r="M1922" s="162">
        <v>2019</v>
      </c>
      <c r="N1922" s="162" t="s">
        <v>3322</v>
      </c>
      <c r="O1922" s="162">
        <v>2200</v>
      </c>
      <c r="P1922" s="162" t="s">
        <v>246</v>
      </c>
      <c r="Q1922" s="162" t="s">
        <v>246</v>
      </c>
      <c r="R1922" s="162" t="s">
        <v>242</v>
      </c>
      <c r="S1922" s="162" t="s">
        <v>204</v>
      </c>
      <c r="T1922" s="162" t="s">
        <v>204</v>
      </c>
      <c r="U1922" s="162" t="s">
        <v>246</v>
      </c>
      <c r="V1922" s="162" t="s">
        <v>246</v>
      </c>
      <c r="W1922" s="162" t="s">
        <v>204</v>
      </c>
      <c r="X1922" s="162" t="s">
        <v>205</v>
      </c>
      <c r="Y1922" s="162" t="s">
        <v>205</v>
      </c>
      <c r="Z1922" s="162" t="s">
        <v>246</v>
      </c>
      <c r="AA1922" s="162" t="s">
        <v>204</v>
      </c>
      <c r="AB1922" s="162" t="s">
        <v>246</v>
      </c>
      <c r="AC1922" s="162" t="s">
        <v>204</v>
      </c>
      <c r="AD1922" s="162" t="s">
        <v>204</v>
      </c>
      <c r="AE1922" s="162" t="s">
        <v>204</v>
      </c>
      <c r="AF1922" s="162" t="s">
        <v>204</v>
      </c>
      <c r="AG1922" s="162" t="s">
        <v>197</v>
      </c>
    </row>
    <row r="1923" spans="1:33" x14ac:dyDescent="0.25">
      <c r="A1923" s="162" t="s">
        <v>243</v>
      </c>
      <c r="B1923" s="162" t="s">
        <v>197</v>
      </c>
      <c r="C1923" s="162" t="s">
        <v>197</v>
      </c>
      <c r="D1923" s="162" t="s">
        <v>1358</v>
      </c>
      <c r="E1923" s="162" t="s">
        <v>197</v>
      </c>
      <c r="F1923" s="162" t="s">
        <v>1359</v>
      </c>
      <c r="G1923" s="162" t="s">
        <v>1656</v>
      </c>
      <c r="H1923" s="162" t="s">
        <v>1661</v>
      </c>
      <c r="I1923" s="162" t="s">
        <v>1641</v>
      </c>
      <c r="J1923" s="162" t="s">
        <v>186</v>
      </c>
      <c r="K1923" s="162" t="s">
        <v>10</v>
      </c>
      <c r="L1923" s="162">
        <v>10</v>
      </c>
      <c r="M1923" s="162">
        <v>2018</v>
      </c>
      <c r="N1923" s="162" t="s">
        <v>3321</v>
      </c>
      <c r="O1923" s="162">
        <v>1250</v>
      </c>
      <c r="P1923" s="162" t="s">
        <v>246</v>
      </c>
      <c r="Q1923" s="162" t="s">
        <v>246</v>
      </c>
      <c r="R1923" s="162" t="s">
        <v>242</v>
      </c>
      <c r="S1923" s="162" t="s">
        <v>204</v>
      </c>
      <c r="T1923" s="162" t="s">
        <v>204</v>
      </c>
      <c r="U1923" s="162" t="s">
        <v>246</v>
      </c>
      <c r="V1923" s="162" t="s">
        <v>246</v>
      </c>
      <c r="W1923" s="162" t="s">
        <v>204</v>
      </c>
      <c r="X1923" s="162" t="s">
        <v>205</v>
      </c>
      <c r="Y1923" s="162" t="s">
        <v>205</v>
      </c>
      <c r="Z1923" s="162" t="s">
        <v>246</v>
      </c>
      <c r="AA1923" s="162" t="s">
        <v>204</v>
      </c>
      <c r="AB1923" s="162" t="s">
        <v>246</v>
      </c>
      <c r="AC1923" s="162" t="s">
        <v>204</v>
      </c>
      <c r="AD1923" s="162" t="s">
        <v>204</v>
      </c>
      <c r="AE1923" s="162" t="s">
        <v>204</v>
      </c>
      <c r="AF1923" s="162" t="s">
        <v>204</v>
      </c>
      <c r="AG1923" s="162" t="s">
        <v>197</v>
      </c>
    </row>
    <row r="1924" spans="1:33" x14ac:dyDescent="0.25">
      <c r="A1924" s="162" t="s">
        <v>243</v>
      </c>
      <c r="B1924" s="162" t="s">
        <v>197</v>
      </c>
      <c r="C1924" s="162" t="s">
        <v>197</v>
      </c>
      <c r="D1924" s="162" t="s">
        <v>1358</v>
      </c>
      <c r="E1924" s="162" t="s">
        <v>197</v>
      </c>
      <c r="F1924" s="162" t="s">
        <v>1359</v>
      </c>
      <c r="G1924" s="162" t="s">
        <v>1656</v>
      </c>
      <c r="H1924" s="162" t="s">
        <v>1661</v>
      </c>
      <c r="I1924" s="162" t="s">
        <v>1641</v>
      </c>
      <c r="J1924" s="162" t="s">
        <v>186</v>
      </c>
      <c r="K1924" s="162" t="s">
        <v>10</v>
      </c>
      <c r="L1924" s="162">
        <v>9</v>
      </c>
      <c r="M1924" s="162">
        <v>2018</v>
      </c>
      <c r="N1924" s="162" t="s">
        <v>3319</v>
      </c>
      <c r="O1924" s="162">
        <v>2500</v>
      </c>
      <c r="P1924" s="162" t="s">
        <v>246</v>
      </c>
      <c r="Q1924" s="162" t="s">
        <v>246</v>
      </c>
      <c r="R1924" s="162" t="s">
        <v>242</v>
      </c>
      <c r="S1924" s="162" t="s">
        <v>204</v>
      </c>
      <c r="T1924" s="162" t="s">
        <v>204</v>
      </c>
      <c r="U1924" s="162" t="s">
        <v>246</v>
      </c>
      <c r="V1924" s="162" t="s">
        <v>246</v>
      </c>
      <c r="W1924" s="162" t="s">
        <v>204</v>
      </c>
      <c r="X1924" s="162" t="s">
        <v>205</v>
      </c>
      <c r="Y1924" s="162" t="s">
        <v>205</v>
      </c>
      <c r="Z1924" s="162" t="s">
        <v>246</v>
      </c>
      <c r="AA1924" s="162" t="s">
        <v>204</v>
      </c>
      <c r="AB1924" s="162" t="s">
        <v>246</v>
      </c>
      <c r="AC1924" s="162" t="s">
        <v>204</v>
      </c>
      <c r="AD1924" s="162" t="s">
        <v>204</v>
      </c>
      <c r="AE1924" s="162" t="s">
        <v>204</v>
      </c>
      <c r="AF1924" s="162" t="s">
        <v>204</v>
      </c>
      <c r="AG1924" s="162" t="s">
        <v>197</v>
      </c>
    </row>
    <row r="1925" spans="1:33" x14ac:dyDescent="0.25">
      <c r="A1925" s="162" t="s">
        <v>243</v>
      </c>
      <c r="B1925" s="162" t="s">
        <v>197</v>
      </c>
      <c r="C1925" s="162" t="s">
        <v>197</v>
      </c>
      <c r="D1925" s="162" t="s">
        <v>1358</v>
      </c>
      <c r="E1925" s="162" t="s">
        <v>197</v>
      </c>
      <c r="F1925" s="162" t="s">
        <v>1359</v>
      </c>
      <c r="G1925" s="162" t="s">
        <v>1656</v>
      </c>
      <c r="H1925" s="162" t="s">
        <v>1661</v>
      </c>
      <c r="I1925" s="162" t="s">
        <v>1641</v>
      </c>
      <c r="J1925" s="162" t="s">
        <v>186</v>
      </c>
      <c r="K1925" s="162" t="s">
        <v>10</v>
      </c>
      <c r="L1925" s="162">
        <v>9</v>
      </c>
      <c r="M1925" s="162">
        <v>2018</v>
      </c>
      <c r="N1925" s="162" t="s">
        <v>3320</v>
      </c>
      <c r="O1925" s="162">
        <v>1000</v>
      </c>
      <c r="P1925" s="162" t="s">
        <v>246</v>
      </c>
      <c r="Q1925" s="162" t="s">
        <v>246</v>
      </c>
      <c r="R1925" s="162" t="s">
        <v>242</v>
      </c>
      <c r="S1925" s="162" t="s">
        <v>204</v>
      </c>
      <c r="T1925" s="162" t="s">
        <v>204</v>
      </c>
      <c r="U1925" s="162" t="s">
        <v>246</v>
      </c>
      <c r="V1925" s="162" t="s">
        <v>246</v>
      </c>
      <c r="W1925" s="162" t="s">
        <v>204</v>
      </c>
      <c r="X1925" s="162" t="s">
        <v>205</v>
      </c>
      <c r="Y1925" s="162" t="s">
        <v>205</v>
      </c>
      <c r="Z1925" s="162" t="s">
        <v>246</v>
      </c>
      <c r="AA1925" s="162" t="s">
        <v>204</v>
      </c>
      <c r="AB1925" s="162" t="s">
        <v>246</v>
      </c>
      <c r="AC1925" s="162" t="s">
        <v>204</v>
      </c>
      <c r="AD1925" s="162" t="s">
        <v>204</v>
      </c>
      <c r="AE1925" s="162" t="s">
        <v>204</v>
      </c>
      <c r="AF1925" s="162" t="s">
        <v>204</v>
      </c>
      <c r="AG1925" s="162" t="s">
        <v>197</v>
      </c>
    </row>
    <row r="1926" spans="1:33" x14ac:dyDescent="0.25">
      <c r="A1926" s="162" t="s">
        <v>243</v>
      </c>
      <c r="B1926" s="162" t="s">
        <v>197</v>
      </c>
      <c r="C1926" s="162" t="s">
        <v>197</v>
      </c>
      <c r="D1926" s="162" t="s">
        <v>1358</v>
      </c>
      <c r="E1926" s="162" t="s">
        <v>197</v>
      </c>
      <c r="F1926" s="162" t="s">
        <v>1359</v>
      </c>
      <c r="G1926" s="162" t="s">
        <v>1656</v>
      </c>
      <c r="H1926" s="162" t="s">
        <v>1661</v>
      </c>
      <c r="I1926" s="162" t="s">
        <v>1641</v>
      </c>
      <c r="J1926" s="162" t="s">
        <v>186</v>
      </c>
      <c r="K1926" s="162" t="s">
        <v>10</v>
      </c>
      <c r="L1926" s="162">
        <v>3</v>
      </c>
      <c r="M1926" s="162">
        <v>2019</v>
      </c>
      <c r="N1926" s="162" t="s">
        <v>3324</v>
      </c>
      <c r="O1926" s="162">
        <v>500</v>
      </c>
      <c r="P1926" s="162" t="s">
        <v>246</v>
      </c>
      <c r="Q1926" s="162" t="s">
        <v>246</v>
      </c>
      <c r="R1926" s="162" t="s">
        <v>242</v>
      </c>
      <c r="S1926" s="162" t="s">
        <v>204</v>
      </c>
      <c r="T1926" s="162" t="s">
        <v>204</v>
      </c>
      <c r="U1926" s="162" t="s">
        <v>246</v>
      </c>
      <c r="V1926" s="162" t="s">
        <v>246</v>
      </c>
      <c r="W1926" s="162" t="s">
        <v>204</v>
      </c>
      <c r="X1926" s="162" t="s">
        <v>205</v>
      </c>
      <c r="Y1926" s="162" t="s">
        <v>205</v>
      </c>
      <c r="Z1926" s="162" t="s">
        <v>246</v>
      </c>
      <c r="AA1926" s="162" t="s">
        <v>204</v>
      </c>
      <c r="AB1926" s="162" t="s">
        <v>246</v>
      </c>
      <c r="AC1926" s="162" t="s">
        <v>204</v>
      </c>
      <c r="AD1926" s="162" t="s">
        <v>204</v>
      </c>
      <c r="AE1926" s="162" t="s">
        <v>204</v>
      </c>
      <c r="AF1926" s="162" t="s">
        <v>204</v>
      </c>
      <c r="AG1926" s="162" t="s">
        <v>197</v>
      </c>
    </row>
    <row r="1927" spans="1:33" x14ac:dyDescent="0.25">
      <c r="A1927" s="162" t="s">
        <v>243</v>
      </c>
      <c r="B1927" s="162" t="s">
        <v>197</v>
      </c>
      <c r="C1927" s="162" t="s">
        <v>197</v>
      </c>
      <c r="D1927" s="162" t="s">
        <v>1358</v>
      </c>
      <c r="E1927" s="162" t="s">
        <v>197</v>
      </c>
      <c r="F1927" s="162" t="s">
        <v>1359</v>
      </c>
      <c r="G1927" s="162" t="s">
        <v>1656</v>
      </c>
      <c r="H1927" s="162" t="s">
        <v>1661</v>
      </c>
      <c r="I1927" s="162" t="s">
        <v>1641</v>
      </c>
      <c r="J1927" s="162" t="s">
        <v>186</v>
      </c>
      <c r="K1927" s="162" t="s">
        <v>10</v>
      </c>
      <c r="L1927" s="162">
        <v>2</v>
      </c>
      <c r="M1927" s="162">
        <v>2019</v>
      </c>
      <c r="N1927" s="162" t="s">
        <v>3323</v>
      </c>
      <c r="O1927" s="162">
        <v>1500</v>
      </c>
      <c r="P1927" s="162" t="s">
        <v>246</v>
      </c>
      <c r="Q1927" s="162" t="s">
        <v>246</v>
      </c>
      <c r="R1927" s="162" t="s">
        <v>242</v>
      </c>
      <c r="S1927" s="162" t="s">
        <v>204</v>
      </c>
      <c r="T1927" s="162" t="s">
        <v>204</v>
      </c>
      <c r="U1927" s="162" t="s">
        <v>246</v>
      </c>
      <c r="V1927" s="162" t="s">
        <v>246</v>
      </c>
      <c r="W1927" s="162" t="s">
        <v>204</v>
      </c>
      <c r="X1927" s="162" t="s">
        <v>205</v>
      </c>
      <c r="Y1927" s="162" t="s">
        <v>205</v>
      </c>
      <c r="Z1927" s="162" t="s">
        <v>246</v>
      </c>
      <c r="AA1927" s="162" t="s">
        <v>204</v>
      </c>
      <c r="AB1927" s="162" t="s">
        <v>246</v>
      </c>
      <c r="AC1927" s="162" t="s">
        <v>204</v>
      </c>
      <c r="AD1927" s="162" t="s">
        <v>204</v>
      </c>
      <c r="AE1927" s="162" t="s">
        <v>204</v>
      </c>
      <c r="AF1927" s="162" t="s">
        <v>204</v>
      </c>
      <c r="AG1927" s="162" t="s">
        <v>197</v>
      </c>
    </row>
    <row r="1928" spans="1:33" x14ac:dyDescent="0.25">
      <c r="A1928" s="162" t="s">
        <v>243</v>
      </c>
      <c r="B1928" s="162" t="s">
        <v>197</v>
      </c>
      <c r="C1928" s="162" t="s">
        <v>197</v>
      </c>
      <c r="D1928" s="162" t="s">
        <v>1358</v>
      </c>
      <c r="E1928" s="162" t="s">
        <v>197</v>
      </c>
      <c r="F1928" s="162" t="s">
        <v>1359</v>
      </c>
      <c r="G1928" s="162" t="s">
        <v>1656</v>
      </c>
      <c r="H1928" s="162" t="s">
        <v>1661</v>
      </c>
      <c r="I1928" s="162" t="s">
        <v>1641</v>
      </c>
      <c r="J1928" s="162" t="s">
        <v>186</v>
      </c>
      <c r="K1928" s="162" t="s">
        <v>10</v>
      </c>
      <c r="L1928" s="162">
        <v>8</v>
      </c>
      <c r="M1928" s="162">
        <v>2018</v>
      </c>
      <c r="N1928" s="162" t="s">
        <v>3317</v>
      </c>
      <c r="O1928" s="162">
        <v>2000</v>
      </c>
      <c r="P1928" s="162" t="s">
        <v>246</v>
      </c>
      <c r="Q1928" s="162" t="s">
        <v>246</v>
      </c>
      <c r="R1928" s="162" t="s">
        <v>242</v>
      </c>
      <c r="S1928" s="162" t="s">
        <v>204</v>
      </c>
      <c r="T1928" s="162" t="s">
        <v>204</v>
      </c>
      <c r="U1928" s="162" t="s">
        <v>246</v>
      </c>
      <c r="V1928" s="162" t="s">
        <v>246</v>
      </c>
      <c r="W1928" s="162" t="s">
        <v>204</v>
      </c>
      <c r="X1928" s="162" t="s">
        <v>205</v>
      </c>
      <c r="Y1928" s="162" t="s">
        <v>205</v>
      </c>
      <c r="Z1928" s="162" t="s">
        <v>246</v>
      </c>
      <c r="AA1928" s="162" t="s">
        <v>204</v>
      </c>
      <c r="AB1928" s="162" t="s">
        <v>246</v>
      </c>
      <c r="AC1928" s="162" t="s">
        <v>204</v>
      </c>
      <c r="AD1928" s="162" t="s">
        <v>204</v>
      </c>
      <c r="AE1928" s="162" t="s">
        <v>204</v>
      </c>
      <c r="AF1928" s="162" t="s">
        <v>204</v>
      </c>
      <c r="AG1928" s="162" t="s">
        <v>197</v>
      </c>
    </row>
    <row r="1929" spans="1:33" x14ac:dyDescent="0.25">
      <c r="A1929" s="162" t="s">
        <v>243</v>
      </c>
      <c r="B1929" s="162" t="s">
        <v>197</v>
      </c>
      <c r="C1929" s="162" t="s">
        <v>197</v>
      </c>
      <c r="D1929" s="162" t="s">
        <v>1358</v>
      </c>
      <c r="E1929" s="162" t="s">
        <v>197</v>
      </c>
      <c r="F1929" s="162" t="s">
        <v>1359</v>
      </c>
      <c r="G1929" s="162" t="s">
        <v>1656</v>
      </c>
      <c r="H1929" s="162" t="s">
        <v>1661</v>
      </c>
      <c r="I1929" s="162" t="s">
        <v>1641</v>
      </c>
      <c r="J1929" s="162" t="s">
        <v>186</v>
      </c>
      <c r="K1929" s="162" t="s">
        <v>10</v>
      </c>
      <c r="L1929" s="162">
        <v>8</v>
      </c>
      <c r="M1929" s="162">
        <v>2018</v>
      </c>
      <c r="N1929" s="162" t="s">
        <v>3318</v>
      </c>
      <c r="O1929" s="162">
        <v>1000</v>
      </c>
      <c r="P1929" s="162" t="s">
        <v>246</v>
      </c>
      <c r="Q1929" s="162" t="s">
        <v>246</v>
      </c>
      <c r="R1929" s="162" t="s">
        <v>242</v>
      </c>
      <c r="S1929" s="162" t="s">
        <v>204</v>
      </c>
      <c r="T1929" s="162" t="s">
        <v>204</v>
      </c>
      <c r="U1929" s="162" t="s">
        <v>246</v>
      </c>
      <c r="V1929" s="162" t="s">
        <v>246</v>
      </c>
      <c r="W1929" s="162" t="s">
        <v>204</v>
      </c>
      <c r="X1929" s="162" t="s">
        <v>205</v>
      </c>
      <c r="Y1929" s="162" t="s">
        <v>205</v>
      </c>
      <c r="Z1929" s="162" t="s">
        <v>246</v>
      </c>
      <c r="AA1929" s="162" t="s">
        <v>204</v>
      </c>
      <c r="AB1929" s="162" t="s">
        <v>246</v>
      </c>
      <c r="AC1929" s="162" t="s">
        <v>204</v>
      </c>
      <c r="AD1929" s="162" t="s">
        <v>204</v>
      </c>
      <c r="AE1929" s="162" t="s">
        <v>204</v>
      </c>
      <c r="AF1929" s="162" t="s">
        <v>204</v>
      </c>
      <c r="AG1929" s="162" t="s">
        <v>197</v>
      </c>
    </row>
    <row r="1930" spans="1:33" x14ac:dyDescent="0.25">
      <c r="A1930" s="162" t="s">
        <v>243</v>
      </c>
      <c r="B1930" s="162" t="s">
        <v>197</v>
      </c>
      <c r="C1930" s="162" t="s">
        <v>197</v>
      </c>
      <c r="D1930" s="162" t="s">
        <v>1358</v>
      </c>
      <c r="E1930" s="162" t="s">
        <v>197</v>
      </c>
      <c r="F1930" s="162" t="s">
        <v>1359</v>
      </c>
      <c r="G1930" s="162" t="s">
        <v>1656</v>
      </c>
      <c r="H1930" s="162" t="s">
        <v>1661</v>
      </c>
      <c r="I1930" s="162" t="s">
        <v>1641</v>
      </c>
      <c r="J1930" s="162" t="s">
        <v>186</v>
      </c>
      <c r="K1930" s="162" t="s">
        <v>10</v>
      </c>
      <c r="L1930" s="162">
        <v>7</v>
      </c>
      <c r="M1930" s="162">
        <v>2018</v>
      </c>
      <c r="N1930" s="162" t="s">
        <v>3315</v>
      </c>
      <c r="O1930" s="162">
        <v>1500</v>
      </c>
      <c r="P1930" s="162" t="s">
        <v>204</v>
      </c>
      <c r="Q1930" s="162" t="s">
        <v>204</v>
      </c>
      <c r="R1930" s="162" t="s">
        <v>242</v>
      </c>
      <c r="S1930" s="162" t="s">
        <v>204</v>
      </c>
      <c r="T1930" s="162" t="s">
        <v>204</v>
      </c>
      <c r="U1930" s="162" t="s">
        <v>204</v>
      </c>
      <c r="V1930" s="162" t="s">
        <v>204</v>
      </c>
      <c r="W1930" s="162" t="s">
        <v>204</v>
      </c>
      <c r="X1930" s="162" t="s">
        <v>205</v>
      </c>
      <c r="Y1930" s="162" t="s">
        <v>205</v>
      </c>
      <c r="Z1930" s="162" t="s">
        <v>204</v>
      </c>
      <c r="AA1930" s="162" t="s">
        <v>204</v>
      </c>
      <c r="AB1930" s="162" t="s">
        <v>205</v>
      </c>
      <c r="AC1930" s="162" t="s">
        <v>204</v>
      </c>
      <c r="AD1930" s="162" t="s">
        <v>204</v>
      </c>
      <c r="AE1930" s="162" t="s">
        <v>204</v>
      </c>
      <c r="AF1930" s="162" t="s">
        <v>204</v>
      </c>
      <c r="AG1930" s="162" t="s">
        <v>197</v>
      </c>
    </row>
    <row r="1931" spans="1:33" x14ac:dyDescent="0.25">
      <c r="A1931" s="162" t="s">
        <v>243</v>
      </c>
      <c r="B1931" s="162" t="s">
        <v>197</v>
      </c>
      <c r="C1931" s="162" t="s">
        <v>197</v>
      </c>
      <c r="D1931" s="162" t="s">
        <v>1358</v>
      </c>
      <c r="E1931" s="162" t="s">
        <v>197</v>
      </c>
      <c r="F1931" s="162" t="s">
        <v>1359</v>
      </c>
      <c r="G1931" s="162" t="s">
        <v>1656</v>
      </c>
      <c r="H1931" s="162" t="s">
        <v>1661</v>
      </c>
      <c r="I1931" s="162" t="s">
        <v>1641</v>
      </c>
      <c r="J1931" s="162" t="s">
        <v>186</v>
      </c>
      <c r="K1931" s="162" t="s">
        <v>10</v>
      </c>
      <c r="L1931" s="162">
        <v>7</v>
      </c>
      <c r="M1931" s="162">
        <v>2018</v>
      </c>
      <c r="N1931" s="162" t="s">
        <v>3316</v>
      </c>
      <c r="O1931" s="162">
        <v>250</v>
      </c>
      <c r="P1931" s="162" t="s">
        <v>204</v>
      </c>
      <c r="Q1931" s="162" t="s">
        <v>204</v>
      </c>
      <c r="R1931" s="162" t="s">
        <v>242</v>
      </c>
      <c r="S1931" s="162" t="s">
        <v>204</v>
      </c>
      <c r="T1931" s="162" t="s">
        <v>204</v>
      </c>
      <c r="U1931" s="162" t="s">
        <v>204</v>
      </c>
      <c r="V1931" s="162" t="s">
        <v>204</v>
      </c>
      <c r="W1931" s="162" t="s">
        <v>204</v>
      </c>
      <c r="X1931" s="162" t="s">
        <v>205</v>
      </c>
      <c r="Y1931" s="162" t="s">
        <v>205</v>
      </c>
      <c r="Z1931" s="162" t="s">
        <v>204</v>
      </c>
      <c r="AA1931" s="162" t="s">
        <v>204</v>
      </c>
      <c r="AB1931" s="162" t="s">
        <v>205</v>
      </c>
      <c r="AC1931" s="162" t="s">
        <v>204</v>
      </c>
      <c r="AD1931" s="162" t="s">
        <v>204</v>
      </c>
      <c r="AE1931" s="162" t="s">
        <v>204</v>
      </c>
      <c r="AF1931" s="162" t="s">
        <v>204</v>
      </c>
      <c r="AG1931" s="162" t="s">
        <v>197</v>
      </c>
    </row>
    <row r="1932" spans="1:33" x14ac:dyDescent="0.25">
      <c r="A1932" s="162" t="s">
        <v>243</v>
      </c>
      <c r="B1932" s="162" t="s">
        <v>197</v>
      </c>
      <c r="C1932" s="162" t="s">
        <v>197</v>
      </c>
      <c r="D1932" s="162" t="s">
        <v>1358</v>
      </c>
      <c r="E1932" s="162" t="s">
        <v>197</v>
      </c>
      <c r="F1932" s="162" t="s">
        <v>1359</v>
      </c>
      <c r="G1932" s="162" t="s">
        <v>3070</v>
      </c>
      <c r="H1932" s="162" t="s">
        <v>3071</v>
      </c>
      <c r="I1932" s="162" t="s">
        <v>1419</v>
      </c>
      <c r="J1932" s="162" t="s">
        <v>1412</v>
      </c>
      <c r="K1932" s="162" t="s">
        <v>47</v>
      </c>
      <c r="L1932" s="162">
        <v>7</v>
      </c>
      <c r="M1932" s="162">
        <v>2018</v>
      </c>
      <c r="N1932" s="162" t="s">
        <v>3328</v>
      </c>
      <c r="O1932" s="162">
        <v>3298</v>
      </c>
      <c r="P1932" s="162" t="s">
        <v>204</v>
      </c>
      <c r="Q1932" s="162" t="s">
        <v>204</v>
      </c>
      <c r="R1932" s="162" t="s">
        <v>242</v>
      </c>
      <c r="S1932" s="162" t="s">
        <v>204</v>
      </c>
      <c r="T1932" s="162" t="s">
        <v>204</v>
      </c>
      <c r="U1932" s="162" t="s">
        <v>204</v>
      </c>
      <c r="V1932" s="162" t="s">
        <v>204</v>
      </c>
      <c r="W1932" s="162" t="s">
        <v>204</v>
      </c>
      <c r="X1932" s="162" t="s">
        <v>205</v>
      </c>
      <c r="Y1932" s="162" t="s">
        <v>204</v>
      </c>
      <c r="Z1932" s="162" t="s">
        <v>204</v>
      </c>
      <c r="AA1932" s="162" t="s">
        <v>204</v>
      </c>
      <c r="AB1932" s="162" t="s">
        <v>204</v>
      </c>
      <c r="AC1932" s="162" t="s">
        <v>204</v>
      </c>
      <c r="AD1932" s="162" t="s">
        <v>204</v>
      </c>
      <c r="AE1932" s="162" t="s">
        <v>204</v>
      </c>
      <c r="AF1932" s="162" t="s">
        <v>204</v>
      </c>
      <c r="AG1932" s="162" t="s">
        <v>197</v>
      </c>
    </row>
    <row r="1933" spans="1:33" x14ac:dyDescent="0.25">
      <c r="A1933" s="162" t="s">
        <v>243</v>
      </c>
      <c r="B1933" s="162" t="s">
        <v>197</v>
      </c>
      <c r="C1933" s="162" t="s">
        <v>197</v>
      </c>
      <c r="D1933" s="162" t="s">
        <v>1358</v>
      </c>
      <c r="E1933" s="162" t="s">
        <v>197</v>
      </c>
      <c r="F1933" s="162" t="s">
        <v>1359</v>
      </c>
      <c r="G1933" s="162" t="s">
        <v>3070</v>
      </c>
      <c r="H1933" s="162" t="s">
        <v>3071</v>
      </c>
      <c r="I1933" s="162" t="s">
        <v>1419</v>
      </c>
      <c r="J1933" s="162" t="s">
        <v>1412</v>
      </c>
      <c r="K1933" s="162" t="s">
        <v>47</v>
      </c>
      <c r="L1933" s="162">
        <v>10</v>
      </c>
      <c r="M1933" s="162">
        <v>2018</v>
      </c>
      <c r="N1933" s="162" t="s">
        <v>3331</v>
      </c>
      <c r="O1933" s="162">
        <v>1698</v>
      </c>
      <c r="P1933" s="162" t="s">
        <v>246</v>
      </c>
      <c r="Q1933" s="162" t="s">
        <v>246</v>
      </c>
      <c r="R1933" s="162" t="s">
        <v>242</v>
      </c>
      <c r="S1933" s="162" t="s">
        <v>204</v>
      </c>
      <c r="T1933" s="162" t="s">
        <v>204</v>
      </c>
      <c r="U1933" s="162" t="s">
        <v>246</v>
      </c>
      <c r="V1933" s="162" t="s">
        <v>246</v>
      </c>
      <c r="W1933" s="162" t="s">
        <v>204</v>
      </c>
      <c r="X1933" s="162" t="s">
        <v>205</v>
      </c>
      <c r="Y1933" s="162" t="s">
        <v>204</v>
      </c>
      <c r="Z1933" s="162" t="s">
        <v>246</v>
      </c>
      <c r="AA1933" s="162" t="s">
        <v>204</v>
      </c>
      <c r="AB1933" s="162" t="s">
        <v>246</v>
      </c>
      <c r="AC1933" s="162" t="s">
        <v>204</v>
      </c>
      <c r="AD1933" s="162" t="s">
        <v>204</v>
      </c>
      <c r="AE1933" s="162" t="s">
        <v>204</v>
      </c>
      <c r="AF1933" s="162" t="s">
        <v>204</v>
      </c>
      <c r="AG1933" s="162" t="s">
        <v>197</v>
      </c>
    </row>
    <row r="1934" spans="1:33" x14ac:dyDescent="0.25">
      <c r="A1934" s="162" t="s">
        <v>243</v>
      </c>
      <c r="B1934" s="162" t="s">
        <v>197</v>
      </c>
      <c r="C1934" s="162" t="s">
        <v>197</v>
      </c>
      <c r="D1934" s="162" t="s">
        <v>1358</v>
      </c>
      <c r="E1934" s="162" t="s">
        <v>197</v>
      </c>
      <c r="F1934" s="162" t="s">
        <v>1359</v>
      </c>
      <c r="G1934" s="162" t="s">
        <v>3070</v>
      </c>
      <c r="H1934" s="162" t="s">
        <v>3071</v>
      </c>
      <c r="I1934" s="162" t="s">
        <v>1419</v>
      </c>
      <c r="J1934" s="162" t="s">
        <v>1412</v>
      </c>
      <c r="K1934" s="162" t="s">
        <v>47</v>
      </c>
      <c r="L1934" s="162">
        <v>11</v>
      </c>
      <c r="M1934" s="162">
        <v>2018</v>
      </c>
      <c r="N1934" s="162" t="s">
        <v>3332</v>
      </c>
      <c r="O1934" s="162">
        <v>1143</v>
      </c>
      <c r="P1934" s="162" t="s">
        <v>246</v>
      </c>
      <c r="Q1934" s="162" t="s">
        <v>246</v>
      </c>
      <c r="R1934" s="162" t="s">
        <v>242</v>
      </c>
      <c r="S1934" s="162" t="s">
        <v>204</v>
      </c>
      <c r="T1934" s="162" t="s">
        <v>204</v>
      </c>
      <c r="U1934" s="162" t="s">
        <v>246</v>
      </c>
      <c r="V1934" s="162" t="s">
        <v>246</v>
      </c>
      <c r="W1934" s="162" t="s">
        <v>204</v>
      </c>
      <c r="X1934" s="162" t="s">
        <v>205</v>
      </c>
      <c r="Y1934" s="162" t="s">
        <v>204</v>
      </c>
      <c r="Z1934" s="162" t="s">
        <v>246</v>
      </c>
      <c r="AA1934" s="162" t="s">
        <v>204</v>
      </c>
      <c r="AB1934" s="162" t="s">
        <v>246</v>
      </c>
      <c r="AC1934" s="162" t="s">
        <v>204</v>
      </c>
      <c r="AD1934" s="162" t="s">
        <v>204</v>
      </c>
      <c r="AE1934" s="162" t="s">
        <v>204</v>
      </c>
      <c r="AF1934" s="162" t="s">
        <v>204</v>
      </c>
      <c r="AG1934" s="162" t="s">
        <v>197</v>
      </c>
    </row>
    <row r="1935" spans="1:33" x14ac:dyDescent="0.25">
      <c r="A1935" s="162" t="s">
        <v>243</v>
      </c>
      <c r="B1935" s="162" t="s">
        <v>197</v>
      </c>
      <c r="C1935" s="162" t="s">
        <v>197</v>
      </c>
      <c r="D1935" s="162" t="s">
        <v>1358</v>
      </c>
      <c r="E1935" s="162" t="s">
        <v>197</v>
      </c>
      <c r="F1935" s="162" t="s">
        <v>1359</v>
      </c>
      <c r="G1935" s="162" t="s">
        <v>3070</v>
      </c>
      <c r="H1935" s="162" t="s">
        <v>3071</v>
      </c>
      <c r="I1935" s="162" t="s">
        <v>1419</v>
      </c>
      <c r="J1935" s="162" t="s">
        <v>1412</v>
      </c>
      <c r="K1935" s="162" t="s">
        <v>47</v>
      </c>
      <c r="L1935" s="162">
        <v>8</v>
      </c>
      <c r="M1935" s="162">
        <v>2019</v>
      </c>
      <c r="N1935" s="162" t="s">
        <v>3336</v>
      </c>
      <c r="O1935" s="162">
        <v>3190</v>
      </c>
      <c r="P1935" s="162" t="s">
        <v>246</v>
      </c>
      <c r="Q1935" s="162" t="s">
        <v>246</v>
      </c>
      <c r="R1935" s="162" t="s">
        <v>242</v>
      </c>
      <c r="S1935" s="162" t="s">
        <v>204</v>
      </c>
      <c r="T1935" s="162" t="s">
        <v>204</v>
      </c>
      <c r="U1935" s="162" t="s">
        <v>246</v>
      </c>
      <c r="V1935" s="162" t="s">
        <v>246</v>
      </c>
      <c r="W1935" s="162" t="s">
        <v>204</v>
      </c>
      <c r="X1935" s="162" t="s">
        <v>205</v>
      </c>
      <c r="Y1935" s="162" t="s">
        <v>204</v>
      </c>
      <c r="Z1935" s="162" t="s">
        <v>246</v>
      </c>
      <c r="AA1935" s="162" t="s">
        <v>204</v>
      </c>
      <c r="AB1935" s="162" t="s">
        <v>246</v>
      </c>
      <c r="AC1935" s="162" t="s">
        <v>204</v>
      </c>
      <c r="AD1935" s="162" t="s">
        <v>204</v>
      </c>
      <c r="AE1935" s="162" t="s">
        <v>246</v>
      </c>
      <c r="AF1935" s="162" t="s">
        <v>204</v>
      </c>
      <c r="AG1935" s="162" t="s">
        <v>197</v>
      </c>
    </row>
    <row r="1936" spans="1:33" x14ac:dyDescent="0.25">
      <c r="A1936" s="162" t="s">
        <v>243</v>
      </c>
      <c r="B1936" s="162" t="s">
        <v>197</v>
      </c>
      <c r="C1936" s="162" t="s">
        <v>197</v>
      </c>
      <c r="D1936" s="162" t="s">
        <v>1358</v>
      </c>
      <c r="E1936" s="162" t="s">
        <v>197</v>
      </c>
      <c r="F1936" s="162" t="s">
        <v>1359</v>
      </c>
      <c r="G1936" s="162" t="s">
        <v>3070</v>
      </c>
      <c r="H1936" s="162" t="s">
        <v>3071</v>
      </c>
      <c r="I1936" s="162" t="s">
        <v>1419</v>
      </c>
      <c r="J1936" s="162" t="s">
        <v>1412</v>
      </c>
      <c r="K1936" s="162" t="s">
        <v>47</v>
      </c>
      <c r="L1936" s="162">
        <v>9</v>
      </c>
      <c r="M1936" s="162">
        <v>2018</v>
      </c>
      <c r="N1936" s="162" t="s">
        <v>3330</v>
      </c>
      <c r="O1936" s="162">
        <v>2400</v>
      </c>
      <c r="P1936" s="162" t="s">
        <v>246</v>
      </c>
      <c r="Q1936" s="162" t="s">
        <v>246</v>
      </c>
      <c r="R1936" s="162" t="s">
        <v>242</v>
      </c>
      <c r="S1936" s="162" t="s">
        <v>204</v>
      </c>
      <c r="T1936" s="162" t="s">
        <v>204</v>
      </c>
      <c r="U1936" s="162" t="s">
        <v>246</v>
      </c>
      <c r="V1936" s="162" t="s">
        <v>246</v>
      </c>
      <c r="W1936" s="162" t="s">
        <v>204</v>
      </c>
      <c r="X1936" s="162" t="s">
        <v>205</v>
      </c>
      <c r="Y1936" s="162" t="s">
        <v>204</v>
      </c>
      <c r="Z1936" s="162" t="s">
        <v>246</v>
      </c>
      <c r="AA1936" s="162" t="s">
        <v>204</v>
      </c>
      <c r="AB1936" s="162" t="s">
        <v>246</v>
      </c>
      <c r="AC1936" s="162" t="s">
        <v>204</v>
      </c>
      <c r="AD1936" s="162" t="s">
        <v>204</v>
      </c>
      <c r="AE1936" s="162" t="s">
        <v>204</v>
      </c>
      <c r="AF1936" s="162" t="s">
        <v>204</v>
      </c>
      <c r="AG1936" s="162" t="s">
        <v>197</v>
      </c>
    </row>
    <row r="1937" spans="1:33" x14ac:dyDescent="0.25">
      <c r="A1937" s="162" t="s">
        <v>243</v>
      </c>
      <c r="B1937" s="162" t="s">
        <v>197</v>
      </c>
      <c r="C1937" s="162" t="s">
        <v>197</v>
      </c>
      <c r="D1937" s="162" t="s">
        <v>1358</v>
      </c>
      <c r="E1937" s="162" t="s">
        <v>197</v>
      </c>
      <c r="F1937" s="162" t="s">
        <v>1359</v>
      </c>
      <c r="G1937" s="162" t="s">
        <v>3070</v>
      </c>
      <c r="H1937" s="162" t="s">
        <v>3071</v>
      </c>
      <c r="I1937" s="162" t="s">
        <v>1419</v>
      </c>
      <c r="J1937" s="162" t="s">
        <v>1412</v>
      </c>
      <c r="K1937" s="162" t="s">
        <v>47</v>
      </c>
      <c r="L1937" s="162">
        <v>8</v>
      </c>
      <c r="M1937" s="162">
        <v>2018</v>
      </c>
      <c r="N1937" s="162" t="s">
        <v>3329</v>
      </c>
      <c r="O1937" s="162">
        <v>2658</v>
      </c>
      <c r="P1937" s="162" t="s">
        <v>246</v>
      </c>
      <c r="Q1937" s="162" t="s">
        <v>246</v>
      </c>
      <c r="R1937" s="162" t="s">
        <v>242</v>
      </c>
      <c r="S1937" s="162" t="s">
        <v>204</v>
      </c>
      <c r="T1937" s="162" t="s">
        <v>204</v>
      </c>
      <c r="U1937" s="162" t="s">
        <v>246</v>
      </c>
      <c r="V1937" s="162" t="s">
        <v>246</v>
      </c>
      <c r="W1937" s="162" t="s">
        <v>204</v>
      </c>
      <c r="X1937" s="162" t="s">
        <v>205</v>
      </c>
      <c r="Y1937" s="162" t="s">
        <v>204</v>
      </c>
      <c r="Z1937" s="162" t="s">
        <v>246</v>
      </c>
      <c r="AA1937" s="162" t="s">
        <v>204</v>
      </c>
      <c r="AB1937" s="162" t="s">
        <v>246</v>
      </c>
      <c r="AC1937" s="162" t="s">
        <v>204</v>
      </c>
      <c r="AD1937" s="162" t="s">
        <v>204</v>
      </c>
      <c r="AE1937" s="162" t="s">
        <v>204</v>
      </c>
      <c r="AF1937" s="162" t="s">
        <v>204</v>
      </c>
      <c r="AG1937" s="162" t="s">
        <v>197</v>
      </c>
    </row>
    <row r="1938" spans="1:33" x14ac:dyDescent="0.25">
      <c r="A1938" s="162" t="s">
        <v>243</v>
      </c>
      <c r="B1938" s="162" t="s">
        <v>197</v>
      </c>
      <c r="C1938" s="162" t="s">
        <v>197</v>
      </c>
      <c r="D1938" s="162" t="s">
        <v>1358</v>
      </c>
      <c r="E1938" s="162" t="s">
        <v>197</v>
      </c>
      <c r="F1938" s="162" t="s">
        <v>1359</v>
      </c>
      <c r="G1938" s="162" t="s">
        <v>3070</v>
      </c>
      <c r="H1938" s="162" t="s">
        <v>3071</v>
      </c>
      <c r="I1938" s="162" t="s">
        <v>1419</v>
      </c>
      <c r="J1938" s="162" t="s">
        <v>1412</v>
      </c>
      <c r="K1938" s="162" t="s">
        <v>47</v>
      </c>
      <c r="L1938" s="162">
        <v>12</v>
      </c>
      <c r="M1938" s="162">
        <v>2018</v>
      </c>
      <c r="N1938" s="162" t="s">
        <v>3333</v>
      </c>
      <c r="O1938" s="162">
        <v>736</v>
      </c>
      <c r="P1938" s="162" t="s">
        <v>246</v>
      </c>
      <c r="Q1938" s="162" t="s">
        <v>246</v>
      </c>
      <c r="R1938" s="162" t="s">
        <v>242</v>
      </c>
      <c r="S1938" s="162" t="s">
        <v>204</v>
      </c>
      <c r="T1938" s="162" t="s">
        <v>204</v>
      </c>
      <c r="U1938" s="162" t="s">
        <v>246</v>
      </c>
      <c r="V1938" s="162" t="s">
        <v>246</v>
      </c>
      <c r="W1938" s="162" t="s">
        <v>204</v>
      </c>
      <c r="X1938" s="162" t="s">
        <v>205</v>
      </c>
      <c r="Y1938" s="162" t="s">
        <v>204</v>
      </c>
      <c r="Z1938" s="162" t="s">
        <v>246</v>
      </c>
      <c r="AA1938" s="162" t="s">
        <v>204</v>
      </c>
      <c r="AB1938" s="162" t="s">
        <v>246</v>
      </c>
      <c r="AC1938" s="162" t="s">
        <v>204</v>
      </c>
      <c r="AD1938" s="162" t="s">
        <v>204</v>
      </c>
      <c r="AE1938" s="162" t="s">
        <v>204</v>
      </c>
      <c r="AF1938" s="162" t="s">
        <v>204</v>
      </c>
      <c r="AG1938" s="162" t="s">
        <v>197</v>
      </c>
    </row>
    <row r="1939" spans="1:33" x14ac:dyDescent="0.25">
      <c r="A1939" s="162" t="s">
        <v>243</v>
      </c>
      <c r="B1939" s="162" t="s">
        <v>197</v>
      </c>
      <c r="C1939" s="162" t="s">
        <v>197</v>
      </c>
      <c r="D1939" s="162" t="s">
        <v>1358</v>
      </c>
      <c r="E1939" s="162" t="s">
        <v>197</v>
      </c>
      <c r="F1939" s="162" t="s">
        <v>1359</v>
      </c>
      <c r="G1939" s="162" t="s">
        <v>3070</v>
      </c>
      <c r="H1939" s="162" t="s">
        <v>3071</v>
      </c>
      <c r="I1939" s="162" t="s">
        <v>1419</v>
      </c>
      <c r="J1939" s="162" t="s">
        <v>1412</v>
      </c>
      <c r="K1939" s="162" t="s">
        <v>47</v>
      </c>
      <c r="L1939" s="162">
        <v>9</v>
      </c>
      <c r="M1939" s="162">
        <v>2019</v>
      </c>
      <c r="N1939" s="162" t="s">
        <v>3337</v>
      </c>
      <c r="O1939" s="162">
        <v>2247</v>
      </c>
      <c r="P1939" s="162" t="s">
        <v>246</v>
      </c>
      <c r="Q1939" s="162" t="s">
        <v>246</v>
      </c>
      <c r="R1939" s="162" t="s">
        <v>242</v>
      </c>
      <c r="S1939" s="162" t="s">
        <v>204</v>
      </c>
      <c r="T1939" s="162" t="s">
        <v>204</v>
      </c>
      <c r="U1939" s="162" t="s">
        <v>246</v>
      </c>
      <c r="V1939" s="162" t="s">
        <v>246</v>
      </c>
      <c r="W1939" s="162" t="s">
        <v>204</v>
      </c>
      <c r="X1939" s="162" t="s">
        <v>205</v>
      </c>
      <c r="Y1939" s="162" t="s">
        <v>204</v>
      </c>
      <c r="Z1939" s="162" t="s">
        <v>246</v>
      </c>
      <c r="AA1939" s="162" t="s">
        <v>204</v>
      </c>
      <c r="AB1939" s="162" t="s">
        <v>246</v>
      </c>
      <c r="AC1939" s="162" t="s">
        <v>204</v>
      </c>
      <c r="AD1939" s="162" t="s">
        <v>204</v>
      </c>
      <c r="AE1939" s="162" t="s">
        <v>246</v>
      </c>
      <c r="AF1939" s="162" t="s">
        <v>204</v>
      </c>
      <c r="AG1939" s="162" t="s">
        <v>197</v>
      </c>
    </row>
    <row r="1940" spans="1:33" x14ac:dyDescent="0.25">
      <c r="A1940" s="162" t="s">
        <v>243</v>
      </c>
      <c r="B1940" s="162" t="s">
        <v>197</v>
      </c>
      <c r="C1940" s="162" t="s">
        <v>197</v>
      </c>
      <c r="D1940" s="162" t="s">
        <v>1358</v>
      </c>
      <c r="E1940" s="162" t="s">
        <v>197</v>
      </c>
      <c r="F1940" s="162" t="s">
        <v>1359</v>
      </c>
      <c r="G1940" s="162" t="s">
        <v>3070</v>
      </c>
      <c r="H1940" s="162" t="s">
        <v>3071</v>
      </c>
      <c r="I1940" s="162" t="s">
        <v>1419</v>
      </c>
      <c r="J1940" s="162" t="s">
        <v>1412</v>
      </c>
      <c r="K1940" s="162" t="s">
        <v>47</v>
      </c>
      <c r="L1940" s="162">
        <v>7</v>
      </c>
      <c r="M1940" s="162">
        <v>2019</v>
      </c>
      <c r="N1940" s="162" t="s">
        <v>3335</v>
      </c>
      <c r="O1940" s="162">
        <v>3236</v>
      </c>
      <c r="P1940" s="162" t="s">
        <v>246</v>
      </c>
      <c r="Q1940" s="162" t="s">
        <v>246</v>
      </c>
      <c r="R1940" s="162" t="s">
        <v>242</v>
      </c>
      <c r="S1940" s="162" t="s">
        <v>204</v>
      </c>
      <c r="T1940" s="162" t="s">
        <v>204</v>
      </c>
      <c r="U1940" s="162" t="s">
        <v>246</v>
      </c>
      <c r="V1940" s="162" t="s">
        <v>246</v>
      </c>
      <c r="W1940" s="162" t="s">
        <v>204</v>
      </c>
      <c r="X1940" s="162" t="s">
        <v>205</v>
      </c>
      <c r="Y1940" s="162" t="s">
        <v>204</v>
      </c>
      <c r="Z1940" s="162" t="s">
        <v>246</v>
      </c>
      <c r="AA1940" s="162" t="s">
        <v>204</v>
      </c>
      <c r="AB1940" s="162" t="s">
        <v>246</v>
      </c>
      <c r="AC1940" s="162" t="s">
        <v>204</v>
      </c>
      <c r="AD1940" s="162" t="s">
        <v>204</v>
      </c>
      <c r="AE1940" s="162" t="s">
        <v>246</v>
      </c>
      <c r="AF1940" s="162" t="s">
        <v>204</v>
      </c>
      <c r="AG1940" s="162" t="s">
        <v>197</v>
      </c>
    </row>
    <row r="1941" spans="1:33" x14ac:dyDescent="0.25">
      <c r="A1941" s="162" t="s">
        <v>243</v>
      </c>
      <c r="B1941" s="162" t="s">
        <v>197</v>
      </c>
      <c r="C1941" s="162" t="s">
        <v>197</v>
      </c>
      <c r="D1941" s="162" t="s">
        <v>1358</v>
      </c>
      <c r="E1941" s="162" t="s">
        <v>197</v>
      </c>
      <c r="F1941" s="162" t="s">
        <v>1359</v>
      </c>
      <c r="G1941" s="162" t="s">
        <v>3070</v>
      </c>
      <c r="H1941" s="162" t="s">
        <v>3071</v>
      </c>
      <c r="I1941" s="162" t="s">
        <v>1419</v>
      </c>
      <c r="J1941" s="162" t="s">
        <v>1412</v>
      </c>
      <c r="K1941" s="162" t="s">
        <v>47</v>
      </c>
      <c r="L1941" s="162">
        <v>11</v>
      </c>
      <c r="M1941" s="162">
        <v>2019</v>
      </c>
      <c r="N1941" s="162" t="s">
        <v>3326</v>
      </c>
      <c r="O1941" s="162">
        <v>1250</v>
      </c>
      <c r="P1941" s="162" t="s">
        <v>246</v>
      </c>
      <c r="Q1941" s="162" t="s">
        <v>246</v>
      </c>
      <c r="R1941" s="162" t="s">
        <v>242</v>
      </c>
      <c r="S1941" s="162" t="s">
        <v>204</v>
      </c>
      <c r="T1941" s="162" t="s">
        <v>204</v>
      </c>
      <c r="U1941" s="162" t="s">
        <v>246</v>
      </c>
      <c r="V1941" s="162" t="s">
        <v>246</v>
      </c>
      <c r="W1941" s="162" t="s">
        <v>204</v>
      </c>
      <c r="X1941" s="162" t="s">
        <v>205</v>
      </c>
      <c r="Y1941" s="162" t="s">
        <v>204</v>
      </c>
      <c r="Z1941" s="162" t="s">
        <v>246</v>
      </c>
      <c r="AA1941" s="162" t="s">
        <v>204</v>
      </c>
      <c r="AB1941" s="162" t="s">
        <v>246</v>
      </c>
      <c r="AC1941" s="162" t="s">
        <v>204</v>
      </c>
      <c r="AD1941" s="162" t="s">
        <v>204</v>
      </c>
      <c r="AE1941" s="162" t="s">
        <v>246</v>
      </c>
      <c r="AF1941" s="162" t="s">
        <v>204</v>
      </c>
      <c r="AG1941" s="162" t="s">
        <v>197</v>
      </c>
    </row>
    <row r="1942" spans="1:33" x14ac:dyDescent="0.25">
      <c r="A1942" s="162" t="s">
        <v>243</v>
      </c>
      <c r="B1942" s="162" t="s">
        <v>197</v>
      </c>
      <c r="C1942" s="162" t="s">
        <v>197</v>
      </c>
      <c r="D1942" s="162" t="s">
        <v>1358</v>
      </c>
      <c r="E1942" s="162" t="s">
        <v>197</v>
      </c>
      <c r="F1942" s="162" t="s">
        <v>1359</v>
      </c>
      <c r="G1942" s="162" t="s">
        <v>3070</v>
      </c>
      <c r="H1942" s="162" t="s">
        <v>3071</v>
      </c>
      <c r="I1942" s="162" t="s">
        <v>1419</v>
      </c>
      <c r="J1942" s="162" t="s">
        <v>1412</v>
      </c>
      <c r="K1942" s="162" t="s">
        <v>47</v>
      </c>
      <c r="L1942" s="162">
        <v>6</v>
      </c>
      <c r="M1942" s="162">
        <v>2019</v>
      </c>
      <c r="N1942" s="162" t="s">
        <v>3334</v>
      </c>
      <c r="O1942" s="162">
        <v>2404</v>
      </c>
      <c r="P1942" s="162" t="s">
        <v>246</v>
      </c>
      <c r="Q1942" s="162" t="s">
        <v>246</v>
      </c>
      <c r="R1942" s="162" t="s">
        <v>242</v>
      </c>
      <c r="S1942" s="162" t="s">
        <v>204</v>
      </c>
      <c r="T1942" s="162" t="s">
        <v>204</v>
      </c>
      <c r="U1942" s="162" t="s">
        <v>246</v>
      </c>
      <c r="V1942" s="162" t="s">
        <v>246</v>
      </c>
      <c r="W1942" s="162" t="s">
        <v>204</v>
      </c>
      <c r="X1942" s="162" t="s">
        <v>205</v>
      </c>
      <c r="Y1942" s="162" t="s">
        <v>204</v>
      </c>
      <c r="Z1942" s="162" t="s">
        <v>246</v>
      </c>
      <c r="AA1942" s="162" t="s">
        <v>204</v>
      </c>
      <c r="AB1942" s="162" t="s">
        <v>246</v>
      </c>
      <c r="AC1942" s="162" t="s">
        <v>204</v>
      </c>
      <c r="AD1942" s="162" t="s">
        <v>204</v>
      </c>
      <c r="AE1942" s="162" t="s">
        <v>246</v>
      </c>
      <c r="AF1942" s="162" t="s">
        <v>204</v>
      </c>
      <c r="AG1942" s="162" t="s">
        <v>197</v>
      </c>
    </row>
    <row r="1943" spans="1:33" x14ac:dyDescent="0.25">
      <c r="A1943" s="162" t="s">
        <v>243</v>
      </c>
      <c r="B1943" s="162" t="s">
        <v>197</v>
      </c>
      <c r="C1943" s="162" t="s">
        <v>197</v>
      </c>
      <c r="D1943" s="162" t="s">
        <v>1358</v>
      </c>
      <c r="E1943" s="162" t="s">
        <v>197</v>
      </c>
      <c r="F1943" s="162" t="s">
        <v>1359</v>
      </c>
      <c r="G1943" s="162" t="s">
        <v>3070</v>
      </c>
      <c r="H1943" s="162" t="s">
        <v>3071</v>
      </c>
      <c r="I1943" s="162" t="s">
        <v>1419</v>
      </c>
      <c r="J1943" s="162" t="s">
        <v>1412</v>
      </c>
      <c r="K1943" s="162" t="s">
        <v>47</v>
      </c>
      <c r="L1943" s="162">
        <v>10</v>
      </c>
      <c r="M1943" s="162">
        <v>2019</v>
      </c>
      <c r="N1943" s="162" t="s">
        <v>3325</v>
      </c>
      <c r="O1943" s="162">
        <v>1961</v>
      </c>
      <c r="P1943" s="162" t="s">
        <v>246</v>
      </c>
      <c r="Q1943" s="162" t="s">
        <v>246</v>
      </c>
      <c r="R1943" s="162" t="s">
        <v>242</v>
      </c>
      <c r="S1943" s="162" t="s">
        <v>204</v>
      </c>
      <c r="T1943" s="162" t="s">
        <v>204</v>
      </c>
      <c r="U1943" s="162" t="s">
        <v>246</v>
      </c>
      <c r="V1943" s="162" t="s">
        <v>246</v>
      </c>
      <c r="W1943" s="162" t="s">
        <v>204</v>
      </c>
      <c r="X1943" s="162" t="s">
        <v>205</v>
      </c>
      <c r="Y1943" s="162" t="s">
        <v>204</v>
      </c>
      <c r="Z1943" s="162" t="s">
        <v>246</v>
      </c>
      <c r="AA1943" s="162" t="s">
        <v>204</v>
      </c>
      <c r="AB1943" s="162" t="s">
        <v>246</v>
      </c>
      <c r="AC1943" s="162" t="s">
        <v>204</v>
      </c>
      <c r="AD1943" s="162" t="s">
        <v>204</v>
      </c>
      <c r="AE1943" s="162" t="s">
        <v>246</v>
      </c>
      <c r="AF1943" s="162" t="s">
        <v>204</v>
      </c>
      <c r="AG1943" s="162" t="s">
        <v>197</v>
      </c>
    </row>
    <row r="1944" spans="1:33" x14ac:dyDescent="0.25">
      <c r="A1944" s="162" t="s">
        <v>243</v>
      </c>
      <c r="B1944" s="162" t="s">
        <v>197</v>
      </c>
      <c r="C1944" s="162" t="s">
        <v>197</v>
      </c>
      <c r="D1944" s="162" t="s">
        <v>1358</v>
      </c>
      <c r="E1944" s="162" t="s">
        <v>197</v>
      </c>
      <c r="F1944" s="162" t="s">
        <v>1359</v>
      </c>
      <c r="G1944" s="162" t="s">
        <v>3070</v>
      </c>
      <c r="H1944" s="162" t="s">
        <v>3071</v>
      </c>
      <c r="I1944" s="162" t="s">
        <v>1419</v>
      </c>
      <c r="J1944" s="162" t="s">
        <v>1412</v>
      </c>
      <c r="K1944" s="162" t="s">
        <v>47</v>
      </c>
      <c r="L1944" s="162">
        <v>12</v>
      </c>
      <c r="M1944" s="162">
        <v>2019</v>
      </c>
      <c r="N1944" s="162" t="s">
        <v>3327</v>
      </c>
      <c r="O1944" s="162">
        <v>579</v>
      </c>
      <c r="P1944" s="162" t="s">
        <v>246</v>
      </c>
      <c r="Q1944" s="162" t="s">
        <v>246</v>
      </c>
      <c r="R1944" s="162" t="s">
        <v>242</v>
      </c>
      <c r="S1944" s="162" t="s">
        <v>204</v>
      </c>
      <c r="T1944" s="162" t="s">
        <v>204</v>
      </c>
      <c r="U1944" s="162" t="s">
        <v>246</v>
      </c>
      <c r="V1944" s="162" t="s">
        <v>246</v>
      </c>
      <c r="W1944" s="162" t="s">
        <v>204</v>
      </c>
      <c r="X1944" s="162" t="s">
        <v>205</v>
      </c>
      <c r="Y1944" s="162" t="s">
        <v>204</v>
      </c>
      <c r="Z1944" s="162" t="s">
        <v>246</v>
      </c>
      <c r="AA1944" s="162" t="s">
        <v>204</v>
      </c>
      <c r="AB1944" s="162" t="s">
        <v>246</v>
      </c>
      <c r="AC1944" s="162" t="s">
        <v>204</v>
      </c>
      <c r="AD1944" s="162" t="s">
        <v>204</v>
      </c>
      <c r="AE1944" s="162" t="s">
        <v>246</v>
      </c>
      <c r="AF1944" s="162" t="s">
        <v>204</v>
      </c>
      <c r="AG1944" s="162" t="s">
        <v>197</v>
      </c>
    </row>
    <row r="1945" spans="1:33" x14ac:dyDescent="0.25">
      <c r="A1945" s="162" t="s">
        <v>243</v>
      </c>
      <c r="B1945" s="162" t="s">
        <v>197</v>
      </c>
      <c r="C1945" s="162" t="s">
        <v>197</v>
      </c>
      <c r="D1945" s="162" t="s">
        <v>1358</v>
      </c>
      <c r="E1945" s="162" t="s">
        <v>197</v>
      </c>
      <c r="F1945" s="162" t="s">
        <v>1359</v>
      </c>
      <c r="G1945" s="162" t="s">
        <v>3077</v>
      </c>
      <c r="H1945" s="162" t="s">
        <v>3078</v>
      </c>
      <c r="I1945" s="162" t="s">
        <v>3079</v>
      </c>
      <c r="J1945" s="162" t="s">
        <v>1412</v>
      </c>
      <c r="K1945" s="162" t="s">
        <v>47</v>
      </c>
      <c r="L1945" s="162">
        <v>9</v>
      </c>
      <c r="M1945" s="162">
        <v>2018</v>
      </c>
      <c r="N1945" s="162" t="s">
        <v>3341</v>
      </c>
      <c r="O1945" s="162">
        <v>2436</v>
      </c>
      <c r="P1945" s="162" t="s">
        <v>246</v>
      </c>
      <c r="Q1945" s="162" t="s">
        <v>246</v>
      </c>
      <c r="R1945" s="162" t="s">
        <v>242</v>
      </c>
      <c r="S1945" s="162" t="s">
        <v>204</v>
      </c>
      <c r="T1945" s="162" t="s">
        <v>204</v>
      </c>
      <c r="U1945" s="162" t="s">
        <v>246</v>
      </c>
      <c r="V1945" s="162" t="s">
        <v>246</v>
      </c>
      <c r="W1945" s="162" t="s">
        <v>204</v>
      </c>
      <c r="X1945" s="162" t="s">
        <v>246</v>
      </c>
      <c r="Y1945" s="162" t="s">
        <v>205</v>
      </c>
      <c r="Z1945" s="162" t="s">
        <v>246</v>
      </c>
      <c r="AA1945" s="162" t="s">
        <v>204</v>
      </c>
      <c r="AB1945" s="162" t="s">
        <v>246</v>
      </c>
      <c r="AC1945" s="162" t="s">
        <v>204</v>
      </c>
      <c r="AD1945" s="162" t="s">
        <v>204</v>
      </c>
      <c r="AE1945" s="162" t="s">
        <v>204</v>
      </c>
      <c r="AF1945" s="162" t="s">
        <v>204</v>
      </c>
      <c r="AG1945" s="162" t="s">
        <v>197</v>
      </c>
    </row>
    <row r="1946" spans="1:33" x14ac:dyDescent="0.25">
      <c r="A1946" s="162" t="s">
        <v>243</v>
      </c>
      <c r="B1946" s="162" t="s">
        <v>197</v>
      </c>
      <c r="C1946" s="162" t="s">
        <v>197</v>
      </c>
      <c r="D1946" s="162" t="s">
        <v>1358</v>
      </c>
      <c r="E1946" s="162" t="s">
        <v>197</v>
      </c>
      <c r="F1946" s="162" t="s">
        <v>1359</v>
      </c>
      <c r="G1946" s="162" t="s">
        <v>3077</v>
      </c>
      <c r="H1946" s="162" t="s">
        <v>3078</v>
      </c>
      <c r="I1946" s="162" t="s">
        <v>3079</v>
      </c>
      <c r="J1946" s="162" t="s">
        <v>1412</v>
      </c>
      <c r="K1946" s="162" t="s">
        <v>47</v>
      </c>
      <c r="L1946" s="162">
        <v>10</v>
      </c>
      <c r="M1946" s="162">
        <v>2018</v>
      </c>
      <c r="N1946" s="162" t="s">
        <v>3338</v>
      </c>
      <c r="O1946" s="162">
        <v>1074</v>
      </c>
      <c r="P1946" s="162" t="s">
        <v>246</v>
      </c>
      <c r="Q1946" s="162" t="s">
        <v>246</v>
      </c>
      <c r="R1946" s="162" t="s">
        <v>242</v>
      </c>
      <c r="S1946" s="162" t="s">
        <v>204</v>
      </c>
      <c r="T1946" s="162" t="s">
        <v>204</v>
      </c>
      <c r="U1946" s="162" t="s">
        <v>246</v>
      </c>
      <c r="V1946" s="162" t="s">
        <v>246</v>
      </c>
      <c r="W1946" s="162" t="s">
        <v>204</v>
      </c>
      <c r="X1946" s="162" t="s">
        <v>246</v>
      </c>
      <c r="Y1946" s="162" t="s">
        <v>205</v>
      </c>
      <c r="Z1946" s="162" t="s">
        <v>246</v>
      </c>
      <c r="AA1946" s="162" t="s">
        <v>204</v>
      </c>
      <c r="AB1946" s="162" t="s">
        <v>246</v>
      </c>
      <c r="AC1946" s="162" t="s">
        <v>204</v>
      </c>
      <c r="AD1946" s="162" t="s">
        <v>204</v>
      </c>
      <c r="AE1946" s="162" t="s">
        <v>204</v>
      </c>
      <c r="AF1946" s="162" t="s">
        <v>204</v>
      </c>
      <c r="AG1946" s="162" t="s">
        <v>197</v>
      </c>
    </row>
    <row r="1947" spans="1:33" x14ac:dyDescent="0.25">
      <c r="A1947" s="162" t="s">
        <v>243</v>
      </c>
      <c r="B1947" s="162" t="s">
        <v>197</v>
      </c>
      <c r="C1947" s="162" t="s">
        <v>197</v>
      </c>
      <c r="D1947" s="162" t="s">
        <v>1358</v>
      </c>
      <c r="E1947" s="162" t="s">
        <v>197</v>
      </c>
      <c r="F1947" s="162" t="s">
        <v>1359</v>
      </c>
      <c r="G1947" s="162" t="s">
        <v>3077</v>
      </c>
      <c r="H1947" s="162" t="s">
        <v>3078</v>
      </c>
      <c r="I1947" s="162" t="s">
        <v>3079</v>
      </c>
      <c r="J1947" s="162" t="s">
        <v>1412</v>
      </c>
      <c r="K1947" s="162" t="s">
        <v>47</v>
      </c>
      <c r="L1947" s="162">
        <v>7</v>
      </c>
      <c r="M1947" s="162">
        <v>2018</v>
      </c>
      <c r="N1947" s="162" t="s">
        <v>3339</v>
      </c>
      <c r="O1947" s="162">
        <v>3361</v>
      </c>
      <c r="P1947" s="162" t="s">
        <v>204</v>
      </c>
      <c r="Q1947" s="162" t="s">
        <v>204</v>
      </c>
      <c r="R1947" s="162" t="s">
        <v>242</v>
      </c>
      <c r="S1947" s="162" t="s">
        <v>204</v>
      </c>
      <c r="T1947" s="162" t="s">
        <v>204</v>
      </c>
      <c r="U1947" s="162" t="s">
        <v>204</v>
      </c>
      <c r="V1947" s="162" t="s">
        <v>204</v>
      </c>
      <c r="W1947" s="162" t="s">
        <v>204</v>
      </c>
      <c r="X1947" s="162" t="s">
        <v>204</v>
      </c>
      <c r="Y1947" s="162" t="s">
        <v>205</v>
      </c>
      <c r="Z1947" s="162" t="s">
        <v>204</v>
      </c>
      <c r="AA1947" s="162" t="s">
        <v>204</v>
      </c>
      <c r="AB1947" s="162" t="s">
        <v>204</v>
      </c>
      <c r="AC1947" s="162" t="s">
        <v>204</v>
      </c>
      <c r="AD1947" s="162" t="s">
        <v>204</v>
      </c>
      <c r="AE1947" s="162" t="s">
        <v>204</v>
      </c>
      <c r="AF1947" s="162" t="s">
        <v>204</v>
      </c>
      <c r="AG1947" s="162" t="s">
        <v>197</v>
      </c>
    </row>
    <row r="1948" spans="1:33" x14ac:dyDescent="0.25">
      <c r="A1948" s="162" t="s">
        <v>243</v>
      </c>
      <c r="B1948" s="162" t="s">
        <v>197</v>
      </c>
      <c r="C1948" s="162" t="s">
        <v>197</v>
      </c>
      <c r="D1948" s="162" t="s">
        <v>1358</v>
      </c>
      <c r="E1948" s="162" t="s">
        <v>197</v>
      </c>
      <c r="F1948" s="162" t="s">
        <v>1359</v>
      </c>
      <c r="G1948" s="162" t="s">
        <v>3077</v>
      </c>
      <c r="H1948" s="162" t="s">
        <v>3078</v>
      </c>
      <c r="I1948" s="162" t="s">
        <v>3079</v>
      </c>
      <c r="J1948" s="162" t="s">
        <v>1412</v>
      </c>
      <c r="K1948" s="162" t="s">
        <v>47</v>
      </c>
      <c r="L1948" s="162">
        <v>8</v>
      </c>
      <c r="M1948" s="162">
        <v>2018</v>
      </c>
      <c r="N1948" s="162" t="s">
        <v>3340</v>
      </c>
      <c r="O1948" s="162">
        <v>2716</v>
      </c>
      <c r="P1948" s="162" t="s">
        <v>246</v>
      </c>
      <c r="Q1948" s="162" t="s">
        <v>246</v>
      </c>
      <c r="R1948" s="162" t="s">
        <v>242</v>
      </c>
      <c r="S1948" s="162" t="s">
        <v>204</v>
      </c>
      <c r="T1948" s="162" t="s">
        <v>204</v>
      </c>
      <c r="U1948" s="162" t="s">
        <v>246</v>
      </c>
      <c r="V1948" s="162" t="s">
        <v>246</v>
      </c>
      <c r="W1948" s="162" t="s">
        <v>204</v>
      </c>
      <c r="X1948" s="162" t="s">
        <v>246</v>
      </c>
      <c r="Y1948" s="162" t="s">
        <v>205</v>
      </c>
      <c r="Z1948" s="162" t="s">
        <v>246</v>
      </c>
      <c r="AA1948" s="162" t="s">
        <v>204</v>
      </c>
      <c r="AB1948" s="162" t="s">
        <v>246</v>
      </c>
      <c r="AC1948" s="162" t="s">
        <v>204</v>
      </c>
      <c r="AD1948" s="162" t="s">
        <v>204</v>
      </c>
      <c r="AE1948" s="162" t="s">
        <v>204</v>
      </c>
      <c r="AF1948" s="162" t="s">
        <v>204</v>
      </c>
      <c r="AG1948" s="162" t="s">
        <v>197</v>
      </c>
    </row>
    <row r="1949" spans="1:33" x14ac:dyDescent="0.25">
      <c r="A1949" s="162" t="s">
        <v>243</v>
      </c>
      <c r="B1949" s="162" t="s">
        <v>197</v>
      </c>
      <c r="C1949" s="162" t="s">
        <v>197</v>
      </c>
      <c r="D1949" s="162" t="s">
        <v>1358</v>
      </c>
      <c r="E1949" s="162" t="s">
        <v>197</v>
      </c>
      <c r="F1949" s="162" t="s">
        <v>1359</v>
      </c>
      <c r="G1949" s="162" t="s">
        <v>2576</v>
      </c>
      <c r="H1949" s="162" t="s">
        <v>2577</v>
      </c>
      <c r="I1949" s="162" t="s">
        <v>1699</v>
      </c>
      <c r="J1949" s="162" t="s">
        <v>187</v>
      </c>
      <c r="K1949" s="162" t="s">
        <v>2578</v>
      </c>
      <c r="L1949" s="162">
        <v>2</v>
      </c>
      <c r="M1949" s="162">
        <v>2019</v>
      </c>
      <c r="N1949" s="162" t="s">
        <v>3342</v>
      </c>
      <c r="O1949" s="162">
        <v>250</v>
      </c>
      <c r="P1949" s="162" t="s">
        <v>246</v>
      </c>
      <c r="Q1949" s="162" t="s">
        <v>246</v>
      </c>
      <c r="R1949" s="162" t="s">
        <v>242</v>
      </c>
      <c r="S1949" s="162" t="s">
        <v>204</v>
      </c>
      <c r="T1949" s="162" t="s">
        <v>204</v>
      </c>
      <c r="U1949" s="162" t="s">
        <v>246</v>
      </c>
      <c r="V1949" s="162" t="s">
        <v>246</v>
      </c>
      <c r="W1949" s="162" t="s">
        <v>204</v>
      </c>
      <c r="X1949" s="162" t="s">
        <v>205</v>
      </c>
      <c r="Y1949" s="162" t="s">
        <v>205</v>
      </c>
      <c r="Z1949" s="162" t="s">
        <v>246</v>
      </c>
      <c r="AA1949" s="162" t="s">
        <v>204</v>
      </c>
      <c r="AB1949" s="162" t="s">
        <v>246</v>
      </c>
      <c r="AC1949" s="162" t="s">
        <v>204</v>
      </c>
      <c r="AD1949" s="162" t="s">
        <v>204</v>
      </c>
      <c r="AE1949" s="162" t="s">
        <v>204</v>
      </c>
      <c r="AF1949" s="162" t="s">
        <v>204</v>
      </c>
      <c r="AG1949" s="162" t="s">
        <v>197</v>
      </c>
    </row>
    <row r="1950" spans="1:33" x14ac:dyDescent="0.25">
      <c r="A1950" s="162" t="s">
        <v>243</v>
      </c>
      <c r="B1950" s="162" t="s">
        <v>197</v>
      </c>
      <c r="C1950" s="162" t="s">
        <v>197</v>
      </c>
      <c r="D1950" s="162" t="s">
        <v>1358</v>
      </c>
      <c r="E1950" s="162" t="s">
        <v>197</v>
      </c>
      <c r="F1950" s="162" t="s">
        <v>1359</v>
      </c>
      <c r="G1950" s="162" t="s">
        <v>71</v>
      </c>
      <c r="H1950" s="162" t="s">
        <v>70</v>
      </c>
      <c r="I1950" s="162" t="s">
        <v>1680</v>
      </c>
      <c r="J1950" s="162" t="s">
        <v>186</v>
      </c>
      <c r="K1950" s="162" t="s">
        <v>10</v>
      </c>
      <c r="L1950" s="162">
        <v>2</v>
      </c>
      <c r="M1950" s="162">
        <v>2019</v>
      </c>
      <c r="N1950" s="162" t="s">
        <v>3347</v>
      </c>
      <c r="O1950" s="162">
        <v>750</v>
      </c>
      <c r="P1950" s="162" t="s">
        <v>246</v>
      </c>
      <c r="Q1950" s="162" t="s">
        <v>246</v>
      </c>
      <c r="R1950" s="162" t="s">
        <v>242</v>
      </c>
      <c r="S1950" s="162" t="s">
        <v>204</v>
      </c>
      <c r="T1950" s="162" t="s">
        <v>204</v>
      </c>
      <c r="U1950" s="162" t="s">
        <v>246</v>
      </c>
      <c r="V1950" s="162" t="s">
        <v>246</v>
      </c>
      <c r="W1950" s="162" t="s">
        <v>204</v>
      </c>
      <c r="X1950" s="162" t="s">
        <v>205</v>
      </c>
      <c r="Y1950" s="162" t="s">
        <v>205</v>
      </c>
      <c r="Z1950" s="162" t="s">
        <v>246</v>
      </c>
      <c r="AA1950" s="162" t="s">
        <v>204</v>
      </c>
      <c r="AB1950" s="162" t="s">
        <v>246</v>
      </c>
      <c r="AC1950" s="162" t="s">
        <v>204</v>
      </c>
      <c r="AD1950" s="162" t="s">
        <v>204</v>
      </c>
      <c r="AE1950" s="162" t="s">
        <v>204</v>
      </c>
      <c r="AF1950" s="162" t="s">
        <v>204</v>
      </c>
      <c r="AG1950" s="162" t="s">
        <v>197</v>
      </c>
    </row>
    <row r="1951" spans="1:33" x14ac:dyDescent="0.25">
      <c r="A1951" s="162" t="s">
        <v>243</v>
      </c>
      <c r="B1951" s="162" t="s">
        <v>197</v>
      </c>
      <c r="C1951" s="162" t="s">
        <v>197</v>
      </c>
      <c r="D1951" s="162" t="s">
        <v>1358</v>
      </c>
      <c r="E1951" s="162" t="s">
        <v>197</v>
      </c>
      <c r="F1951" s="162" t="s">
        <v>1359</v>
      </c>
      <c r="G1951" s="162" t="s">
        <v>71</v>
      </c>
      <c r="H1951" s="162" t="s">
        <v>70</v>
      </c>
      <c r="I1951" s="162" t="s">
        <v>1680</v>
      </c>
      <c r="J1951" s="162" t="s">
        <v>186</v>
      </c>
      <c r="K1951" s="162" t="s">
        <v>10</v>
      </c>
      <c r="L1951" s="162">
        <v>5</v>
      </c>
      <c r="M1951" s="162">
        <v>2019</v>
      </c>
      <c r="N1951" s="162" t="s">
        <v>3344</v>
      </c>
      <c r="O1951" s="162">
        <v>874</v>
      </c>
      <c r="P1951" s="162" t="s">
        <v>246</v>
      </c>
      <c r="Q1951" s="162" t="s">
        <v>246</v>
      </c>
      <c r="R1951" s="162" t="s">
        <v>242</v>
      </c>
      <c r="S1951" s="162" t="s">
        <v>204</v>
      </c>
      <c r="T1951" s="162" t="s">
        <v>204</v>
      </c>
      <c r="U1951" s="162" t="s">
        <v>246</v>
      </c>
      <c r="V1951" s="162" t="s">
        <v>246</v>
      </c>
      <c r="W1951" s="162" t="s">
        <v>204</v>
      </c>
      <c r="X1951" s="162" t="s">
        <v>205</v>
      </c>
      <c r="Y1951" s="162" t="s">
        <v>205</v>
      </c>
      <c r="Z1951" s="162" t="s">
        <v>246</v>
      </c>
      <c r="AA1951" s="162" t="s">
        <v>204</v>
      </c>
      <c r="AB1951" s="162" t="s">
        <v>246</v>
      </c>
      <c r="AC1951" s="162" t="s">
        <v>204</v>
      </c>
      <c r="AD1951" s="162" t="s">
        <v>204</v>
      </c>
      <c r="AE1951" s="162" t="s">
        <v>204</v>
      </c>
      <c r="AF1951" s="162" t="s">
        <v>204</v>
      </c>
      <c r="AG1951" s="162" t="s">
        <v>197</v>
      </c>
    </row>
    <row r="1952" spans="1:33" x14ac:dyDescent="0.25">
      <c r="A1952" s="162" t="s">
        <v>243</v>
      </c>
      <c r="B1952" s="162" t="s">
        <v>197</v>
      </c>
      <c r="C1952" s="162" t="s">
        <v>197</v>
      </c>
      <c r="D1952" s="162" t="s">
        <v>1358</v>
      </c>
      <c r="E1952" s="162" t="s">
        <v>197</v>
      </c>
      <c r="F1952" s="162" t="s">
        <v>1359</v>
      </c>
      <c r="G1952" s="162" t="s">
        <v>71</v>
      </c>
      <c r="H1952" s="162" t="s">
        <v>70</v>
      </c>
      <c r="I1952" s="162" t="s">
        <v>1680</v>
      </c>
      <c r="J1952" s="162" t="s">
        <v>186</v>
      </c>
      <c r="K1952" s="162" t="s">
        <v>10</v>
      </c>
      <c r="L1952" s="162">
        <v>3</v>
      </c>
      <c r="M1952" s="162">
        <v>2019</v>
      </c>
      <c r="N1952" s="162" t="s">
        <v>3346</v>
      </c>
      <c r="O1952" s="162">
        <v>700</v>
      </c>
      <c r="P1952" s="162" t="s">
        <v>246</v>
      </c>
      <c r="Q1952" s="162" t="s">
        <v>246</v>
      </c>
      <c r="R1952" s="162" t="s">
        <v>242</v>
      </c>
      <c r="S1952" s="162" t="s">
        <v>204</v>
      </c>
      <c r="T1952" s="162" t="s">
        <v>204</v>
      </c>
      <c r="U1952" s="162" t="s">
        <v>246</v>
      </c>
      <c r="V1952" s="162" t="s">
        <v>246</v>
      </c>
      <c r="W1952" s="162" t="s">
        <v>204</v>
      </c>
      <c r="X1952" s="162" t="s">
        <v>205</v>
      </c>
      <c r="Y1952" s="162" t="s">
        <v>205</v>
      </c>
      <c r="Z1952" s="162" t="s">
        <v>246</v>
      </c>
      <c r="AA1952" s="162" t="s">
        <v>204</v>
      </c>
      <c r="AB1952" s="162" t="s">
        <v>246</v>
      </c>
      <c r="AC1952" s="162" t="s">
        <v>204</v>
      </c>
      <c r="AD1952" s="162" t="s">
        <v>204</v>
      </c>
      <c r="AE1952" s="162" t="s">
        <v>204</v>
      </c>
      <c r="AF1952" s="162" t="s">
        <v>204</v>
      </c>
      <c r="AG1952" s="162" t="s">
        <v>197</v>
      </c>
    </row>
    <row r="1953" spans="1:33" x14ac:dyDescent="0.25">
      <c r="A1953" s="162" t="s">
        <v>243</v>
      </c>
      <c r="B1953" s="162" t="s">
        <v>197</v>
      </c>
      <c r="C1953" s="162" t="s">
        <v>197</v>
      </c>
      <c r="D1953" s="162" t="s">
        <v>1358</v>
      </c>
      <c r="E1953" s="162" t="s">
        <v>197</v>
      </c>
      <c r="F1953" s="162" t="s">
        <v>1359</v>
      </c>
      <c r="G1953" s="162" t="s">
        <v>71</v>
      </c>
      <c r="H1953" s="162" t="s">
        <v>70</v>
      </c>
      <c r="I1953" s="162" t="s">
        <v>1680</v>
      </c>
      <c r="J1953" s="162" t="s">
        <v>186</v>
      </c>
      <c r="K1953" s="162" t="s">
        <v>10</v>
      </c>
      <c r="L1953" s="162">
        <v>7</v>
      </c>
      <c r="M1953" s="162">
        <v>2018</v>
      </c>
      <c r="N1953" s="162" t="s">
        <v>3349</v>
      </c>
      <c r="O1953" s="162">
        <v>135</v>
      </c>
      <c r="P1953" s="162" t="s">
        <v>204</v>
      </c>
      <c r="Q1953" s="162" t="s">
        <v>204</v>
      </c>
      <c r="R1953" s="162" t="s">
        <v>242</v>
      </c>
      <c r="S1953" s="162" t="s">
        <v>204</v>
      </c>
      <c r="T1953" s="162" t="s">
        <v>204</v>
      </c>
      <c r="U1953" s="162" t="s">
        <v>204</v>
      </c>
      <c r="V1953" s="162" t="s">
        <v>204</v>
      </c>
      <c r="W1953" s="162" t="s">
        <v>204</v>
      </c>
      <c r="X1953" s="162" t="s">
        <v>205</v>
      </c>
      <c r="Y1953" s="162" t="s">
        <v>205</v>
      </c>
      <c r="Z1953" s="162" t="s">
        <v>204</v>
      </c>
      <c r="AA1953" s="162" t="s">
        <v>204</v>
      </c>
      <c r="AB1953" s="162" t="s">
        <v>205</v>
      </c>
      <c r="AC1953" s="162" t="s">
        <v>204</v>
      </c>
      <c r="AD1953" s="162" t="s">
        <v>204</v>
      </c>
      <c r="AE1953" s="162" t="s">
        <v>204</v>
      </c>
      <c r="AF1953" s="162" t="s">
        <v>204</v>
      </c>
      <c r="AG1953" s="162" t="s">
        <v>197</v>
      </c>
    </row>
    <row r="1954" spans="1:33" x14ac:dyDescent="0.25">
      <c r="A1954" s="162" t="s">
        <v>243</v>
      </c>
      <c r="B1954" s="162" t="s">
        <v>197</v>
      </c>
      <c r="C1954" s="162" t="s">
        <v>197</v>
      </c>
      <c r="D1954" s="162" t="s">
        <v>1358</v>
      </c>
      <c r="E1954" s="162" t="s">
        <v>197</v>
      </c>
      <c r="F1954" s="162" t="s">
        <v>1359</v>
      </c>
      <c r="G1954" s="162" t="s">
        <v>71</v>
      </c>
      <c r="H1954" s="162" t="s">
        <v>70</v>
      </c>
      <c r="I1954" s="162" t="s">
        <v>1680</v>
      </c>
      <c r="J1954" s="162" t="s">
        <v>186</v>
      </c>
      <c r="K1954" s="162" t="s">
        <v>10</v>
      </c>
      <c r="L1954" s="162">
        <v>7</v>
      </c>
      <c r="M1954" s="162">
        <v>2018</v>
      </c>
      <c r="N1954" s="162" t="s">
        <v>3350</v>
      </c>
      <c r="O1954" s="162">
        <v>463</v>
      </c>
      <c r="P1954" s="162" t="s">
        <v>204</v>
      </c>
      <c r="Q1954" s="162" t="s">
        <v>204</v>
      </c>
      <c r="R1954" s="162" t="s">
        <v>242</v>
      </c>
      <c r="S1954" s="162" t="s">
        <v>204</v>
      </c>
      <c r="T1954" s="162" t="s">
        <v>204</v>
      </c>
      <c r="U1954" s="162" t="s">
        <v>204</v>
      </c>
      <c r="V1954" s="162" t="s">
        <v>204</v>
      </c>
      <c r="W1954" s="162" t="s">
        <v>204</v>
      </c>
      <c r="X1954" s="162" t="s">
        <v>205</v>
      </c>
      <c r="Y1954" s="162" t="s">
        <v>205</v>
      </c>
      <c r="Z1954" s="162" t="s">
        <v>204</v>
      </c>
      <c r="AA1954" s="162" t="s">
        <v>204</v>
      </c>
      <c r="AB1954" s="162" t="s">
        <v>205</v>
      </c>
      <c r="AC1954" s="162" t="s">
        <v>204</v>
      </c>
      <c r="AD1954" s="162" t="s">
        <v>204</v>
      </c>
      <c r="AE1954" s="162" t="s">
        <v>204</v>
      </c>
      <c r="AF1954" s="162" t="s">
        <v>204</v>
      </c>
      <c r="AG1954" s="162" t="s">
        <v>197</v>
      </c>
    </row>
    <row r="1955" spans="1:33" x14ac:dyDescent="0.25">
      <c r="A1955" s="162" t="s">
        <v>243</v>
      </c>
      <c r="B1955" s="162" t="s">
        <v>197</v>
      </c>
      <c r="C1955" s="162" t="s">
        <v>197</v>
      </c>
      <c r="D1955" s="162" t="s">
        <v>1358</v>
      </c>
      <c r="E1955" s="162" t="s">
        <v>197</v>
      </c>
      <c r="F1955" s="162" t="s">
        <v>1359</v>
      </c>
      <c r="G1955" s="162" t="s">
        <v>71</v>
      </c>
      <c r="H1955" s="162" t="s">
        <v>70</v>
      </c>
      <c r="I1955" s="162" t="s">
        <v>1680</v>
      </c>
      <c r="J1955" s="162" t="s">
        <v>186</v>
      </c>
      <c r="K1955" s="162" t="s">
        <v>10</v>
      </c>
      <c r="L1955" s="162">
        <v>7</v>
      </c>
      <c r="M1955" s="162">
        <v>2018</v>
      </c>
      <c r="N1955" s="162" t="s">
        <v>3348</v>
      </c>
      <c r="O1955" s="162">
        <v>598</v>
      </c>
      <c r="P1955" s="162" t="s">
        <v>204</v>
      </c>
      <c r="Q1955" s="162" t="s">
        <v>204</v>
      </c>
      <c r="R1955" s="162" t="s">
        <v>242</v>
      </c>
      <c r="S1955" s="162" t="s">
        <v>204</v>
      </c>
      <c r="T1955" s="162" t="s">
        <v>204</v>
      </c>
      <c r="U1955" s="162" t="s">
        <v>204</v>
      </c>
      <c r="V1955" s="162" t="s">
        <v>204</v>
      </c>
      <c r="W1955" s="162" t="s">
        <v>204</v>
      </c>
      <c r="X1955" s="162" t="s">
        <v>205</v>
      </c>
      <c r="Y1955" s="162" t="s">
        <v>205</v>
      </c>
      <c r="Z1955" s="162" t="s">
        <v>204</v>
      </c>
      <c r="AA1955" s="162" t="s">
        <v>204</v>
      </c>
      <c r="AB1955" s="162" t="s">
        <v>205</v>
      </c>
      <c r="AC1955" s="162" t="s">
        <v>204</v>
      </c>
      <c r="AD1955" s="162" t="s">
        <v>204</v>
      </c>
      <c r="AE1955" s="162" t="s">
        <v>204</v>
      </c>
      <c r="AF1955" s="162" t="s">
        <v>204</v>
      </c>
      <c r="AG1955" s="162" t="s">
        <v>197</v>
      </c>
    </row>
    <row r="1956" spans="1:33" x14ac:dyDescent="0.25">
      <c r="A1956" s="162" t="s">
        <v>243</v>
      </c>
      <c r="B1956" s="162" t="s">
        <v>197</v>
      </c>
      <c r="C1956" s="162" t="s">
        <v>197</v>
      </c>
      <c r="D1956" s="162" t="s">
        <v>1358</v>
      </c>
      <c r="E1956" s="162" t="s">
        <v>197</v>
      </c>
      <c r="F1956" s="162" t="s">
        <v>1359</v>
      </c>
      <c r="G1956" s="162" t="s">
        <v>71</v>
      </c>
      <c r="H1956" s="162" t="s">
        <v>70</v>
      </c>
      <c r="I1956" s="162" t="s">
        <v>1680</v>
      </c>
      <c r="J1956" s="162" t="s">
        <v>186</v>
      </c>
      <c r="K1956" s="162" t="s">
        <v>10</v>
      </c>
      <c r="L1956" s="162">
        <v>9</v>
      </c>
      <c r="M1956" s="162">
        <v>2018</v>
      </c>
      <c r="N1956" s="162" t="s">
        <v>3353</v>
      </c>
      <c r="O1956" s="162">
        <v>977</v>
      </c>
      <c r="P1956" s="162" t="s">
        <v>246</v>
      </c>
      <c r="Q1956" s="162" t="s">
        <v>246</v>
      </c>
      <c r="R1956" s="162" t="s">
        <v>242</v>
      </c>
      <c r="S1956" s="162" t="s">
        <v>204</v>
      </c>
      <c r="T1956" s="162" t="s">
        <v>204</v>
      </c>
      <c r="U1956" s="162" t="s">
        <v>246</v>
      </c>
      <c r="V1956" s="162" t="s">
        <v>246</v>
      </c>
      <c r="W1956" s="162" t="s">
        <v>204</v>
      </c>
      <c r="X1956" s="162" t="s">
        <v>205</v>
      </c>
      <c r="Y1956" s="162" t="s">
        <v>205</v>
      </c>
      <c r="Z1956" s="162" t="s">
        <v>246</v>
      </c>
      <c r="AA1956" s="162" t="s">
        <v>204</v>
      </c>
      <c r="AB1956" s="162" t="s">
        <v>246</v>
      </c>
      <c r="AC1956" s="162" t="s">
        <v>204</v>
      </c>
      <c r="AD1956" s="162" t="s">
        <v>204</v>
      </c>
      <c r="AE1956" s="162" t="s">
        <v>204</v>
      </c>
      <c r="AF1956" s="162" t="s">
        <v>204</v>
      </c>
      <c r="AG1956" s="162" t="s">
        <v>197</v>
      </c>
    </row>
    <row r="1957" spans="1:33" x14ac:dyDescent="0.25">
      <c r="A1957" s="162" t="s">
        <v>243</v>
      </c>
      <c r="B1957" s="162" t="s">
        <v>197</v>
      </c>
      <c r="C1957" s="162" t="s">
        <v>197</v>
      </c>
      <c r="D1957" s="162" t="s">
        <v>1358</v>
      </c>
      <c r="E1957" s="162" t="s">
        <v>197</v>
      </c>
      <c r="F1957" s="162" t="s">
        <v>1359</v>
      </c>
      <c r="G1957" s="162" t="s">
        <v>71</v>
      </c>
      <c r="H1957" s="162" t="s">
        <v>70</v>
      </c>
      <c r="I1957" s="162" t="s">
        <v>1680</v>
      </c>
      <c r="J1957" s="162" t="s">
        <v>186</v>
      </c>
      <c r="K1957" s="162" t="s">
        <v>10</v>
      </c>
      <c r="L1957" s="162">
        <v>9</v>
      </c>
      <c r="M1957" s="162">
        <v>2018</v>
      </c>
      <c r="N1957" s="162" t="s">
        <v>3354</v>
      </c>
      <c r="O1957" s="162">
        <v>617</v>
      </c>
      <c r="P1957" s="162" t="s">
        <v>246</v>
      </c>
      <c r="Q1957" s="162" t="s">
        <v>246</v>
      </c>
      <c r="R1957" s="162" t="s">
        <v>242</v>
      </c>
      <c r="S1957" s="162" t="s">
        <v>204</v>
      </c>
      <c r="T1957" s="162" t="s">
        <v>204</v>
      </c>
      <c r="U1957" s="162" t="s">
        <v>246</v>
      </c>
      <c r="V1957" s="162" t="s">
        <v>246</v>
      </c>
      <c r="W1957" s="162" t="s">
        <v>204</v>
      </c>
      <c r="X1957" s="162" t="s">
        <v>205</v>
      </c>
      <c r="Y1957" s="162" t="s">
        <v>205</v>
      </c>
      <c r="Z1957" s="162" t="s">
        <v>246</v>
      </c>
      <c r="AA1957" s="162" t="s">
        <v>204</v>
      </c>
      <c r="AB1957" s="162" t="s">
        <v>246</v>
      </c>
      <c r="AC1957" s="162" t="s">
        <v>204</v>
      </c>
      <c r="AD1957" s="162" t="s">
        <v>204</v>
      </c>
      <c r="AE1957" s="162" t="s">
        <v>204</v>
      </c>
      <c r="AF1957" s="162" t="s">
        <v>204</v>
      </c>
      <c r="AG1957" s="162" t="s">
        <v>197</v>
      </c>
    </row>
    <row r="1958" spans="1:33" x14ac:dyDescent="0.25">
      <c r="A1958" s="162" t="s">
        <v>243</v>
      </c>
      <c r="B1958" s="162" t="s">
        <v>197</v>
      </c>
      <c r="C1958" s="162" t="s">
        <v>197</v>
      </c>
      <c r="D1958" s="162" t="s">
        <v>1358</v>
      </c>
      <c r="E1958" s="162" t="s">
        <v>197</v>
      </c>
      <c r="F1958" s="162" t="s">
        <v>1359</v>
      </c>
      <c r="G1958" s="162" t="s">
        <v>71</v>
      </c>
      <c r="H1958" s="162" t="s">
        <v>70</v>
      </c>
      <c r="I1958" s="162" t="s">
        <v>1680</v>
      </c>
      <c r="J1958" s="162" t="s">
        <v>186</v>
      </c>
      <c r="K1958" s="162" t="s">
        <v>10</v>
      </c>
      <c r="L1958" s="162">
        <v>10</v>
      </c>
      <c r="M1958" s="162">
        <v>2018</v>
      </c>
      <c r="N1958" s="162" t="s">
        <v>3355</v>
      </c>
      <c r="O1958" s="162">
        <v>752</v>
      </c>
      <c r="P1958" s="162" t="s">
        <v>246</v>
      </c>
      <c r="Q1958" s="162" t="s">
        <v>246</v>
      </c>
      <c r="R1958" s="162" t="s">
        <v>242</v>
      </c>
      <c r="S1958" s="162" t="s">
        <v>204</v>
      </c>
      <c r="T1958" s="162" t="s">
        <v>204</v>
      </c>
      <c r="U1958" s="162" t="s">
        <v>246</v>
      </c>
      <c r="V1958" s="162" t="s">
        <v>246</v>
      </c>
      <c r="W1958" s="162" t="s">
        <v>204</v>
      </c>
      <c r="X1958" s="162" t="s">
        <v>205</v>
      </c>
      <c r="Y1958" s="162" t="s">
        <v>205</v>
      </c>
      <c r="Z1958" s="162" t="s">
        <v>246</v>
      </c>
      <c r="AA1958" s="162" t="s">
        <v>204</v>
      </c>
      <c r="AB1958" s="162" t="s">
        <v>246</v>
      </c>
      <c r="AC1958" s="162" t="s">
        <v>204</v>
      </c>
      <c r="AD1958" s="162" t="s">
        <v>204</v>
      </c>
      <c r="AE1958" s="162" t="s">
        <v>204</v>
      </c>
      <c r="AF1958" s="162" t="s">
        <v>204</v>
      </c>
      <c r="AG1958" s="162" t="s">
        <v>197</v>
      </c>
    </row>
    <row r="1959" spans="1:33" x14ac:dyDescent="0.25">
      <c r="A1959" s="162" t="s">
        <v>243</v>
      </c>
      <c r="B1959" s="162" t="s">
        <v>197</v>
      </c>
      <c r="C1959" s="162" t="s">
        <v>197</v>
      </c>
      <c r="D1959" s="162" t="s">
        <v>1358</v>
      </c>
      <c r="E1959" s="162" t="s">
        <v>197</v>
      </c>
      <c r="F1959" s="162" t="s">
        <v>1359</v>
      </c>
      <c r="G1959" s="162" t="s">
        <v>71</v>
      </c>
      <c r="H1959" s="162" t="s">
        <v>70</v>
      </c>
      <c r="I1959" s="162" t="s">
        <v>1680</v>
      </c>
      <c r="J1959" s="162" t="s">
        <v>186</v>
      </c>
      <c r="K1959" s="162" t="s">
        <v>10</v>
      </c>
      <c r="L1959" s="162">
        <v>10</v>
      </c>
      <c r="M1959" s="162">
        <v>2018</v>
      </c>
      <c r="N1959" s="162" t="s">
        <v>3356</v>
      </c>
      <c r="O1959" s="162">
        <v>474</v>
      </c>
      <c r="P1959" s="162" t="s">
        <v>246</v>
      </c>
      <c r="Q1959" s="162" t="s">
        <v>246</v>
      </c>
      <c r="R1959" s="162" t="s">
        <v>242</v>
      </c>
      <c r="S1959" s="162" t="s">
        <v>204</v>
      </c>
      <c r="T1959" s="162" t="s">
        <v>204</v>
      </c>
      <c r="U1959" s="162" t="s">
        <v>246</v>
      </c>
      <c r="V1959" s="162" t="s">
        <v>246</v>
      </c>
      <c r="W1959" s="162" t="s">
        <v>204</v>
      </c>
      <c r="X1959" s="162" t="s">
        <v>205</v>
      </c>
      <c r="Y1959" s="162" t="s">
        <v>205</v>
      </c>
      <c r="Z1959" s="162" t="s">
        <v>246</v>
      </c>
      <c r="AA1959" s="162" t="s">
        <v>204</v>
      </c>
      <c r="AB1959" s="162" t="s">
        <v>246</v>
      </c>
      <c r="AC1959" s="162" t="s">
        <v>204</v>
      </c>
      <c r="AD1959" s="162" t="s">
        <v>204</v>
      </c>
      <c r="AE1959" s="162" t="s">
        <v>204</v>
      </c>
      <c r="AF1959" s="162" t="s">
        <v>204</v>
      </c>
      <c r="AG1959" s="162" t="s">
        <v>197</v>
      </c>
    </row>
    <row r="1960" spans="1:33" x14ac:dyDescent="0.25">
      <c r="A1960" s="162" t="s">
        <v>243</v>
      </c>
      <c r="B1960" s="162" t="s">
        <v>197</v>
      </c>
      <c r="C1960" s="162" t="s">
        <v>197</v>
      </c>
      <c r="D1960" s="162" t="s">
        <v>1358</v>
      </c>
      <c r="E1960" s="162" t="s">
        <v>197</v>
      </c>
      <c r="F1960" s="162" t="s">
        <v>1359</v>
      </c>
      <c r="G1960" s="162" t="s">
        <v>71</v>
      </c>
      <c r="H1960" s="162" t="s">
        <v>70</v>
      </c>
      <c r="I1960" s="162" t="s">
        <v>1680</v>
      </c>
      <c r="J1960" s="162" t="s">
        <v>186</v>
      </c>
      <c r="K1960" s="162" t="s">
        <v>10</v>
      </c>
      <c r="L1960" s="162">
        <v>11</v>
      </c>
      <c r="M1960" s="162">
        <v>2018</v>
      </c>
      <c r="N1960" s="162" t="s">
        <v>3357</v>
      </c>
      <c r="O1960" s="162">
        <v>1041</v>
      </c>
      <c r="P1960" s="162" t="s">
        <v>246</v>
      </c>
      <c r="Q1960" s="162" t="s">
        <v>246</v>
      </c>
      <c r="R1960" s="162" t="s">
        <v>242</v>
      </c>
      <c r="S1960" s="162" t="s">
        <v>204</v>
      </c>
      <c r="T1960" s="162" t="s">
        <v>204</v>
      </c>
      <c r="U1960" s="162" t="s">
        <v>246</v>
      </c>
      <c r="V1960" s="162" t="s">
        <v>246</v>
      </c>
      <c r="W1960" s="162" t="s">
        <v>204</v>
      </c>
      <c r="X1960" s="162" t="s">
        <v>205</v>
      </c>
      <c r="Y1960" s="162" t="s">
        <v>205</v>
      </c>
      <c r="Z1960" s="162" t="s">
        <v>246</v>
      </c>
      <c r="AA1960" s="162" t="s">
        <v>204</v>
      </c>
      <c r="AB1960" s="162" t="s">
        <v>246</v>
      </c>
      <c r="AC1960" s="162" t="s">
        <v>204</v>
      </c>
      <c r="AD1960" s="162" t="s">
        <v>204</v>
      </c>
      <c r="AE1960" s="162" t="s">
        <v>204</v>
      </c>
      <c r="AF1960" s="162" t="s">
        <v>204</v>
      </c>
      <c r="AG1960" s="162" t="s">
        <v>197</v>
      </c>
    </row>
    <row r="1961" spans="1:33" x14ac:dyDescent="0.25">
      <c r="A1961" s="162" t="s">
        <v>243</v>
      </c>
      <c r="B1961" s="162" t="s">
        <v>197</v>
      </c>
      <c r="C1961" s="162" t="s">
        <v>197</v>
      </c>
      <c r="D1961" s="162" t="s">
        <v>1358</v>
      </c>
      <c r="E1961" s="162" t="s">
        <v>197</v>
      </c>
      <c r="F1961" s="162" t="s">
        <v>1359</v>
      </c>
      <c r="G1961" s="162" t="s">
        <v>71</v>
      </c>
      <c r="H1961" s="162" t="s">
        <v>70</v>
      </c>
      <c r="I1961" s="162" t="s">
        <v>1680</v>
      </c>
      <c r="J1961" s="162" t="s">
        <v>186</v>
      </c>
      <c r="K1961" s="162" t="s">
        <v>10</v>
      </c>
      <c r="L1961" s="162">
        <v>11</v>
      </c>
      <c r="M1961" s="162">
        <v>2018</v>
      </c>
      <c r="N1961" s="162" t="s">
        <v>3358</v>
      </c>
      <c r="O1961" s="162">
        <v>657</v>
      </c>
      <c r="P1961" s="162" t="s">
        <v>246</v>
      </c>
      <c r="Q1961" s="162" t="s">
        <v>246</v>
      </c>
      <c r="R1961" s="162" t="s">
        <v>242</v>
      </c>
      <c r="S1961" s="162" t="s">
        <v>204</v>
      </c>
      <c r="T1961" s="162" t="s">
        <v>204</v>
      </c>
      <c r="U1961" s="162" t="s">
        <v>246</v>
      </c>
      <c r="V1961" s="162" t="s">
        <v>246</v>
      </c>
      <c r="W1961" s="162" t="s">
        <v>204</v>
      </c>
      <c r="X1961" s="162" t="s">
        <v>205</v>
      </c>
      <c r="Y1961" s="162" t="s">
        <v>205</v>
      </c>
      <c r="Z1961" s="162" t="s">
        <v>246</v>
      </c>
      <c r="AA1961" s="162" t="s">
        <v>204</v>
      </c>
      <c r="AB1961" s="162" t="s">
        <v>246</v>
      </c>
      <c r="AC1961" s="162" t="s">
        <v>204</v>
      </c>
      <c r="AD1961" s="162" t="s">
        <v>204</v>
      </c>
      <c r="AE1961" s="162" t="s">
        <v>204</v>
      </c>
      <c r="AF1961" s="162" t="s">
        <v>204</v>
      </c>
      <c r="AG1961" s="162" t="s">
        <v>197</v>
      </c>
    </row>
    <row r="1962" spans="1:33" x14ac:dyDescent="0.25">
      <c r="A1962" s="162" t="s">
        <v>243</v>
      </c>
      <c r="B1962" s="162" t="s">
        <v>197</v>
      </c>
      <c r="C1962" s="162" t="s">
        <v>197</v>
      </c>
      <c r="D1962" s="162" t="s">
        <v>1358</v>
      </c>
      <c r="E1962" s="162" t="s">
        <v>197</v>
      </c>
      <c r="F1962" s="162" t="s">
        <v>1359</v>
      </c>
      <c r="G1962" s="162" t="s">
        <v>71</v>
      </c>
      <c r="H1962" s="162" t="s">
        <v>70</v>
      </c>
      <c r="I1962" s="162" t="s">
        <v>1680</v>
      </c>
      <c r="J1962" s="162" t="s">
        <v>186</v>
      </c>
      <c r="K1962" s="162" t="s">
        <v>10</v>
      </c>
      <c r="L1962" s="162">
        <v>8</v>
      </c>
      <c r="M1962" s="162">
        <v>2018</v>
      </c>
      <c r="N1962" s="162" t="s">
        <v>3351</v>
      </c>
      <c r="O1962" s="162">
        <v>927</v>
      </c>
      <c r="P1962" s="162" t="s">
        <v>246</v>
      </c>
      <c r="Q1962" s="162" t="s">
        <v>246</v>
      </c>
      <c r="R1962" s="162" t="s">
        <v>242</v>
      </c>
      <c r="S1962" s="162" t="s">
        <v>204</v>
      </c>
      <c r="T1962" s="162" t="s">
        <v>204</v>
      </c>
      <c r="U1962" s="162" t="s">
        <v>246</v>
      </c>
      <c r="V1962" s="162" t="s">
        <v>246</v>
      </c>
      <c r="W1962" s="162" t="s">
        <v>204</v>
      </c>
      <c r="X1962" s="162" t="s">
        <v>205</v>
      </c>
      <c r="Y1962" s="162" t="s">
        <v>205</v>
      </c>
      <c r="Z1962" s="162" t="s">
        <v>246</v>
      </c>
      <c r="AA1962" s="162" t="s">
        <v>204</v>
      </c>
      <c r="AB1962" s="162" t="s">
        <v>246</v>
      </c>
      <c r="AC1962" s="162" t="s">
        <v>204</v>
      </c>
      <c r="AD1962" s="162" t="s">
        <v>204</v>
      </c>
      <c r="AE1962" s="162" t="s">
        <v>204</v>
      </c>
      <c r="AF1962" s="162" t="s">
        <v>204</v>
      </c>
      <c r="AG1962" s="162" t="s">
        <v>197</v>
      </c>
    </row>
    <row r="1963" spans="1:33" x14ac:dyDescent="0.25">
      <c r="A1963" s="162" t="s">
        <v>243</v>
      </c>
      <c r="B1963" s="162" t="s">
        <v>197</v>
      </c>
      <c r="C1963" s="162" t="s">
        <v>197</v>
      </c>
      <c r="D1963" s="162" t="s">
        <v>1358</v>
      </c>
      <c r="E1963" s="162" t="s">
        <v>197</v>
      </c>
      <c r="F1963" s="162" t="s">
        <v>1359</v>
      </c>
      <c r="G1963" s="162" t="s">
        <v>71</v>
      </c>
      <c r="H1963" s="162" t="s">
        <v>70</v>
      </c>
      <c r="I1963" s="162" t="s">
        <v>1680</v>
      </c>
      <c r="J1963" s="162" t="s">
        <v>186</v>
      </c>
      <c r="K1963" s="162" t="s">
        <v>10</v>
      </c>
      <c r="L1963" s="162">
        <v>8</v>
      </c>
      <c r="M1963" s="162">
        <v>2018</v>
      </c>
      <c r="N1963" s="162" t="s">
        <v>3352</v>
      </c>
      <c r="O1963" s="162">
        <v>585</v>
      </c>
      <c r="P1963" s="162" t="s">
        <v>246</v>
      </c>
      <c r="Q1963" s="162" t="s">
        <v>246</v>
      </c>
      <c r="R1963" s="162" t="s">
        <v>242</v>
      </c>
      <c r="S1963" s="162" t="s">
        <v>204</v>
      </c>
      <c r="T1963" s="162" t="s">
        <v>204</v>
      </c>
      <c r="U1963" s="162" t="s">
        <v>246</v>
      </c>
      <c r="V1963" s="162" t="s">
        <v>246</v>
      </c>
      <c r="W1963" s="162" t="s">
        <v>204</v>
      </c>
      <c r="X1963" s="162" t="s">
        <v>205</v>
      </c>
      <c r="Y1963" s="162" t="s">
        <v>205</v>
      </c>
      <c r="Z1963" s="162" t="s">
        <v>246</v>
      </c>
      <c r="AA1963" s="162" t="s">
        <v>204</v>
      </c>
      <c r="AB1963" s="162" t="s">
        <v>246</v>
      </c>
      <c r="AC1963" s="162" t="s">
        <v>204</v>
      </c>
      <c r="AD1963" s="162" t="s">
        <v>204</v>
      </c>
      <c r="AE1963" s="162" t="s">
        <v>204</v>
      </c>
      <c r="AF1963" s="162" t="s">
        <v>204</v>
      </c>
      <c r="AG1963" s="162" t="s">
        <v>197</v>
      </c>
    </row>
    <row r="1964" spans="1:33" x14ac:dyDescent="0.25">
      <c r="A1964" s="162" t="s">
        <v>243</v>
      </c>
      <c r="B1964" s="162" t="s">
        <v>197</v>
      </c>
      <c r="C1964" s="162" t="s">
        <v>197</v>
      </c>
      <c r="D1964" s="162" t="s">
        <v>1358</v>
      </c>
      <c r="E1964" s="162" t="s">
        <v>197</v>
      </c>
      <c r="F1964" s="162" t="s">
        <v>1359</v>
      </c>
      <c r="G1964" s="162" t="s">
        <v>71</v>
      </c>
      <c r="H1964" s="162" t="s">
        <v>70</v>
      </c>
      <c r="I1964" s="162" t="s">
        <v>1680</v>
      </c>
      <c r="J1964" s="162" t="s">
        <v>186</v>
      </c>
      <c r="K1964" s="162" t="s">
        <v>10</v>
      </c>
      <c r="L1964" s="162">
        <v>1</v>
      </c>
      <c r="M1964" s="162">
        <v>2019</v>
      </c>
      <c r="N1964" s="162" t="s">
        <v>3361</v>
      </c>
      <c r="O1964" s="162">
        <v>929</v>
      </c>
      <c r="P1964" s="162" t="s">
        <v>246</v>
      </c>
      <c r="Q1964" s="162" t="s">
        <v>246</v>
      </c>
      <c r="R1964" s="162" t="s">
        <v>242</v>
      </c>
      <c r="S1964" s="162" t="s">
        <v>204</v>
      </c>
      <c r="T1964" s="162" t="s">
        <v>204</v>
      </c>
      <c r="U1964" s="162" t="s">
        <v>246</v>
      </c>
      <c r="V1964" s="162" t="s">
        <v>246</v>
      </c>
      <c r="W1964" s="162" t="s">
        <v>204</v>
      </c>
      <c r="X1964" s="162" t="s">
        <v>205</v>
      </c>
      <c r="Y1964" s="162" t="s">
        <v>205</v>
      </c>
      <c r="Z1964" s="162" t="s">
        <v>246</v>
      </c>
      <c r="AA1964" s="162" t="s">
        <v>204</v>
      </c>
      <c r="AB1964" s="162" t="s">
        <v>246</v>
      </c>
      <c r="AC1964" s="162" t="s">
        <v>204</v>
      </c>
      <c r="AD1964" s="162" t="s">
        <v>204</v>
      </c>
      <c r="AE1964" s="162" t="s">
        <v>204</v>
      </c>
      <c r="AF1964" s="162" t="s">
        <v>204</v>
      </c>
      <c r="AG1964" s="162" t="s">
        <v>197</v>
      </c>
    </row>
    <row r="1965" spans="1:33" x14ac:dyDescent="0.25">
      <c r="A1965" s="162" t="s">
        <v>243</v>
      </c>
      <c r="B1965" s="162" t="s">
        <v>197</v>
      </c>
      <c r="C1965" s="162" t="s">
        <v>197</v>
      </c>
      <c r="D1965" s="162" t="s">
        <v>1358</v>
      </c>
      <c r="E1965" s="162" t="s">
        <v>197</v>
      </c>
      <c r="F1965" s="162" t="s">
        <v>1359</v>
      </c>
      <c r="G1965" s="162" t="s">
        <v>71</v>
      </c>
      <c r="H1965" s="162" t="s">
        <v>70</v>
      </c>
      <c r="I1965" s="162" t="s">
        <v>1680</v>
      </c>
      <c r="J1965" s="162" t="s">
        <v>186</v>
      </c>
      <c r="K1965" s="162" t="s">
        <v>10</v>
      </c>
      <c r="L1965" s="162">
        <v>1</v>
      </c>
      <c r="M1965" s="162">
        <v>2019</v>
      </c>
      <c r="N1965" s="162" t="s">
        <v>3362</v>
      </c>
      <c r="O1965" s="162">
        <v>388</v>
      </c>
      <c r="P1965" s="162" t="s">
        <v>246</v>
      </c>
      <c r="Q1965" s="162" t="s">
        <v>246</v>
      </c>
      <c r="R1965" s="162" t="s">
        <v>242</v>
      </c>
      <c r="S1965" s="162" t="s">
        <v>204</v>
      </c>
      <c r="T1965" s="162" t="s">
        <v>204</v>
      </c>
      <c r="U1965" s="162" t="s">
        <v>246</v>
      </c>
      <c r="V1965" s="162" t="s">
        <v>246</v>
      </c>
      <c r="W1965" s="162" t="s">
        <v>204</v>
      </c>
      <c r="X1965" s="162" t="s">
        <v>205</v>
      </c>
      <c r="Y1965" s="162" t="s">
        <v>205</v>
      </c>
      <c r="Z1965" s="162" t="s">
        <v>246</v>
      </c>
      <c r="AA1965" s="162" t="s">
        <v>204</v>
      </c>
      <c r="AB1965" s="162" t="s">
        <v>246</v>
      </c>
      <c r="AC1965" s="162" t="s">
        <v>204</v>
      </c>
      <c r="AD1965" s="162" t="s">
        <v>204</v>
      </c>
      <c r="AE1965" s="162" t="s">
        <v>204</v>
      </c>
      <c r="AF1965" s="162" t="s">
        <v>204</v>
      </c>
      <c r="AG1965" s="162" t="s">
        <v>197</v>
      </c>
    </row>
    <row r="1966" spans="1:33" x14ac:dyDescent="0.25">
      <c r="A1966" s="162" t="s">
        <v>243</v>
      </c>
      <c r="B1966" s="162" t="s">
        <v>197</v>
      </c>
      <c r="C1966" s="162" t="s">
        <v>197</v>
      </c>
      <c r="D1966" s="162" t="s">
        <v>1358</v>
      </c>
      <c r="E1966" s="162" t="s">
        <v>197</v>
      </c>
      <c r="F1966" s="162" t="s">
        <v>1359</v>
      </c>
      <c r="G1966" s="162" t="s">
        <v>71</v>
      </c>
      <c r="H1966" s="162" t="s">
        <v>70</v>
      </c>
      <c r="I1966" s="162" t="s">
        <v>1680</v>
      </c>
      <c r="J1966" s="162" t="s">
        <v>186</v>
      </c>
      <c r="K1966" s="162" t="s">
        <v>10</v>
      </c>
      <c r="L1966" s="162">
        <v>12</v>
      </c>
      <c r="M1966" s="162">
        <v>2018</v>
      </c>
      <c r="N1966" s="162" t="s">
        <v>3359</v>
      </c>
      <c r="O1966" s="162">
        <v>1293</v>
      </c>
      <c r="P1966" s="162" t="s">
        <v>246</v>
      </c>
      <c r="Q1966" s="162" t="s">
        <v>246</v>
      </c>
      <c r="R1966" s="162" t="s">
        <v>242</v>
      </c>
      <c r="S1966" s="162" t="s">
        <v>204</v>
      </c>
      <c r="T1966" s="162" t="s">
        <v>204</v>
      </c>
      <c r="U1966" s="162" t="s">
        <v>246</v>
      </c>
      <c r="V1966" s="162" t="s">
        <v>246</v>
      </c>
      <c r="W1966" s="162" t="s">
        <v>204</v>
      </c>
      <c r="X1966" s="162" t="s">
        <v>205</v>
      </c>
      <c r="Y1966" s="162" t="s">
        <v>205</v>
      </c>
      <c r="Z1966" s="162" t="s">
        <v>246</v>
      </c>
      <c r="AA1966" s="162" t="s">
        <v>204</v>
      </c>
      <c r="AB1966" s="162" t="s">
        <v>246</v>
      </c>
      <c r="AC1966" s="162" t="s">
        <v>204</v>
      </c>
      <c r="AD1966" s="162" t="s">
        <v>204</v>
      </c>
      <c r="AE1966" s="162" t="s">
        <v>204</v>
      </c>
      <c r="AF1966" s="162" t="s">
        <v>204</v>
      </c>
      <c r="AG1966" s="162" t="s">
        <v>197</v>
      </c>
    </row>
    <row r="1967" spans="1:33" x14ac:dyDescent="0.25">
      <c r="A1967" s="162" t="s">
        <v>243</v>
      </c>
      <c r="B1967" s="162" t="s">
        <v>197</v>
      </c>
      <c r="C1967" s="162" t="s">
        <v>197</v>
      </c>
      <c r="D1967" s="162" t="s">
        <v>1358</v>
      </c>
      <c r="E1967" s="162" t="s">
        <v>197</v>
      </c>
      <c r="F1967" s="162" t="s">
        <v>1359</v>
      </c>
      <c r="G1967" s="162" t="s">
        <v>71</v>
      </c>
      <c r="H1967" s="162" t="s">
        <v>70</v>
      </c>
      <c r="I1967" s="162" t="s">
        <v>1680</v>
      </c>
      <c r="J1967" s="162" t="s">
        <v>186</v>
      </c>
      <c r="K1967" s="162" t="s">
        <v>10</v>
      </c>
      <c r="L1967" s="162">
        <v>12</v>
      </c>
      <c r="M1967" s="162">
        <v>2018</v>
      </c>
      <c r="N1967" s="162" t="s">
        <v>3360</v>
      </c>
      <c r="O1967" s="162">
        <v>816</v>
      </c>
      <c r="P1967" s="162" t="s">
        <v>246</v>
      </c>
      <c r="Q1967" s="162" t="s">
        <v>246</v>
      </c>
      <c r="R1967" s="162" t="s">
        <v>242</v>
      </c>
      <c r="S1967" s="162" t="s">
        <v>204</v>
      </c>
      <c r="T1967" s="162" t="s">
        <v>204</v>
      </c>
      <c r="U1967" s="162" t="s">
        <v>246</v>
      </c>
      <c r="V1967" s="162" t="s">
        <v>246</v>
      </c>
      <c r="W1967" s="162" t="s">
        <v>204</v>
      </c>
      <c r="X1967" s="162" t="s">
        <v>205</v>
      </c>
      <c r="Y1967" s="162" t="s">
        <v>205</v>
      </c>
      <c r="Z1967" s="162" t="s">
        <v>246</v>
      </c>
      <c r="AA1967" s="162" t="s">
        <v>204</v>
      </c>
      <c r="AB1967" s="162" t="s">
        <v>246</v>
      </c>
      <c r="AC1967" s="162" t="s">
        <v>204</v>
      </c>
      <c r="AD1967" s="162" t="s">
        <v>204</v>
      </c>
      <c r="AE1967" s="162" t="s">
        <v>204</v>
      </c>
      <c r="AF1967" s="162" t="s">
        <v>204</v>
      </c>
      <c r="AG1967" s="162" t="s">
        <v>197</v>
      </c>
    </row>
    <row r="1968" spans="1:33" x14ac:dyDescent="0.25">
      <c r="A1968" s="162" t="s">
        <v>243</v>
      </c>
      <c r="B1968" s="162" t="s">
        <v>197</v>
      </c>
      <c r="C1968" s="162" t="s">
        <v>197</v>
      </c>
      <c r="D1968" s="162" t="s">
        <v>1358</v>
      </c>
      <c r="E1968" s="162" t="s">
        <v>197</v>
      </c>
      <c r="F1968" s="162" t="s">
        <v>1359</v>
      </c>
      <c r="G1968" s="162" t="s">
        <v>71</v>
      </c>
      <c r="H1968" s="162" t="s">
        <v>70</v>
      </c>
      <c r="I1968" s="162" t="s">
        <v>1680</v>
      </c>
      <c r="J1968" s="162" t="s">
        <v>186</v>
      </c>
      <c r="K1968" s="162" t="s">
        <v>10</v>
      </c>
      <c r="L1968" s="162">
        <v>4</v>
      </c>
      <c r="M1968" s="162">
        <v>2019</v>
      </c>
      <c r="N1968" s="162" t="s">
        <v>3345</v>
      </c>
      <c r="O1968" s="162">
        <v>1643</v>
      </c>
      <c r="P1968" s="162" t="s">
        <v>246</v>
      </c>
      <c r="Q1968" s="162" t="s">
        <v>246</v>
      </c>
      <c r="R1968" s="162" t="s">
        <v>242</v>
      </c>
      <c r="S1968" s="162" t="s">
        <v>204</v>
      </c>
      <c r="T1968" s="162" t="s">
        <v>204</v>
      </c>
      <c r="U1968" s="162" t="s">
        <v>246</v>
      </c>
      <c r="V1968" s="162" t="s">
        <v>246</v>
      </c>
      <c r="W1968" s="162" t="s">
        <v>204</v>
      </c>
      <c r="X1968" s="162" t="s">
        <v>205</v>
      </c>
      <c r="Y1968" s="162" t="s">
        <v>205</v>
      </c>
      <c r="Z1968" s="162" t="s">
        <v>246</v>
      </c>
      <c r="AA1968" s="162" t="s">
        <v>204</v>
      </c>
      <c r="AB1968" s="162" t="s">
        <v>246</v>
      </c>
      <c r="AC1968" s="162" t="s">
        <v>204</v>
      </c>
      <c r="AD1968" s="162" t="s">
        <v>204</v>
      </c>
      <c r="AE1968" s="162" t="s">
        <v>204</v>
      </c>
      <c r="AF1968" s="162" t="s">
        <v>204</v>
      </c>
      <c r="AG1968" s="162" t="s">
        <v>197</v>
      </c>
    </row>
    <row r="1969" spans="1:33" x14ac:dyDescent="0.25">
      <c r="A1969" s="162" t="s">
        <v>243</v>
      </c>
      <c r="B1969" s="162" t="s">
        <v>197</v>
      </c>
      <c r="C1969" s="162" t="s">
        <v>197</v>
      </c>
      <c r="D1969" s="162" t="s">
        <v>1358</v>
      </c>
      <c r="E1969" s="162" t="s">
        <v>197</v>
      </c>
      <c r="F1969" s="162" t="s">
        <v>1359</v>
      </c>
      <c r="G1969" s="162" t="s">
        <v>71</v>
      </c>
      <c r="H1969" s="162" t="s">
        <v>70</v>
      </c>
      <c r="I1969" s="162" t="s">
        <v>1680</v>
      </c>
      <c r="J1969" s="162" t="s">
        <v>186</v>
      </c>
      <c r="K1969" s="162" t="s">
        <v>10</v>
      </c>
      <c r="L1969" s="162">
        <v>6</v>
      </c>
      <c r="M1969" s="162">
        <v>2019</v>
      </c>
      <c r="N1969" s="162" t="s">
        <v>3343</v>
      </c>
      <c r="O1969" s="162">
        <v>1242</v>
      </c>
      <c r="P1969" s="162" t="s">
        <v>246</v>
      </c>
      <c r="Q1969" s="162" t="s">
        <v>246</v>
      </c>
      <c r="R1969" s="162" t="s">
        <v>242</v>
      </c>
      <c r="S1969" s="162" t="s">
        <v>204</v>
      </c>
      <c r="T1969" s="162" t="s">
        <v>204</v>
      </c>
      <c r="U1969" s="162" t="s">
        <v>246</v>
      </c>
      <c r="V1969" s="162" t="s">
        <v>246</v>
      </c>
      <c r="W1969" s="162" t="s">
        <v>204</v>
      </c>
      <c r="X1969" s="162" t="s">
        <v>205</v>
      </c>
      <c r="Y1969" s="162" t="s">
        <v>205</v>
      </c>
      <c r="Z1969" s="162" t="s">
        <v>246</v>
      </c>
      <c r="AA1969" s="162" t="s">
        <v>204</v>
      </c>
      <c r="AB1969" s="162" t="s">
        <v>246</v>
      </c>
      <c r="AC1969" s="162" t="s">
        <v>204</v>
      </c>
      <c r="AD1969" s="162" t="s">
        <v>204</v>
      </c>
      <c r="AE1969" s="162" t="s">
        <v>204</v>
      </c>
      <c r="AF1969" s="162" t="s">
        <v>204</v>
      </c>
      <c r="AG1969" s="162" t="s">
        <v>197</v>
      </c>
    </row>
    <row r="1970" spans="1:33" x14ac:dyDescent="0.25">
      <c r="A1970" s="162" t="s">
        <v>243</v>
      </c>
      <c r="B1970" s="162" t="s">
        <v>197</v>
      </c>
      <c r="C1970" s="162" t="s">
        <v>197</v>
      </c>
      <c r="D1970" s="162" t="s">
        <v>1358</v>
      </c>
      <c r="E1970" s="162" t="s">
        <v>197</v>
      </c>
      <c r="F1970" s="162" t="s">
        <v>1359</v>
      </c>
      <c r="G1970" s="162" t="s">
        <v>67</v>
      </c>
      <c r="H1970" s="162" t="s">
        <v>66</v>
      </c>
      <c r="I1970" s="162" t="s">
        <v>2059</v>
      </c>
      <c r="J1970" s="162" t="s">
        <v>1412</v>
      </c>
      <c r="K1970" s="162" t="s">
        <v>10</v>
      </c>
      <c r="L1970" s="162">
        <v>12</v>
      </c>
      <c r="M1970" s="162">
        <v>2018</v>
      </c>
      <c r="N1970" s="162" t="s">
        <v>3364</v>
      </c>
      <c r="O1970" s="162">
        <v>17555</v>
      </c>
      <c r="P1970" s="162" t="s">
        <v>246</v>
      </c>
      <c r="Q1970" s="162" t="s">
        <v>246</v>
      </c>
      <c r="R1970" s="162" t="s">
        <v>242</v>
      </c>
      <c r="S1970" s="162" t="s">
        <v>204</v>
      </c>
      <c r="T1970" s="162" t="s">
        <v>204</v>
      </c>
      <c r="U1970" s="162" t="s">
        <v>246</v>
      </c>
      <c r="V1970" s="162" t="s">
        <v>246</v>
      </c>
      <c r="W1970" s="162" t="s">
        <v>204</v>
      </c>
      <c r="X1970" s="162" t="s">
        <v>246</v>
      </c>
      <c r="Y1970" s="162" t="s">
        <v>205</v>
      </c>
      <c r="Z1970" s="162" t="s">
        <v>246</v>
      </c>
      <c r="AA1970" s="162" t="s">
        <v>204</v>
      </c>
      <c r="AB1970" s="162" t="s">
        <v>246</v>
      </c>
      <c r="AC1970" s="162" t="s">
        <v>204</v>
      </c>
      <c r="AD1970" s="162" t="s">
        <v>204</v>
      </c>
      <c r="AE1970" s="162" t="s">
        <v>204</v>
      </c>
      <c r="AF1970" s="162" t="s">
        <v>204</v>
      </c>
      <c r="AG1970" s="162" t="s">
        <v>197</v>
      </c>
    </row>
    <row r="1971" spans="1:33" x14ac:dyDescent="0.25">
      <c r="A1971" s="162" t="s">
        <v>243</v>
      </c>
      <c r="B1971" s="162" t="s">
        <v>197</v>
      </c>
      <c r="C1971" s="162" t="s">
        <v>197</v>
      </c>
      <c r="D1971" s="162" t="s">
        <v>1358</v>
      </c>
      <c r="E1971" s="162" t="s">
        <v>197</v>
      </c>
      <c r="F1971" s="162" t="s">
        <v>1359</v>
      </c>
      <c r="G1971" s="162" t="s">
        <v>67</v>
      </c>
      <c r="H1971" s="162" t="s">
        <v>66</v>
      </c>
      <c r="I1971" s="162" t="s">
        <v>2059</v>
      </c>
      <c r="J1971" s="162" t="s">
        <v>1412</v>
      </c>
      <c r="K1971" s="162" t="s">
        <v>10</v>
      </c>
      <c r="L1971" s="162">
        <v>8</v>
      </c>
      <c r="M1971" s="162">
        <v>2018</v>
      </c>
      <c r="N1971" s="162" t="s">
        <v>3363</v>
      </c>
      <c r="O1971" s="162">
        <v>5317</v>
      </c>
      <c r="P1971" s="162" t="s">
        <v>246</v>
      </c>
      <c r="Q1971" s="162" t="s">
        <v>246</v>
      </c>
      <c r="R1971" s="162" t="s">
        <v>242</v>
      </c>
      <c r="S1971" s="162" t="s">
        <v>204</v>
      </c>
      <c r="T1971" s="162" t="s">
        <v>204</v>
      </c>
      <c r="U1971" s="162" t="s">
        <v>246</v>
      </c>
      <c r="V1971" s="162" t="s">
        <v>246</v>
      </c>
      <c r="W1971" s="162" t="s">
        <v>204</v>
      </c>
      <c r="X1971" s="162" t="s">
        <v>246</v>
      </c>
      <c r="Y1971" s="162" t="s">
        <v>205</v>
      </c>
      <c r="Z1971" s="162" t="s">
        <v>246</v>
      </c>
      <c r="AA1971" s="162" t="s">
        <v>204</v>
      </c>
      <c r="AB1971" s="162" t="s">
        <v>246</v>
      </c>
      <c r="AC1971" s="162" t="s">
        <v>204</v>
      </c>
      <c r="AD1971" s="162" t="s">
        <v>204</v>
      </c>
      <c r="AE1971" s="162" t="s">
        <v>204</v>
      </c>
      <c r="AF1971" s="162" t="s">
        <v>204</v>
      </c>
      <c r="AG1971" s="162" t="s">
        <v>197</v>
      </c>
    </row>
    <row r="1972" spans="1:33" x14ac:dyDescent="0.25">
      <c r="A1972" s="162" t="s">
        <v>243</v>
      </c>
      <c r="B1972" s="162" t="s">
        <v>197</v>
      </c>
      <c r="C1972" s="162" t="s">
        <v>197</v>
      </c>
      <c r="D1972" s="162" t="s">
        <v>1358</v>
      </c>
      <c r="E1972" s="162" t="s">
        <v>197</v>
      </c>
      <c r="F1972" s="162" t="s">
        <v>1359</v>
      </c>
      <c r="G1972" s="162" t="s">
        <v>67</v>
      </c>
      <c r="H1972" s="162" t="s">
        <v>66</v>
      </c>
      <c r="I1972" s="162" t="s">
        <v>2059</v>
      </c>
      <c r="J1972" s="162" t="s">
        <v>1412</v>
      </c>
      <c r="K1972" s="162" t="s">
        <v>10</v>
      </c>
      <c r="L1972" s="162">
        <v>9</v>
      </c>
      <c r="M1972" s="162">
        <v>2018</v>
      </c>
      <c r="N1972" s="162" t="s">
        <v>3365</v>
      </c>
      <c r="O1972" s="162">
        <v>16488</v>
      </c>
      <c r="P1972" s="162" t="s">
        <v>246</v>
      </c>
      <c r="Q1972" s="162" t="s">
        <v>246</v>
      </c>
      <c r="R1972" s="162" t="s">
        <v>242</v>
      </c>
      <c r="S1972" s="162" t="s">
        <v>204</v>
      </c>
      <c r="T1972" s="162" t="s">
        <v>204</v>
      </c>
      <c r="U1972" s="162" t="s">
        <v>246</v>
      </c>
      <c r="V1972" s="162" t="s">
        <v>246</v>
      </c>
      <c r="W1972" s="162" t="s">
        <v>204</v>
      </c>
      <c r="X1972" s="162" t="s">
        <v>246</v>
      </c>
      <c r="Y1972" s="162" t="s">
        <v>205</v>
      </c>
      <c r="Z1972" s="162" t="s">
        <v>246</v>
      </c>
      <c r="AA1972" s="162" t="s">
        <v>204</v>
      </c>
      <c r="AB1972" s="162" t="s">
        <v>246</v>
      </c>
      <c r="AC1972" s="162" t="s">
        <v>204</v>
      </c>
      <c r="AD1972" s="162" t="s">
        <v>204</v>
      </c>
      <c r="AE1972" s="162" t="s">
        <v>204</v>
      </c>
      <c r="AF1972" s="162" t="s">
        <v>204</v>
      </c>
      <c r="AG1972" s="162" t="s">
        <v>197</v>
      </c>
    </row>
    <row r="1973" spans="1:33" x14ac:dyDescent="0.25">
      <c r="A1973" s="162" t="s">
        <v>243</v>
      </c>
      <c r="B1973" s="162" t="s">
        <v>197</v>
      </c>
      <c r="C1973" s="162" t="s">
        <v>197</v>
      </c>
      <c r="D1973" s="162" t="s">
        <v>1358</v>
      </c>
      <c r="E1973" s="162" t="s">
        <v>197</v>
      </c>
      <c r="F1973" s="162" t="s">
        <v>1359</v>
      </c>
      <c r="G1973" s="162" t="s">
        <v>3366</v>
      </c>
      <c r="H1973" s="162" t="s">
        <v>3367</v>
      </c>
      <c r="I1973" s="162" t="s">
        <v>3368</v>
      </c>
      <c r="J1973" s="162" t="s">
        <v>187</v>
      </c>
      <c r="K1973" s="162" t="s">
        <v>47</v>
      </c>
      <c r="L1973" s="162">
        <v>7</v>
      </c>
      <c r="M1973" s="162">
        <v>2018</v>
      </c>
      <c r="N1973" s="162" t="s">
        <v>3369</v>
      </c>
      <c r="O1973" s="162">
        <v>2288</v>
      </c>
      <c r="P1973" s="162" t="s">
        <v>204</v>
      </c>
      <c r="Q1973" s="162" t="s">
        <v>204</v>
      </c>
      <c r="R1973" s="162" t="s">
        <v>242</v>
      </c>
      <c r="S1973" s="162" t="s">
        <v>204</v>
      </c>
      <c r="T1973" s="162" t="s">
        <v>204</v>
      </c>
      <c r="U1973" s="162" t="s">
        <v>204</v>
      </c>
      <c r="V1973" s="162" t="s">
        <v>204</v>
      </c>
      <c r="W1973" s="162" t="s">
        <v>204</v>
      </c>
      <c r="X1973" s="162" t="s">
        <v>205</v>
      </c>
      <c r="Y1973" s="162" t="s">
        <v>205</v>
      </c>
      <c r="Z1973" s="162" t="s">
        <v>204</v>
      </c>
      <c r="AA1973" s="162" t="s">
        <v>204</v>
      </c>
      <c r="AB1973" s="162" t="s">
        <v>204</v>
      </c>
      <c r="AC1973" s="162" t="s">
        <v>204</v>
      </c>
      <c r="AD1973" s="162" t="s">
        <v>204</v>
      </c>
      <c r="AE1973" s="162" t="s">
        <v>204</v>
      </c>
      <c r="AF1973" s="162" t="s">
        <v>204</v>
      </c>
      <c r="AG1973" s="162" t="s">
        <v>197</v>
      </c>
    </row>
    <row r="1974" spans="1:33" x14ac:dyDescent="0.25">
      <c r="A1974" s="162" t="s">
        <v>243</v>
      </c>
      <c r="B1974" s="162" t="s">
        <v>197</v>
      </c>
      <c r="C1974" s="162" t="s">
        <v>197</v>
      </c>
      <c r="D1974" s="162" t="s">
        <v>1358</v>
      </c>
      <c r="E1974" s="162" t="s">
        <v>197</v>
      </c>
      <c r="F1974" s="162" t="s">
        <v>1359</v>
      </c>
      <c r="G1974" s="162" t="s">
        <v>3370</v>
      </c>
      <c r="H1974" s="162" t="s">
        <v>3371</v>
      </c>
      <c r="I1974" s="162" t="s">
        <v>3368</v>
      </c>
      <c r="J1974" s="162" t="s">
        <v>187</v>
      </c>
      <c r="K1974" s="162" t="s">
        <v>47</v>
      </c>
      <c r="L1974" s="162">
        <v>7</v>
      </c>
      <c r="M1974" s="162">
        <v>2018</v>
      </c>
      <c r="N1974" s="162" t="s">
        <v>3372</v>
      </c>
      <c r="O1974" s="162">
        <v>2417</v>
      </c>
      <c r="P1974" s="162" t="s">
        <v>204</v>
      </c>
      <c r="Q1974" s="162" t="s">
        <v>204</v>
      </c>
      <c r="R1974" s="162" t="s">
        <v>242</v>
      </c>
      <c r="S1974" s="162" t="s">
        <v>204</v>
      </c>
      <c r="T1974" s="162" t="s">
        <v>204</v>
      </c>
      <c r="U1974" s="162" t="s">
        <v>204</v>
      </c>
      <c r="V1974" s="162" t="s">
        <v>204</v>
      </c>
      <c r="W1974" s="162" t="s">
        <v>204</v>
      </c>
      <c r="X1974" s="162" t="s">
        <v>205</v>
      </c>
      <c r="Y1974" s="162" t="s">
        <v>205</v>
      </c>
      <c r="Z1974" s="162" t="s">
        <v>204</v>
      </c>
      <c r="AA1974" s="162" t="s">
        <v>204</v>
      </c>
      <c r="AB1974" s="162" t="s">
        <v>204</v>
      </c>
      <c r="AC1974" s="162" t="s">
        <v>204</v>
      </c>
      <c r="AD1974" s="162" t="s">
        <v>204</v>
      </c>
      <c r="AE1974" s="162" t="s">
        <v>204</v>
      </c>
      <c r="AF1974" s="162" t="s">
        <v>204</v>
      </c>
      <c r="AG1974" s="162" t="s">
        <v>197</v>
      </c>
    </row>
    <row r="1975" spans="1:33" x14ac:dyDescent="0.25">
      <c r="A1975" s="162" t="s">
        <v>243</v>
      </c>
      <c r="B1975" s="162" t="s">
        <v>197</v>
      </c>
      <c r="C1975" s="162" t="s">
        <v>197</v>
      </c>
      <c r="D1975" s="162" t="s">
        <v>1358</v>
      </c>
      <c r="E1975" s="162" t="s">
        <v>197</v>
      </c>
      <c r="F1975" s="162" t="s">
        <v>1359</v>
      </c>
      <c r="G1975" s="162" t="s">
        <v>3373</v>
      </c>
      <c r="H1975" s="162" t="s">
        <v>3374</v>
      </c>
      <c r="I1975" s="162" t="s">
        <v>2720</v>
      </c>
      <c r="J1975" s="162" t="s">
        <v>187</v>
      </c>
      <c r="K1975" s="162" t="s">
        <v>47</v>
      </c>
      <c r="L1975" s="162">
        <v>7</v>
      </c>
      <c r="M1975" s="162">
        <v>2018</v>
      </c>
      <c r="N1975" s="162" t="s">
        <v>3375</v>
      </c>
      <c r="O1975" s="162">
        <v>3186</v>
      </c>
      <c r="P1975" s="162" t="s">
        <v>204</v>
      </c>
      <c r="Q1975" s="162" t="s">
        <v>204</v>
      </c>
      <c r="R1975" s="162" t="s">
        <v>242</v>
      </c>
      <c r="S1975" s="162" t="s">
        <v>204</v>
      </c>
      <c r="T1975" s="162" t="s">
        <v>204</v>
      </c>
      <c r="U1975" s="162" t="s">
        <v>204</v>
      </c>
      <c r="V1975" s="162" t="s">
        <v>204</v>
      </c>
      <c r="W1975" s="162" t="s">
        <v>204</v>
      </c>
      <c r="X1975" s="162" t="s">
        <v>205</v>
      </c>
      <c r="Y1975" s="162" t="s">
        <v>205</v>
      </c>
      <c r="Z1975" s="162" t="s">
        <v>204</v>
      </c>
      <c r="AA1975" s="162" t="s">
        <v>204</v>
      </c>
      <c r="AB1975" s="162" t="s">
        <v>204</v>
      </c>
      <c r="AC1975" s="162" t="s">
        <v>204</v>
      </c>
      <c r="AD1975" s="162" t="s">
        <v>204</v>
      </c>
      <c r="AE1975" s="162" t="s">
        <v>204</v>
      </c>
      <c r="AF1975" s="162" t="s">
        <v>204</v>
      </c>
      <c r="AG1975" s="162" t="s">
        <v>197</v>
      </c>
    </row>
    <row r="1976" spans="1:33" x14ac:dyDescent="0.25">
      <c r="A1976" s="162" t="s">
        <v>243</v>
      </c>
      <c r="B1976" s="162" t="s">
        <v>197</v>
      </c>
      <c r="C1976" s="162" t="s">
        <v>197</v>
      </c>
      <c r="D1976" s="162" t="s">
        <v>1358</v>
      </c>
      <c r="E1976" s="162" t="s">
        <v>197</v>
      </c>
      <c r="F1976" s="162" t="s">
        <v>1359</v>
      </c>
      <c r="G1976" s="162" t="s">
        <v>3113</v>
      </c>
      <c r="H1976" s="162" t="s">
        <v>3114</v>
      </c>
      <c r="I1976" s="162" t="s">
        <v>2535</v>
      </c>
      <c r="J1976" s="162" t="s">
        <v>1412</v>
      </c>
      <c r="K1976" s="162" t="s">
        <v>47</v>
      </c>
      <c r="L1976" s="162">
        <v>7</v>
      </c>
      <c r="M1976" s="162">
        <v>2018</v>
      </c>
      <c r="N1976" s="162" t="s">
        <v>3378</v>
      </c>
      <c r="O1976" s="162">
        <v>3515</v>
      </c>
      <c r="P1976" s="162" t="s">
        <v>204</v>
      </c>
      <c r="Q1976" s="162" t="s">
        <v>204</v>
      </c>
      <c r="R1976" s="162" t="s">
        <v>242</v>
      </c>
      <c r="S1976" s="162" t="s">
        <v>204</v>
      </c>
      <c r="T1976" s="162" t="s">
        <v>204</v>
      </c>
      <c r="U1976" s="162" t="s">
        <v>204</v>
      </c>
      <c r="V1976" s="162" t="s">
        <v>204</v>
      </c>
      <c r="W1976" s="162" t="s">
        <v>204</v>
      </c>
      <c r="X1976" s="162" t="s">
        <v>204</v>
      </c>
      <c r="Y1976" s="162" t="s">
        <v>205</v>
      </c>
      <c r="Z1976" s="162" t="s">
        <v>204</v>
      </c>
      <c r="AA1976" s="162" t="s">
        <v>204</v>
      </c>
      <c r="AB1976" s="162" t="s">
        <v>204</v>
      </c>
      <c r="AC1976" s="162" t="s">
        <v>204</v>
      </c>
      <c r="AD1976" s="162" t="s">
        <v>204</v>
      </c>
      <c r="AE1976" s="162" t="s">
        <v>204</v>
      </c>
      <c r="AF1976" s="162" t="s">
        <v>204</v>
      </c>
      <c r="AG1976" s="162" t="s">
        <v>197</v>
      </c>
    </row>
    <row r="1977" spans="1:33" x14ac:dyDescent="0.25">
      <c r="A1977" s="162" t="s">
        <v>243</v>
      </c>
      <c r="B1977" s="162" t="s">
        <v>197</v>
      </c>
      <c r="C1977" s="162" t="s">
        <v>197</v>
      </c>
      <c r="D1977" s="162" t="s">
        <v>1358</v>
      </c>
      <c r="E1977" s="162" t="s">
        <v>197</v>
      </c>
      <c r="F1977" s="162" t="s">
        <v>1359</v>
      </c>
      <c r="G1977" s="162" t="s">
        <v>3113</v>
      </c>
      <c r="H1977" s="162" t="s">
        <v>3114</v>
      </c>
      <c r="I1977" s="162" t="s">
        <v>2535</v>
      </c>
      <c r="J1977" s="162" t="s">
        <v>1412</v>
      </c>
      <c r="K1977" s="162" t="s">
        <v>47</v>
      </c>
      <c r="L1977" s="162">
        <v>9</v>
      </c>
      <c r="M1977" s="162">
        <v>2018</v>
      </c>
      <c r="N1977" s="162" t="s">
        <v>3379</v>
      </c>
      <c r="O1977" s="162">
        <v>2537</v>
      </c>
      <c r="P1977" s="162" t="s">
        <v>246</v>
      </c>
      <c r="Q1977" s="162" t="s">
        <v>246</v>
      </c>
      <c r="R1977" s="162" t="s">
        <v>242</v>
      </c>
      <c r="S1977" s="162" t="s">
        <v>204</v>
      </c>
      <c r="T1977" s="162" t="s">
        <v>204</v>
      </c>
      <c r="U1977" s="162" t="s">
        <v>246</v>
      </c>
      <c r="V1977" s="162" t="s">
        <v>246</v>
      </c>
      <c r="W1977" s="162" t="s">
        <v>204</v>
      </c>
      <c r="X1977" s="162" t="s">
        <v>246</v>
      </c>
      <c r="Y1977" s="162" t="s">
        <v>205</v>
      </c>
      <c r="Z1977" s="162" t="s">
        <v>246</v>
      </c>
      <c r="AA1977" s="162" t="s">
        <v>204</v>
      </c>
      <c r="AB1977" s="162" t="s">
        <v>246</v>
      </c>
      <c r="AC1977" s="162" t="s">
        <v>204</v>
      </c>
      <c r="AD1977" s="162" t="s">
        <v>204</v>
      </c>
      <c r="AE1977" s="162" t="s">
        <v>204</v>
      </c>
      <c r="AF1977" s="162" t="s">
        <v>204</v>
      </c>
      <c r="AG1977" s="162" t="s">
        <v>197</v>
      </c>
    </row>
    <row r="1978" spans="1:33" x14ac:dyDescent="0.25">
      <c r="A1978" s="162" t="s">
        <v>243</v>
      </c>
      <c r="B1978" s="162" t="s">
        <v>197</v>
      </c>
      <c r="C1978" s="162" t="s">
        <v>197</v>
      </c>
      <c r="D1978" s="162" t="s">
        <v>1358</v>
      </c>
      <c r="E1978" s="162" t="s">
        <v>197</v>
      </c>
      <c r="F1978" s="162" t="s">
        <v>1359</v>
      </c>
      <c r="G1978" s="162" t="s">
        <v>3113</v>
      </c>
      <c r="H1978" s="162" t="s">
        <v>3114</v>
      </c>
      <c r="I1978" s="162" t="s">
        <v>2535</v>
      </c>
      <c r="J1978" s="162" t="s">
        <v>1412</v>
      </c>
      <c r="K1978" s="162" t="s">
        <v>47</v>
      </c>
      <c r="L1978" s="162">
        <v>8</v>
      </c>
      <c r="M1978" s="162">
        <v>2018</v>
      </c>
      <c r="N1978" s="162" t="s">
        <v>3376</v>
      </c>
      <c r="O1978" s="162">
        <v>2433</v>
      </c>
      <c r="P1978" s="162" t="s">
        <v>246</v>
      </c>
      <c r="Q1978" s="162" t="s">
        <v>246</v>
      </c>
      <c r="R1978" s="162" t="s">
        <v>242</v>
      </c>
      <c r="S1978" s="162" t="s">
        <v>204</v>
      </c>
      <c r="T1978" s="162" t="s">
        <v>204</v>
      </c>
      <c r="U1978" s="162" t="s">
        <v>246</v>
      </c>
      <c r="V1978" s="162" t="s">
        <v>246</v>
      </c>
      <c r="W1978" s="162" t="s">
        <v>204</v>
      </c>
      <c r="X1978" s="162" t="s">
        <v>246</v>
      </c>
      <c r="Y1978" s="162" t="s">
        <v>205</v>
      </c>
      <c r="Z1978" s="162" t="s">
        <v>246</v>
      </c>
      <c r="AA1978" s="162" t="s">
        <v>204</v>
      </c>
      <c r="AB1978" s="162" t="s">
        <v>246</v>
      </c>
      <c r="AC1978" s="162" t="s">
        <v>204</v>
      </c>
      <c r="AD1978" s="162" t="s">
        <v>204</v>
      </c>
      <c r="AE1978" s="162" t="s">
        <v>204</v>
      </c>
      <c r="AF1978" s="162" t="s">
        <v>204</v>
      </c>
      <c r="AG1978" s="162" t="s">
        <v>197</v>
      </c>
    </row>
    <row r="1979" spans="1:33" x14ac:dyDescent="0.25">
      <c r="A1979" s="162" t="s">
        <v>243</v>
      </c>
      <c r="B1979" s="162" t="s">
        <v>197</v>
      </c>
      <c r="C1979" s="162" t="s">
        <v>197</v>
      </c>
      <c r="D1979" s="162" t="s">
        <v>1358</v>
      </c>
      <c r="E1979" s="162" t="s">
        <v>197</v>
      </c>
      <c r="F1979" s="162" t="s">
        <v>1359</v>
      </c>
      <c r="G1979" s="162" t="s">
        <v>3113</v>
      </c>
      <c r="H1979" s="162" t="s">
        <v>3114</v>
      </c>
      <c r="I1979" s="162" t="s">
        <v>2535</v>
      </c>
      <c r="J1979" s="162" t="s">
        <v>1412</v>
      </c>
      <c r="K1979" s="162" t="s">
        <v>47</v>
      </c>
      <c r="L1979" s="162">
        <v>8</v>
      </c>
      <c r="M1979" s="162">
        <v>2018</v>
      </c>
      <c r="N1979" s="162" t="s">
        <v>3377</v>
      </c>
      <c r="O1979" s="162">
        <v>370</v>
      </c>
      <c r="P1979" s="162" t="s">
        <v>246</v>
      </c>
      <c r="Q1979" s="162" t="s">
        <v>246</v>
      </c>
      <c r="R1979" s="162" t="s">
        <v>242</v>
      </c>
      <c r="S1979" s="162" t="s">
        <v>204</v>
      </c>
      <c r="T1979" s="162" t="s">
        <v>204</v>
      </c>
      <c r="U1979" s="162" t="s">
        <v>246</v>
      </c>
      <c r="V1979" s="162" t="s">
        <v>246</v>
      </c>
      <c r="W1979" s="162" t="s">
        <v>204</v>
      </c>
      <c r="X1979" s="162" t="s">
        <v>246</v>
      </c>
      <c r="Y1979" s="162" t="s">
        <v>205</v>
      </c>
      <c r="Z1979" s="162" t="s">
        <v>246</v>
      </c>
      <c r="AA1979" s="162" t="s">
        <v>204</v>
      </c>
      <c r="AB1979" s="162" t="s">
        <v>246</v>
      </c>
      <c r="AC1979" s="162" t="s">
        <v>204</v>
      </c>
      <c r="AD1979" s="162" t="s">
        <v>204</v>
      </c>
      <c r="AE1979" s="162" t="s">
        <v>204</v>
      </c>
      <c r="AF1979" s="162" t="s">
        <v>204</v>
      </c>
      <c r="AG1979" s="162" t="s">
        <v>197</v>
      </c>
    </row>
    <row r="1980" spans="1:33" x14ac:dyDescent="0.25">
      <c r="A1980" s="162" t="s">
        <v>243</v>
      </c>
      <c r="B1980" s="162" t="s">
        <v>197</v>
      </c>
      <c r="C1980" s="162" t="s">
        <v>197</v>
      </c>
      <c r="D1980" s="162" t="s">
        <v>1358</v>
      </c>
      <c r="E1980" s="162" t="s">
        <v>197</v>
      </c>
      <c r="F1980" s="162" t="s">
        <v>1359</v>
      </c>
      <c r="G1980" s="162" t="s">
        <v>75</v>
      </c>
      <c r="H1980" s="162" t="s">
        <v>74</v>
      </c>
      <c r="I1980" s="162" t="s">
        <v>1424</v>
      </c>
      <c r="J1980" s="162" t="s">
        <v>1412</v>
      </c>
      <c r="K1980" s="162" t="s">
        <v>10</v>
      </c>
      <c r="L1980" s="162">
        <v>8</v>
      </c>
      <c r="M1980" s="162">
        <v>2018</v>
      </c>
      <c r="N1980" s="162" t="s">
        <v>3381</v>
      </c>
      <c r="O1980" s="162">
        <v>2260</v>
      </c>
      <c r="P1980" s="162" t="s">
        <v>246</v>
      </c>
      <c r="Q1980" s="162" t="s">
        <v>246</v>
      </c>
      <c r="R1980" s="162" t="s">
        <v>242</v>
      </c>
      <c r="S1980" s="162" t="s">
        <v>204</v>
      </c>
      <c r="T1980" s="162" t="s">
        <v>204</v>
      </c>
      <c r="U1980" s="162" t="s">
        <v>246</v>
      </c>
      <c r="V1980" s="162" t="s">
        <v>246</v>
      </c>
      <c r="W1980" s="162" t="s">
        <v>204</v>
      </c>
      <c r="X1980" s="162" t="s">
        <v>246</v>
      </c>
      <c r="Y1980" s="162" t="s">
        <v>204</v>
      </c>
      <c r="Z1980" s="162" t="s">
        <v>246</v>
      </c>
      <c r="AA1980" s="162" t="s">
        <v>204</v>
      </c>
      <c r="AB1980" s="162" t="s">
        <v>246</v>
      </c>
      <c r="AC1980" s="162" t="s">
        <v>204</v>
      </c>
      <c r="AD1980" s="162" t="s">
        <v>204</v>
      </c>
      <c r="AE1980" s="162" t="s">
        <v>204</v>
      </c>
      <c r="AF1980" s="162" t="s">
        <v>204</v>
      </c>
      <c r="AG1980" s="162" t="s">
        <v>197</v>
      </c>
    </row>
    <row r="1981" spans="1:33" x14ac:dyDescent="0.25">
      <c r="A1981" s="162" t="s">
        <v>243</v>
      </c>
      <c r="B1981" s="162" t="s">
        <v>197</v>
      </c>
      <c r="C1981" s="162" t="s">
        <v>197</v>
      </c>
      <c r="D1981" s="162" t="s">
        <v>1358</v>
      </c>
      <c r="E1981" s="162" t="s">
        <v>197</v>
      </c>
      <c r="F1981" s="162" t="s">
        <v>1359</v>
      </c>
      <c r="G1981" s="162" t="s">
        <v>75</v>
      </c>
      <c r="H1981" s="162" t="s">
        <v>74</v>
      </c>
      <c r="I1981" s="162" t="s">
        <v>1424</v>
      </c>
      <c r="J1981" s="162" t="s">
        <v>1412</v>
      </c>
      <c r="K1981" s="162" t="s">
        <v>10</v>
      </c>
      <c r="L1981" s="162">
        <v>9</v>
      </c>
      <c r="M1981" s="162">
        <v>2018</v>
      </c>
      <c r="N1981" s="162" t="s">
        <v>3382</v>
      </c>
      <c r="O1981" s="162">
        <v>2448</v>
      </c>
      <c r="P1981" s="162" t="s">
        <v>246</v>
      </c>
      <c r="Q1981" s="162" t="s">
        <v>246</v>
      </c>
      <c r="R1981" s="162" t="s">
        <v>242</v>
      </c>
      <c r="S1981" s="162" t="s">
        <v>204</v>
      </c>
      <c r="T1981" s="162" t="s">
        <v>204</v>
      </c>
      <c r="U1981" s="162" t="s">
        <v>246</v>
      </c>
      <c r="V1981" s="162" t="s">
        <v>246</v>
      </c>
      <c r="W1981" s="162" t="s">
        <v>204</v>
      </c>
      <c r="X1981" s="162" t="s">
        <v>246</v>
      </c>
      <c r="Y1981" s="162" t="s">
        <v>204</v>
      </c>
      <c r="Z1981" s="162" t="s">
        <v>246</v>
      </c>
      <c r="AA1981" s="162" t="s">
        <v>204</v>
      </c>
      <c r="AB1981" s="162" t="s">
        <v>246</v>
      </c>
      <c r="AC1981" s="162" t="s">
        <v>204</v>
      </c>
      <c r="AD1981" s="162" t="s">
        <v>204</v>
      </c>
      <c r="AE1981" s="162" t="s">
        <v>204</v>
      </c>
      <c r="AF1981" s="162" t="s">
        <v>204</v>
      </c>
      <c r="AG1981" s="162" t="s">
        <v>197</v>
      </c>
    </row>
    <row r="1982" spans="1:33" x14ac:dyDescent="0.25">
      <c r="A1982" s="162" t="s">
        <v>243</v>
      </c>
      <c r="B1982" s="162" t="s">
        <v>197</v>
      </c>
      <c r="C1982" s="162" t="s">
        <v>197</v>
      </c>
      <c r="D1982" s="162" t="s">
        <v>1358</v>
      </c>
      <c r="E1982" s="162" t="s">
        <v>197</v>
      </c>
      <c r="F1982" s="162" t="s">
        <v>1359</v>
      </c>
      <c r="G1982" s="162" t="s">
        <v>75</v>
      </c>
      <c r="H1982" s="162" t="s">
        <v>74</v>
      </c>
      <c r="I1982" s="162" t="s">
        <v>1424</v>
      </c>
      <c r="J1982" s="162" t="s">
        <v>1412</v>
      </c>
      <c r="K1982" s="162" t="s">
        <v>10</v>
      </c>
      <c r="L1982" s="162">
        <v>7</v>
      </c>
      <c r="M1982" s="162">
        <v>2018</v>
      </c>
      <c r="N1982" s="162" t="s">
        <v>3380</v>
      </c>
      <c r="O1982" s="162">
        <v>2464</v>
      </c>
      <c r="P1982" s="162" t="s">
        <v>204</v>
      </c>
      <c r="Q1982" s="162" t="s">
        <v>204</v>
      </c>
      <c r="R1982" s="162" t="s">
        <v>242</v>
      </c>
      <c r="S1982" s="162" t="s">
        <v>204</v>
      </c>
      <c r="T1982" s="162" t="s">
        <v>204</v>
      </c>
      <c r="U1982" s="162" t="s">
        <v>204</v>
      </c>
      <c r="V1982" s="162" t="s">
        <v>204</v>
      </c>
      <c r="W1982" s="162" t="s">
        <v>204</v>
      </c>
      <c r="X1982" s="162" t="s">
        <v>204</v>
      </c>
      <c r="Y1982" s="162" t="s">
        <v>204</v>
      </c>
      <c r="Z1982" s="162" t="s">
        <v>204</v>
      </c>
      <c r="AA1982" s="162" t="s">
        <v>204</v>
      </c>
      <c r="AB1982" s="162" t="s">
        <v>205</v>
      </c>
      <c r="AC1982" s="162" t="s">
        <v>204</v>
      </c>
      <c r="AD1982" s="162" t="s">
        <v>204</v>
      </c>
      <c r="AE1982" s="162" t="s">
        <v>204</v>
      </c>
      <c r="AF1982" s="162" t="s">
        <v>204</v>
      </c>
      <c r="AG1982" s="162" t="s">
        <v>197</v>
      </c>
    </row>
    <row r="1983" spans="1:33" x14ac:dyDescent="0.25">
      <c r="A1983" s="162" t="s">
        <v>243</v>
      </c>
      <c r="B1983" s="162" t="s">
        <v>197</v>
      </c>
      <c r="C1983" s="162" t="s">
        <v>197</v>
      </c>
      <c r="D1983" s="162" t="s">
        <v>1358</v>
      </c>
      <c r="E1983" s="162" t="s">
        <v>197</v>
      </c>
      <c r="F1983" s="162" t="s">
        <v>1359</v>
      </c>
      <c r="G1983" s="162" t="s">
        <v>3383</v>
      </c>
      <c r="H1983" s="162" t="s">
        <v>3384</v>
      </c>
      <c r="I1983" s="162" t="s">
        <v>3385</v>
      </c>
      <c r="J1983" s="162" t="s">
        <v>187</v>
      </c>
      <c r="K1983" s="162" t="s">
        <v>47</v>
      </c>
      <c r="L1983" s="162">
        <v>5</v>
      </c>
      <c r="M1983" s="162">
        <v>2019</v>
      </c>
      <c r="N1983" s="162" t="s">
        <v>3386</v>
      </c>
      <c r="O1983" s="162">
        <v>1000</v>
      </c>
      <c r="P1983" s="162" t="s">
        <v>246</v>
      </c>
      <c r="Q1983" s="162" t="s">
        <v>246</v>
      </c>
      <c r="R1983" s="162" t="s">
        <v>242</v>
      </c>
      <c r="S1983" s="162" t="s">
        <v>204</v>
      </c>
      <c r="T1983" s="162" t="s">
        <v>204</v>
      </c>
      <c r="U1983" s="162" t="s">
        <v>246</v>
      </c>
      <c r="V1983" s="162" t="s">
        <v>246</v>
      </c>
      <c r="W1983" s="162" t="s">
        <v>204</v>
      </c>
      <c r="X1983" s="162" t="s">
        <v>246</v>
      </c>
      <c r="Y1983" s="162" t="s">
        <v>204</v>
      </c>
      <c r="Z1983" s="162" t="s">
        <v>246</v>
      </c>
      <c r="AA1983" s="162" t="s">
        <v>204</v>
      </c>
      <c r="AB1983" s="162" t="s">
        <v>246</v>
      </c>
      <c r="AC1983" s="162" t="s">
        <v>204</v>
      </c>
      <c r="AD1983" s="162" t="s">
        <v>204</v>
      </c>
      <c r="AE1983" s="162" t="s">
        <v>246</v>
      </c>
      <c r="AF1983" s="162" t="s">
        <v>204</v>
      </c>
      <c r="AG1983" s="162" t="s">
        <v>197</v>
      </c>
    </row>
    <row r="1984" spans="1:33" x14ac:dyDescent="0.25">
      <c r="A1984" s="162" t="s">
        <v>243</v>
      </c>
      <c r="B1984" s="162" t="s">
        <v>197</v>
      </c>
      <c r="C1984" s="162" t="s">
        <v>197</v>
      </c>
      <c r="D1984" s="162" t="s">
        <v>1358</v>
      </c>
      <c r="E1984" s="162" t="s">
        <v>197</v>
      </c>
      <c r="F1984" s="162" t="s">
        <v>1359</v>
      </c>
      <c r="G1984" s="162" t="s">
        <v>2683</v>
      </c>
      <c r="H1984" s="162" t="s">
        <v>2684</v>
      </c>
      <c r="I1984" s="162" t="s">
        <v>1411</v>
      </c>
      <c r="J1984" s="162" t="s">
        <v>1412</v>
      </c>
      <c r="K1984" s="162" t="s">
        <v>2578</v>
      </c>
      <c r="L1984" s="162">
        <v>9</v>
      </c>
      <c r="M1984" s="162">
        <v>2018</v>
      </c>
      <c r="N1984" s="162" t="s">
        <v>3388</v>
      </c>
      <c r="O1984" s="162">
        <v>410</v>
      </c>
      <c r="P1984" s="162" t="s">
        <v>246</v>
      </c>
      <c r="Q1984" s="162" t="s">
        <v>246</v>
      </c>
      <c r="R1984" s="162" t="s">
        <v>242</v>
      </c>
      <c r="S1984" s="162" t="s">
        <v>204</v>
      </c>
      <c r="T1984" s="162" t="s">
        <v>204</v>
      </c>
      <c r="U1984" s="162" t="s">
        <v>246</v>
      </c>
      <c r="V1984" s="162" t="s">
        <v>246</v>
      </c>
      <c r="W1984" s="162" t="s">
        <v>204</v>
      </c>
      <c r="X1984" s="162" t="s">
        <v>246</v>
      </c>
      <c r="Y1984" s="162" t="s">
        <v>205</v>
      </c>
      <c r="Z1984" s="162" t="s">
        <v>246</v>
      </c>
      <c r="AA1984" s="162" t="s">
        <v>204</v>
      </c>
      <c r="AB1984" s="162" t="s">
        <v>246</v>
      </c>
      <c r="AC1984" s="162" t="s">
        <v>204</v>
      </c>
      <c r="AD1984" s="162" t="s">
        <v>204</v>
      </c>
      <c r="AE1984" s="162" t="s">
        <v>204</v>
      </c>
      <c r="AF1984" s="162" t="s">
        <v>204</v>
      </c>
      <c r="AG1984" s="162" t="s">
        <v>197</v>
      </c>
    </row>
    <row r="1985" spans="1:33" x14ac:dyDescent="0.25">
      <c r="A1985" s="162" t="s">
        <v>243</v>
      </c>
      <c r="B1985" s="162" t="s">
        <v>197</v>
      </c>
      <c r="C1985" s="162" t="s">
        <v>197</v>
      </c>
      <c r="D1985" s="162" t="s">
        <v>1358</v>
      </c>
      <c r="E1985" s="162" t="s">
        <v>197</v>
      </c>
      <c r="F1985" s="162" t="s">
        <v>1359</v>
      </c>
      <c r="G1985" s="162" t="s">
        <v>2683</v>
      </c>
      <c r="H1985" s="162" t="s">
        <v>2684</v>
      </c>
      <c r="I1985" s="162" t="s">
        <v>1411</v>
      </c>
      <c r="J1985" s="162" t="s">
        <v>1412</v>
      </c>
      <c r="K1985" s="162" t="s">
        <v>2578</v>
      </c>
      <c r="L1985" s="162">
        <v>9</v>
      </c>
      <c r="M1985" s="162">
        <v>2018</v>
      </c>
      <c r="N1985" s="162" t="s">
        <v>3387</v>
      </c>
      <c r="O1985" s="162">
        <v>3000</v>
      </c>
      <c r="P1985" s="162" t="s">
        <v>246</v>
      </c>
      <c r="Q1985" s="162" t="s">
        <v>246</v>
      </c>
      <c r="R1985" s="162" t="s">
        <v>242</v>
      </c>
      <c r="S1985" s="162" t="s">
        <v>204</v>
      </c>
      <c r="T1985" s="162" t="s">
        <v>204</v>
      </c>
      <c r="U1985" s="162" t="s">
        <v>246</v>
      </c>
      <c r="V1985" s="162" t="s">
        <v>246</v>
      </c>
      <c r="W1985" s="162" t="s">
        <v>204</v>
      </c>
      <c r="X1985" s="162" t="s">
        <v>246</v>
      </c>
      <c r="Y1985" s="162" t="s">
        <v>205</v>
      </c>
      <c r="Z1985" s="162" t="s">
        <v>246</v>
      </c>
      <c r="AA1985" s="162" t="s">
        <v>204</v>
      </c>
      <c r="AB1985" s="162" t="s">
        <v>246</v>
      </c>
      <c r="AC1985" s="162" t="s">
        <v>204</v>
      </c>
      <c r="AD1985" s="162" t="s">
        <v>204</v>
      </c>
      <c r="AE1985" s="162" t="s">
        <v>204</v>
      </c>
      <c r="AF1985" s="162" t="s">
        <v>204</v>
      </c>
      <c r="AG1985" s="162" t="s">
        <v>197</v>
      </c>
    </row>
    <row r="1986" spans="1:33" x14ac:dyDescent="0.25">
      <c r="A1986" s="162" t="s">
        <v>243</v>
      </c>
      <c r="B1986" s="162" t="s">
        <v>197</v>
      </c>
      <c r="C1986" s="162" t="s">
        <v>197</v>
      </c>
      <c r="D1986" s="162" t="s">
        <v>1358</v>
      </c>
      <c r="E1986" s="162" t="s">
        <v>197</v>
      </c>
      <c r="F1986" s="162" t="s">
        <v>1359</v>
      </c>
      <c r="G1986" s="162" t="s">
        <v>3389</v>
      </c>
      <c r="H1986" s="162" t="s">
        <v>3390</v>
      </c>
      <c r="I1986" s="162" t="s">
        <v>3391</v>
      </c>
      <c r="J1986" s="162" t="s">
        <v>182</v>
      </c>
      <c r="K1986" s="162" t="s">
        <v>47</v>
      </c>
      <c r="L1986" s="162">
        <v>9</v>
      </c>
      <c r="M1986" s="162">
        <v>2018</v>
      </c>
      <c r="N1986" s="162" t="s">
        <v>3393</v>
      </c>
      <c r="O1986" s="162">
        <v>349</v>
      </c>
      <c r="P1986" s="162" t="s">
        <v>246</v>
      </c>
      <c r="Q1986" s="162" t="s">
        <v>246</v>
      </c>
      <c r="R1986" s="162" t="s">
        <v>242</v>
      </c>
      <c r="S1986" s="162" t="s">
        <v>204</v>
      </c>
      <c r="T1986" s="162" t="s">
        <v>204</v>
      </c>
      <c r="U1986" s="162" t="s">
        <v>246</v>
      </c>
      <c r="V1986" s="162" t="s">
        <v>246</v>
      </c>
      <c r="W1986" s="162" t="s">
        <v>204</v>
      </c>
      <c r="X1986" s="162" t="s">
        <v>246</v>
      </c>
      <c r="Y1986" s="162" t="s">
        <v>204</v>
      </c>
      <c r="Z1986" s="162" t="s">
        <v>246</v>
      </c>
      <c r="AA1986" s="162" t="s">
        <v>204</v>
      </c>
      <c r="AB1986" s="162" t="s">
        <v>246</v>
      </c>
      <c r="AC1986" s="162" t="s">
        <v>204</v>
      </c>
      <c r="AD1986" s="162" t="s">
        <v>204</v>
      </c>
      <c r="AE1986" s="162" t="s">
        <v>204</v>
      </c>
      <c r="AF1986" s="162" t="s">
        <v>204</v>
      </c>
      <c r="AG1986" s="162" t="s">
        <v>197</v>
      </c>
    </row>
    <row r="1987" spans="1:33" x14ac:dyDescent="0.25">
      <c r="A1987" s="162" t="s">
        <v>243</v>
      </c>
      <c r="B1987" s="162" t="s">
        <v>197</v>
      </c>
      <c r="C1987" s="162" t="s">
        <v>197</v>
      </c>
      <c r="D1987" s="162" t="s">
        <v>1358</v>
      </c>
      <c r="E1987" s="162" t="s">
        <v>197</v>
      </c>
      <c r="F1987" s="162" t="s">
        <v>1359</v>
      </c>
      <c r="G1987" s="162" t="s">
        <v>3389</v>
      </c>
      <c r="H1987" s="162" t="s">
        <v>3390</v>
      </c>
      <c r="I1987" s="162" t="s">
        <v>3391</v>
      </c>
      <c r="J1987" s="162" t="s">
        <v>182</v>
      </c>
      <c r="K1987" s="162" t="s">
        <v>47</v>
      </c>
      <c r="L1987" s="162">
        <v>11</v>
      </c>
      <c r="M1987" s="162">
        <v>2018</v>
      </c>
      <c r="N1987" s="162" t="s">
        <v>3395</v>
      </c>
      <c r="O1987" s="162">
        <v>111</v>
      </c>
      <c r="P1987" s="162" t="s">
        <v>246</v>
      </c>
      <c r="Q1987" s="162" t="s">
        <v>246</v>
      </c>
      <c r="R1987" s="162" t="s">
        <v>242</v>
      </c>
      <c r="S1987" s="162" t="s">
        <v>204</v>
      </c>
      <c r="T1987" s="162" t="s">
        <v>204</v>
      </c>
      <c r="U1987" s="162" t="s">
        <v>246</v>
      </c>
      <c r="V1987" s="162" t="s">
        <v>246</v>
      </c>
      <c r="W1987" s="162" t="s">
        <v>204</v>
      </c>
      <c r="X1987" s="162" t="s">
        <v>246</v>
      </c>
      <c r="Y1987" s="162" t="s">
        <v>204</v>
      </c>
      <c r="Z1987" s="162" t="s">
        <v>246</v>
      </c>
      <c r="AA1987" s="162" t="s">
        <v>204</v>
      </c>
      <c r="AB1987" s="162" t="s">
        <v>246</v>
      </c>
      <c r="AC1987" s="162" t="s">
        <v>204</v>
      </c>
      <c r="AD1987" s="162" t="s">
        <v>204</v>
      </c>
      <c r="AE1987" s="162" t="s">
        <v>204</v>
      </c>
      <c r="AF1987" s="162" t="s">
        <v>204</v>
      </c>
      <c r="AG1987" s="162" t="s">
        <v>197</v>
      </c>
    </row>
    <row r="1988" spans="1:33" x14ac:dyDescent="0.25">
      <c r="A1988" s="162" t="s">
        <v>243</v>
      </c>
      <c r="B1988" s="162" t="s">
        <v>197</v>
      </c>
      <c r="C1988" s="162" t="s">
        <v>197</v>
      </c>
      <c r="D1988" s="162" t="s">
        <v>1358</v>
      </c>
      <c r="E1988" s="162" t="s">
        <v>197</v>
      </c>
      <c r="F1988" s="162" t="s">
        <v>1359</v>
      </c>
      <c r="G1988" s="162" t="s">
        <v>3389</v>
      </c>
      <c r="H1988" s="162" t="s">
        <v>3390</v>
      </c>
      <c r="I1988" s="162" t="s">
        <v>3391</v>
      </c>
      <c r="J1988" s="162" t="s">
        <v>182</v>
      </c>
      <c r="K1988" s="162" t="s">
        <v>47</v>
      </c>
      <c r="L1988" s="162">
        <v>10</v>
      </c>
      <c r="M1988" s="162">
        <v>2018</v>
      </c>
      <c r="N1988" s="162" t="s">
        <v>3394</v>
      </c>
      <c r="O1988" s="162">
        <v>240</v>
      </c>
      <c r="P1988" s="162" t="s">
        <v>246</v>
      </c>
      <c r="Q1988" s="162" t="s">
        <v>246</v>
      </c>
      <c r="R1988" s="162" t="s">
        <v>242</v>
      </c>
      <c r="S1988" s="162" t="s">
        <v>204</v>
      </c>
      <c r="T1988" s="162" t="s">
        <v>204</v>
      </c>
      <c r="U1988" s="162" t="s">
        <v>246</v>
      </c>
      <c r="V1988" s="162" t="s">
        <v>246</v>
      </c>
      <c r="W1988" s="162" t="s">
        <v>204</v>
      </c>
      <c r="X1988" s="162" t="s">
        <v>246</v>
      </c>
      <c r="Y1988" s="162" t="s">
        <v>204</v>
      </c>
      <c r="Z1988" s="162" t="s">
        <v>246</v>
      </c>
      <c r="AA1988" s="162" t="s">
        <v>204</v>
      </c>
      <c r="AB1988" s="162" t="s">
        <v>246</v>
      </c>
      <c r="AC1988" s="162" t="s">
        <v>204</v>
      </c>
      <c r="AD1988" s="162" t="s">
        <v>204</v>
      </c>
      <c r="AE1988" s="162" t="s">
        <v>204</v>
      </c>
      <c r="AF1988" s="162" t="s">
        <v>204</v>
      </c>
      <c r="AG1988" s="162" t="s">
        <v>197</v>
      </c>
    </row>
    <row r="1989" spans="1:33" x14ac:dyDescent="0.25">
      <c r="A1989" s="162" t="s">
        <v>243</v>
      </c>
      <c r="B1989" s="162" t="s">
        <v>197</v>
      </c>
      <c r="C1989" s="162" t="s">
        <v>197</v>
      </c>
      <c r="D1989" s="162" t="s">
        <v>1358</v>
      </c>
      <c r="E1989" s="162" t="s">
        <v>197</v>
      </c>
      <c r="F1989" s="162" t="s">
        <v>1359</v>
      </c>
      <c r="G1989" s="162" t="s">
        <v>3389</v>
      </c>
      <c r="H1989" s="162" t="s">
        <v>3390</v>
      </c>
      <c r="I1989" s="162" t="s">
        <v>3391</v>
      </c>
      <c r="J1989" s="162" t="s">
        <v>182</v>
      </c>
      <c r="K1989" s="162" t="s">
        <v>47</v>
      </c>
      <c r="L1989" s="162">
        <v>8</v>
      </c>
      <c r="M1989" s="162">
        <v>2018</v>
      </c>
      <c r="N1989" s="162" t="s">
        <v>3392</v>
      </c>
      <c r="O1989" s="162">
        <v>435</v>
      </c>
      <c r="P1989" s="162" t="s">
        <v>246</v>
      </c>
      <c r="Q1989" s="162" t="s">
        <v>246</v>
      </c>
      <c r="R1989" s="162" t="s">
        <v>242</v>
      </c>
      <c r="S1989" s="162" t="s">
        <v>204</v>
      </c>
      <c r="T1989" s="162" t="s">
        <v>204</v>
      </c>
      <c r="U1989" s="162" t="s">
        <v>246</v>
      </c>
      <c r="V1989" s="162" t="s">
        <v>246</v>
      </c>
      <c r="W1989" s="162" t="s">
        <v>204</v>
      </c>
      <c r="X1989" s="162" t="s">
        <v>246</v>
      </c>
      <c r="Y1989" s="162" t="s">
        <v>204</v>
      </c>
      <c r="Z1989" s="162" t="s">
        <v>246</v>
      </c>
      <c r="AA1989" s="162" t="s">
        <v>204</v>
      </c>
      <c r="AB1989" s="162" t="s">
        <v>246</v>
      </c>
      <c r="AC1989" s="162" t="s">
        <v>204</v>
      </c>
      <c r="AD1989" s="162" t="s">
        <v>204</v>
      </c>
      <c r="AE1989" s="162" t="s">
        <v>204</v>
      </c>
      <c r="AF1989" s="162" t="s">
        <v>204</v>
      </c>
      <c r="AG1989" s="162" t="s">
        <v>197</v>
      </c>
    </row>
    <row r="1990" spans="1:33" x14ac:dyDescent="0.25">
      <c r="A1990" s="162" t="s">
        <v>243</v>
      </c>
      <c r="B1990" s="162" t="s">
        <v>197</v>
      </c>
      <c r="C1990" s="162" t="s">
        <v>197</v>
      </c>
      <c r="D1990" s="162" t="s">
        <v>1358</v>
      </c>
      <c r="E1990" s="162" t="s">
        <v>197</v>
      </c>
      <c r="F1990" s="162" t="s">
        <v>1359</v>
      </c>
      <c r="G1990" s="162" t="s">
        <v>3389</v>
      </c>
      <c r="H1990" s="162" t="s">
        <v>3390</v>
      </c>
      <c r="I1990" s="162" t="s">
        <v>3391</v>
      </c>
      <c r="J1990" s="162" t="s">
        <v>182</v>
      </c>
      <c r="K1990" s="162" t="s">
        <v>47</v>
      </c>
      <c r="L1990" s="162">
        <v>12</v>
      </c>
      <c r="M1990" s="162">
        <v>2018</v>
      </c>
      <c r="N1990" s="162" t="s">
        <v>3396</v>
      </c>
      <c r="O1990" s="162">
        <v>100</v>
      </c>
      <c r="P1990" s="162" t="s">
        <v>246</v>
      </c>
      <c r="Q1990" s="162" t="s">
        <v>246</v>
      </c>
      <c r="R1990" s="162" t="s">
        <v>242</v>
      </c>
      <c r="S1990" s="162" t="s">
        <v>204</v>
      </c>
      <c r="T1990" s="162" t="s">
        <v>204</v>
      </c>
      <c r="U1990" s="162" t="s">
        <v>246</v>
      </c>
      <c r="V1990" s="162" t="s">
        <v>246</v>
      </c>
      <c r="W1990" s="162" t="s">
        <v>204</v>
      </c>
      <c r="X1990" s="162" t="s">
        <v>246</v>
      </c>
      <c r="Y1990" s="162" t="s">
        <v>204</v>
      </c>
      <c r="Z1990" s="162" t="s">
        <v>246</v>
      </c>
      <c r="AA1990" s="162" t="s">
        <v>204</v>
      </c>
      <c r="AB1990" s="162" t="s">
        <v>246</v>
      </c>
      <c r="AC1990" s="162" t="s">
        <v>204</v>
      </c>
      <c r="AD1990" s="162" t="s">
        <v>204</v>
      </c>
      <c r="AE1990" s="162" t="s">
        <v>204</v>
      </c>
      <c r="AF1990" s="162" t="s">
        <v>204</v>
      </c>
      <c r="AG1990" s="162" t="s">
        <v>197</v>
      </c>
    </row>
    <row r="1991" spans="1:33" x14ac:dyDescent="0.25">
      <c r="A1991" s="162" t="s">
        <v>243</v>
      </c>
      <c r="B1991" s="162" t="s">
        <v>197</v>
      </c>
      <c r="C1991" s="162" t="s">
        <v>197</v>
      </c>
      <c r="D1991" s="162" t="s">
        <v>1358</v>
      </c>
      <c r="E1991" s="162" t="s">
        <v>197</v>
      </c>
      <c r="F1991" s="162" t="s">
        <v>1359</v>
      </c>
      <c r="G1991" s="162" t="s">
        <v>3389</v>
      </c>
      <c r="H1991" s="162" t="s">
        <v>3390</v>
      </c>
      <c r="I1991" s="162" t="s">
        <v>3391</v>
      </c>
      <c r="J1991" s="162" t="s">
        <v>182</v>
      </c>
      <c r="K1991" s="162" t="s">
        <v>47</v>
      </c>
      <c r="L1991" s="162">
        <v>7</v>
      </c>
      <c r="M1991" s="162">
        <v>2018</v>
      </c>
      <c r="N1991" s="162" t="s">
        <v>3397</v>
      </c>
      <c r="O1991" s="162">
        <v>535</v>
      </c>
      <c r="P1991" s="162" t="s">
        <v>204</v>
      </c>
      <c r="Q1991" s="162" t="s">
        <v>204</v>
      </c>
      <c r="R1991" s="162" t="s">
        <v>242</v>
      </c>
      <c r="S1991" s="162" t="s">
        <v>204</v>
      </c>
      <c r="T1991" s="162" t="s">
        <v>204</v>
      </c>
      <c r="U1991" s="162" t="s">
        <v>204</v>
      </c>
      <c r="V1991" s="162" t="s">
        <v>204</v>
      </c>
      <c r="W1991" s="162" t="s">
        <v>204</v>
      </c>
      <c r="X1991" s="162" t="s">
        <v>204</v>
      </c>
      <c r="Y1991" s="162" t="s">
        <v>204</v>
      </c>
      <c r="Z1991" s="162" t="s">
        <v>204</v>
      </c>
      <c r="AA1991" s="162" t="s">
        <v>204</v>
      </c>
      <c r="AB1991" s="162" t="s">
        <v>204</v>
      </c>
      <c r="AC1991" s="162" t="s">
        <v>204</v>
      </c>
      <c r="AD1991" s="162" t="s">
        <v>204</v>
      </c>
      <c r="AE1991" s="162" t="s">
        <v>204</v>
      </c>
      <c r="AF1991" s="162" t="s">
        <v>204</v>
      </c>
      <c r="AG1991" s="162" t="s">
        <v>197</v>
      </c>
    </row>
    <row r="1992" spans="1:33" x14ac:dyDescent="0.25">
      <c r="A1992" s="162" t="s">
        <v>243</v>
      </c>
      <c r="B1992" s="162" t="s">
        <v>197</v>
      </c>
      <c r="C1992" s="162" t="s">
        <v>197</v>
      </c>
      <c r="D1992" s="162" t="s">
        <v>1358</v>
      </c>
      <c r="E1992" s="162" t="s">
        <v>197</v>
      </c>
      <c r="F1992" s="162" t="s">
        <v>1359</v>
      </c>
      <c r="G1992" s="162" t="s">
        <v>2686</v>
      </c>
      <c r="H1992" s="162" t="s">
        <v>2687</v>
      </c>
      <c r="I1992" s="162" t="s">
        <v>2688</v>
      </c>
      <c r="J1992" s="162" t="s">
        <v>1412</v>
      </c>
      <c r="K1992" s="162" t="s">
        <v>10</v>
      </c>
      <c r="L1992" s="162">
        <v>4</v>
      </c>
      <c r="M1992" s="162">
        <v>2019</v>
      </c>
      <c r="N1992" s="162" t="s">
        <v>3402</v>
      </c>
      <c r="O1992" s="162">
        <v>6450</v>
      </c>
      <c r="P1992" s="162" t="s">
        <v>246</v>
      </c>
      <c r="Q1992" s="162" t="s">
        <v>246</v>
      </c>
      <c r="R1992" s="162" t="s">
        <v>242</v>
      </c>
      <c r="S1992" s="162" t="s">
        <v>204</v>
      </c>
      <c r="T1992" s="162" t="s">
        <v>204</v>
      </c>
      <c r="U1992" s="162" t="s">
        <v>246</v>
      </c>
      <c r="V1992" s="162" t="s">
        <v>246</v>
      </c>
      <c r="W1992" s="162" t="s">
        <v>204</v>
      </c>
      <c r="X1992" s="162" t="s">
        <v>246</v>
      </c>
      <c r="Y1992" s="162" t="s">
        <v>205</v>
      </c>
      <c r="Z1992" s="162" t="s">
        <v>246</v>
      </c>
      <c r="AA1992" s="162" t="s">
        <v>204</v>
      </c>
      <c r="AB1992" s="162" t="s">
        <v>246</v>
      </c>
      <c r="AC1992" s="162" t="s">
        <v>204</v>
      </c>
      <c r="AD1992" s="162" t="s">
        <v>204</v>
      </c>
      <c r="AE1992" s="162" t="s">
        <v>204</v>
      </c>
      <c r="AF1992" s="162" t="s">
        <v>204</v>
      </c>
      <c r="AG1992" s="162" t="s">
        <v>197</v>
      </c>
    </row>
    <row r="1993" spans="1:33" x14ac:dyDescent="0.25">
      <c r="A1993" s="162" t="s">
        <v>243</v>
      </c>
      <c r="B1993" s="162" t="s">
        <v>197</v>
      </c>
      <c r="C1993" s="162" t="s">
        <v>197</v>
      </c>
      <c r="D1993" s="162" t="s">
        <v>1358</v>
      </c>
      <c r="E1993" s="162" t="s">
        <v>197</v>
      </c>
      <c r="F1993" s="162" t="s">
        <v>1359</v>
      </c>
      <c r="G1993" s="162" t="s">
        <v>2686</v>
      </c>
      <c r="H1993" s="162" t="s">
        <v>2687</v>
      </c>
      <c r="I1993" s="162" t="s">
        <v>2688</v>
      </c>
      <c r="J1993" s="162" t="s">
        <v>1412</v>
      </c>
      <c r="K1993" s="162" t="s">
        <v>10</v>
      </c>
      <c r="L1993" s="162">
        <v>7</v>
      </c>
      <c r="M1993" s="162">
        <v>2019</v>
      </c>
      <c r="N1993" s="162" t="s">
        <v>3403</v>
      </c>
      <c r="O1993" s="162">
        <v>3903</v>
      </c>
      <c r="P1993" s="162" t="s">
        <v>246</v>
      </c>
      <c r="Q1993" s="162" t="s">
        <v>246</v>
      </c>
      <c r="R1993" s="162" t="s">
        <v>242</v>
      </c>
      <c r="S1993" s="162" t="s">
        <v>204</v>
      </c>
      <c r="T1993" s="162" t="s">
        <v>204</v>
      </c>
      <c r="U1993" s="162" t="s">
        <v>246</v>
      </c>
      <c r="V1993" s="162" t="s">
        <v>246</v>
      </c>
      <c r="W1993" s="162" t="s">
        <v>204</v>
      </c>
      <c r="X1993" s="162" t="s">
        <v>246</v>
      </c>
      <c r="Y1993" s="162" t="s">
        <v>205</v>
      </c>
      <c r="Z1993" s="162" t="s">
        <v>246</v>
      </c>
      <c r="AA1993" s="162" t="s">
        <v>204</v>
      </c>
      <c r="AB1993" s="162" t="s">
        <v>246</v>
      </c>
      <c r="AC1993" s="162" t="s">
        <v>204</v>
      </c>
      <c r="AD1993" s="162" t="s">
        <v>204</v>
      </c>
      <c r="AE1993" s="162" t="s">
        <v>204</v>
      </c>
      <c r="AF1993" s="162" t="s">
        <v>204</v>
      </c>
      <c r="AG1993" s="162" t="s">
        <v>197</v>
      </c>
    </row>
    <row r="1994" spans="1:33" x14ac:dyDescent="0.25">
      <c r="A1994" s="162" t="s">
        <v>243</v>
      </c>
      <c r="B1994" s="162" t="s">
        <v>197</v>
      </c>
      <c r="C1994" s="162" t="s">
        <v>197</v>
      </c>
      <c r="D1994" s="162" t="s">
        <v>1358</v>
      </c>
      <c r="E1994" s="162" t="s">
        <v>197</v>
      </c>
      <c r="F1994" s="162" t="s">
        <v>1359</v>
      </c>
      <c r="G1994" s="162" t="s">
        <v>2686</v>
      </c>
      <c r="H1994" s="162" t="s">
        <v>2687</v>
      </c>
      <c r="I1994" s="162" t="s">
        <v>2688</v>
      </c>
      <c r="J1994" s="162" t="s">
        <v>1412</v>
      </c>
      <c r="K1994" s="162" t="s">
        <v>10</v>
      </c>
      <c r="L1994" s="162">
        <v>12</v>
      </c>
      <c r="M1994" s="162">
        <v>2018</v>
      </c>
      <c r="N1994" s="162" t="s">
        <v>3401</v>
      </c>
      <c r="O1994" s="162">
        <v>17000</v>
      </c>
      <c r="P1994" s="162" t="s">
        <v>246</v>
      </c>
      <c r="Q1994" s="162" t="s">
        <v>246</v>
      </c>
      <c r="R1994" s="162" t="s">
        <v>242</v>
      </c>
      <c r="S1994" s="162" t="s">
        <v>204</v>
      </c>
      <c r="T1994" s="162" t="s">
        <v>204</v>
      </c>
      <c r="U1994" s="162" t="s">
        <v>246</v>
      </c>
      <c r="V1994" s="162" t="s">
        <v>246</v>
      </c>
      <c r="W1994" s="162" t="s">
        <v>204</v>
      </c>
      <c r="X1994" s="162" t="s">
        <v>246</v>
      </c>
      <c r="Y1994" s="162" t="s">
        <v>205</v>
      </c>
      <c r="Z1994" s="162" t="s">
        <v>246</v>
      </c>
      <c r="AA1994" s="162" t="s">
        <v>204</v>
      </c>
      <c r="AB1994" s="162" t="s">
        <v>246</v>
      </c>
      <c r="AC1994" s="162" t="s">
        <v>204</v>
      </c>
      <c r="AD1994" s="162" t="s">
        <v>204</v>
      </c>
      <c r="AE1994" s="162" t="s">
        <v>204</v>
      </c>
      <c r="AF1994" s="162" t="s">
        <v>204</v>
      </c>
      <c r="AG1994" s="162" t="s">
        <v>197</v>
      </c>
    </row>
    <row r="1995" spans="1:33" x14ac:dyDescent="0.25">
      <c r="A1995" s="162" t="s">
        <v>243</v>
      </c>
      <c r="B1995" s="162" t="s">
        <v>197</v>
      </c>
      <c r="C1995" s="162" t="s">
        <v>197</v>
      </c>
      <c r="D1995" s="162" t="s">
        <v>1358</v>
      </c>
      <c r="E1995" s="162" t="s">
        <v>197</v>
      </c>
      <c r="F1995" s="162" t="s">
        <v>1359</v>
      </c>
      <c r="G1995" s="162" t="s">
        <v>2686</v>
      </c>
      <c r="H1995" s="162" t="s">
        <v>2687</v>
      </c>
      <c r="I1995" s="162" t="s">
        <v>2688</v>
      </c>
      <c r="J1995" s="162" t="s">
        <v>1412</v>
      </c>
      <c r="K1995" s="162" t="s">
        <v>10</v>
      </c>
      <c r="L1995" s="162">
        <v>12</v>
      </c>
      <c r="M1995" s="162">
        <v>2018</v>
      </c>
      <c r="N1995" s="162" t="s">
        <v>3400</v>
      </c>
      <c r="O1995" s="162">
        <v>10180</v>
      </c>
      <c r="P1995" s="162" t="s">
        <v>246</v>
      </c>
      <c r="Q1995" s="162" t="s">
        <v>246</v>
      </c>
      <c r="R1995" s="162" t="s">
        <v>242</v>
      </c>
      <c r="S1995" s="162" t="s">
        <v>204</v>
      </c>
      <c r="T1995" s="162" t="s">
        <v>204</v>
      </c>
      <c r="U1995" s="162" t="s">
        <v>246</v>
      </c>
      <c r="V1995" s="162" t="s">
        <v>246</v>
      </c>
      <c r="W1995" s="162" t="s">
        <v>204</v>
      </c>
      <c r="X1995" s="162" t="s">
        <v>246</v>
      </c>
      <c r="Y1995" s="162" t="s">
        <v>205</v>
      </c>
      <c r="Z1995" s="162" t="s">
        <v>246</v>
      </c>
      <c r="AA1995" s="162" t="s">
        <v>204</v>
      </c>
      <c r="AB1995" s="162" t="s">
        <v>246</v>
      </c>
      <c r="AC1995" s="162" t="s">
        <v>204</v>
      </c>
      <c r="AD1995" s="162" t="s">
        <v>204</v>
      </c>
      <c r="AE1995" s="162" t="s">
        <v>204</v>
      </c>
      <c r="AF1995" s="162" t="s">
        <v>204</v>
      </c>
      <c r="AG1995" s="162" t="s">
        <v>197</v>
      </c>
    </row>
    <row r="1996" spans="1:33" x14ac:dyDescent="0.25">
      <c r="A1996" s="162" t="s">
        <v>243</v>
      </c>
      <c r="B1996" s="162" t="s">
        <v>197</v>
      </c>
      <c r="C1996" s="162" t="s">
        <v>197</v>
      </c>
      <c r="D1996" s="162" t="s">
        <v>1358</v>
      </c>
      <c r="E1996" s="162" t="s">
        <v>197</v>
      </c>
      <c r="F1996" s="162" t="s">
        <v>1359</v>
      </c>
      <c r="G1996" s="162" t="s">
        <v>2686</v>
      </c>
      <c r="H1996" s="162" t="s">
        <v>2687</v>
      </c>
      <c r="I1996" s="162" t="s">
        <v>2688</v>
      </c>
      <c r="J1996" s="162" t="s">
        <v>1412</v>
      </c>
      <c r="K1996" s="162" t="s">
        <v>10</v>
      </c>
      <c r="L1996" s="162">
        <v>11</v>
      </c>
      <c r="M1996" s="162">
        <v>2018</v>
      </c>
      <c r="N1996" s="162" t="s">
        <v>3398</v>
      </c>
      <c r="O1996" s="162">
        <v>17683</v>
      </c>
      <c r="P1996" s="162" t="s">
        <v>246</v>
      </c>
      <c r="Q1996" s="162" t="s">
        <v>246</v>
      </c>
      <c r="R1996" s="162" t="s">
        <v>242</v>
      </c>
      <c r="S1996" s="162" t="s">
        <v>204</v>
      </c>
      <c r="T1996" s="162" t="s">
        <v>204</v>
      </c>
      <c r="U1996" s="162" t="s">
        <v>246</v>
      </c>
      <c r="V1996" s="162" t="s">
        <v>246</v>
      </c>
      <c r="W1996" s="162" t="s">
        <v>204</v>
      </c>
      <c r="X1996" s="162" t="s">
        <v>246</v>
      </c>
      <c r="Y1996" s="162" t="s">
        <v>205</v>
      </c>
      <c r="Z1996" s="162" t="s">
        <v>246</v>
      </c>
      <c r="AA1996" s="162" t="s">
        <v>204</v>
      </c>
      <c r="AB1996" s="162" t="s">
        <v>246</v>
      </c>
      <c r="AC1996" s="162" t="s">
        <v>204</v>
      </c>
      <c r="AD1996" s="162" t="s">
        <v>204</v>
      </c>
      <c r="AE1996" s="162" t="s">
        <v>204</v>
      </c>
      <c r="AF1996" s="162" t="s">
        <v>204</v>
      </c>
      <c r="AG1996" s="162" t="s">
        <v>197</v>
      </c>
    </row>
    <row r="1997" spans="1:33" x14ac:dyDescent="0.25">
      <c r="A1997" s="162" t="s">
        <v>243</v>
      </c>
      <c r="B1997" s="162" t="s">
        <v>197</v>
      </c>
      <c r="C1997" s="162" t="s">
        <v>197</v>
      </c>
      <c r="D1997" s="162" t="s">
        <v>1358</v>
      </c>
      <c r="E1997" s="162" t="s">
        <v>197</v>
      </c>
      <c r="F1997" s="162" t="s">
        <v>1359</v>
      </c>
      <c r="G1997" s="162" t="s">
        <v>2686</v>
      </c>
      <c r="H1997" s="162" t="s">
        <v>2687</v>
      </c>
      <c r="I1997" s="162" t="s">
        <v>2688</v>
      </c>
      <c r="J1997" s="162" t="s">
        <v>1412</v>
      </c>
      <c r="K1997" s="162" t="s">
        <v>10</v>
      </c>
      <c r="L1997" s="162">
        <v>11</v>
      </c>
      <c r="M1997" s="162">
        <v>2018</v>
      </c>
      <c r="N1997" s="162" t="s">
        <v>3399</v>
      </c>
      <c r="O1997" s="162">
        <v>4762</v>
      </c>
      <c r="P1997" s="162" t="s">
        <v>246</v>
      </c>
      <c r="Q1997" s="162" t="s">
        <v>246</v>
      </c>
      <c r="R1997" s="162" t="s">
        <v>242</v>
      </c>
      <c r="S1997" s="162" t="s">
        <v>204</v>
      </c>
      <c r="T1997" s="162" t="s">
        <v>204</v>
      </c>
      <c r="U1997" s="162" t="s">
        <v>246</v>
      </c>
      <c r="V1997" s="162" t="s">
        <v>246</v>
      </c>
      <c r="W1997" s="162" t="s">
        <v>204</v>
      </c>
      <c r="X1997" s="162" t="s">
        <v>246</v>
      </c>
      <c r="Y1997" s="162" t="s">
        <v>205</v>
      </c>
      <c r="Z1997" s="162" t="s">
        <v>246</v>
      </c>
      <c r="AA1997" s="162" t="s">
        <v>204</v>
      </c>
      <c r="AB1997" s="162" t="s">
        <v>246</v>
      </c>
      <c r="AC1997" s="162" t="s">
        <v>204</v>
      </c>
      <c r="AD1997" s="162" t="s">
        <v>204</v>
      </c>
      <c r="AE1997" s="162" t="s">
        <v>204</v>
      </c>
      <c r="AF1997" s="162" t="s">
        <v>204</v>
      </c>
      <c r="AG1997" s="162" t="s">
        <v>197</v>
      </c>
    </row>
    <row r="1998" spans="1:33" x14ac:dyDescent="0.25">
      <c r="A1998" s="162" t="s">
        <v>243</v>
      </c>
      <c r="B1998" s="162" t="s">
        <v>197</v>
      </c>
      <c r="C1998" s="162" t="s">
        <v>197</v>
      </c>
      <c r="D1998" s="162" t="s">
        <v>1358</v>
      </c>
      <c r="E1998" s="162" t="s">
        <v>197</v>
      </c>
      <c r="F1998" s="162" t="s">
        <v>1359</v>
      </c>
      <c r="G1998" s="162" t="s">
        <v>3125</v>
      </c>
      <c r="H1998" s="162" t="s">
        <v>3126</v>
      </c>
      <c r="I1998" s="162" t="s">
        <v>1419</v>
      </c>
      <c r="J1998" s="162" t="s">
        <v>1412</v>
      </c>
      <c r="K1998" s="162" t="s">
        <v>47</v>
      </c>
      <c r="L1998" s="162">
        <v>9</v>
      </c>
      <c r="M1998" s="162">
        <v>2018</v>
      </c>
      <c r="N1998" s="162" t="s">
        <v>3405</v>
      </c>
      <c r="O1998" s="162">
        <v>435</v>
      </c>
      <c r="P1998" s="162" t="s">
        <v>246</v>
      </c>
      <c r="Q1998" s="162" t="s">
        <v>246</v>
      </c>
      <c r="R1998" s="162" t="s">
        <v>242</v>
      </c>
      <c r="S1998" s="162" t="s">
        <v>204</v>
      </c>
      <c r="T1998" s="162" t="s">
        <v>204</v>
      </c>
      <c r="U1998" s="162" t="s">
        <v>246</v>
      </c>
      <c r="V1998" s="162" t="s">
        <v>246</v>
      </c>
      <c r="W1998" s="162" t="s">
        <v>204</v>
      </c>
      <c r="X1998" s="162" t="s">
        <v>246</v>
      </c>
      <c r="Y1998" s="162" t="s">
        <v>205</v>
      </c>
      <c r="Z1998" s="162" t="s">
        <v>246</v>
      </c>
      <c r="AA1998" s="162" t="s">
        <v>204</v>
      </c>
      <c r="AB1998" s="162" t="s">
        <v>246</v>
      </c>
      <c r="AC1998" s="162" t="s">
        <v>204</v>
      </c>
      <c r="AD1998" s="162" t="s">
        <v>204</v>
      </c>
      <c r="AE1998" s="162" t="s">
        <v>204</v>
      </c>
      <c r="AF1998" s="162" t="s">
        <v>204</v>
      </c>
      <c r="AG1998" s="162" t="s">
        <v>197</v>
      </c>
    </row>
    <row r="1999" spans="1:33" x14ac:dyDescent="0.25">
      <c r="A1999" s="162" t="s">
        <v>243</v>
      </c>
      <c r="B1999" s="162" t="s">
        <v>197</v>
      </c>
      <c r="C1999" s="162" t="s">
        <v>197</v>
      </c>
      <c r="D1999" s="162" t="s">
        <v>1358</v>
      </c>
      <c r="E1999" s="162" t="s">
        <v>197</v>
      </c>
      <c r="F1999" s="162" t="s">
        <v>1359</v>
      </c>
      <c r="G1999" s="162" t="s">
        <v>3125</v>
      </c>
      <c r="H1999" s="162" t="s">
        <v>3126</v>
      </c>
      <c r="I1999" s="162" t="s">
        <v>1419</v>
      </c>
      <c r="J1999" s="162" t="s">
        <v>1412</v>
      </c>
      <c r="K1999" s="162" t="s">
        <v>47</v>
      </c>
      <c r="L1999" s="162">
        <v>9</v>
      </c>
      <c r="M1999" s="162">
        <v>2018</v>
      </c>
      <c r="N1999" s="162" t="s">
        <v>3404</v>
      </c>
      <c r="O1999" s="162">
        <v>2534</v>
      </c>
      <c r="P1999" s="162" t="s">
        <v>246</v>
      </c>
      <c r="Q1999" s="162" t="s">
        <v>246</v>
      </c>
      <c r="R1999" s="162" t="s">
        <v>242</v>
      </c>
      <c r="S1999" s="162" t="s">
        <v>204</v>
      </c>
      <c r="T1999" s="162" t="s">
        <v>204</v>
      </c>
      <c r="U1999" s="162" t="s">
        <v>246</v>
      </c>
      <c r="V1999" s="162" t="s">
        <v>246</v>
      </c>
      <c r="W1999" s="162" t="s">
        <v>204</v>
      </c>
      <c r="X1999" s="162" t="s">
        <v>246</v>
      </c>
      <c r="Y1999" s="162" t="s">
        <v>205</v>
      </c>
      <c r="Z1999" s="162" t="s">
        <v>246</v>
      </c>
      <c r="AA1999" s="162" t="s">
        <v>204</v>
      </c>
      <c r="AB1999" s="162" t="s">
        <v>246</v>
      </c>
      <c r="AC1999" s="162" t="s">
        <v>204</v>
      </c>
      <c r="AD1999" s="162" t="s">
        <v>204</v>
      </c>
      <c r="AE1999" s="162" t="s">
        <v>204</v>
      </c>
      <c r="AF1999" s="162" t="s">
        <v>204</v>
      </c>
      <c r="AG1999" s="162" t="s">
        <v>197</v>
      </c>
    </row>
    <row r="2000" spans="1:33" x14ac:dyDescent="0.25">
      <c r="A2000" s="162" t="s">
        <v>243</v>
      </c>
      <c r="B2000" s="162" t="s">
        <v>197</v>
      </c>
      <c r="C2000" s="162" t="s">
        <v>197</v>
      </c>
      <c r="D2000" s="162" t="s">
        <v>1358</v>
      </c>
      <c r="E2000" s="162" t="s">
        <v>197</v>
      </c>
      <c r="F2000" s="162" t="s">
        <v>1359</v>
      </c>
      <c r="G2000" s="162" t="s">
        <v>3125</v>
      </c>
      <c r="H2000" s="162" t="s">
        <v>3126</v>
      </c>
      <c r="I2000" s="162" t="s">
        <v>1419</v>
      </c>
      <c r="J2000" s="162" t="s">
        <v>1412</v>
      </c>
      <c r="K2000" s="162" t="s">
        <v>47</v>
      </c>
      <c r="L2000" s="162">
        <v>8</v>
      </c>
      <c r="M2000" s="162">
        <v>2018</v>
      </c>
      <c r="N2000" s="162" t="s">
        <v>3406</v>
      </c>
      <c r="O2000" s="162">
        <v>2826</v>
      </c>
      <c r="P2000" s="162" t="s">
        <v>246</v>
      </c>
      <c r="Q2000" s="162" t="s">
        <v>246</v>
      </c>
      <c r="R2000" s="162" t="s">
        <v>242</v>
      </c>
      <c r="S2000" s="162" t="s">
        <v>204</v>
      </c>
      <c r="T2000" s="162" t="s">
        <v>204</v>
      </c>
      <c r="U2000" s="162" t="s">
        <v>246</v>
      </c>
      <c r="V2000" s="162" t="s">
        <v>246</v>
      </c>
      <c r="W2000" s="162" t="s">
        <v>204</v>
      </c>
      <c r="X2000" s="162" t="s">
        <v>246</v>
      </c>
      <c r="Y2000" s="162" t="s">
        <v>205</v>
      </c>
      <c r="Z2000" s="162" t="s">
        <v>246</v>
      </c>
      <c r="AA2000" s="162" t="s">
        <v>204</v>
      </c>
      <c r="AB2000" s="162" t="s">
        <v>246</v>
      </c>
      <c r="AC2000" s="162" t="s">
        <v>204</v>
      </c>
      <c r="AD2000" s="162" t="s">
        <v>204</v>
      </c>
      <c r="AE2000" s="162" t="s">
        <v>204</v>
      </c>
      <c r="AF2000" s="162" t="s">
        <v>204</v>
      </c>
      <c r="AG2000" s="162" t="s">
        <v>197</v>
      </c>
    </row>
    <row r="2001" spans="1:33" x14ac:dyDescent="0.25">
      <c r="A2001" s="162" t="s">
        <v>243</v>
      </c>
      <c r="B2001" s="162" t="s">
        <v>197</v>
      </c>
      <c r="C2001" s="162" t="s">
        <v>197</v>
      </c>
      <c r="D2001" s="162" t="s">
        <v>1358</v>
      </c>
      <c r="E2001" s="162" t="s">
        <v>197</v>
      </c>
      <c r="F2001" s="162" t="s">
        <v>1359</v>
      </c>
      <c r="G2001" s="162" t="s">
        <v>3125</v>
      </c>
      <c r="H2001" s="162" t="s">
        <v>3126</v>
      </c>
      <c r="I2001" s="162" t="s">
        <v>1419</v>
      </c>
      <c r="J2001" s="162" t="s">
        <v>1412</v>
      </c>
      <c r="K2001" s="162" t="s">
        <v>47</v>
      </c>
      <c r="L2001" s="162">
        <v>8</v>
      </c>
      <c r="M2001" s="162">
        <v>2018</v>
      </c>
      <c r="N2001" s="162" t="s">
        <v>3407</v>
      </c>
      <c r="O2001" s="162">
        <v>2825</v>
      </c>
      <c r="P2001" s="162" t="s">
        <v>246</v>
      </c>
      <c r="Q2001" s="162" t="s">
        <v>246</v>
      </c>
      <c r="R2001" s="162" t="s">
        <v>242</v>
      </c>
      <c r="S2001" s="162" t="s">
        <v>204</v>
      </c>
      <c r="T2001" s="162" t="s">
        <v>204</v>
      </c>
      <c r="U2001" s="162" t="s">
        <v>246</v>
      </c>
      <c r="V2001" s="162" t="s">
        <v>246</v>
      </c>
      <c r="W2001" s="162" t="s">
        <v>204</v>
      </c>
      <c r="X2001" s="162" t="s">
        <v>246</v>
      </c>
      <c r="Y2001" s="162" t="s">
        <v>205</v>
      </c>
      <c r="Z2001" s="162" t="s">
        <v>246</v>
      </c>
      <c r="AA2001" s="162" t="s">
        <v>204</v>
      </c>
      <c r="AB2001" s="162" t="s">
        <v>246</v>
      </c>
      <c r="AC2001" s="162" t="s">
        <v>204</v>
      </c>
      <c r="AD2001" s="162" t="s">
        <v>204</v>
      </c>
      <c r="AE2001" s="162" t="s">
        <v>204</v>
      </c>
      <c r="AF2001" s="162" t="s">
        <v>204</v>
      </c>
      <c r="AG2001" s="162" t="s">
        <v>197</v>
      </c>
    </row>
    <row r="2002" spans="1:33" x14ac:dyDescent="0.25">
      <c r="A2002" s="162" t="s">
        <v>243</v>
      </c>
      <c r="B2002" s="162" t="s">
        <v>197</v>
      </c>
      <c r="C2002" s="162" t="s">
        <v>197</v>
      </c>
      <c r="D2002" s="162" t="s">
        <v>1358</v>
      </c>
      <c r="E2002" s="162" t="s">
        <v>197</v>
      </c>
      <c r="F2002" s="162" t="s">
        <v>1359</v>
      </c>
      <c r="G2002" s="162" t="s">
        <v>3125</v>
      </c>
      <c r="H2002" s="162" t="s">
        <v>3126</v>
      </c>
      <c r="I2002" s="162" t="s">
        <v>1419</v>
      </c>
      <c r="J2002" s="162" t="s">
        <v>1412</v>
      </c>
      <c r="K2002" s="162" t="s">
        <v>47</v>
      </c>
      <c r="L2002" s="162">
        <v>7</v>
      </c>
      <c r="M2002" s="162">
        <v>2018</v>
      </c>
      <c r="N2002" s="162" t="s">
        <v>3408</v>
      </c>
      <c r="O2002" s="162">
        <v>3520</v>
      </c>
      <c r="P2002" s="162" t="s">
        <v>204</v>
      </c>
      <c r="Q2002" s="162" t="s">
        <v>204</v>
      </c>
      <c r="R2002" s="162" t="s">
        <v>242</v>
      </c>
      <c r="S2002" s="162" t="s">
        <v>204</v>
      </c>
      <c r="T2002" s="162" t="s">
        <v>204</v>
      </c>
      <c r="U2002" s="162" t="s">
        <v>204</v>
      </c>
      <c r="V2002" s="162" t="s">
        <v>204</v>
      </c>
      <c r="W2002" s="162" t="s">
        <v>204</v>
      </c>
      <c r="X2002" s="162" t="s">
        <v>204</v>
      </c>
      <c r="Y2002" s="162" t="s">
        <v>205</v>
      </c>
      <c r="Z2002" s="162" t="s">
        <v>204</v>
      </c>
      <c r="AA2002" s="162" t="s">
        <v>204</v>
      </c>
      <c r="AB2002" s="162" t="s">
        <v>204</v>
      </c>
      <c r="AC2002" s="162" t="s">
        <v>204</v>
      </c>
      <c r="AD2002" s="162" t="s">
        <v>204</v>
      </c>
      <c r="AE2002" s="162" t="s">
        <v>204</v>
      </c>
      <c r="AF2002" s="162" t="s">
        <v>204</v>
      </c>
      <c r="AG2002" s="162" t="s">
        <v>197</v>
      </c>
    </row>
    <row r="2003" spans="1:33" x14ac:dyDescent="0.25">
      <c r="A2003" s="162" t="s">
        <v>243</v>
      </c>
      <c r="B2003" s="162" t="s">
        <v>197</v>
      </c>
      <c r="C2003" s="162" t="s">
        <v>197</v>
      </c>
      <c r="D2003" s="162" t="s">
        <v>1358</v>
      </c>
      <c r="E2003" s="162" t="s">
        <v>197</v>
      </c>
      <c r="F2003" s="162" t="s">
        <v>1359</v>
      </c>
      <c r="G2003" s="162" t="s">
        <v>3134</v>
      </c>
      <c r="H2003" s="162" t="s">
        <v>3135</v>
      </c>
      <c r="I2003" s="162" t="s">
        <v>3136</v>
      </c>
      <c r="J2003" s="162" t="s">
        <v>182</v>
      </c>
      <c r="K2003" s="162" t="s">
        <v>47</v>
      </c>
      <c r="L2003" s="162">
        <v>7</v>
      </c>
      <c r="M2003" s="162">
        <v>2018</v>
      </c>
      <c r="N2003" s="162" t="s">
        <v>3409</v>
      </c>
      <c r="O2003" s="162">
        <v>835</v>
      </c>
      <c r="P2003" s="162" t="s">
        <v>204</v>
      </c>
      <c r="Q2003" s="162" t="s">
        <v>204</v>
      </c>
      <c r="R2003" s="162" t="s">
        <v>242</v>
      </c>
      <c r="S2003" s="162" t="s">
        <v>204</v>
      </c>
      <c r="T2003" s="162" t="s">
        <v>204</v>
      </c>
      <c r="U2003" s="162" t="s">
        <v>204</v>
      </c>
      <c r="V2003" s="162" t="s">
        <v>204</v>
      </c>
      <c r="W2003" s="162" t="s">
        <v>204</v>
      </c>
      <c r="X2003" s="162" t="s">
        <v>204</v>
      </c>
      <c r="Y2003" s="162" t="s">
        <v>204</v>
      </c>
      <c r="Z2003" s="162" t="s">
        <v>204</v>
      </c>
      <c r="AA2003" s="162" t="s">
        <v>204</v>
      </c>
      <c r="AB2003" s="162" t="s">
        <v>204</v>
      </c>
      <c r="AC2003" s="162" t="s">
        <v>204</v>
      </c>
      <c r="AD2003" s="162" t="s">
        <v>204</v>
      </c>
      <c r="AE2003" s="162" t="s">
        <v>204</v>
      </c>
      <c r="AF2003" s="162" t="s">
        <v>204</v>
      </c>
      <c r="AG2003" s="162" t="s">
        <v>197</v>
      </c>
    </row>
    <row r="2004" spans="1:33" x14ac:dyDescent="0.25">
      <c r="A2004" s="162" t="s">
        <v>243</v>
      </c>
      <c r="B2004" s="162" t="s">
        <v>197</v>
      </c>
      <c r="C2004" s="162" t="s">
        <v>197</v>
      </c>
      <c r="D2004" s="162" t="s">
        <v>1358</v>
      </c>
      <c r="E2004" s="162" t="s">
        <v>197</v>
      </c>
      <c r="F2004" s="162" t="s">
        <v>1359</v>
      </c>
      <c r="G2004" s="162" t="s">
        <v>3134</v>
      </c>
      <c r="H2004" s="162" t="s">
        <v>3135</v>
      </c>
      <c r="I2004" s="162" t="s">
        <v>3136</v>
      </c>
      <c r="J2004" s="162" t="s">
        <v>182</v>
      </c>
      <c r="K2004" s="162" t="s">
        <v>47</v>
      </c>
      <c r="L2004" s="162">
        <v>8</v>
      </c>
      <c r="M2004" s="162">
        <v>2018</v>
      </c>
      <c r="N2004" s="162" t="s">
        <v>3413</v>
      </c>
      <c r="O2004" s="162">
        <v>632</v>
      </c>
      <c r="P2004" s="162" t="s">
        <v>246</v>
      </c>
      <c r="Q2004" s="162" t="s">
        <v>246</v>
      </c>
      <c r="R2004" s="162" t="s">
        <v>242</v>
      </c>
      <c r="S2004" s="162" t="s">
        <v>204</v>
      </c>
      <c r="T2004" s="162" t="s">
        <v>204</v>
      </c>
      <c r="U2004" s="162" t="s">
        <v>246</v>
      </c>
      <c r="V2004" s="162" t="s">
        <v>246</v>
      </c>
      <c r="W2004" s="162" t="s">
        <v>204</v>
      </c>
      <c r="X2004" s="162" t="s">
        <v>246</v>
      </c>
      <c r="Y2004" s="162" t="s">
        <v>204</v>
      </c>
      <c r="Z2004" s="162" t="s">
        <v>246</v>
      </c>
      <c r="AA2004" s="162" t="s">
        <v>204</v>
      </c>
      <c r="AB2004" s="162" t="s">
        <v>246</v>
      </c>
      <c r="AC2004" s="162" t="s">
        <v>204</v>
      </c>
      <c r="AD2004" s="162" t="s">
        <v>204</v>
      </c>
      <c r="AE2004" s="162" t="s">
        <v>204</v>
      </c>
      <c r="AF2004" s="162" t="s">
        <v>204</v>
      </c>
      <c r="AG2004" s="162" t="s">
        <v>197</v>
      </c>
    </row>
    <row r="2005" spans="1:33" x14ac:dyDescent="0.25">
      <c r="A2005" s="162" t="s">
        <v>243</v>
      </c>
      <c r="B2005" s="162" t="s">
        <v>197</v>
      </c>
      <c r="C2005" s="162" t="s">
        <v>197</v>
      </c>
      <c r="D2005" s="162" t="s">
        <v>1358</v>
      </c>
      <c r="E2005" s="162" t="s">
        <v>197</v>
      </c>
      <c r="F2005" s="162" t="s">
        <v>1359</v>
      </c>
      <c r="G2005" s="162" t="s">
        <v>3134</v>
      </c>
      <c r="H2005" s="162" t="s">
        <v>3135</v>
      </c>
      <c r="I2005" s="162" t="s">
        <v>3136</v>
      </c>
      <c r="J2005" s="162" t="s">
        <v>182</v>
      </c>
      <c r="K2005" s="162" t="s">
        <v>47</v>
      </c>
      <c r="L2005" s="162">
        <v>9</v>
      </c>
      <c r="M2005" s="162">
        <v>2018</v>
      </c>
      <c r="N2005" s="162" t="s">
        <v>3414</v>
      </c>
      <c r="O2005" s="162">
        <v>524</v>
      </c>
      <c r="P2005" s="162" t="s">
        <v>246</v>
      </c>
      <c r="Q2005" s="162" t="s">
        <v>246</v>
      </c>
      <c r="R2005" s="162" t="s">
        <v>242</v>
      </c>
      <c r="S2005" s="162" t="s">
        <v>204</v>
      </c>
      <c r="T2005" s="162" t="s">
        <v>204</v>
      </c>
      <c r="U2005" s="162" t="s">
        <v>246</v>
      </c>
      <c r="V2005" s="162" t="s">
        <v>246</v>
      </c>
      <c r="W2005" s="162" t="s">
        <v>204</v>
      </c>
      <c r="X2005" s="162" t="s">
        <v>246</v>
      </c>
      <c r="Y2005" s="162" t="s">
        <v>204</v>
      </c>
      <c r="Z2005" s="162" t="s">
        <v>246</v>
      </c>
      <c r="AA2005" s="162" t="s">
        <v>204</v>
      </c>
      <c r="AB2005" s="162" t="s">
        <v>246</v>
      </c>
      <c r="AC2005" s="162" t="s">
        <v>204</v>
      </c>
      <c r="AD2005" s="162" t="s">
        <v>204</v>
      </c>
      <c r="AE2005" s="162" t="s">
        <v>204</v>
      </c>
      <c r="AF2005" s="162" t="s">
        <v>204</v>
      </c>
      <c r="AG2005" s="162" t="s">
        <v>197</v>
      </c>
    </row>
    <row r="2006" spans="1:33" x14ac:dyDescent="0.25">
      <c r="A2006" s="162" t="s">
        <v>243</v>
      </c>
      <c r="B2006" s="162" t="s">
        <v>197</v>
      </c>
      <c r="C2006" s="162" t="s">
        <v>197</v>
      </c>
      <c r="D2006" s="162" t="s">
        <v>1358</v>
      </c>
      <c r="E2006" s="162" t="s">
        <v>197</v>
      </c>
      <c r="F2006" s="162" t="s">
        <v>1359</v>
      </c>
      <c r="G2006" s="162" t="s">
        <v>3134</v>
      </c>
      <c r="H2006" s="162" t="s">
        <v>3135</v>
      </c>
      <c r="I2006" s="162" t="s">
        <v>3136</v>
      </c>
      <c r="J2006" s="162" t="s">
        <v>182</v>
      </c>
      <c r="K2006" s="162" t="s">
        <v>47</v>
      </c>
      <c r="L2006" s="162">
        <v>11</v>
      </c>
      <c r="M2006" s="162">
        <v>2018</v>
      </c>
      <c r="N2006" s="162" t="s">
        <v>3412</v>
      </c>
      <c r="O2006" s="162">
        <v>155</v>
      </c>
      <c r="P2006" s="162" t="s">
        <v>246</v>
      </c>
      <c r="Q2006" s="162" t="s">
        <v>246</v>
      </c>
      <c r="R2006" s="162" t="s">
        <v>242</v>
      </c>
      <c r="S2006" s="162" t="s">
        <v>204</v>
      </c>
      <c r="T2006" s="162" t="s">
        <v>204</v>
      </c>
      <c r="U2006" s="162" t="s">
        <v>246</v>
      </c>
      <c r="V2006" s="162" t="s">
        <v>246</v>
      </c>
      <c r="W2006" s="162" t="s">
        <v>204</v>
      </c>
      <c r="X2006" s="162" t="s">
        <v>246</v>
      </c>
      <c r="Y2006" s="162" t="s">
        <v>204</v>
      </c>
      <c r="Z2006" s="162" t="s">
        <v>246</v>
      </c>
      <c r="AA2006" s="162" t="s">
        <v>204</v>
      </c>
      <c r="AB2006" s="162" t="s">
        <v>246</v>
      </c>
      <c r="AC2006" s="162" t="s">
        <v>204</v>
      </c>
      <c r="AD2006" s="162" t="s">
        <v>204</v>
      </c>
      <c r="AE2006" s="162" t="s">
        <v>204</v>
      </c>
      <c r="AF2006" s="162" t="s">
        <v>204</v>
      </c>
      <c r="AG2006" s="162" t="s">
        <v>197</v>
      </c>
    </row>
    <row r="2007" spans="1:33" x14ac:dyDescent="0.25">
      <c r="A2007" s="162" t="s">
        <v>243</v>
      </c>
      <c r="B2007" s="162" t="s">
        <v>197</v>
      </c>
      <c r="C2007" s="162" t="s">
        <v>197</v>
      </c>
      <c r="D2007" s="162" t="s">
        <v>1358</v>
      </c>
      <c r="E2007" s="162" t="s">
        <v>197</v>
      </c>
      <c r="F2007" s="162" t="s">
        <v>1359</v>
      </c>
      <c r="G2007" s="162" t="s">
        <v>3134</v>
      </c>
      <c r="H2007" s="162" t="s">
        <v>3135</v>
      </c>
      <c r="I2007" s="162" t="s">
        <v>3136</v>
      </c>
      <c r="J2007" s="162" t="s">
        <v>182</v>
      </c>
      <c r="K2007" s="162" t="s">
        <v>47</v>
      </c>
      <c r="L2007" s="162">
        <v>10</v>
      </c>
      <c r="M2007" s="162">
        <v>2018</v>
      </c>
      <c r="N2007" s="162" t="s">
        <v>3411</v>
      </c>
      <c r="O2007" s="162">
        <v>328</v>
      </c>
      <c r="P2007" s="162" t="s">
        <v>246</v>
      </c>
      <c r="Q2007" s="162" t="s">
        <v>246</v>
      </c>
      <c r="R2007" s="162" t="s">
        <v>242</v>
      </c>
      <c r="S2007" s="162" t="s">
        <v>204</v>
      </c>
      <c r="T2007" s="162" t="s">
        <v>204</v>
      </c>
      <c r="U2007" s="162" t="s">
        <v>246</v>
      </c>
      <c r="V2007" s="162" t="s">
        <v>246</v>
      </c>
      <c r="W2007" s="162" t="s">
        <v>204</v>
      </c>
      <c r="X2007" s="162" t="s">
        <v>246</v>
      </c>
      <c r="Y2007" s="162" t="s">
        <v>204</v>
      </c>
      <c r="Z2007" s="162" t="s">
        <v>246</v>
      </c>
      <c r="AA2007" s="162" t="s">
        <v>204</v>
      </c>
      <c r="AB2007" s="162" t="s">
        <v>246</v>
      </c>
      <c r="AC2007" s="162" t="s">
        <v>204</v>
      </c>
      <c r="AD2007" s="162" t="s">
        <v>204</v>
      </c>
      <c r="AE2007" s="162" t="s">
        <v>204</v>
      </c>
      <c r="AF2007" s="162" t="s">
        <v>204</v>
      </c>
      <c r="AG2007" s="162" t="s">
        <v>197</v>
      </c>
    </row>
    <row r="2008" spans="1:33" x14ac:dyDescent="0.25">
      <c r="A2008" s="162" t="s">
        <v>243</v>
      </c>
      <c r="B2008" s="162" t="s">
        <v>197</v>
      </c>
      <c r="C2008" s="162" t="s">
        <v>197</v>
      </c>
      <c r="D2008" s="162" t="s">
        <v>1358</v>
      </c>
      <c r="E2008" s="162" t="s">
        <v>197</v>
      </c>
      <c r="F2008" s="162" t="s">
        <v>1359</v>
      </c>
      <c r="G2008" s="162" t="s">
        <v>3134</v>
      </c>
      <c r="H2008" s="162" t="s">
        <v>3135</v>
      </c>
      <c r="I2008" s="162" t="s">
        <v>3136</v>
      </c>
      <c r="J2008" s="162" t="s">
        <v>182</v>
      </c>
      <c r="K2008" s="162" t="s">
        <v>47</v>
      </c>
      <c r="L2008" s="162">
        <v>12</v>
      </c>
      <c r="M2008" s="162">
        <v>2018</v>
      </c>
      <c r="N2008" s="162" t="s">
        <v>3410</v>
      </c>
      <c r="O2008" s="162">
        <v>135</v>
      </c>
      <c r="P2008" s="162" t="s">
        <v>246</v>
      </c>
      <c r="Q2008" s="162" t="s">
        <v>246</v>
      </c>
      <c r="R2008" s="162" t="s">
        <v>242</v>
      </c>
      <c r="S2008" s="162" t="s">
        <v>204</v>
      </c>
      <c r="T2008" s="162" t="s">
        <v>204</v>
      </c>
      <c r="U2008" s="162" t="s">
        <v>246</v>
      </c>
      <c r="V2008" s="162" t="s">
        <v>246</v>
      </c>
      <c r="W2008" s="162" t="s">
        <v>204</v>
      </c>
      <c r="X2008" s="162" t="s">
        <v>246</v>
      </c>
      <c r="Y2008" s="162" t="s">
        <v>204</v>
      </c>
      <c r="Z2008" s="162" t="s">
        <v>246</v>
      </c>
      <c r="AA2008" s="162" t="s">
        <v>204</v>
      </c>
      <c r="AB2008" s="162" t="s">
        <v>246</v>
      </c>
      <c r="AC2008" s="162" t="s">
        <v>204</v>
      </c>
      <c r="AD2008" s="162" t="s">
        <v>204</v>
      </c>
      <c r="AE2008" s="162" t="s">
        <v>204</v>
      </c>
      <c r="AF2008" s="162" t="s">
        <v>204</v>
      </c>
      <c r="AG2008" s="162" t="s">
        <v>197</v>
      </c>
    </row>
    <row r="2009" spans="1:33" x14ac:dyDescent="0.25">
      <c r="A2009" s="162" t="s">
        <v>243</v>
      </c>
      <c r="B2009" s="162" t="s">
        <v>197</v>
      </c>
      <c r="C2009" s="162" t="s">
        <v>197</v>
      </c>
      <c r="D2009" s="162" t="s">
        <v>1358</v>
      </c>
      <c r="E2009" s="162" t="s">
        <v>197</v>
      </c>
      <c r="F2009" s="162" t="s">
        <v>1359</v>
      </c>
      <c r="G2009" s="162" t="s">
        <v>3415</v>
      </c>
      <c r="H2009" s="162" t="s">
        <v>3416</v>
      </c>
      <c r="I2009" s="162" t="s">
        <v>3199</v>
      </c>
      <c r="J2009" s="162" t="s">
        <v>187</v>
      </c>
      <c r="K2009" s="162" t="s">
        <v>47</v>
      </c>
      <c r="L2009" s="162">
        <v>10</v>
      </c>
      <c r="M2009" s="162">
        <v>2018</v>
      </c>
      <c r="N2009" s="162" t="s">
        <v>3420</v>
      </c>
      <c r="O2009" s="162">
        <v>249</v>
      </c>
      <c r="P2009" s="162" t="s">
        <v>246</v>
      </c>
      <c r="Q2009" s="162" t="s">
        <v>246</v>
      </c>
      <c r="R2009" s="162" t="s">
        <v>242</v>
      </c>
      <c r="S2009" s="162" t="s">
        <v>204</v>
      </c>
      <c r="T2009" s="162" t="s">
        <v>204</v>
      </c>
      <c r="U2009" s="162" t="s">
        <v>246</v>
      </c>
      <c r="V2009" s="162" t="s">
        <v>246</v>
      </c>
      <c r="W2009" s="162" t="s">
        <v>204</v>
      </c>
      <c r="X2009" s="162" t="s">
        <v>205</v>
      </c>
      <c r="Y2009" s="162" t="s">
        <v>205</v>
      </c>
      <c r="Z2009" s="162" t="s">
        <v>246</v>
      </c>
      <c r="AA2009" s="162" t="s">
        <v>204</v>
      </c>
      <c r="AB2009" s="162" t="s">
        <v>246</v>
      </c>
      <c r="AC2009" s="162" t="s">
        <v>204</v>
      </c>
      <c r="AD2009" s="162" t="s">
        <v>204</v>
      </c>
      <c r="AE2009" s="162" t="s">
        <v>204</v>
      </c>
      <c r="AF2009" s="162" t="s">
        <v>204</v>
      </c>
      <c r="AG2009" s="162" t="s">
        <v>197</v>
      </c>
    </row>
    <row r="2010" spans="1:33" x14ac:dyDescent="0.25">
      <c r="A2010" s="162" t="s">
        <v>243</v>
      </c>
      <c r="B2010" s="162" t="s">
        <v>197</v>
      </c>
      <c r="C2010" s="162" t="s">
        <v>197</v>
      </c>
      <c r="D2010" s="162" t="s">
        <v>1358</v>
      </c>
      <c r="E2010" s="162" t="s">
        <v>197</v>
      </c>
      <c r="F2010" s="162" t="s">
        <v>1359</v>
      </c>
      <c r="G2010" s="162" t="s">
        <v>3415</v>
      </c>
      <c r="H2010" s="162" t="s">
        <v>3416</v>
      </c>
      <c r="I2010" s="162" t="s">
        <v>3199</v>
      </c>
      <c r="J2010" s="162" t="s">
        <v>187</v>
      </c>
      <c r="K2010" s="162" t="s">
        <v>47</v>
      </c>
      <c r="L2010" s="162">
        <v>11</v>
      </c>
      <c r="M2010" s="162">
        <v>2018</v>
      </c>
      <c r="N2010" s="162" t="s">
        <v>3421</v>
      </c>
      <c r="O2010" s="162">
        <v>140</v>
      </c>
      <c r="P2010" s="162" t="s">
        <v>246</v>
      </c>
      <c r="Q2010" s="162" t="s">
        <v>246</v>
      </c>
      <c r="R2010" s="162" t="s">
        <v>242</v>
      </c>
      <c r="S2010" s="162" t="s">
        <v>204</v>
      </c>
      <c r="T2010" s="162" t="s">
        <v>204</v>
      </c>
      <c r="U2010" s="162" t="s">
        <v>246</v>
      </c>
      <c r="V2010" s="162" t="s">
        <v>246</v>
      </c>
      <c r="W2010" s="162" t="s">
        <v>204</v>
      </c>
      <c r="X2010" s="162" t="s">
        <v>205</v>
      </c>
      <c r="Y2010" s="162" t="s">
        <v>205</v>
      </c>
      <c r="Z2010" s="162" t="s">
        <v>246</v>
      </c>
      <c r="AA2010" s="162" t="s">
        <v>204</v>
      </c>
      <c r="AB2010" s="162" t="s">
        <v>246</v>
      </c>
      <c r="AC2010" s="162" t="s">
        <v>204</v>
      </c>
      <c r="AD2010" s="162" t="s">
        <v>204</v>
      </c>
      <c r="AE2010" s="162" t="s">
        <v>204</v>
      </c>
      <c r="AF2010" s="162" t="s">
        <v>204</v>
      </c>
      <c r="AG2010" s="162" t="s">
        <v>197</v>
      </c>
    </row>
    <row r="2011" spans="1:33" x14ac:dyDescent="0.25">
      <c r="A2011" s="162" t="s">
        <v>243</v>
      </c>
      <c r="B2011" s="162" t="s">
        <v>197</v>
      </c>
      <c r="C2011" s="162" t="s">
        <v>197</v>
      </c>
      <c r="D2011" s="162" t="s">
        <v>1358</v>
      </c>
      <c r="E2011" s="162" t="s">
        <v>197</v>
      </c>
      <c r="F2011" s="162" t="s">
        <v>1359</v>
      </c>
      <c r="G2011" s="162" t="s">
        <v>3415</v>
      </c>
      <c r="H2011" s="162" t="s">
        <v>3416</v>
      </c>
      <c r="I2011" s="162" t="s">
        <v>3199</v>
      </c>
      <c r="J2011" s="162" t="s">
        <v>187</v>
      </c>
      <c r="K2011" s="162" t="s">
        <v>47</v>
      </c>
      <c r="L2011" s="162">
        <v>9</v>
      </c>
      <c r="M2011" s="162">
        <v>2018</v>
      </c>
      <c r="N2011" s="162" t="s">
        <v>3419</v>
      </c>
      <c r="O2011" s="162">
        <v>358</v>
      </c>
      <c r="P2011" s="162" t="s">
        <v>246</v>
      </c>
      <c r="Q2011" s="162" t="s">
        <v>246</v>
      </c>
      <c r="R2011" s="162" t="s">
        <v>242</v>
      </c>
      <c r="S2011" s="162" t="s">
        <v>204</v>
      </c>
      <c r="T2011" s="162" t="s">
        <v>204</v>
      </c>
      <c r="U2011" s="162" t="s">
        <v>246</v>
      </c>
      <c r="V2011" s="162" t="s">
        <v>246</v>
      </c>
      <c r="W2011" s="162" t="s">
        <v>204</v>
      </c>
      <c r="X2011" s="162" t="s">
        <v>205</v>
      </c>
      <c r="Y2011" s="162" t="s">
        <v>205</v>
      </c>
      <c r="Z2011" s="162" t="s">
        <v>246</v>
      </c>
      <c r="AA2011" s="162" t="s">
        <v>204</v>
      </c>
      <c r="AB2011" s="162" t="s">
        <v>246</v>
      </c>
      <c r="AC2011" s="162" t="s">
        <v>204</v>
      </c>
      <c r="AD2011" s="162" t="s">
        <v>204</v>
      </c>
      <c r="AE2011" s="162" t="s">
        <v>204</v>
      </c>
      <c r="AF2011" s="162" t="s">
        <v>204</v>
      </c>
      <c r="AG2011" s="162" t="s">
        <v>197</v>
      </c>
    </row>
    <row r="2012" spans="1:33" x14ac:dyDescent="0.25">
      <c r="A2012" s="162" t="s">
        <v>243</v>
      </c>
      <c r="B2012" s="162" t="s">
        <v>197</v>
      </c>
      <c r="C2012" s="162" t="s">
        <v>197</v>
      </c>
      <c r="D2012" s="162" t="s">
        <v>1358</v>
      </c>
      <c r="E2012" s="162" t="s">
        <v>197</v>
      </c>
      <c r="F2012" s="162" t="s">
        <v>1359</v>
      </c>
      <c r="G2012" s="162" t="s">
        <v>3415</v>
      </c>
      <c r="H2012" s="162" t="s">
        <v>3416</v>
      </c>
      <c r="I2012" s="162" t="s">
        <v>3199</v>
      </c>
      <c r="J2012" s="162" t="s">
        <v>187</v>
      </c>
      <c r="K2012" s="162" t="s">
        <v>47</v>
      </c>
      <c r="L2012" s="162">
        <v>8</v>
      </c>
      <c r="M2012" s="162">
        <v>2018</v>
      </c>
      <c r="N2012" s="162" t="s">
        <v>3418</v>
      </c>
      <c r="O2012" s="162">
        <v>304</v>
      </c>
      <c r="P2012" s="162" t="s">
        <v>246</v>
      </c>
      <c r="Q2012" s="162" t="s">
        <v>246</v>
      </c>
      <c r="R2012" s="162" t="s">
        <v>242</v>
      </c>
      <c r="S2012" s="162" t="s">
        <v>204</v>
      </c>
      <c r="T2012" s="162" t="s">
        <v>204</v>
      </c>
      <c r="U2012" s="162" t="s">
        <v>246</v>
      </c>
      <c r="V2012" s="162" t="s">
        <v>246</v>
      </c>
      <c r="W2012" s="162" t="s">
        <v>204</v>
      </c>
      <c r="X2012" s="162" t="s">
        <v>205</v>
      </c>
      <c r="Y2012" s="162" t="s">
        <v>204</v>
      </c>
      <c r="Z2012" s="162" t="s">
        <v>246</v>
      </c>
      <c r="AA2012" s="162" t="s">
        <v>204</v>
      </c>
      <c r="AB2012" s="162" t="s">
        <v>246</v>
      </c>
      <c r="AC2012" s="162" t="s">
        <v>204</v>
      </c>
      <c r="AD2012" s="162" t="s">
        <v>204</v>
      </c>
      <c r="AE2012" s="162" t="s">
        <v>204</v>
      </c>
      <c r="AF2012" s="162" t="s">
        <v>204</v>
      </c>
      <c r="AG2012" s="162" t="s">
        <v>197</v>
      </c>
    </row>
    <row r="2013" spans="1:33" x14ac:dyDescent="0.25">
      <c r="A2013" s="162" t="s">
        <v>243</v>
      </c>
      <c r="B2013" s="162" t="s">
        <v>197</v>
      </c>
      <c r="C2013" s="162" t="s">
        <v>197</v>
      </c>
      <c r="D2013" s="162" t="s">
        <v>1358</v>
      </c>
      <c r="E2013" s="162" t="s">
        <v>197</v>
      </c>
      <c r="F2013" s="162" t="s">
        <v>1359</v>
      </c>
      <c r="G2013" s="162" t="s">
        <v>3415</v>
      </c>
      <c r="H2013" s="162" t="s">
        <v>3416</v>
      </c>
      <c r="I2013" s="162" t="s">
        <v>3199</v>
      </c>
      <c r="J2013" s="162" t="s">
        <v>187</v>
      </c>
      <c r="K2013" s="162" t="s">
        <v>47</v>
      </c>
      <c r="L2013" s="162">
        <v>7</v>
      </c>
      <c r="M2013" s="162">
        <v>2018</v>
      </c>
      <c r="N2013" s="162" t="s">
        <v>3417</v>
      </c>
      <c r="O2013" s="162">
        <v>396</v>
      </c>
      <c r="P2013" s="162" t="s">
        <v>204</v>
      </c>
      <c r="Q2013" s="162" t="s">
        <v>204</v>
      </c>
      <c r="R2013" s="162" t="s">
        <v>242</v>
      </c>
      <c r="S2013" s="162" t="s">
        <v>204</v>
      </c>
      <c r="T2013" s="162" t="s">
        <v>204</v>
      </c>
      <c r="U2013" s="162" t="s">
        <v>204</v>
      </c>
      <c r="V2013" s="162" t="s">
        <v>204</v>
      </c>
      <c r="W2013" s="162" t="s">
        <v>204</v>
      </c>
      <c r="X2013" s="162" t="s">
        <v>205</v>
      </c>
      <c r="Y2013" s="162" t="s">
        <v>204</v>
      </c>
      <c r="Z2013" s="162" t="s">
        <v>204</v>
      </c>
      <c r="AA2013" s="162" t="s">
        <v>204</v>
      </c>
      <c r="AB2013" s="162" t="s">
        <v>204</v>
      </c>
      <c r="AC2013" s="162" t="s">
        <v>204</v>
      </c>
      <c r="AD2013" s="162" t="s">
        <v>204</v>
      </c>
      <c r="AE2013" s="162" t="s">
        <v>204</v>
      </c>
      <c r="AF2013" s="162" t="s">
        <v>204</v>
      </c>
      <c r="AG2013" s="162" t="s">
        <v>197</v>
      </c>
    </row>
    <row r="2014" spans="1:33" x14ac:dyDescent="0.25">
      <c r="A2014" s="162" t="s">
        <v>243</v>
      </c>
      <c r="B2014" s="162" t="s">
        <v>197</v>
      </c>
      <c r="C2014" s="162" t="s">
        <v>197</v>
      </c>
      <c r="D2014" s="162" t="s">
        <v>1358</v>
      </c>
      <c r="E2014" s="162" t="s">
        <v>197</v>
      </c>
      <c r="F2014" s="162" t="s">
        <v>1359</v>
      </c>
      <c r="G2014" s="162" t="s">
        <v>3422</v>
      </c>
      <c r="H2014" s="162" t="s">
        <v>3423</v>
      </c>
      <c r="I2014" s="162" t="s">
        <v>2195</v>
      </c>
      <c r="J2014" s="162" t="s">
        <v>187</v>
      </c>
      <c r="K2014" s="162" t="s">
        <v>10</v>
      </c>
      <c r="L2014" s="162">
        <v>12</v>
      </c>
      <c r="M2014" s="162">
        <v>2018</v>
      </c>
      <c r="N2014" s="162" t="s">
        <v>3425</v>
      </c>
      <c r="O2014" s="162">
        <v>1110</v>
      </c>
      <c r="P2014" s="162" t="s">
        <v>246</v>
      </c>
      <c r="Q2014" s="162" t="s">
        <v>246</v>
      </c>
      <c r="R2014" s="162" t="s">
        <v>242</v>
      </c>
      <c r="S2014" s="162" t="s">
        <v>204</v>
      </c>
      <c r="T2014" s="162" t="s">
        <v>204</v>
      </c>
      <c r="U2014" s="162" t="s">
        <v>246</v>
      </c>
      <c r="V2014" s="162" t="s">
        <v>246</v>
      </c>
      <c r="W2014" s="162" t="s">
        <v>204</v>
      </c>
      <c r="X2014" s="162" t="s">
        <v>246</v>
      </c>
      <c r="Y2014" s="162" t="s">
        <v>205</v>
      </c>
      <c r="Z2014" s="162" t="s">
        <v>246</v>
      </c>
      <c r="AA2014" s="162" t="s">
        <v>204</v>
      </c>
      <c r="AB2014" s="162" t="s">
        <v>246</v>
      </c>
      <c r="AC2014" s="162" t="s">
        <v>204</v>
      </c>
      <c r="AD2014" s="162" t="s">
        <v>204</v>
      </c>
      <c r="AE2014" s="162" t="s">
        <v>204</v>
      </c>
      <c r="AF2014" s="162" t="s">
        <v>204</v>
      </c>
      <c r="AG2014" s="162" t="s">
        <v>197</v>
      </c>
    </row>
    <row r="2015" spans="1:33" x14ac:dyDescent="0.25">
      <c r="A2015" s="162" t="s">
        <v>243</v>
      </c>
      <c r="B2015" s="162" t="s">
        <v>197</v>
      </c>
      <c r="C2015" s="162" t="s">
        <v>197</v>
      </c>
      <c r="D2015" s="162" t="s">
        <v>1358</v>
      </c>
      <c r="E2015" s="162" t="s">
        <v>197</v>
      </c>
      <c r="F2015" s="162" t="s">
        <v>1359</v>
      </c>
      <c r="G2015" s="162" t="s">
        <v>3422</v>
      </c>
      <c r="H2015" s="162" t="s">
        <v>3423</v>
      </c>
      <c r="I2015" s="162" t="s">
        <v>2195</v>
      </c>
      <c r="J2015" s="162" t="s">
        <v>187</v>
      </c>
      <c r="K2015" s="162" t="s">
        <v>10</v>
      </c>
      <c r="L2015" s="162">
        <v>11</v>
      </c>
      <c r="M2015" s="162">
        <v>2018</v>
      </c>
      <c r="N2015" s="162" t="s">
        <v>3424</v>
      </c>
      <c r="O2015" s="162">
        <v>907</v>
      </c>
      <c r="P2015" s="162" t="s">
        <v>246</v>
      </c>
      <c r="Q2015" s="162" t="s">
        <v>246</v>
      </c>
      <c r="R2015" s="162" t="s">
        <v>242</v>
      </c>
      <c r="S2015" s="162" t="s">
        <v>204</v>
      </c>
      <c r="T2015" s="162" t="s">
        <v>204</v>
      </c>
      <c r="U2015" s="162" t="s">
        <v>246</v>
      </c>
      <c r="V2015" s="162" t="s">
        <v>246</v>
      </c>
      <c r="W2015" s="162" t="s">
        <v>204</v>
      </c>
      <c r="X2015" s="162" t="s">
        <v>246</v>
      </c>
      <c r="Y2015" s="162" t="s">
        <v>205</v>
      </c>
      <c r="Z2015" s="162" t="s">
        <v>246</v>
      </c>
      <c r="AA2015" s="162" t="s">
        <v>204</v>
      </c>
      <c r="AB2015" s="162" t="s">
        <v>246</v>
      </c>
      <c r="AC2015" s="162" t="s">
        <v>204</v>
      </c>
      <c r="AD2015" s="162" t="s">
        <v>204</v>
      </c>
      <c r="AE2015" s="162" t="s">
        <v>204</v>
      </c>
      <c r="AF2015" s="162" t="s">
        <v>204</v>
      </c>
      <c r="AG2015" s="162" t="s">
        <v>197</v>
      </c>
    </row>
    <row r="2016" spans="1:33" x14ac:dyDescent="0.25">
      <c r="A2016" s="162" t="s">
        <v>243</v>
      </c>
      <c r="B2016" s="162" t="s">
        <v>197</v>
      </c>
      <c r="C2016" s="162" t="s">
        <v>197</v>
      </c>
      <c r="D2016" s="162" t="s">
        <v>1358</v>
      </c>
      <c r="E2016" s="162" t="s">
        <v>197</v>
      </c>
      <c r="F2016" s="162" t="s">
        <v>1359</v>
      </c>
      <c r="G2016" s="162" t="s">
        <v>96</v>
      </c>
      <c r="H2016" s="162" t="s">
        <v>95</v>
      </c>
      <c r="I2016" s="162" t="s">
        <v>2986</v>
      </c>
      <c r="J2016" s="162" t="s">
        <v>1523</v>
      </c>
      <c r="K2016" s="162" t="s">
        <v>10</v>
      </c>
      <c r="L2016" s="162">
        <v>8</v>
      </c>
      <c r="M2016" s="162">
        <v>2018</v>
      </c>
      <c r="N2016" s="162" t="s">
        <v>3428</v>
      </c>
      <c r="O2016" s="162">
        <v>755</v>
      </c>
      <c r="P2016" s="162" t="s">
        <v>246</v>
      </c>
      <c r="Q2016" s="162" t="s">
        <v>246</v>
      </c>
      <c r="R2016" s="162" t="s">
        <v>242</v>
      </c>
      <c r="S2016" s="162" t="s">
        <v>204</v>
      </c>
      <c r="T2016" s="162" t="s">
        <v>204</v>
      </c>
      <c r="U2016" s="162" t="s">
        <v>246</v>
      </c>
      <c r="V2016" s="162" t="s">
        <v>246</v>
      </c>
      <c r="W2016" s="162" t="s">
        <v>204</v>
      </c>
      <c r="X2016" s="162" t="s">
        <v>205</v>
      </c>
      <c r="Y2016" s="162" t="s">
        <v>205</v>
      </c>
      <c r="Z2016" s="162" t="s">
        <v>246</v>
      </c>
      <c r="AA2016" s="162" t="s">
        <v>204</v>
      </c>
      <c r="AB2016" s="162" t="s">
        <v>246</v>
      </c>
      <c r="AC2016" s="162" t="s">
        <v>204</v>
      </c>
      <c r="AD2016" s="162" t="s">
        <v>204</v>
      </c>
      <c r="AE2016" s="162" t="s">
        <v>204</v>
      </c>
      <c r="AF2016" s="162" t="s">
        <v>204</v>
      </c>
      <c r="AG2016" s="162" t="s">
        <v>197</v>
      </c>
    </row>
    <row r="2017" spans="1:33" x14ac:dyDescent="0.25">
      <c r="A2017" s="162" t="s">
        <v>243</v>
      </c>
      <c r="B2017" s="162" t="s">
        <v>197</v>
      </c>
      <c r="C2017" s="162" t="s">
        <v>197</v>
      </c>
      <c r="D2017" s="162" t="s">
        <v>1358</v>
      </c>
      <c r="E2017" s="162" t="s">
        <v>197</v>
      </c>
      <c r="F2017" s="162" t="s">
        <v>1359</v>
      </c>
      <c r="G2017" s="162" t="s">
        <v>96</v>
      </c>
      <c r="H2017" s="162" t="s">
        <v>95</v>
      </c>
      <c r="I2017" s="162" t="s">
        <v>2986</v>
      </c>
      <c r="J2017" s="162" t="s">
        <v>1523</v>
      </c>
      <c r="K2017" s="162" t="s">
        <v>10</v>
      </c>
      <c r="L2017" s="162">
        <v>8</v>
      </c>
      <c r="M2017" s="162">
        <v>2018</v>
      </c>
      <c r="N2017" s="162" t="s">
        <v>3429</v>
      </c>
      <c r="O2017" s="162">
        <v>3498</v>
      </c>
      <c r="P2017" s="162" t="s">
        <v>246</v>
      </c>
      <c r="Q2017" s="162" t="s">
        <v>246</v>
      </c>
      <c r="R2017" s="162" t="s">
        <v>242</v>
      </c>
      <c r="S2017" s="162" t="s">
        <v>204</v>
      </c>
      <c r="T2017" s="162" t="s">
        <v>204</v>
      </c>
      <c r="U2017" s="162" t="s">
        <v>246</v>
      </c>
      <c r="V2017" s="162" t="s">
        <v>246</v>
      </c>
      <c r="W2017" s="162" t="s">
        <v>204</v>
      </c>
      <c r="X2017" s="162" t="s">
        <v>205</v>
      </c>
      <c r="Y2017" s="162" t="s">
        <v>205</v>
      </c>
      <c r="Z2017" s="162" t="s">
        <v>246</v>
      </c>
      <c r="AA2017" s="162" t="s">
        <v>204</v>
      </c>
      <c r="AB2017" s="162" t="s">
        <v>246</v>
      </c>
      <c r="AC2017" s="162" t="s">
        <v>204</v>
      </c>
      <c r="AD2017" s="162" t="s">
        <v>204</v>
      </c>
      <c r="AE2017" s="162" t="s">
        <v>204</v>
      </c>
      <c r="AF2017" s="162" t="s">
        <v>204</v>
      </c>
      <c r="AG2017" s="162" t="s">
        <v>197</v>
      </c>
    </row>
    <row r="2018" spans="1:33" x14ac:dyDescent="0.25">
      <c r="A2018" s="162" t="s">
        <v>243</v>
      </c>
      <c r="B2018" s="162" t="s">
        <v>197</v>
      </c>
      <c r="C2018" s="162" t="s">
        <v>197</v>
      </c>
      <c r="D2018" s="162" t="s">
        <v>1358</v>
      </c>
      <c r="E2018" s="162" t="s">
        <v>197</v>
      </c>
      <c r="F2018" s="162" t="s">
        <v>1359</v>
      </c>
      <c r="G2018" s="162" t="s">
        <v>96</v>
      </c>
      <c r="H2018" s="162" t="s">
        <v>95</v>
      </c>
      <c r="I2018" s="162" t="s">
        <v>2986</v>
      </c>
      <c r="J2018" s="162" t="s">
        <v>1523</v>
      </c>
      <c r="K2018" s="162" t="s">
        <v>10</v>
      </c>
      <c r="L2018" s="162">
        <v>7</v>
      </c>
      <c r="M2018" s="162">
        <v>2018</v>
      </c>
      <c r="N2018" s="162" t="s">
        <v>3426</v>
      </c>
      <c r="O2018" s="162">
        <v>3904</v>
      </c>
      <c r="P2018" s="162" t="s">
        <v>204</v>
      </c>
      <c r="Q2018" s="162" t="s">
        <v>204</v>
      </c>
      <c r="R2018" s="162" t="s">
        <v>242</v>
      </c>
      <c r="S2018" s="162" t="s">
        <v>204</v>
      </c>
      <c r="T2018" s="162" t="s">
        <v>204</v>
      </c>
      <c r="U2018" s="162" t="s">
        <v>204</v>
      </c>
      <c r="V2018" s="162" t="s">
        <v>204</v>
      </c>
      <c r="W2018" s="162" t="s">
        <v>204</v>
      </c>
      <c r="X2018" s="162" t="s">
        <v>205</v>
      </c>
      <c r="Y2018" s="162" t="s">
        <v>205</v>
      </c>
      <c r="Z2018" s="162" t="s">
        <v>204</v>
      </c>
      <c r="AA2018" s="162" t="s">
        <v>204</v>
      </c>
      <c r="AB2018" s="162" t="s">
        <v>205</v>
      </c>
      <c r="AC2018" s="162" t="s">
        <v>204</v>
      </c>
      <c r="AD2018" s="162" t="s">
        <v>204</v>
      </c>
      <c r="AE2018" s="162" t="s">
        <v>204</v>
      </c>
      <c r="AF2018" s="162" t="s">
        <v>204</v>
      </c>
      <c r="AG2018" s="162" t="s">
        <v>197</v>
      </c>
    </row>
    <row r="2019" spans="1:33" x14ac:dyDescent="0.25">
      <c r="A2019" s="162" t="s">
        <v>243</v>
      </c>
      <c r="B2019" s="162" t="s">
        <v>197</v>
      </c>
      <c r="C2019" s="162" t="s">
        <v>197</v>
      </c>
      <c r="D2019" s="162" t="s">
        <v>1358</v>
      </c>
      <c r="E2019" s="162" t="s">
        <v>197</v>
      </c>
      <c r="F2019" s="162" t="s">
        <v>1359</v>
      </c>
      <c r="G2019" s="162" t="s">
        <v>96</v>
      </c>
      <c r="H2019" s="162" t="s">
        <v>95</v>
      </c>
      <c r="I2019" s="162" t="s">
        <v>2986</v>
      </c>
      <c r="J2019" s="162" t="s">
        <v>1523</v>
      </c>
      <c r="K2019" s="162" t="s">
        <v>10</v>
      </c>
      <c r="L2019" s="162">
        <v>7</v>
      </c>
      <c r="M2019" s="162">
        <v>2018</v>
      </c>
      <c r="N2019" s="162" t="s">
        <v>3427</v>
      </c>
      <c r="O2019" s="162">
        <v>2500</v>
      </c>
      <c r="P2019" s="162" t="s">
        <v>204</v>
      </c>
      <c r="Q2019" s="162" t="s">
        <v>204</v>
      </c>
      <c r="R2019" s="162" t="s">
        <v>242</v>
      </c>
      <c r="S2019" s="162" t="s">
        <v>204</v>
      </c>
      <c r="T2019" s="162" t="s">
        <v>204</v>
      </c>
      <c r="U2019" s="162" t="s">
        <v>204</v>
      </c>
      <c r="V2019" s="162" t="s">
        <v>204</v>
      </c>
      <c r="W2019" s="162" t="s">
        <v>204</v>
      </c>
      <c r="X2019" s="162" t="s">
        <v>205</v>
      </c>
      <c r="Y2019" s="162" t="s">
        <v>205</v>
      </c>
      <c r="Z2019" s="162" t="s">
        <v>204</v>
      </c>
      <c r="AA2019" s="162" t="s">
        <v>204</v>
      </c>
      <c r="AB2019" s="162" t="s">
        <v>205</v>
      </c>
      <c r="AC2019" s="162" t="s">
        <v>204</v>
      </c>
      <c r="AD2019" s="162" t="s">
        <v>204</v>
      </c>
      <c r="AE2019" s="162" t="s">
        <v>204</v>
      </c>
      <c r="AF2019" s="162" t="s">
        <v>204</v>
      </c>
      <c r="AG2019" s="162" t="s">
        <v>197</v>
      </c>
    </row>
    <row r="2020" spans="1:33" x14ac:dyDescent="0.25">
      <c r="A2020" s="162" t="s">
        <v>243</v>
      </c>
      <c r="B2020" s="162" t="s">
        <v>197</v>
      </c>
      <c r="C2020" s="162" t="s">
        <v>197</v>
      </c>
      <c r="D2020" s="162" t="s">
        <v>1358</v>
      </c>
      <c r="E2020" s="162" t="s">
        <v>197</v>
      </c>
      <c r="F2020" s="162" t="s">
        <v>1359</v>
      </c>
      <c r="G2020" s="162" t="s">
        <v>98</v>
      </c>
      <c r="H2020" s="162" t="s">
        <v>97</v>
      </c>
      <c r="I2020" s="162" t="s">
        <v>1424</v>
      </c>
      <c r="J2020" s="162" t="s">
        <v>1412</v>
      </c>
      <c r="K2020" s="162" t="s">
        <v>10</v>
      </c>
      <c r="L2020" s="162">
        <v>8</v>
      </c>
      <c r="M2020" s="162">
        <v>2018</v>
      </c>
      <c r="N2020" s="162" t="s">
        <v>3431</v>
      </c>
      <c r="O2020" s="162">
        <v>1800</v>
      </c>
      <c r="P2020" s="162" t="s">
        <v>246</v>
      </c>
      <c r="Q2020" s="162" t="s">
        <v>246</v>
      </c>
      <c r="R2020" s="162" t="s">
        <v>242</v>
      </c>
      <c r="S2020" s="162" t="s">
        <v>204</v>
      </c>
      <c r="T2020" s="162" t="s">
        <v>204</v>
      </c>
      <c r="U2020" s="162" t="s">
        <v>246</v>
      </c>
      <c r="V2020" s="162" t="s">
        <v>246</v>
      </c>
      <c r="W2020" s="162" t="s">
        <v>204</v>
      </c>
      <c r="X2020" s="162" t="s">
        <v>246</v>
      </c>
      <c r="Y2020" s="162" t="s">
        <v>204</v>
      </c>
      <c r="Z2020" s="162" t="s">
        <v>246</v>
      </c>
      <c r="AA2020" s="162" t="s">
        <v>204</v>
      </c>
      <c r="AB2020" s="162" t="s">
        <v>246</v>
      </c>
      <c r="AC2020" s="162" t="s">
        <v>204</v>
      </c>
      <c r="AD2020" s="162" t="s">
        <v>204</v>
      </c>
      <c r="AE2020" s="162" t="s">
        <v>204</v>
      </c>
      <c r="AF2020" s="162" t="s">
        <v>204</v>
      </c>
      <c r="AG2020" s="162" t="s">
        <v>197</v>
      </c>
    </row>
    <row r="2021" spans="1:33" x14ac:dyDescent="0.25">
      <c r="A2021" s="162" t="s">
        <v>243</v>
      </c>
      <c r="B2021" s="162" t="s">
        <v>197</v>
      </c>
      <c r="C2021" s="162" t="s">
        <v>197</v>
      </c>
      <c r="D2021" s="162" t="s">
        <v>1358</v>
      </c>
      <c r="E2021" s="162" t="s">
        <v>197</v>
      </c>
      <c r="F2021" s="162" t="s">
        <v>1359</v>
      </c>
      <c r="G2021" s="162" t="s">
        <v>98</v>
      </c>
      <c r="H2021" s="162" t="s">
        <v>97</v>
      </c>
      <c r="I2021" s="162" t="s">
        <v>1424</v>
      </c>
      <c r="J2021" s="162" t="s">
        <v>1412</v>
      </c>
      <c r="K2021" s="162" t="s">
        <v>10</v>
      </c>
      <c r="L2021" s="162">
        <v>7</v>
      </c>
      <c r="M2021" s="162">
        <v>2018</v>
      </c>
      <c r="N2021" s="162" t="s">
        <v>3432</v>
      </c>
      <c r="O2021" s="162">
        <v>1793</v>
      </c>
      <c r="P2021" s="162" t="s">
        <v>204</v>
      </c>
      <c r="Q2021" s="162" t="s">
        <v>204</v>
      </c>
      <c r="R2021" s="162" t="s">
        <v>242</v>
      </c>
      <c r="S2021" s="162" t="s">
        <v>204</v>
      </c>
      <c r="T2021" s="162" t="s">
        <v>204</v>
      </c>
      <c r="U2021" s="162" t="s">
        <v>204</v>
      </c>
      <c r="V2021" s="162" t="s">
        <v>204</v>
      </c>
      <c r="W2021" s="162" t="s">
        <v>204</v>
      </c>
      <c r="X2021" s="162" t="s">
        <v>204</v>
      </c>
      <c r="Y2021" s="162" t="s">
        <v>204</v>
      </c>
      <c r="Z2021" s="162" t="s">
        <v>204</v>
      </c>
      <c r="AA2021" s="162" t="s">
        <v>204</v>
      </c>
      <c r="AB2021" s="162" t="s">
        <v>205</v>
      </c>
      <c r="AC2021" s="162" t="s">
        <v>204</v>
      </c>
      <c r="AD2021" s="162" t="s">
        <v>204</v>
      </c>
      <c r="AE2021" s="162" t="s">
        <v>204</v>
      </c>
      <c r="AF2021" s="162" t="s">
        <v>204</v>
      </c>
      <c r="AG2021" s="162" t="s">
        <v>197</v>
      </c>
    </row>
    <row r="2022" spans="1:33" x14ac:dyDescent="0.25">
      <c r="A2022" s="162" t="s">
        <v>243</v>
      </c>
      <c r="B2022" s="162" t="s">
        <v>197</v>
      </c>
      <c r="C2022" s="162" t="s">
        <v>197</v>
      </c>
      <c r="D2022" s="162" t="s">
        <v>1358</v>
      </c>
      <c r="E2022" s="162" t="s">
        <v>197</v>
      </c>
      <c r="F2022" s="162" t="s">
        <v>1359</v>
      </c>
      <c r="G2022" s="162" t="s">
        <v>98</v>
      </c>
      <c r="H2022" s="162" t="s">
        <v>97</v>
      </c>
      <c r="I2022" s="162" t="s">
        <v>1424</v>
      </c>
      <c r="J2022" s="162" t="s">
        <v>1412</v>
      </c>
      <c r="K2022" s="162" t="s">
        <v>10</v>
      </c>
      <c r="L2022" s="162">
        <v>9</v>
      </c>
      <c r="M2022" s="162">
        <v>2018</v>
      </c>
      <c r="N2022" s="162" t="s">
        <v>3430</v>
      </c>
      <c r="O2022" s="162">
        <v>1841</v>
      </c>
      <c r="P2022" s="162" t="s">
        <v>246</v>
      </c>
      <c r="Q2022" s="162" t="s">
        <v>246</v>
      </c>
      <c r="R2022" s="162" t="s">
        <v>242</v>
      </c>
      <c r="S2022" s="162" t="s">
        <v>204</v>
      </c>
      <c r="T2022" s="162" t="s">
        <v>204</v>
      </c>
      <c r="U2022" s="162" t="s">
        <v>246</v>
      </c>
      <c r="V2022" s="162" t="s">
        <v>246</v>
      </c>
      <c r="W2022" s="162" t="s">
        <v>204</v>
      </c>
      <c r="X2022" s="162" t="s">
        <v>246</v>
      </c>
      <c r="Y2022" s="162" t="s">
        <v>204</v>
      </c>
      <c r="Z2022" s="162" t="s">
        <v>246</v>
      </c>
      <c r="AA2022" s="162" t="s">
        <v>204</v>
      </c>
      <c r="AB2022" s="162" t="s">
        <v>246</v>
      </c>
      <c r="AC2022" s="162" t="s">
        <v>204</v>
      </c>
      <c r="AD2022" s="162" t="s">
        <v>204</v>
      </c>
      <c r="AE2022" s="162" t="s">
        <v>204</v>
      </c>
      <c r="AF2022" s="162" t="s">
        <v>204</v>
      </c>
      <c r="AG2022" s="162" t="s">
        <v>197</v>
      </c>
    </row>
    <row r="2023" spans="1:33" x14ac:dyDescent="0.25">
      <c r="A2023" s="162" t="s">
        <v>243</v>
      </c>
      <c r="B2023" s="162" t="s">
        <v>197</v>
      </c>
      <c r="C2023" s="162" t="s">
        <v>197</v>
      </c>
      <c r="D2023" s="162" t="s">
        <v>1358</v>
      </c>
      <c r="E2023" s="162" t="s">
        <v>197</v>
      </c>
      <c r="F2023" s="162" t="s">
        <v>1359</v>
      </c>
      <c r="G2023" s="162" t="s">
        <v>3144</v>
      </c>
      <c r="H2023" s="162" t="s">
        <v>3145</v>
      </c>
      <c r="I2023" s="162" t="s">
        <v>3020</v>
      </c>
      <c r="J2023" s="162" t="s">
        <v>189</v>
      </c>
      <c r="K2023" s="162" t="s">
        <v>47</v>
      </c>
      <c r="L2023" s="162">
        <v>8</v>
      </c>
      <c r="M2023" s="162">
        <v>2019</v>
      </c>
      <c r="N2023" s="162" t="s">
        <v>3433</v>
      </c>
      <c r="O2023" s="162">
        <v>10002</v>
      </c>
      <c r="P2023" s="162" t="s">
        <v>246</v>
      </c>
      <c r="Q2023" s="162" t="s">
        <v>246</v>
      </c>
      <c r="R2023" s="162" t="s">
        <v>242</v>
      </c>
      <c r="S2023" s="162" t="s">
        <v>204</v>
      </c>
      <c r="T2023" s="162" t="s">
        <v>204</v>
      </c>
      <c r="U2023" s="162" t="s">
        <v>246</v>
      </c>
      <c r="V2023" s="162" t="s">
        <v>246</v>
      </c>
      <c r="W2023" s="162" t="s">
        <v>204</v>
      </c>
      <c r="X2023" s="162" t="s">
        <v>246</v>
      </c>
      <c r="Y2023" s="162" t="s">
        <v>205</v>
      </c>
      <c r="Z2023" s="162" t="s">
        <v>246</v>
      </c>
      <c r="AA2023" s="162" t="s">
        <v>204</v>
      </c>
      <c r="AB2023" s="162" t="s">
        <v>246</v>
      </c>
      <c r="AC2023" s="162" t="s">
        <v>204</v>
      </c>
      <c r="AD2023" s="162" t="s">
        <v>204</v>
      </c>
      <c r="AE2023" s="162" t="s">
        <v>204</v>
      </c>
      <c r="AF2023" s="162" t="s">
        <v>204</v>
      </c>
      <c r="AG2023" s="162" t="s">
        <v>197</v>
      </c>
    </row>
    <row r="2024" spans="1:33" x14ac:dyDescent="0.25">
      <c r="A2024" s="162" t="s">
        <v>243</v>
      </c>
      <c r="B2024" s="162" t="s">
        <v>197</v>
      </c>
      <c r="C2024" s="162" t="s">
        <v>197</v>
      </c>
      <c r="D2024" s="162" t="s">
        <v>1358</v>
      </c>
      <c r="E2024" s="162" t="s">
        <v>197</v>
      </c>
      <c r="F2024" s="162" t="s">
        <v>1359</v>
      </c>
      <c r="G2024" s="162" t="s">
        <v>3434</v>
      </c>
      <c r="H2024" s="162" t="s">
        <v>3435</v>
      </c>
      <c r="I2024" s="162" t="s">
        <v>3385</v>
      </c>
      <c r="J2024" s="162" t="s">
        <v>187</v>
      </c>
      <c r="K2024" s="162" t="s">
        <v>10</v>
      </c>
      <c r="L2024" s="162">
        <v>12</v>
      </c>
      <c r="M2024" s="162">
        <v>2018</v>
      </c>
      <c r="N2024" s="162" t="s">
        <v>3436</v>
      </c>
      <c r="O2024" s="162">
        <v>937</v>
      </c>
      <c r="P2024" s="162" t="s">
        <v>246</v>
      </c>
      <c r="Q2024" s="162" t="s">
        <v>246</v>
      </c>
      <c r="R2024" s="162" t="s">
        <v>242</v>
      </c>
      <c r="S2024" s="162" t="s">
        <v>204</v>
      </c>
      <c r="T2024" s="162" t="s">
        <v>204</v>
      </c>
      <c r="U2024" s="162" t="s">
        <v>246</v>
      </c>
      <c r="V2024" s="162" t="s">
        <v>246</v>
      </c>
      <c r="W2024" s="162" t="s">
        <v>204</v>
      </c>
      <c r="X2024" s="162" t="s">
        <v>246</v>
      </c>
      <c r="Y2024" s="162" t="s">
        <v>205</v>
      </c>
      <c r="Z2024" s="162" t="s">
        <v>246</v>
      </c>
      <c r="AA2024" s="162" t="s">
        <v>204</v>
      </c>
      <c r="AB2024" s="162" t="s">
        <v>246</v>
      </c>
      <c r="AC2024" s="162" t="s">
        <v>204</v>
      </c>
      <c r="AD2024" s="162" t="s">
        <v>204</v>
      </c>
      <c r="AE2024" s="162" t="s">
        <v>204</v>
      </c>
      <c r="AF2024" s="162" t="s">
        <v>204</v>
      </c>
      <c r="AG2024" s="162" t="s">
        <v>197</v>
      </c>
    </row>
    <row r="2025" spans="1:33" x14ac:dyDescent="0.25">
      <c r="A2025" s="162" t="s">
        <v>243</v>
      </c>
      <c r="B2025" s="162" t="s">
        <v>197</v>
      </c>
      <c r="C2025" s="162" t="s">
        <v>197</v>
      </c>
      <c r="D2025" s="162" t="s">
        <v>1358</v>
      </c>
      <c r="E2025" s="162" t="s">
        <v>197</v>
      </c>
      <c r="F2025" s="162" t="s">
        <v>1359</v>
      </c>
      <c r="G2025" s="162" t="s">
        <v>3434</v>
      </c>
      <c r="H2025" s="162" t="s">
        <v>3435</v>
      </c>
      <c r="I2025" s="162" t="s">
        <v>3385</v>
      </c>
      <c r="J2025" s="162" t="s">
        <v>187</v>
      </c>
      <c r="K2025" s="162" t="s">
        <v>10</v>
      </c>
      <c r="L2025" s="162">
        <v>11</v>
      </c>
      <c r="M2025" s="162">
        <v>2018</v>
      </c>
      <c r="N2025" s="162" t="s">
        <v>3441</v>
      </c>
      <c r="O2025" s="162">
        <v>1205</v>
      </c>
      <c r="P2025" s="162" t="s">
        <v>246</v>
      </c>
      <c r="Q2025" s="162" t="s">
        <v>246</v>
      </c>
      <c r="R2025" s="162" t="s">
        <v>242</v>
      </c>
      <c r="S2025" s="162" t="s">
        <v>204</v>
      </c>
      <c r="T2025" s="162" t="s">
        <v>204</v>
      </c>
      <c r="U2025" s="162" t="s">
        <v>246</v>
      </c>
      <c r="V2025" s="162" t="s">
        <v>246</v>
      </c>
      <c r="W2025" s="162" t="s">
        <v>204</v>
      </c>
      <c r="X2025" s="162" t="s">
        <v>246</v>
      </c>
      <c r="Y2025" s="162" t="s">
        <v>205</v>
      </c>
      <c r="Z2025" s="162" t="s">
        <v>246</v>
      </c>
      <c r="AA2025" s="162" t="s">
        <v>204</v>
      </c>
      <c r="AB2025" s="162" t="s">
        <v>246</v>
      </c>
      <c r="AC2025" s="162" t="s">
        <v>204</v>
      </c>
      <c r="AD2025" s="162" t="s">
        <v>204</v>
      </c>
      <c r="AE2025" s="162" t="s">
        <v>204</v>
      </c>
      <c r="AF2025" s="162" t="s">
        <v>204</v>
      </c>
      <c r="AG2025" s="162" t="s">
        <v>197</v>
      </c>
    </row>
    <row r="2026" spans="1:33" x14ac:dyDescent="0.25">
      <c r="A2026" s="162" t="s">
        <v>243</v>
      </c>
      <c r="B2026" s="162" t="s">
        <v>197</v>
      </c>
      <c r="C2026" s="162" t="s">
        <v>197</v>
      </c>
      <c r="D2026" s="162" t="s">
        <v>1358</v>
      </c>
      <c r="E2026" s="162" t="s">
        <v>197</v>
      </c>
      <c r="F2026" s="162" t="s">
        <v>1359</v>
      </c>
      <c r="G2026" s="162" t="s">
        <v>3434</v>
      </c>
      <c r="H2026" s="162" t="s">
        <v>3435</v>
      </c>
      <c r="I2026" s="162" t="s">
        <v>3385</v>
      </c>
      <c r="J2026" s="162" t="s">
        <v>187</v>
      </c>
      <c r="K2026" s="162" t="s">
        <v>10</v>
      </c>
      <c r="L2026" s="162">
        <v>10</v>
      </c>
      <c r="M2026" s="162">
        <v>2018</v>
      </c>
      <c r="N2026" s="162" t="s">
        <v>3440</v>
      </c>
      <c r="O2026" s="162">
        <v>614</v>
      </c>
      <c r="P2026" s="162" t="s">
        <v>246</v>
      </c>
      <c r="Q2026" s="162" t="s">
        <v>246</v>
      </c>
      <c r="R2026" s="162" t="s">
        <v>242</v>
      </c>
      <c r="S2026" s="162" t="s">
        <v>204</v>
      </c>
      <c r="T2026" s="162" t="s">
        <v>204</v>
      </c>
      <c r="U2026" s="162" t="s">
        <v>246</v>
      </c>
      <c r="V2026" s="162" t="s">
        <v>246</v>
      </c>
      <c r="W2026" s="162" t="s">
        <v>204</v>
      </c>
      <c r="X2026" s="162" t="s">
        <v>246</v>
      </c>
      <c r="Y2026" s="162" t="s">
        <v>205</v>
      </c>
      <c r="Z2026" s="162" t="s">
        <v>246</v>
      </c>
      <c r="AA2026" s="162" t="s">
        <v>204</v>
      </c>
      <c r="AB2026" s="162" t="s">
        <v>246</v>
      </c>
      <c r="AC2026" s="162" t="s">
        <v>204</v>
      </c>
      <c r="AD2026" s="162" t="s">
        <v>204</v>
      </c>
      <c r="AE2026" s="162" t="s">
        <v>204</v>
      </c>
      <c r="AF2026" s="162" t="s">
        <v>204</v>
      </c>
      <c r="AG2026" s="162" t="s">
        <v>197</v>
      </c>
    </row>
    <row r="2027" spans="1:33" x14ac:dyDescent="0.25">
      <c r="A2027" s="162" t="s">
        <v>243</v>
      </c>
      <c r="B2027" s="162" t="s">
        <v>197</v>
      </c>
      <c r="C2027" s="162" t="s">
        <v>197</v>
      </c>
      <c r="D2027" s="162" t="s">
        <v>1358</v>
      </c>
      <c r="E2027" s="162" t="s">
        <v>197</v>
      </c>
      <c r="F2027" s="162" t="s">
        <v>1359</v>
      </c>
      <c r="G2027" s="162" t="s">
        <v>3434</v>
      </c>
      <c r="H2027" s="162" t="s">
        <v>3435</v>
      </c>
      <c r="I2027" s="162" t="s">
        <v>3385</v>
      </c>
      <c r="J2027" s="162" t="s">
        <v>187</v>
      </c>
      <c r="K2027" s="162" t="s">
        <v>10</v>
      </c>
      <c r="L2027" s="162">
        <v>9</v>
      </c>
      <c r="M2027" s="162">
        <v>2018</v>
      </c>
      <c r="N2027" s="162" t="s">
        <v>3439</v>
      </c>
      <c r="O2027" s="162">
        <v>1334</v>
      </c>
      <c r="P2027" s="162" t="s">
        <v>246</v>
      </c>
      <c r="Q2027" s="162" t="s">
        <v>246</v>
      </c>
      <c r="R2027" s="162" t="s">
        <v>242</v>
      </c>
      <c r="S2027" s="162" t="s">
        <v>204</v>
      </c>
      <c r="T2027" s="162" t="s">
        <v>204</v>
      </c>
      <c r="U2027" s="162" t="s">
        <v>246</v>
      </c>
      <c r="V2027" s="162" t="s">
        <v>246</v>
      </c>
      <c r="W2027" s="162" t="s">
        <v>204</v>
      </c>
      <c r="X2027" s="162" t="s">
        <v>246</v>
      </c>
      <c r="Y2027" s="162" t="s">
        <v>205</v>
      </c>
      <c r="Z2027" s="162" t="s">
        <v>246</v>
      </c>
      <c r="AA2027" s="162" t="s">
        <v>204</v>
      </c>
      <c r="AB2027" s="162" t="s">
        <v>246</v>
      </c>
      <c r="AC2027" s="162" t="s">
        <v>204</v>
      </c>
      <c r="AD2027" s="162" t="s">
        <v>204</v>
      </c>
      <c r="AE2027" s="162" t="s">
        <v>204</v>
      </c>
      <c r="AF2027" s="162" t="s">
        <v>204</v>
      </c>
      <c r="AG2027" s="162" t="s">
        <v>197</v>
      </c>
    </row>
    <row r="2028" spans="1:33" x14ac:dyDescent="0.25">
      <c r="A2028" s="162" t="s">
        <v>243</v>
      </c>
      <c r="B2028" s="162" t="s">
        <v>197</v>
      </c>
      <c r="C2028" s="162" t="s">
        <v>197</v>
      </c>
      <c r="D2028" s="162" t="s">
        <v>1358</v>
      </c>
      <c r="E2028" s="162" t="s">
        <v>197</v>
      </c>
      <c r="F2028" s="162" t="s">
        <v>1359</v>
      </c>
      <c r="G2028" s="162" t="s">
        <v>3434</v>
      </c>
      <c r="H2028" s="162" t="s">
        <v>3435</v>
      </c>
      <c r="I2028" s="162" t="s">
        <v>3385</v>
      </c>
      <c r="J2028" s="162" t="s">
        <v>187</v>
      </c>
      <c r="K2028" s="162" t="s">
        <v>10</v>
      </c>
      <c r="L2028" s="162">
        <v>8</v>
      </c>
      <c r="M2028" s="162">
        <v>2018</v>
      </c>
      <c r="N2028" s="162" t="s">
        <v>3438</v>
      </c>
      <c r="O2028" s="162">
        <v>1783</v>
      </c>
      <c r="P2028" s="162" t="s">
        <v>246</v>
      </c>
      <c r="Q2028" s="162" t="s">
        <v>246</v>
      </c>
      <c r="R2028" s="162" t="s">
        <v>242</v>
      </c>
      <c r="S2028" s="162" t="s">
        <v>204</v>
      </c>
      <c r="T2028" s="162" t="s">
        <v>204</v>
      </c>
      <c r="U2028" s="162" t="s">
        <v>246</v>
      </c>
      <c r="V2028" s="162" t="s">
        <v>246</v>
      </c>
      <c r="W2028" s="162" t="s">
        <v>204</v>
      </c>
      <c r="X2028" s="162" t="s">
        <v>246</v>
      </c>
      <c r="Y2028" s="162" t="s">
        <v>205</v>
      </c>
      <c r="Z2028" s="162" t="s">
        <v>246</v>
      </c>
      <c r="AA2028" s="162" t="s">
        <v>204</v>
      </c>
      <c r="AB2028" s="162" t="s">
        <v>246</v>
      </c>
      <c r="AC2028" s="162" t="s">
        <v>204</v>
      </c>
      <c r="AD2028" s="162" t="s">
        <v>204</v>
      </c>
      <c r="AE2028" s="162" t="s">
        <v>204</v>
      </c>
      <c r="AF2028" s="162" t="s">
        <v>204</v>
      </c>
      <c r="AG2028" s="162" t="s">
        <v>197</v>
      </c>
    </row>
    <row r="2029" spans="1:33" x14ac:dyDescent="0.25">
      <c r="A2029" s="162" t="s">
        <v>243</v>
      </c>
      <c r="B2029" s="162" t="s">
        <v>197</v>
      </c>
      <c r="C2029" s="162" t="s">
        <v>197</v>
      </c>
      <c r="D2029" s="162" t="s">
        <v>1358</v>
      </c>
      <c r="E2029" s="162" t="s">
        <v>197</v>
      </c>
      <c r="F2029" s="162" t="s">
        <v>1359</v>
      </c>
      <c r="G2029" s="162" t="s">
        <v>3434</v>
      </c>
      <c r="H2029" s="162" t="s">
        <v>3435</v>
      </c>
      <c r="I2029" s="162" t="s">
        <v>3385</v>
      </c>
      <c r="J2029" s="162" t="s">
        <v>187</v>
      </c>
      <c r="K2029" s="162" t="s">
        <v>10</v>
      </c>
      <c r="L2029" s="162">
        <v>7</v>
      </c>
      <c r="M2029" s="162">
        <v>2018</v>
      </c>
      <c r="N2029" s="162" t="s">
        <v>3437</v>
      </c>
      <c r="O2029" s="162">
        <v>1467</v>
      </c>
      <c r="P2029" s="162" t="s">
        <v>204</v>
      </c>
      <c r="Q2029" s="162" t="s">
        <v>204</v>
      </c>
      <c r="R2029" s="162" t="s">
        <v>242</v>
      </c>
      <c r="S2029" s="162" t="s">
        <v>204</v>
      </c>
      <c r="T2029" s="162" t="s">
        <v>204</v>
      </c>
      <c r="U2029" s="162" t="s">
        <v>204</v>
      </c>
      <c r="V2029" s="162" t="s">
        <v>204</v>
      </c>
      <c r="W2029" s="162" t="s">
        <v>204</v>
      </c>
      <c r="X2029" s="162" t="s">
        <v>204</v>
      </c>
      <c r="Y2029" s="162" t="s">
        <v>205</v>
      </c>
      <c r="Z2029" s="162" t="s">
        <v>204</v>
      </c>
      <c r="AA2029" s="162" t="s">
        <v>204</v>
      </c>
      <c r="AB2029" s="162" t="s">
        <v>205</v>
      </c>
      <c r="AC2029" s="162" t="s">
        <v>204</v>
      </c>
      <c r="AD2029" s="162" t="s">
        <v>204</v>
      </c>
      <c r="AE2029" s="162" t="s">
        <v>204</v>
      </c>
      <c r="AF2029" s="162" t="s">
        <v>204</v>
      </c>
      <c r="AG2029" s="162" t="s">
        <v>197</v>
      </c>
    </row>
    <row r="2030" spans="1:33" x14ac:dyDescent="0.25">
      <c r="A2030" s="162" t="s">
        <v>243</v>
      </c>
      <c r="B2030" s="162" t="s">
        <v>197</v>
      </c>
      <c r="C2030" s="162" t="s">
        <v>197</v>
      </c>
      <c r="D2030" s="162" t="s">
        <v>1358</v>
      </c>
      <c r="E2030" s="162" t="s">
        <v>197</v>
      </c>
      <c r="F2030" s="162" t="s">
        <v>1359</v>
      </c>
      <c r="G2030" s="162" t="s">
        <v>102</v>
      </c>
      <c r="H2030" s="162" t="s">
        <v>101</v>
      </c>
      <c r="I2030" s="162" t="s">
        <v>1564</v>
      </c>
      <c r="J2030" s="162" t="s">
        <v>186</v>
      </c>
      <c r="K2030" s="162" t="s">
        <v>10</v>
      </c>
      <c r="L2030" s="162">
        <v>7</v>
      </c>
      <c r="M2030" s="162">
        <v>2018</v>
      </c>
      <c r="N2030" s="162" t="s">
        <v>3442</v>
      </c>
      <c r="O2030" s="162">
        <v>466</v>
      </c>
      <c r="P2030" s="162" t="s">
        <v>204</v>
      </c>
      <c r="Q2030" s="162" t="s">
        <v>204</v>
      </c>
      <c r="R2030" s="162" t="s">
        <v>242</v>
      </c>
      <c r="S2030" s="162" t="s">
        <v>204</v>
      </c>
      <c r="T2030" s="162" t="s">
        <v>204</v>
      </c>
      <c r="U2030" s="162" t="s">
        <v>204</v>
      </c>
      <c r="V2030" s="162" t="s">
        <v>204</v>
      </c>
      <c r="W2030" s="162" t="s">
        <v>204</v>
      </c>
      <c r="X2030" s="162" t="s">
        <v>205</v>
      </c>
      <c r="Y2030" s="162" t="s">
        <v>205</v>
      </c>
      <c r="Z2030" s="162" t="s">
        <v>204</v>
      </c>
      <c r="AA2030" s="162" t="s">
        <v>204</v>
      </c>
      <c r="AB2030" s="162" t="s">
        <v>205</v>
      </c>
      <c r="AC2030" s="162" t="s">
        <v>204</v>
      </c>
      <c r="AD2030" s="162" t="s">
        <v>204</v>
      </c>
      <c r="AE2030" s="162" t="s">
        <v>204</v>
      </c>
      <c r="AF2030" s="162" t="s">
        <v>204</v>
      </c>
      <c r="AG2030" s="162" t="s">
        <v>197</v>
      </c>
    </row>
    <row r="2031" spans="1:33" x14ac:dyDescent="0.25">
      <c r="A2031" s="162" t="s">
        <v>243</v>
      </c>
      <c r="B2031" s="162" t="s">
        <v>197</v>
      </c>
      <c r="C2031" s="162" t="s">
        <v>197</v>
      </c>
      <c r="D2031" s="162" t="s">
        <v>1358</v>
      </c>
      <c r="E2031" s="162" t="s">
        <v>197</v>
      </c>
      <c r="F2031" s="162" t="s">
        <v>1359</v>
      </c>
      <c r="G2031" s="162" t="s">
        <v>102</v>
      </c>
      <c r="H2031" s="162" t="s">
        <v>101</v>
      </c>
      <c r="I2031" s="162" t="s">
        <v>1564</v>
      </c>
      <c r="J2031" s="162" t="s">
        <v>186</v>
      </c>
      <c r="K2031" s="162" t="s">
        <v>10</v>
      </c>
      <c r="L2031" s="162">
        <v>7</v>
      </c>
      <c r="M2031" s="162">
        <v>2018</v>
      </c>
      <c r="N2031" s="162" t="s">
        <v>3443</v>
      </c>
      <c r="O2031" s="162">
        <v>1000</v>
      </c>
      <c r="P2031" s="162" t="s">
        <v>204</v>
      </c>
      <c r="Q2031" s="162" t="s">
        <v>204</v>
      </c>
      <c r="R2031" s="162" t="s">
        <v>242</v>
      </c>
      <c r="S2031" s="162" t="s">
        <v>204</v>
      </c>
      <c r="T2031" s="162" t="s">
        <v>204</v>
      </c>
      <c r="U2031" s="162" t="s">
        <v>204</v>
      </c>
      <c r="V2031" s="162" t="s">
        <v>204</v>
      </c>
      <c r="W2031" s="162" t="s">
        <v>204</v>
      </c>
      <c r="X2031" s="162" t="s">
        <v>205</v>
      </c>
      <c r="Y2031" s="162" t="s">
        <v>205</v>
      </c>
      <c r="Z2031" s="162" t="s">
        <v>204</v>
      </c>
      <c r="AA2031" s="162" t="s">
        <v>204</v>
      </c>
      <c r="AB2031" s="162" t="s">
        <v>205</v>
      </c>
      <c r="AC2031" s="162" t="s">
        <v>204</v>
      </c>
      <c r="AD2031" s="162" t="s">
        <v>204</v>
      </c>
      <c r="AE2031" s="162" t="s">
        <v>204</v>
      </c>
      <c r="AF2031" s="162" t="s">
        <v>204</v>
      </c>
      <c r="AG2031" s="162" t="s">
        <v>197</v>
      </c>
    </row>
    <row r="2032" spans="1:33" x14ac:dyDescent="0.25">
      <c r="A2032" s="162" t="s">
        <v>243</v>
      </c>
      <c r="B2032" s="162" t="s">
        <v>197</v>
      </c>
      <c r="C2032" s="162" t="s">
        <v>197</v>
      </c>
      <c r="D2032" s="162" t="s">
        <v>1358</v>
      </c>
      <c r="E2032" s="162" t="s">
        <v>197</v>
      </c>
      <c r="F2032" s="162" t="s">
        <v>1359</v>
      </c>
      <c r="G2032" s="162" t="s">
        <v>102</v>
      </c>
      <c r="H2032" s="162" t="s">
        <v>101</v>
      </c>
      <c r="I2032" s="162" t="s">
        <v>1564</v>
      </c>
      <c r="J2032" s="162" t="s">
        <v>186</v>
      </c>
      <c r="K2032" s="162" t="s">
        <v>10</v>
      </c>
      <c r="L2032" s="162">
        <v>10</v>
      </c>
      <c r="M2032" s="162">
        <v>2018</v>
      </c>
      <c r="N2032" s="162" t="s">
        <v>3447</v>
      </c>
      <c r="O2032" s="162">
        <v>2095</v>
      </c>
      <c r="P2032" s="162" t="s">
        <v>246</v>
      </c>
      <c r="Q2032" s="162" t="s">
        <v>246</v>
      </c>
      <c r="R2032" s="162" t="s">
        <v>242</v>
      </c>
      <c r="S2032" s="162" t="s">
        <v>204</v>
      </c>
      <c r="T2032" s="162" t="s">
        <v>204</v>
      </c>
      <c r="U2032" s="162" t="s">
        <v>246</v>
      </c>
      <c r="V2032" s="162" t="s">
        <v>246</v>
      </c>
      <c r="W2032" s="162" t="s">
        <v>204</v>
      </c>
      <c r="X2032" s="162" t="s">
        <v>205</v>
      </c>
      <c r="Y2032" s="162" t="s">
        <v>205</v>
      </c>
      <c r="Z2032" s="162" t="s">
        <v>246</v>
      </c>
      <c r="AA2032" s="162" t="s">
        <v>204</v>
      </c>
      <c r="AB2032" s="162" t="s">
        <v>246</v>
      </c>
      <c r="AC2032" s="162" t="s">
        <v>204</v>
      </c>
      <c r="AD2032" s="162" t="s">
        <v>204</v>
      </c>
      <c r="AE2032" s="162" t="s">
        <v>204</v>
      </c>
      <c r="AF2032" s="162" t="s">
        <v>204</v>
      </c>
      <c r="AG2032" s="162" t="s">
        <v>197</v>
      </c>
    </row>
    <row r="2033" spans="1:33" x14ac:dyDescent="0.25">
      <c r="A2033" s="162" t="s">
        <v>243</v>
      </c>
      <c r="B2033" s="162" t="s">
        <v>197</v>
      </c>
      <c r="C2033" s="162" t="s">
        <v>197</v>
      </c>
      <c r="D2033" s="162" t="s">
        <v>1358</v>
      </c>
      <c r="E2033" s="162" t="s">
        <v>197</v>
      </c>
      <c r="F2033" s="162" t="s">
        <v>1359</v>
      </c>
      <c r="G2033" s="162" t="s">
        <v>102</v>
      </c>
      <c r="H2033" s="162" t="s">
        <v>101</v>
      </c>
      <c r="I2033" s="162" t="s">
        <v>1564</v>
      </c>
      <c r="J2033" s="162" t="s">
        <v>186</v>
      </c>
      <c r="K2033" s="162" t="s">
        <v>10</v>
      </c>
      <c r="L2033" s="162">
        <v>10</v>
      </c>
      <c r="M2033" s="162">
        <v>2018</v>
      </c>
      <c r="N2033" s="162" t="s">
        <v>3448</v>
      </c>
      <c r="O2033" s="162">
        <v>188</v>
      </c>
      <c r="P2033" s="162" t="s">
        <v>246</v>
      </c>
      <c r="Q2033" s="162" t="s">
        <v>246</v>
      </c>
      <c r="R2033" s="162" t="s">
        <v>242</v>
      </c>
      <c r="S2033" s="162" t="s">
        <v>204</v>
      </c>
      <c r="T2033" s="162" t="s">
        <v>204</v>
      </c>
      <c r="U2033" s="162" t="s">
        <v>246</v>
      </c>
      <c r="V2033" s="162" t="s">
        <v>246</v>
      </c>
      <c r="W2033" s="162" t="s">
        <v>204</v>
      </c>
      <c r="X2033" s="162" t="s">
        <v>205</v>
      </c>
      <c r="Y2033" s="162" t="s">
        <v>205</v>
      </c>
      <c r="Z2033" s="162" t="s">
        <v>246</v>
      </c>
      <c r="AA2033" s="162" t="s">
        <v>204</v>
      </c>
      <c r="AB2033" s="162" t="s">
        <v>246</v>
      </c>
      <c r="AC2033" s="162" t="s">
        <v>204</v>
      </c>
      <c r="AD2033" s="162" t="s">
        <v>204</v>
      </c>
      <c r="AE2033" s="162" t="s">
        <v>204</v>
      </c>
      <c r="AF2033" s="162" t="s">
        <v>204</v>
      </c>
      <c r="AG2033" s="162" t="s">
        <v>197</v>
      </c>
    </row>
    <row r="2034" spans="1:33" x14ac:dyDescent="0.25">
      <c r="A2034" s="162" t="s">
        <v>243</v>
      </c>
      <c r="B2034" s="162" t="s">
        <v>197</v>
      </c>
      <c r="C2034" s="162" t="s">
        <v>197</v>
      </c>
      <c r="D2034" s="162" t="s">
        <v>1358</v>
      </c>
      <c r="E2034" s="162" t="s">
        <v>197</v>
      </c>
      <c r="F2034" s="162" t="s">
        <v>1359</v>
      </c>
      <c r="G2034" s="162" t="s">
        <v>102</v>
      </c>
      <c r="H2034" s="162" t="s">
        <v>101</v>
      </c>
      <c r="I2034" s="162" t="s">
        <v>1564</v>
      </c>
      <c r="J2034" s="162" t="s">
        <v>186</v>
      </c>
      <c r="K2034" s="162" t="s">
        <v>10</v>
      </c>
      <c r="L2034" s="162">
        <v>10</v>
      </c>
      <c r="M2034" s="162">
        <v>2018</v>
      </c>
      <c r="N2034" s="162" t="s">
        <v>3449</v>
      </c>
      <c r="O2034" s="162">
        <v>500</v>
      </c>
      <c r="P2034" s="162" t="s">
        <v>246</v>
      </c>
      <c r="Q2034" s="162" t="s">
        <v>246</v>
      </c>
      <c r="R2034" s="162" t="s">
        <v>242</v>
      </c>
      <c r="S2034" s="162" t="s">
        <v>204</v>
      </c>
      <c r="T2034" s="162" t="s">
        <v>204</v>
      </c>
      <c r="U2034" s="162" t="s">
        <v>246</v>
      </c>
      <c r="V2034" s="162" t="s">
        <v>246</v>
      </c>
      <c r="W2034" s="162" t="s">
        <v>204</v>
      </c>
      <c r="X2034" s="162" t="s">
        <v>205</v>
      </c>
      <c r="Y2034" s="162" t="s">
        <v>205</v>
      </c>
      <c r="Z2034" s="162" t="s">
        <v>246</v>
      </c>
      <c r="AA2034" s="162" t="s">
        <v>204</v>
      </c>
      <c r="AB2034" s="162" t="s">
        <v>246</v>
      </c>
      <c r="AC2034" s="162" t="s">
        <v>204</v>
      </c>
      <c r="AD2034" s="162" t="s">
        <v>204</v>
      </c>
      <c r="AE2034" s="162" t="s">
        <v>204</v>
      </c>
      <c r="AF2034" s="162" t="s">
        <v>204</v>
      </c>
      <c r="AG2034" s="162" t="s">
        <v>197</v>
      </c>
    </row>
    <row r="2035" spans="1:33" x14ac:dyDescent="0.25">
      <c r="A2035" s="162" t="s">
        <v>243</v>
      </c>
      <c r="B2035" s="162" t="s">
        <v>197</v>
      </c>
      <c r="C2035" s="162" t="s">
        <v>197</v>
      </c>
      <c r="D2035" s="162" t="s">
        <v>1358</v>
      </c>
      <c r="E2035" s="162" t="s">
        <v>197</v>
      </c>
      <c r="F2035" s="162" t="s">
        <v>1359</v>
      </c>
      <c r="G2035" s="162" t="s">
        <v>102</v>
      </c>
      <c r="H2035" s="162" t="s">
        <v>101</v>
      </c>
      <c r="I2035" s="162" t="s">
        <v>1564</v>
      </c>
      <c r="J2035" s="162" t="s">
        <v>186</v>
      </c>
      <c r="K2035" s="162" t="s">
        <v>10</v>
      </c>
      <c r="L2035" s="162">
        <v>11</v>
      </c>
      <c r="M2035" s="162">
        <v>2018</v>
      </c>
      <c r="N2035" s="162" t="s">
        <v>3451</v>
      </c>
      <c r="O2035" s="162">
        <v>1124</v>
      </c>
      <c r="P2035" s="162" t="s">
        <v>246</v>
      </c>
      <c r="Q2035" s="162" t="s">
        <v>246</v>
      </c>
      <c r="R2035" s="162" t="s">
        <v>242</v>
      </c>
      <c r="S2035" s="162" t="s">
        <v>204</v>
      </c>
      <c r="T2035" s="162" t="s">
        <v>204</v>
      </c>
      <c r="U2035" s="162" t="s">
        <v>246</v>
      </c>
      <c r="V2035" s="162" t="s">
        <v>246</v>
      </c>
      <c r="W2035" s="162" t="s">
        <v>204</v>
      </c>
      <c r="X2035" s="162" t="s">
        <v>205</v>
      </c>
      <c r="Y2035" s="162" t="s">
        <v>205</v>
      </c>
      <c r="Z2035" s="162" t="s">
        <v>246</v>
      </c>
      <c r="AA2035" s="162" t="s">
        <v>204</v>
      </c>
      <c r="AB2035" s="162" t="s">
        <v>246</v>
      </c>
      <c r="AC2035" s="162" t="s">
        <v>204</v>
      </c>
      <c r="AD2035" s="162" t="s">
        <v>204</v>
      </c>
      <c r="AE2035" s="162" t="s">
        <v>204</v>
      </c>
      <c r="AF2035" s="162" t="s">
        <v>204</v>
      </c>
      <c r="AG2035" s="162" t="s">
        <v>197</v>
      </c>
    </row>
    <row r="2036" spans="1:33" x14ac:dyDescent="0.25">
      <c r="A2036" s="162" t="s">
        <v>243</v>
      </c>
      <c r="B2036" s="162" t="s">
        <v>197</v>
      </c>
      <c r="C2036" s="162" t="s">
        <v>197</v>
      </c>
      <c r="D2036" s="162" t="s">
        <v>1358</v>
      </c>
      <c r="E2036" s="162" t="s">
        <v>197</v>
      </c>
      <c r="F2036" s="162" t="s">
        <v>1359</v>
      </c>
      <c r="G2036" s="162" t="s">
        <v>102</v>
      </c>
      <c r="H2036" s="162" t="s">
        <v>101</v>
      </c>
      <c r="I2036" s="162" t="s">
        <v>1564</v>
      </c>
      <c r="J2036" s="162" t="s">
        <v>186</v>
      </c>
      <c r="K2036" s="162" t="s">
        <v>10</v>
      </c>
      <c r="L2036" s="162">
        <v>11</v>
      </c>
      <c r="M2036" s="162">
        <v>2018</v>
      </c>
      <c r="N2036" s="162" t="s">
        <v>3450</v>
      </c>
      <c r="O2036" s="162">
        <v>291</v>
      </c>
      <c r="P2036" s="162" t="s">
        <v>246</v>
      </c>
      <c r="Q2036" s="162" t="s">
        <v>246</v>
      </c>
      <c r="R2036" s="162" t="s">
        <v>242</v>
      </c>
      <c r="S2036" s="162" t="s">
        <v>204</v>
      </c>
      <c r="T2036" s="162" t="s">
        <v>204</v>
      </c>
      <c r="U2036" s="162" t="s">
        <v>246</v>
      </c>
      <c r="V2036" s="162" t="s">
        <v>246</v>
      </c>
      <c r="W2036" s="162" t="s">
        <v>204</v>
      </c>
      <c r="X2036" s="162" t="s">
        <v>205</v>
      </c>
      <c r="Y2036" s="162" t="s">
        <v>205</v>
      </c>
      <c r="Z2036" s="162" t="s">
        <v>246</v>
      </c>
      <c r="AA2036" s="162" t="s">
        <v>204</v>
      </c>
      <c r="AB2036" s="162" t="s">
        <v>246</v>
      </c>
      <c r="AC2036" s="162" t="s">
        <v>204</v>
      </c>
      <c r="AD2036" s="162" t="s">
        <v>204</v>
      </c>
      <c r="AE2036" s="162" t="s">
        <v>204</v>
      </c>
      <c r="AF2036" s="162" t="s">
        <v>204</v>
      </c>
      <c r="AG2036" s="162" t="s">
        <v>197</v>
      </c>
    </row>
    <row r="2037" spans="1:33" x14ac:dyDescent="0.25">
      <c r="A2037" s="162" t="s">
        <v>243</v>
      </c>
      <c r="B2037" s="162" t="s">
        <v>197</v>
      </c>
      <c r="C2037" s="162" t="s">
        <v>197</v>
      </c>
      <c r="D2037" s="162" t="s">
        <v>1358</v>
      </c>
      <c r="E2037" s="162" t="s">
        <v>197</v>
      </c>
      <c r="F2037" s="162" t="s">
        <v>1359</v>
      </c>
      <c r="G2037" s="162" t="s">
        <v>102</v>
      </c>
      <c r="H2037" s="162" t="s">
        <v>101</v>
      </c>
      <c r="I2037" s="162" t="s">
        <v>1564</v>
      </c>
      <c r="J2037" s="162" t="s">
        <v>186</v>
      </c>
      <c r="K2037" s="162" t="s">
        <v>10</v>
      </c>
      <c r="L2037" s="162">
        <v>12</v>
      </c>
      <c r="M2037" s="162">
        <v>2018</v>
      </c>
      <c r="N2037" s="162" t="s">
        <v>3452</v>
      </c>
      <c r="O2037" s="162">
        <v>145</v>
      </c>
      <c r="P2037" s="162" t="s">
        <v>246</v>
      </c>
      <c r="Q2037" s="162" t="s">
        <v>246</v>
      </c>
      <c r="R2037" s="162" t="s">
        <v>242</v>
      </c>
      <c r="S2037" s="162" t="s">
        <v>204</v>
      </c>
      <c r="T2037" s="162" t="s">
        <v>204</v>
      </c>
      <c r="U2037" s="162" t="s">
        <v>246</v>
      </c>
      <c r="V2037" s="162" t="s">
        <v>246</v>
      </c>
      <c r="W2037" s="162" t="s">
        <v>204</v>
      </c>
      <c r="X2037" s="162" t="s">
        <v>205</v>
      </c>
      <c r="Y2037" s="162" t="s">
        <v>205</v>
      </c>
      <c r="Z2037" s="162" t="s">
        <v>246</v>
      </c>
      <c r="AA2037" s="162" t="s">
        <v>204</v>
      </c>
      <c r="AB2037" s="162" t="s">
        <v>246</v>
      </c>
      <c r="AC2037" s="162" t="s">
        <v>204</v>
      </c>
      <c r="AD2037" s="162" t="s">
        <v>204</v>
      </c>
      <c r="AE2037" s="162" t="s">
        <v>204</v>
      </c>
      <c r="AF2037" s="162" t="s">
        <v>204</v>
      </c>
      <c r="AG2037" s="162" t="s">
        <v>197</v>
      </c>
    </row>
    <row r="2038" spans="1:33" x14ac:dyDescent="0.25">
      <c r="A2038" s="162" t="s">
        <v>243</v>
      </c>
      <c r="B2038" s="162" t="s">
        <v>197</v>
      </c>
      <c r="C2038" s="162" t="s">
        <v>197</v>
      </c>
      <c r="D2038" s="162" t="s">
        <v>1358</v>
      </c>
      <c r="E2038" s="162" t="s">
        <v>197</v>
      </c>
      <c r="F2038" s="162" t="s">
        <v>1359</v>
      </c>
      <c r="G2038" s="162" t="s">
        <v>102</v>
      </c>
      <c r="H2038" s="162" t="s">
        <v>101</v>
      </c>
      <c r="I2038" s="162" t="s">
        <v>1564</v>
      </c>
      <c r="J2038" s="162" t="s">
        <v>186</v>
      </c>
      <c r="K2038" s="162" t="s">
        <v>10</v>
      </c>
      <c r="L2038" s="162">
        <v>8</v>
      </c>
      <c r="M2038" s="162">
        <v>2018</v>
      </c>
      <c r="N2038" s="162" t="s">
        <v>3444</v>
      </c>
      <c r="O2038" s="162">
        <v>429</v>
      </c>
      <c r="P2038" s="162" t="s">
        <v>246</v>
      </c>
      <c r="Q2038" s="162" t="s">
        <v>246</v>
      </c>
      <c r="R2038" s="162" t="s">
        <v>242</v>
      </c>
      <c r="S2038" s="162" t="s">
        <v>204</v>
      </c>
      <c r="T2038" s="162" t="s">
        <v>204</v>
      </c>
      <c r="U2038" s="162" t="s">
        <v>246</v>
      </c>
      <c r="V2038" s="162" t="s">
        <v>246</v>
      </c>
      <c r="W2038" s="162" t="s">
        <v>204</v>
      </c>
      <c r="X2038" s="162" t="s">
        <v>205</v>
      </c>
      <c r="Y2038" s="162" t="s">
        <v>205</v>
      </c>
      <c r="Z2038" s="162" t="s">
        <v>246</v>
      </c>
      <c r="AA2038" s="162" t="s">
        <v>204</v>
      </c>
      <c r="AB2038" s="162" t="s">
        <v>246</v>
      </c>
      <c r="AC2038" s="162" t="s">
        <v>204</v>
      </c>
      <c r="AD2038" s="162" t="s">
        <v>204</v>
      </c>
      <c r="AE2038" s="162" t="s">
        <v>204</v>
      </c>
      <c r="AF2038" s="162" t="s">
        <v>204</v>
      </c>
      <c r="AG2038" s="162" t="s">
        <v>197</v>
      </c>
    </row>
    <row r="2039" spans="1:33" x14ac:dyDescent="0.25">
      <c r="A2039" s="162" t="s">
        <v>243</v>
      </c>
      <c r="B2039" s="162" t="s">
        <v>197</v>
      </c>
      <c r="C2039" s="162" t="s">
        <v>197</v>
      </c>
      <c r="D2039" s="162" t="s">
        <v>1358</v>
      </c>
      <c r="E2039" s="162" t="s">
        <v>197</v>
      </c>
      <c r="F2039" s="162" t="s">
        <v>1359</v>
      </c>
      <c r="G2039" s="162" t="s">
        <v>102</v>
      </c>
      <c r="H2039" s="162" t="s">
        <v>101</v>
      </c>
      <c r="I2039" s="162" t="s">
        <v>1564</v>
      </c>
      <c r="J2039" s="162" t="s">
        <v>186</v>
      </c>
      <c r="K2039" s="162" t="s">
        <v>10</v>
      </c>
      <c r="L2039" s="162">
        <v>9</v>
      </c>
      <c r="M2039" s="162">
        <v>2018</v>
      </c>
      <c r="N2039" s="162" t="s">
        <v>3445</v>
      </c>
      <c r="O2039" s="162">
        <v>2474</v>
      </c>
      <c r="P2039" s="162" t="s">
        <v>246</v>
      </c>
      <c r="Q2039" s="162" t="s">
        <v>246</v>
      </c>
      <c r="R2039" s="162" t="s">
        <v>242</v>
      </c>
      <c r="S2039" s="162" t="s">
        <v>204</v>
      </c>
      <c r="T2039" s="162" t="s">
        <v>204</v>
      </c>
      <c r="U2039" s="162" t="s">
        <v>246</v>
      </c>
      <c r="V2039" s="162" t="s">
        <v>246</v>
      </c>
      <c r="W2039" s="162" t="s">
        <v>204</v>
      </c>
      <c r="X2039" s="162" t="s">
        <v>205</v>
      </c>
      <c r="Y2039" s="162" t="s">
        <v>205</v>
      </c>
      <c r="Z2039" s="162" t="s">
        <v>246</v>
      </c>
      <c r="AA2039" s="162" t="s">
        <v>204</v>
      </c>
      <c r="AB2039" s="162" t="s">
        <v>246</v>
      </c>
      <c r="AC2039" s="162" t="s">
        <v>204</v>
      </c>
      <c r="AD2039" s="162" t="s">
        <v>204</v>
      </c>
      <c r="AE2039" s="162" t="s">
        <v>204</v>
      </c>
      <c r="AF2039" s="162" t="s">
        <v>204</v>
      </c>
      <c r="AG2039" s="162" t="s">
        <v>197</v>
      </c>
    </row>
    <row r="2040" spans="1:33" x14ac:dyDescent="0.25">
      <c r="A2040" s="162" t="s">
        <v>243</v>
      </c>
      <c r="B2040" s="162" t="s">
        <v>197</v>
      </c>
      <c r="C2040" s="162" t="s">
        <v>197</v>
      </c>
      <c r="D2040" s="162" t="s">
        <v>1358</v>
      </c>
      <c r="E2040" s="162" t="s">
        <v>197</v>
      </c>
      <c r="F2040" s="162" t="s">
        <v>1359</v>
      </c>
      <c r="G2040" s="162" t="s">
        <v>102</v>
      </c>
      <c r="H2040" s="162" t="s">
        <v>101</v>
      </c>
      <c r="I2040" s="162" t="s">
        <v>1564</v>
      </c>
      <c r="J2040" s="162" t="s">
        <v>186</v>
      </c>
      <c r="K2040" s="162" t="s">
        <v>10</v>
      </c>
      <c r="L2040" s="162">
        <v>9</v>
      </c>
      <c r="M2040" s="162">
        <v>2018</v>
      </c>
      <c r="N2040" s="162" t="s">
        <v>3446</v>
      </c>
      <c r="O2040" s="162">
        <v>351</v>
      </c>
      <c r="P2040" s="162" t="s">
        <v>246</v>
      </c>
      <c r="Q2040" s="162" t="s">
        <v>246</v>
      </c>
      <c r="R2040" s="162" t="s">
        <v>242</v>
      </c>
      <c r="S2040" s="162" t="s">
        <v>204</v>
      </c>
      <c r="T2040" s="162" t="s">
        <v>204</v>
      </c>
      <c r="U2040" s="162" t="s">
        <v>246</v>
      </c>
      <c r="V2040" s="162" t="s">
        <v>246</v>
      </c>
      <c r="W2040" s="162" t="s">
        <v>204</v>
      </c>
      <c r="X2040" s="162" t="s">
        <v>205</v>
      </c>
      <c r="Y2040" s="162" t="s">
        <v>205</v>
      </c>
      <c r="Z2040" s="162" t="s">
        <v>246</v>
      </c>
      <c r="AA2040" s="162" t="s">
        <v>204</v>
      </c>
      <c r="AB2040" s="162" t="s">
        <v>246</v>
      </c>
      <c r="AC2040" s="162" t="s">
        <v>204</v>
      </c>
      <c r="AD2040" s="162" t="s">
        <v>204</v>
      </c>
      <c r="AE2040" s="162" t="s">
        <v>204</v>
      </c>
      <c r="AF2040" s="162" t="s">
        <v>204</v>
      </c>
      <c r="AG2040" s="162" t="s">
        <v>197</v>
      </c>
    </row>
    <row r="2041" spans="1:33" x14ac:dyDescent="0.25">
      <c r="A2041" s="162" t="s">
        <v>243</v>
      </c>
      <c r="B2041" s="162" t="s">
        <v>197</v>
      </c>
      <c r="C2041" s="162" t="s">
        <v>197</v>
      </c>
      <c r="D2041" s="162" t="s">
        <v>1358</v>
      </c>
      <c r="E2041" s="162" t="s">
        <v>3471</v>
      </c>
      <c r="F2041" s="162" t="s">
        <v>1359</v>
      </c>
      <c r="G2041" s="162" t="s">
        <v>27</v>
      </c>
      <c r="H2041" s="162" t="s">
        <v>201</v>
      </c>
      <c r="I2041" s="162" t="s">
        <v>202</v>
      </c>
      <c r="J2041" s="162" t="s">
        <v>186</v>
      </c>
      <c r="K2041" s="162" t="s">
        <v>10</v>
      </c>
      <c r="L2041" s="162">
        <v>1</v>
      </c>
      <c r="M2041" s="162">
        <v>2019</v>
      </c>
      <c r="N2041" s="162" t="s">
        <v>3472</v>
      </c>
      <c r="O2041" s="162">
        <v>1675</v>
      </c>
      <c r="P2041" s="162" t="s">
        <v>246</v>
      </c>
      <c r="Q2041" s="162" t="s">
        <v>246</v>
      </c>
      <c r="R2041" s="162" t="s">
        <v>242</v>
      </c>
      <c r="S2041" s="162" t="s">
        <v>204</v>
      </c>
      <c r="T2041" s="162" t="s">
        <v>204</v>
      </c>
      <c r="U2041" s="162" t="s">
        <v>246</v>
      </c>
      <c r="V2041" s="162" t="s">
        <v>246</v>
      </c>
      <c r="W2041" s="162" t="s">
        <v>204</v>
      </c>
      <c r="X2041" s="162" t="s">
        <v>205</v>
      </c>
      <c r="Y2041" s="162" t="s">
        <v>205</v>
      </c>
      <c r="Z2041" s="162" t="s">
        <v>246</v>
      </c>
      <c r="AA2041" s="162" t="s">
        <v>204</v>
      </c>
      <c r="AB2041" s="162" t="s">
        <v>246</v>
      </c>
      <c r="AC2041" s="162" t="s">
        <v>204</v>
      </c>
      <c r="AD2041" s="162" t="s">
        <v>204</v>
      </c>
      <c r="AE2041" s="162" t="s">
        <v>204</v>
      </c>
      <c r="AF2041" s="162" t="s">
        <v>204</v>
      </c>
      <c r="AG2041" s="162" t="s">
        <v>197</v>
      </c>
    </row>
    <row r="2042" spans="1:33" x14ac:dyDescent="0.25">
      <c r="A2042" s="162" t="s">
        <v>243</v>
      </c>
      <c r="B2042" s="162" t="s">
        <v>197</v>
      </c>
      <c r="C2042" s="162" t="s">
        <v>197</v>
      </c>
      <c r="D2042" s="162" t="s">
        <v>1358</v>
      </c>
      <c r="E2042" s="162" t="s">
        <v>3467</v>
      </c>
      <c r="F2042" s="162" t="s">
        <v>1359</v>
      </c>
      <c r="G2042" s="162" t="s">
        <v>27</v>
      </c>
      <c r="H2042" s="162" t="s">
        <v>201</v>
      </c>
      <c r="I2042" s="162" t="s">
        <v>202</v>
      </c>
      <c r="J2042" s="162" t="s">
        <v>186</v>
      </c>
      <c r="K2042" s="162" t="s">
        <v>10</v>
      </c>
      <c r="L2042" s="162">
        <v>1</v>
      </c>
      <c r="M2042" s="162">
        <v>2019</v>
      </c>
      <c r="N2042" s="162" t="s">
        <v>3468</v>
      </c>
      <c r="O2042" s="162">
        <v>10814</v>
      </c>
      <c r="P2042" s="162" t="s">
        <v>246</v>
      </c>
      <c r="Q2042" s="162" t="s">
        <v>246</v>
      </c>
      <c r="R2042" s="162" t="s">
        <v>242</v>
      </c>
      <c r="S2042" s="162" t="s">
        <v>204</v>
      </c>
      <c r="T2042" s="162" t="s">
        <v>204</v>
      </c>
      <c r="U2042" s="162" t="s">
        <v>246</v>
      </c>
      <c r="V2042" s="162" t="s">
        <v>246</v>
      </c>
      <c r="W2042" s="162" t="s">
        <v>204</v>
      </c>
      <c r="X2042" s="162" t="s">
        <v>205</v>
      </c>
      <c r="Y2042" s="162" t="s">
        <v>205</v>
      </c>
      <c r="Z2042" s="162" t="s">
        <v>246</v>
      </c>
      <c r="AA2042" s="162" t="s">
        <v>204</v>
      </c>
      <c r="AB2042" s="162" t="s">
        <v>246</v>
      </c>
      <c r="AC2042" s="162" t="s">
        <v>204</v>
      </c>
      <c r="AD2042" s="162" t="s">
        <v>204</v>
      </c>
      <c r="AE2042" s="162" t="s">
        <v>204</v>
      </c>
      <c r="AF2042" s="162" t="s">
        <v>204</v>
      </c>
      <c r="AG2042" s="162" t="s">
        <v>197</v>
      </c>
    </row>
    <row r="2043" spans="1:33" x14ac:dyDescent="0.25">
      <c r="A2043" s="162" t="s">
        <v>243</v>
      </c>
      <c r="B2043" s="162" t="s">
        <v>197</v>
      </c>
      <c r="C2043" s="162" t="s">
        <v>197</v>
      </c>
      <c r="D2043" s="162" t="s">
        <v>1358</v>
      </c>
      <c r="E2043" s="162" t="s">
        <v>3469</v>
      </c>
      <c r="F2043" s="162" t="s">
        <v>1359</v>
      </c>
      <c r="G2043" s="162" t="s">
        <v>27</v>
      </c>
      <c r="H2043" s="162" t="s">
        <v>201</v>
      </c>
      <c r="I2043" s="162" t="s">
        <v>202</v>
      </c>
      <c r="J2043" s="162" t="s">
        <v>186</v>
      </c>
      <c r="K2043" s="162" t="s">
        <v>10</v>
      </c>
      <c r="L2043" s="162">
        <v>1</v>
      </c>
      <c r="M2043" s="162">
        <v>2019</v>
      </c>
      <c r="N2043" s="162" t="s">
        <v>3470</v>
      </c>
      <c r="O2043" s="162">
        <v>2024</v>
      </c>
      <c r="P2043" s="162" t="s">
        <v>246</v>
      </c>
      <c r="Q2043" s="162" t="s">
        <v>246</v>
      </c>
      <c r="R2043" s="162" t="s">
        <v>242</v>
      </c>
      <c r="S2043" s="162" t="s">
        <v>204</v>
      </c>
      <c r="T2043" s="162" t="s">
        <v>204</v>
      </c>
      <c r="U2043" s="162" t="s">
        <v>246</v>
      </c>
      <c r="V2043" s="162" t="s">
        <v>246</v>
      </c>
      <c r="W2043" s="162" t="s">
        <v>204</v>
      </c>
      <c r="X2043" s="162" t="s">
        <v>205</v>
      </c>
      <c r="Y2043" s="162" t="s">
        <v>205</v>
      </c>
      <c r="Z2043" s="162" t="s">
        <v>246</v>
      </c>
      <c r="AA2043" s="162" t="s">
        <v>204</v>
      </c>
      <c r="AB2043" s="162" t="s">
        <v>246</v>
      </c>
      <c r="AC2043" s="162" t="s">
        <v>204</v>
      </c>
      <c r="AD2043" s="162" t="s">
        <v>204</v>
      </c>
      <c r="AE2043" s="162" t="s">
        <v>204</v>
      </c>
      <c r="AF2043" s="162" t="s">
        <v>204</v>
      </c>
      <c r="AG2043" s="162" t="s">
        <v>197</v>
      </c>
    </row>
    <row r="2044" spans="1:33" x14ac:dyDescent="0.25">
      <c r="A2044" s="162" t="s">
        <v>243</v>
      </c>
      <c r="B2044" s="162" t="s">
        <v>197</v>
      </c>
      <c r="C2044" s="162" t="s">
        <v>197</v>
      </c>
      <c r="D2044" s="162" t="s">
        <v>1358</v>
      </c>
      <c r="E2044" s="162" t="s">
        <v>3453</v>
      </c>
      <c r="F2044" s="162" t="s">
        <v>1359</v>
      </c>
      <c r="G2044" s="162" t="s">
        <v>27</v>
      </c>
      <c r="H2044" s="162" t="s">
        <v>201</v>
      </c>
      <c r="I2044" s="162" t="s">
        <v>202</v>
      </c>
      <c r="J2044" s="162" t="s">
        <v>186</v>
      </c>
      <c r="K2044" s="162" t="s">
        <v>10</v>
      </c>
      <c r="L2044" s="162">
        <v>1</v>
      </c>
      <c r="M2044" s="162">
        <v>2019</v>
      </c>
      <c r="N2044" s="162" t="s">
        <v>3454</v>
      </c>
      <c r="O2044" s="162">
        <v>2269</v>
      </c>
      <c r="P2044" s="162" t="s">
        <v>246</v>
      </c>
      <c r="Q2044" s="162" t="s">
        <v>246</v>
      </c>
      <c r="R2044" s="162" t="s">
        <v>242</v>
      </c>
      <c r="S2044" s="162" t="s">
        <v>204</v>
      </c>
      <c r="T2044" s="162" t="s">
        <v>204</v>
      </c>
      <c r="U2044" s="162" t="s">
        <v>246</v>
      </c>
      <c r="V2044" s="162" t="s">
        <v>246</v>
      </c>
      <c r="W2044" s="162" t="s">
        <v>204</v>
      </c>
      <c r="X2044" s="162" t="s">
        <v>205</v>
      </c>
      <c r="Y2044" s="162" t="s">
        <v>205</v>
      </c>
      <c r="Z2044" s="162" t="s">
        <v>246</v>
      </c>
      <c r="AA2044" s="162" t="s">
        <v>204</v>
      </c>
      <c r="AB2044" s="162" t="s">
        <v>246</v>
      </c>
      <c r="AC2044" s="162" t="s">
        <v>204</v>
      </c>
      <c r="AD2044" s="162" t="s">
        <v>204</v>
      </c>
      <c r="AE2044" s="162" t="s">
        <v>204</v>
      </c>
      <c r="AF2044" s="162" t="s">
        <v>204</v>
      </c>
      <c r="AG2044" s="162" t="s">
        <v>197</v>
      </c>
    </row>
    <row r="2045" spans="1:33" x14ac:dyDescent="0.25">
      <c r="A2045" s="162" t="s">
        <v>243</v>
      </c>
      <c r="B2045" s="162" t="s">
        <v>197</v>
      </c>
      <c r="C2045" s="162" t="s">
        <v>197</v>
      </c>
      <c r="D2045" s="162" t="s">
        <v>1358</v>
      </c>
      <c r="E2045" s="162" t="s">
        <v>3455</v>
      </c>
      <c r="F2045" s="162" t="s">
        <v>1359</v>
      </c>
      <c r="G2045" s="162" t="s">
        <v>27</v>
      </c>
      <c r="H2045" s="162" t="s">
        <v>201</v>
      </c>
      <c r="I2045" s="162" t="s">
        <v>202</v>
      </c>
      <c r="J2045" s="162" t="s">
        <v>186</v>
      </c>
      <c r="K2045" s="162" t="s">
        <v>10</v>
      </c>
      <c r="L2045" s="162">
        <v>1</v>
      </c>
      <c r="M2045" s="162">
        <v>2019</v>
      </c>
      <c r="N2045" s="162" t="s">
        <v>3456</v>
      </c>
      <c r="O2045" s="162">
        <v>5878</v>
      </c>
      <c r="P2045" s="162" t="s">
        <v>246</v>
      </c>
      <c r="Q2045" s="162" t="s">
        <v>246</v>
      </c>
      <c r="R2045" s="162" t="s">
        <v>242</v>
      </c>
      <c r="S2045" s="162" t="s">
        <v>204</v>
      </c>
      <c r="T2045" s="162" t="s">
        <v>204</v>
      </c>
      <c r="U2045" s="162" t="s">
        <v>246</v>
      </c>
      <c r="V2045" s="162" t="s">
        <v>246</v>
      </c>
      <c r="W2045" s="162" t="s">
        <v>204</v>
      </c>
      <c r="X2045" s="162" t="s">
        <v>205</v>
      </c>
      <c r="Y2045" s="162" t="s">
        <v>205</v>
      </c>
      <c r="Z2045" s="162" t="s">
        <v>246</v>
      </c>
      <c r="AA2045" s="162" t="s">
        <v>204</v>
      </c>
      <c r="AB2045" s="162" t="s">
        <v>246</v>
      </c>
      <c r="AC2045" s="162" t="s">
        <v>204</v>
      </c>
      <c r="AD2045" s="162" t="s">
        <v>204</v>
      </c>
      <c r="AE2045" s="162" t="s">
        <v>204</v>
      </c>
      <c r="AF2045" s="162" t="s">
        <v>204</v>
      </c>
      <c r="AG2045" s="162" t="s">
        <v>197</v>
      </c>
    </row>
    <row r="2046" spans="1:33" x14ac:dyDescent="0.25">
      <c r="A2046" s="162" t="s">
        <v>243</v>
      </c>
      <c r="B2046" s="162" t="s">
        <v>197</v>
      </c>
      <c r="C2046" s="162" t="s">
        <v>197</v>
      </c>
      <c r="D2046" s="162" t="s">
        <v>1358</v>
      </c>
      <c r="E2046" s="162" t="s">
        <v>3457</v>
      </c>
      <c r="F2046" s="162" t="s">
        <v>1359</v>
      </c>
      <c r="G2046" s="162" t="s">
        <v>27</v>
      </c>
      <c r="H2046" s="162" t="s">
        <v>201</v>
      </c>
      <c r="I2046" s="162" t="s">
        <v>202</v>
      </c>
      <c r="J2046" s="162" t="s">
        <v>186</v>
      </c>
      <c r="K2046" s="162" t="s">
        <v>10</v>
      </c>
      <c r="L2046" s="162">
        <v>1</v>
      </c>
      <c r="M2046" s="162">
        <v>2019</v>
      </c>
      <c r="N2046" s="162" t="s">
        <v>3458</v>
      </c>
      <c r="O2046" s="162">
        <v>293</v>
      </c>
      <c r="P2046" s="162" t="s">
        <v>246</v>
      </c>
      <c r="Q2046" s="162" t="s">
        <v>246</v>
      </c>
      <c r="R2046" s="162" t="s">
        <v>242</v>
      </c>
      <c r="S2046" s="162" t="s">
        <v>204</v>
      </c>
      <c r="T2046" s="162" t="s">
        <v>204</v>
      </c>
      <c r="U2046" s="162" t="s">
        <v>246</v>
      </c>
      <c r="V2046" s="162" t="s">
        <v>246</v>
      </c>
      <c r="W2046" s="162" t="s">
        <v>204</v>
      </c>
      <c r="X2046" s="162" t="s">
        <v>205</v>
      </c>
      <c r="Y2046" s="162" t="s">
        <v>205</v>
      </c>
      <c r="Z2046" s="162" t="s">
        <v>246</v>
      </c>
      <c r="AA2046" s="162" t="s">
        <v>204</v>
      </c>
      <c r="AB2046" s="162" t="s">
        <v>246</v>
      </c>
      <c r="AC2046" s="162" t="s">
        <v>204</v>
      </c>
      <c r="AD2046" s="162" t="s">
        <v>204</v>
      </c>
      <c r="AE2046" s="162" t="s">
        <v>204</v>
      </c>
      <c r="AF2046" s="162" t="s">
        <v>204</v>
      </c>
      <c r="AG2046" s="162" t="s">
        <v>197</v>
      </c>
    </row>
    <row r="2047" spans="1:33" x14ac:dyDescent="0.25">
      <c r="A2047" s="162" t="s">
        <v>243</v>
      </c>
      <c r="B2047" s="162" t="s">
        <v>197</v>
      </c>
      <c r="C2047" s="162" t="s">
        <v>197</v>
      </c>
      <c r="D2047" s="162" t="s">
        <v>1358</v>
      </c>
      <c r="E2047" s="162" t="s">
        <v>3473</v>
      </c>
      <c r="F2047" s="162" t="s">
        <v>1359</v>
      </c>
      <c r="G2047" s="162" t="s">
        <v>27</v>
      </c>
      <c r="H2047" s="162" t="s">
        <v>201</v>
      </c>
      <c r="I2047" s="162" t="s">
        <v>202</v>
      </c>
      <c r="J2047" s="162" t="s">
        <v>186</v>
      </c>
      <c r="K2047" s="162" t="s">
        <v>10</v>
      </c>
      <c r="L2047" s="162">
        <v>1</v>
      </c>
      <c r="M2047" s="162">
        <v>2019</v>
      </c>
      <c r="N2047" s="162" t="s">
        <v>3474</v>
      </c>
      <c r="O2047" s="162">
        <v>1298</v>
      </c>
      <c r="P2047" s="162" t="s">
        <v>246</v>
      </c>
      <c r="Q2047" s="162" t="s">
        <v>246</v>
      </c>
      <c r="R2047" s="162" t="s">
        <v>242</v>
      </c>
      <c r="S2047" s="162" t="s">
        <v>204</v>
      </c>
      <c r="T2047" s="162" t="s">
        <v>204</v>
      </c>
      <c r="U2047" s="162" t="s">
        <v>246</v>
      </c>
      <c r="V2047" s="162" t="s">
        <v>246</v>
      </c>
      <c r="W2047" s="162" t="s">
        <v>204</v>
      </c>
      <c r="X2047" s="162" t="s">
        <v>205</v>
      </c>
      <c r="Y2047" s="162" t="s">
        <v>205</v>
      </c>
      <c r="Z2047" s="162" t="s">
        <v>246</v>
      </c>
      <c r="AA2047" s="162" t="s">
        <v>204</v>
      </c>
      <c r="AB2047" s="162" t="s">
        <v>246</v>
      </c>
      <c r="AC2047" s="162" t="s">
        <v>204</v>
      </c>
      <c r="AD2047" s="162" t="s">
        <v>204</v>
      </c>
      <c r="AE2047" s="162" t="s">
        <v>204</v>
      </c>
      <c r="AF2047" s="162" t="s">
        <v>204</v>
      </c>
      <c r="AG2047" s="162" t="s">
        <v>197</v>
      </c>
    </row>
    <row r="2048" spans="1:33" x14ac:dyDescent="0.25">
      <c r="A2048" s="162" t="s">
        <v>243</v>
      </c>
      <c r="B2048" s="162" t="s">
        <v>197</v>
      </c>
      <c r="C2048" s="162" t="s">
        <v>197</v>
      </c>
      <c r="D2048" s="162" t="s">
        <v>1358</v>
      </c>
      <c r="E2048" s="162" t="s">
        <v>3459</v>
      </c>
      <c r="F2048" s="162" t="s">
        <v>1359</v>
      </c>
      <c r="G2048" s="162" t="s">
        <v>27</v>
      </c>
      <c r="H2048" s="162" t="s">
        <v>201</v>
      </c>
      <c r="I2048" s="162" t="s">
        <v>202</v>
      </c>
      <c r="J2048" s="162" t="s">
        <v>186</v>
      </c>
      <c r="K2048" s="162" t="s">
        <v>10</v>
      </c>
      <c r="L2048" s="162">
        <v>1</v>
      </c>
      <c r="M2048" s="162">
        <v>2019</v>
      </c>
      <c r="N2048" s="162" t="s">
        <v>3460</v>
      </c>
      <c r="O2048" s="162">
        <v>4291</v>
      </c>
      <c r="P2048" s="162" t="s">
        <v>246</v>
      </c>
      <c r="Q2048" s="162" t="s">
        <v>246</v>
      </c>
      <c r="R2048" s="162" t="s">
        <v>242</v>
      </c>
      <c r="S2048" s="162" t="s">
        <v>204</v>
      </c>
      <c r="T2048" s="162" t="s">
        <v>204</v>
      </c>
      <c r="U2048" s="162" t="s">
        <v>246</v>
      </c>
      <c r="V2048" s="162" t="s">
        <v>246</v>
      </c>
      <c r="W2048" s="162" t="s">
        <v>204</v>
      </c>
      <c r="X2048" s="162" t="s">
        <v>205</v>
      </c>
      <c r="Y2048" s="162" t="s">
        <v>205</v>
      </c>
      <c r="Z2048" s="162" t="s">
        <v>246</v>
      </c>
      <c r="AA2048" s="162" t="s">
        <v>204</v>
      </c>
      <c r="AB2048" s="162" t="s">
        <v>246</v>
      </c>
      <c r="AC2048" s="162" t="s">
        <v>204</v>
      </c>
      <c r="AD2048" s="162" t="s">
        <v>204</v>
      </c>
      <c r="AE2048" s="162" t="s">
        <v>204</v>
      </c>
      <c r="AF2048" s="162" t="s">
        <v>204</v>
      </c>
      <c r="AG2048" s="162" t="s">
        <v>197</v>
      </c>
    </row>
    <row r="2049" spans="1:33" x14ac:dyDescent="0.25">
      <c r="A2049" s="162" t="s">
        <v>243</v>
      </c>
      <c r="B2049" s="162" t="s">
        <v>197</v>
      </c>
      <c r="C2049" s="162" t="s">
        <v>197</v>
      </c>
      <c r="D2049" s="162" t="s">
        <v>1358</v>
      </c>
      <c r="E2049" s="162" t="s">
        <v>3461</v>
      </c>
      <c r="F2049" s="162" t="s">
        <v>1359</v>
      </c>
      <c r="G2049" s="162" t="s">
        <v>27</v>
      </c>
      <c r="H2049" s="162" t="s">
        <v>201</v>
      </c>
      <c r="I2049" s="162" t="s">
        <v>202</v>
      </c>
      <c r="J2049" s="162" t="s">
        <v>186</v>
      </c>
      <c r="K2049" s="162" t="s">
        <v>10</v>
      </c>
      <c r="L2049" s="162">
        <v>1</v>
      </c>
      <c r="M2049" s="162">
        <v>2019</v>
      </c>
      <c r="N2049" s="162" t="s">
        <v>3462</v>
      </c>
      <c r="O2049" s="162">
        <v>2571</v>
      </c>
      <c r="P2049" s="162" t="s">
        <v>246</v>
      </c>
      <c r="Q2049" s="162" t="s">
        <v>246</v>
      </c>
      <c r="R2049" s="162" t="s">
        <v>242</v>
      </c>
      <c r="S2049" s="162" t="s">
        <v>204</v>
      </c>
      <c r="T2049" s="162" t="s">
        <v>204</v>
      </c>
      <c r="U2049" s="162" t="s">
        <v>246</v>
      </c>
      <c r="V2049" s="162" t="s">
        <v>246</v>
      </c>
      <c r="W2049" s="162" t="s">
        <v>204</v>
      </c>
      <c r="X2049" s="162" t="s">
        <v>205</v>
      </c>
      <c r="Y2049" s="162" t="s">
        <v>205</v>
      </c>
      <c r="Z2049" s="162" t="s">
        <v>246</v>
      </c>
      <c r="AA2049" s="162" t="s">
        <v>204</v>
      </c>
      <c r="AB2049" s="162" t="s">
        <v>246</v>
      </c>
      <c r="AC2049" s="162" t="s">
        <v>204</v>
      </c>
      <c r="AD2049" s="162" t="s">
        <v>204</v>
      </c>
      <c r="AE2049" s="162" t="s">
        <v>204</v>
      </c>
      <c r="AF2049" s="162" t="s">
        <v>204</v>
      </c>
      <c r="AG2049" s="162" t="s">
        <v>197</v>
      </c>
    </row>
    <row r="2050" spans="1:33" x14ac:dyDescent="0.25">
      <c r="A2050" s="162" t="s">
        <v>243</v>
      </c>
      <c r="B2050" s="162" t="s">
        <v>197</v>
      </c>
      <c r="C2050" s="162" t="s">
        <v>197</v>
      </c>
      <c r="D2050" s="162" t="s">
        <v>1358</v>
      </c>
      <c r="E2050" s="162" t="s">
        <v>3463</v>
      </c>
      <c r="F2050" s="162" t="s">
        <v>1359</v>
      </c>
      <c r="G2050" s="162" t="s">
        <v>27</v>
      </c>
      <c r="H2050" s="162" t="s">
        <v>201</v>
      </c>
      <c r="I2050" s="162" t="s">
        <v>202</v>
      </c>
      <c r="J2050" s="162" t="s">
        <v>186</v>
      </c>
      <c r="K2050" s="162" t="s">
        <v>10</v>
      </c>
      <c r="L2050" s="162">
        <v>1</v>
      </c>
      <c r="M2050" s="162">
        <v>2019</v>
      </c>
      <c r="N2050" s="162" t="s">
        <v>3464</v>
      </c>
      <c r="O2050" s="162">
        <v>2791</v>
      </c>
      <c r="P2050" s="162" t="s">
        <v>246</v>
      </c>
      <c r="Q2050" s="162" t="s">
        <v>246</v>
      </c>
      <c r="R2050" s="162" t="s">
        <v>242</v>
      </c>
      <c r="S2050" s="162" t="s">
        <v>204</v>
      </c>
      <c r="T2050" s="162" t="s">
        <v>204</v>
      </c>
      <c r="U2050" s="162" t="s">
        <v>246</v>
      </c>
      <c r="V2050" s="162" t="s">
        <v>246</v>
      </c>
      <c r="W2050" s="162" t="s">
        <v>204</v>
      </c>
      <c r="X2050" s="162" t="s">
        <v>205</v>
      </c>
      <c r="Y2050" s="162" t="s">
        <v>205</v>
      </c>
      <c r="Z2050" s="162" t="s">
        <v>246</v>
      </c>
      <c r="AA2050" s="162" t="s">
        <v>204</v>
      </c>
      <c r="AB2050" s="162" t="s">
        <v>246</v>
      </c>
      <c r="AC2050" s="162" t="s">
        <v>204</v>
      </c>
      <c r="AD2050" s="162" t="s">
        <v>204</v>
      </c>
      <c r="AE2050" s="162" t="s">
        <v>204</v>
      </c>
      <c r="AF2050" s="162" t="s">
        <v>204</v>
      </c>
      <c r="AG2050" s="162" t="s">
        <v>197</v>
      </c>
    </row>
    <row r="2051" spans="1:33" x14ac:dyDescent="0.25">
      <c r="A2051" s="162" t="s">
        <v>243</v>
      </c>
      <c r="B2051" s="162" t="s">
        <v>197</v>
      </c>
      <c r="C2051" s="162" t="s">
        <v>197</v>
      </c>
      <c r="D2051" s="162" t="s">
        <v>1358</v>
      </c>
      <c r="E2051" s="162" t="s">
        <v>3465</v>
      </c>
      <c r="F2051" s="162" t="s">
        <v>1359</v>
      </c>
      <c r="G2051" s="162" t="s">
        <v>27</v>
      </c>
      <c r="H2051" s="162" t="s">
        <v>201</v>
      </c>
      <c r="I2051" s="162" t="s">
        <v>202</v>
      </c>
      <c r="J2051" s="162" t="s">
        <v>186</v>
      </c>
      <c r="K2051" s="162" t="s">
        <v>10</v>
      </c>
      <c r="L2051" s="162">
        <v>1</v>
      </c>
      <c r="M2051" s="162">
        <v>2019</v>
      </c>
      <c r="N2051" s="162" t="s">
        <v>3466</v>
      </c>
      <c r="O2051" s="162">
        <v>5016</v>
      </c>
      <c r="P2051" s="162" t="s">
        <v>246</v>
      </c>
      <c r="Q2051" s="162" t="s">
        <v>246</v>
      </c>
      <c r="R2051" s="162" t="s">
        <v>242</v>
      </c>
      <c r="S2051" s="162" t="s">
        <v>204</v>
      </c>
      <c r="T2051" s="162" t="s">
        <v>204</v>
      </c>
      <c r="U2051" s="162" t="s">
        <v>246</v>
      </c>
      <c r="V2051" s="162" t="s">
        <v>246</v>
      </c>
      <c r="W2051" s="162" t="s">
        <v>204</v>
      </c>
      <c r="X2051" s="162" t="s">
        <v>205</v>
      </c>
      <c r="Y2051" s="162" t="s">
        <v>205</v>
      </c>
      <c r="Z2051" s="162" t="s">
        <v>246</v>
      </c>
      <c r="AA2051" s="162" t="s">
        <v>204</v>
      </c>
      <c r="AB2051" s="162" t="s">
        <v>246</v>
      </c>
      <c r="AC2051" s="162" t="s">
        <v>204</v>
      </c>
      <c r="AD2051" s="162" t="s">
        <v>204</v>
      </c>
      <c r="AE2051" s="162" t="s">
        <v>204</v>
      </c>
      <c r="AF2051" s="162" t="s">
        <v>204</v>
      </c>
      <c r="AG2051" s="162" t="s">
        <v>197</v>
      </c>
    </row>
    <row r="2052" spans="1:33" x14ac:dyDescent="0.25">
      <c r="A2052" s="162" t="s">
        <v>243</v>
      </c>
      <c r="B2052" s="162" t="s">
        <v>197</v>
      </c>
      <c r="C2052" s="162" t="s">
        <v>197</v>
      </c>
      <c r="D2052" s="162" t="s">
        <v>1358</v>
      </c>
      <c r="E2052" s="162" t="s">
        <v>3475</v>
      </c>
      <c r="F2052" s="162" t="s">
        <v>1359</v>
      </c>
      <c r="G2052" s="162" t="s">
        <v>27</v>
      </c>
      <c r="H2052" s="162" t="s">
        <v>201</v>
      </c>
      <c r="I2052" s="162" t="s">
        <v>202</v>
      </c>
      <c r="J2052" s="162" t="s">
        <v>186</v>
      </c>
      <c r="K2052" s="162" t="s">
        <v>10</v>
      </c>
      <c r="L2052" s="162">
        <v>5</v>
      </c>
      <c r="M2052" s="162">
        <v>2019</v>
      </c>
      <c r="N2052" s="162" t="s">
        <v>3476</v>
      </c>
      <c r="O2052" s="162">
        <v>96</v>
      </c>
      <c r="P2052" s="162" t="s">
        <v>246</v>
      </c>
      <c r="Q2052" s="162" t="s">
        <v>246</v>
      </c>
      <c r="R2052" s="162" t="s">
        <v>242</v>
      </c>
      <c r="S2052" s="162" t="s">
        <v>204</v>
      </c>
      <c r="T2052" s="162" t="s">
        <v>204</v>
      </c>
      <c r="U2052" s="162" t="s">
        <v>246</v>
      </c>
      <c r="V2052" s="162" t="s">
        <v>246</v>
      </c>
      <c r="W2052" s="162" t="s">
        <v>204</v>
      </c>
      <c r="X2052" s="162" t="s">
        <v>205</v>
      </c>
      <c r="Y2052" s="162" t="s">
        <v>205</v>
      </c>
      <c r="Z2052" s="162" t="s">
        <v>246</v>
      </c>
      <c r="AA2052" s="162" t="s">
        <v>204</v>
      </c>
      <c r="AB2052" s="162" t="s">
        <v>246</v>
      </c>
      <c r="AC2052" s="162" t="s">
        <v>204</v>
      </c>
      <c r="AD2052" s="162" t="s">
        <v>204</v>
      </c>
      <c r="AE2052" s="162" t="s">
        <v>204</v>
      </c>
      <c r="AF2052" s="162" t="s">
        <v>204</v>
      </c>
      <c r="AG2052" s="162" t="s">
        <v>197</v>
      </c>
    </row>
    <row r="2053" spans="1:33" x14ac:dyDescent="0.25">
      <c r="A2053" s="162" t="s">
        <v>243</v>
      </c>
      <c r="B2053" s="162" t="s">
        <v>197</v>
      </c>
      <c r="C2053" s="162" t="s">
        <v>197</v>
      </c>
      <c r="D2053" s="162" t="s">
        <v>1358</v>
      </c>
      <c r="E2053" s="162" t="s">
        <v>3487</v>
      </c>
      <c r="F2053" s="162" t="s">
        <v>1359</v>
      </c>
      <c r="G2053" s="162" t="s">
        <v>27</v>
      </c>
      <c r="H2053" s="162" t="s">
        <v>201</v>
      </c>
      <c r="I2053" s="162" t="s">
        <v>202</v>
      </c>
      <c r="J2053" s="162" t="s">
        <v>186</v>
      </c>
      <c r="K2053" s="162" t="s">
        <v>10</v>
      </c>
      <c r="L2053" s="162">
        <v>4</v>
      </c>
      <c r="M2053" s="162">
        <v>2019</v>
      </c>
      <c r="N2053" s="162" t="s">
        <v>3488</v>
      </c>
      <c r="O2053" s="162">
        <v>8778</v>
      </c>
      <c r="P2053" s="162" t="s">
        <v>246</v>
      </c>
      <c r="Q2053" s="162" t="s">
        <v>246</v>
      </c>
      <c r="R2053" s="162" t="s">
        <v>242</v>
      </c>
      <c r="S2053" s="162" t="s">
        <v>204</v>
      </c>
      <c r="T2053" s="162" t="s">
        <v>204</v>
      </c>
      <c r="U2053" s="162" t="s">
        <v>246</v>
      </c>
      <c r="V2053" s="162" t="s">
        <v>246</v>
      </c>
      <c r="W2053" s="162" t="s">
        <v>204</v>
      </c>
      <c r="X2053" s="162" t="s">
        <v>205</v>
      </c>
      <c r="Y2053" s="162" t="s">
        <v>205</v>
      </c>
      <c r="Z2053" s="162" t="s">
        <v>246</v>
      </c>
      <c r="AA2053" s="162" t="s">
        <v>204</v>
      </c>
      <c r="AB2053" s="162" t="s">
        <v>246</v>
      </c>
      <c r="AC2053" s="162" t="s">
        <v>204</v>
      </c>
      <c r="AD2053" s="162" t="s">
        <v>204</v>
      </c>
      <c r="AE2053" s="162" t="s">
        <v>204</v>
      </c>
      <c r="AF2053" s="162" t="s">
        <v>204</v>
      </c>
      <c r="AG2053" s="162" t="s">
        <v>197</v>
      </c>
    </row>
    <row r="2054" spans="1:33" x14ac:dyDescent="0.25">
      <c r="A2054" s="162" t="s">
        <v>243</v>
      </c>
      <c r="B2054" s="162" t="s">
        <v>197</v>
      </c>
      <c r="C2054" s="162" t="s">
        <v>197</v>
      </c>
      <c r="D2054" s="162" t="s">
        <v>1358</v>
      </c>
      <c r="E2054" s="162" t="s">
        <v>3489</v>
      </c>
      <c r="F2054" s="162" t="s">
        <v>1359</v>
      </c>
      <c r="G2054" s="162" t="s">
        <v>27</v>
      </c>
      <c r="H2054" s="162" t="s">
        <v>201</v>
      </c>
      <c r="I2054" s="162" t="s">
        <v>202</v>
      </c>
      <c r="J2054" s="162" t="s">
        <v>186</v>
      </c>
      <c r="K2054" s="162" t="s">
        <v>10</v>
      </c>
      <c r="L2054" s="162">
        <v>4</v>
      </c>
      <c r="M2054" s="162">
        <v>2019</v>
      </c>
      <c r="N2054" s="162" t="s">
        <v>3490</v>
      </c>
      <c r="O2054" s="162">
        <v>25746</v>
      </c>
      <c r="P2054" s="162" t="s">
        <v>246</v>
      </c>
      <c r="Q2054" s="162" t="s">
        <v>246</v>
      </c>
      <c r="R2054" s="162" t="s">
        <v>242</v>
      </c>
      <c r="S2054" s="162" t="s">
        <v>204</v>
      </c>
      <c r="T2054" s="162" t="s">
        <v>204</v>
      </c>
      <c r="U2054" s="162" t="s">
        <v>246</v>
      </c>
      <c r="V2054" s="162" t="s">
        <v>246</v>
      </c>
      <c r="W2054" s="162" t="s">
        <v>204</v>
      </c>
      <c r="X2054" s="162" t="s">
        <v>205</v>
      </c>
      <c r="Y2054" s="162" t="s">
        <v>205</v>
      </c>
      <c r="Z2054" s="162" t="s">
        <v>246</v>
      </c>
      <c r="AA2054" s="162" t="s">
        <v>204</v>
      </c>
      <c r="AB2054" s="162" t="s">
        <v>246</v>
      </c>
      <c r="AC2054" s="162" t="s">
        <v>204</v>
      </c>
      <c r="AD2054" s="162" t="s">
        <v>204</v>
      </c>
      <c r="AE2054" s="162" t="s">
        <v>204</v>
      </c>
      <c r="AF2054" s="162" t="s">
        <v>204</v>
      </c>
      <c r="AG2054" s="162" t="s">
        <v>197</v>
      </c>
    </row>
    <row r="2055" spans="1:33" x14ac:dyDescent="0.25">
      <c r="A2055" s="162" t="s">
        <v>243</v>
      </c>
      <c r="B2055" s="162" t="s">
        <v>197</v>
      </c>
      <c r="C2055" s="162" t="s">
        <v>197</v>
      </c>
      <c r="D2055" s="162" t="s">
        <v>1358</v>
      </c>
      <c r="E2055" s="162" t="s">
        <v>3491</v>
      </c>
      <c r="F2055" s="162" t="s">
        <v>1359</v>
      </c>
      <c r="G2055" s="162" t="s">
        <v>27</v>
      </c>
      <c r="H2055" s="162" t="s">
        <v>201</v>
      </c>
      <c r="I2055" s="162" t="s">
        <v>202</v>
      </c>
      <c r="J2055" s="162" t="s">
        <v>186</v>
      </c>
      <c r="K2055" s="162" t="s">
        <v>10</v>
      </c>
      <c r="L2055" s="162">
        <v>4</v>
      </c>
      <c r="M2055" s="162">
        <v>2019</v>
      </c>
      <c r="N2055" s="162" t="s">
        <v>3492</v>
      </c>
      <c r="O2055" s="162">
        <v>5587</v>
      </c>
      <c r="P2055" s="162" t="s">
        <v>246</v>
      </c>
      <c r="Q2055" s="162" t="s">
        <v>246</v>
      </c>
      <c r="R2055" s="162" t="s">
        <v>242</v>
      </c>
      <c r="S2055" s="162" t="s">
        <v>204</v>
      </c>
      <c r="T2055" s="162" t="s">
        <v>204</v>
      </c>
      <c r="U2055" s="162" t="s">
        <v>246</v>
      </c>
      <c r="V2055" s="162" t="s">
        <v>246</v>
      </c>
      <c r="W2055" s="162" t="s">
        <v>204</v>
      </c>
      <c r="X2055" s="162" t="s">
        <v>205</v>
      </c>
      <c r="Y2055" s="162" t="s">
        <v>205</v>
      </c>
      <c r="Z2055" s="162" t="s">
        <v>246</v>
      </c>
      <c r="AA2055" s="162" t="s">
        <v>204</v>
      </c>
      <c r="AB2055" s="162" t="s">
        <v>246</v>
      </c>
      <c r="AC2055" s="162" t="s">
        <v>204</v>
      </c>
      <c r="AD2055" s="162" t="s">
        <v>204</v>
      </c>
      <c r="AE2055" s="162" t="s">
        <v>204</v>
      </c>
      <c r="AF2055" s="162" t="s">
        <v>204</v>
      </c>
      <c r="AG2055" s="162" t="s">
        <v>197</v>
      </c>
    </row>
    <row r="2056" spans="1:33" x14ac:dyDescent="0.25">
      <c r="A2056" s="162" t="s">
        <v>243</v>
      </c>
      <c r="B2056" s="162" t="s">
        <v>197</v>
      </c>
      <c r="C2056" s="162" t="s">
        <v>197</v>
      </c>
      <c r="D2056" s="162" t="s">
        <v>1358</v>
      </c>
      <c r="E2056" s="162" t="s">
        <v>3493</v>
      </c>
      <c r="F2056" s="162" t="s">
        <v>1359</v>
      </c>
      <c r="G2056" s="162" t="s">
        <v>27</v>
      </c>
      <c r="H2056" s="162" t="s">
        <v>201</v>
      </c>
      <c r="I2056" s="162" t="s">
        <v>202</v>
      </c>
      <c r="J2056" s="162" t="s">
        <v>186</v>
      </c>
      <c r="K2056" s="162" t="s">
        <v>10</v>
      </c>
      <c r="L2056" s="162">
        <v>4</v>
      </c>
      <c r="M2056" s="162">
        <v>2019</v>
      </c>
      <c r="N2056" s="162" t="s">
        <v>3494</v>
      </c>
      <c r="O2056" s="162">
        <v>14852</v>
      </c>
      <c r="P2056" s="162" t="s">
        <v>246</v>
      </c>
      <c r="Q2056" s="162" t="s">
        <v>246</v>
      </c>
      <c r="R2056" s="162" t="s">
        <v>242</v>
      </c>
      <c r="S2056" s="162" t="s">
        <v>204</v>
      </c>
      <c r="T2056" s="162" t="s">
        <v>204</v>
      </c>
      <c r="U2056" s="162" t="s">
        <v>246</v>
      </c>
      <c r="V2056" s="162" t="s">
        <v>246</v>
      </c>
      <c r="W2056" s="162" t="s">
        <v>204</v>
      </c>
      <c r="X2056" s="162" t="s">
        <v>205</v>
      </c>
      <c r="Y2056" s="162" t="s">
        <v>205</v>
      </c>
      <c r="Z2056" s="162" t="s">
        <v>246</v>
      </c>
      <c r="AA2056" s="162" t="s">
        <v>204</v>
      </c>
      <c r="AB2056" s="162" t="s">
        <v>246</v>
      </c>
      <c r="AC2056" s="162" t="s">
        <v>204</v>
      </c>
      <c r="AD2056" s="162" t="s">
        <v>204</v>
      </c>
      <c r="AE2056" s="162" t="s">
        <v>204</v>
      </c>
      <c r="AF2056" s="162" t="s">
        <v>204</v>
      </c>
      <c r="AG2056" s="162" t="s">
        <v>197</v>
      </c>
    </row>
    <row r="2057" spans="1:33" x14ac:dyDescent="0.25">
      <c r="A2057" s="162" t="s">
        <v>243</v>
      </c>
      <c r="B2057" s="162" t="s">
        <v>197</v>
      </c>
      <c r="C2057" s="162" t="s">
        <v>197</v>
      </c>
      <c r="D2057" s="162" t="s">
        <v>1358</v>
      </c>
      <c r="E2057" s="162" t="s">
        <v>3475</v>
      </c>
      <c r="F2057" s="162" t="s">
        <v>1359</v>
      </c>
      <c r="G2057" s="162" t="s">
        <v>27</v>
      </c>
      <c r="H2057" s="162" t="s">
        <v>201</v>
      </c>
      <c r="I2057" s="162" t="s">
        <v>202</v>
      </c>
      <c r="J2057" s="162" t="s">
        <v>186</v>
      </c>
      <c r="K2057" s="162" t="s">
        <v>10</v>
      </c>
      <c r="L2057" s="162">
        <v>4</v>
      </c>
      <c r="M2057" s="162">
        <v>2019</v>
      </c>
      <c r="N2057" s="162" t="s">
        <v>3495</v>
      </c>
      <c r="O2057" s="162">
        <v>2832</v>
      </c>
      <c r="P2057" s="162" t="s">
        <v>246</v>
      </c>
      <c r="Q2057" s="162" t="s">
        <v>246</v>
      </c>
      <c r="R2057" s="162" t="s">
        <v>242</v>
      </c>
      <c r="S2057" s="162" t="s">
        <v>204</v>
      </c>
      <c r="T2057" s="162" t="s">
        <v>204</v>
      </c>
      <c r="U2057" s="162" t="s">
        <v>246</v>
      </c>
      <c r="V2057" s="162" t="s">
        <v>246</v>
      </c>
      <c r="W2057" s="162" t="s">
        <v>204</v>
      </c>
      <c r="X2057" s="162" t="s">
        <v>205</v>
      </c>
      <c r="Y2057" s="162" t="s">
        <v>205</v>
      </c>
      <c r="Z2057" s="162" t="s">
        <v>246</v>
      </c>
      <c r="AA2057" s="162" t="s">
        <v>204</v>
      </c>
      <c r="AB2057" s="162" t="s">
        <v>246</v>
      </c>
      <c r="AC2057" s="162" t="s">
        <v>204</v>
      </c>
      <c r="AD2057" s="162" t="s">
        <v>204</v>
      </c>
      <c r="AE2057" s="162" t="s">
        <v>204</v>
      </c>
      <c r="AF2057" s="162" t="s">
        <v>204</v>
      </c>
      <c r="AG2057" s="162" t="s">
        <v>197</v>
      </c>
    </row>
    <row r="2058" spans="1:33" x14ac:dyDescent="0.25">
      <c r="A2058" s="162" t="s">
        <v>243</v>
      </c>
      <c r="B2058" s="162" t="s">
        <v>197</v>
      </c>
      <c r="C2058" s="162" t="s">
        <v>197</v>
      </c>
      <c r="D2058" s="162" t="s">
        <v>1358</v>
      </c>
      <c r="E2058" s="162" t="s">
        <v>3477</v>
      </c>
      <c r="F2058" s="162" t="s">
        <v>1359</v>
      </c>
      <c r="G2058" s="162" t="s">
        <v>27</v>
      </c>
      <c r="H2058" s="162" t="s">
        <v>201</v>
      </c>
      <c r="I2058" s="162" t="s">
        <v>202</v>
      </c>
      <c r="J2058" s="162" t="s">
        <v>186</v>
      </c>
      <c r="K2058" s="162" t="s">
        <v>10</v>
      </c>
      <c r="L2058" s="162">
        <v>4</v>
      </c>
      <c r="M2058" s="162">
        <v>2019</v>
      </c>
      <c r="N2058" s="162" t="s">
        <v>3496</v>
      </c>
      <c r="O2058" s="162">
        <v>6590</v>
      </c>
      <c r="P2058" s="162" t="s">
        <v>246</v>
      </c>
      <c r="Q2058" s="162" t="s">
        <v>246</v>
      </c>
      <c r="R2058" s="162" t="s">
        <v>242</v>
      </c>
      <c r="S2058" s="162" t="s">
        <v>204</v>
      </c>
      <c r="T2058" s="162" t="s">
        <v>204</v>
      </c>
      <c r="U2058" s="162" t="s">
        <v>246</v>
      </c>
      <c r="V2058" s="162" t="s">
        <v>246</v>
      </c>
      <c r="W2058" s="162" t="s">
        <v>204</v>
      </c>
      <c r="X2058" s="162" t="s">
        <v>205</v>
      </c>
      <c r="Y2058" s="162" t="s">
        <v>205</v>
      </c>
      <c r="Z2058" s="162" t="s">
        <v>246</v>
      </c>
      <c r="AA2058" s="162" t="s">
        <v>204</v>
      </c>
      <c r="AB2058" s="162" t="s">
        <v>246</v>
      </c>
      <c r="AC2058" s="162" t="s">
        <v>204</v>
      </c>
      <c r="AD2058" s="162" t="s">
        <v>204</v>
      </c>
      <c r="AE2058" s="162" t="s">
        <v>204</v>
      </c>
      <c r="AF2058" s="162" t="s">
        <v>204</v>
      </c>
      <c r="AG2058" s="162" t="s">
        <v>197</v>
      </c>
    </row>
    <row r="2059" spans="1:33" x14ac:dyDescent="0.25">
      <c r="A2059" s="162" t="s">
        <v>243</v>
      </c>
      <c r="B2059" s="162" t="s">
        <v>197</v>
      </c>
      <c r="C2059" s="162" t="s">
        <v>197</v>
      </c>
      <c r="D2059" s="162" t="s">
        <v>1358</v>
      </c>
      <c r="E2059" s="162" t="s">
        <v>3479</v>
      </c>
      <c r="F2059" s="162" t="s">
        <v>1359</v>
      </c>
      <c r="G2059" s="162" t="s">
        <v>27</v>
      </c>
      <c r="H2059" s="162" t="s">
        <v>201</v>
      </c>
      <c r="I2059" s="162" t="s">
        <v>202</v>
      </c>
      <c r="J2059" s="162" t="s">
        <v>186</v>
      </c>
      <c r="K2059" s="162" t="s">
        <v>10</v>
      </c>
      <c r="L2059" s="162">
        <v>3</v>
      </c>
      <c r="M2059" s="162">
        <v>2019</v>
      </c>
      <c r="N2059" s="162" t="s">
        <v>3480</v>
      </c>
      <c r="O2059" s="162">
        <v>22895</v>
      </c>
      <c r="P2059" s="162" t="s">
        <v>246</v>
      </c>
      <c r="Q2059" s="162" t="s">
        <v>246</v>
      </c>
      <c r="R2059" s="162" t="s">
        <v>242</v>
      </c>
      <c r="S2059" s="162" t="s">
        <v>204</v>
      </c>
      <c r="T2059" s="162" t="s">
        <v>204</v>
      </c>
      <c r="U2059" s="162" t="s">
        <v>246</v>
      </c>
      <c r="V2059" s="162" t="s">
        <v>246</v>
      </c>
      <c r="W2059" s="162" t="s">
        <v>204</v>
      </c>
      <c r="X2059" s="162" t="s">
        <v>205</v>
      </c>
      <c r="Y2059" s="162" t="s">
        <v>205</v>
      </c>
      <c r="Z2059" s="162" t="s">
        <v>246</v>
      </c>
      <c r="AA2059" s="162" t="s">
        <v>204</v>
      </c>
      <c r="AB2059" s="162" t="s">
        <v>246</v>
      </c>
      <c r="AC2059" s="162" t="s">
        <v>204</v>
      </c>
      <c r="AD2059" s="162" t="s">
        <v>204</v>
      </c>
      <c r="AE2059" s="162" t="s">
        <v>204</v>
      </c>
      <c r="AF2059" s="162" t="s">
        <v>204</v>
      </c>
      <c r="AG2059" s="162" t="s">
        <v>197</v>
      </c>
    </row>
    <row r="2060" spans="1:33" x14ac:dyDescent="0.25">
      <c r="A2060" s="162" t="s">
        <v>243</v>
      </c>
      <c r="B2060" s="162" t="s">
        <v>197</v>
      </c>
      <c r="C2060" s="162" t="s">
        <v>197</v>
      </c>
      <c r="D2060" s="162" t="s">
        <v>1358</v>
      </c>
      <c r="E2060" s="162" t="s">
        <v>3481</v>
      </c>
      <c r="F2060" s="162" t="s">
        <v>1359</v>
      </c>
      <c r="G2060" s="162" t="s">
        <v>27</v>
      </c>
      <c r="H2060" s="162" t="s">
        <v>201</v>
      </c>
      <c r="I2060" s="162" t="s">
        <v>202</v>
      </c>
      <c r="J2060" s="162" t="s">
        <v>186</v>
      </c>
      <c r="K2060" s="162" t="s">
        <v>10</v>
      </c>
      <c r="L2060" s="162">
        <v>3</v>
      </c>
      <c r="M2060" s="162">
        <v>2019</v>
      </c>
      <c r="N2060" s="162" t="s">
        <v>3482</v>
      </c>
      <c r="O2060" s="162">
        <v>1012</v>
      </c>
      <c r="P2060" s="162" t="s">
        <v>246</v>
      </c>
      <c r="Q2060" s="162" t="s">
        <v>246</v>
      </c>
      <c r="R2060" s="162" t="s">
        <v>242</v>
      </c>
      <c r="S2060" s="162" t="s">
        <v>204</v>
      </c>
      <c r="T2060" s="162" t="s">
        <v>204</v>
      </c>
      <c r="U2060" s="162" t="s">
        <v>246</v>
      </c>
      <c r="V2060" s="162" t="s">
        <v>246</v>
      </c>
      <c r="W2060" s="162" t="s">
        <v>204</v>
      </c>
      <c r="X2060" s="162" t="s">
        <v>205</v>
      </c>
      <c r="Y2060" s="162" t="s">
        <v>205</v>
      </c>
      <c r="Z2060" s="162" t="s">
        <v>246</v>
      </c>
      <c r="AA2060" s="162" t="s">
        <v>204</v>
      </c>
      <c r="AB2060" s="162" t="s">
        <v>246</v>
      </c>
      <c r="AC2060" s="162" t="s">
        <v>204</v>
      </c>
      <c r="AD2060" s="162" t="s">
        <v>204</v>
      </c>
      <c r="AE2060" s="162" t="s">
        <v>204</v>
      </c>
      <c r="AF2060" s="162" t="s">
        <v>204</v>
      </c>
      <c r="AG2060" s="162" t="s">
        <v>197</v>
      </c>
    </row>
    <row r="2061" spans="1:33" x14ac:dyDescent="0.25">
      <c r="A2061" s="162" t="s">
        <v>243</v>
      </c>
      <c r="B2061" s="162" t="s">
        <v>197</v>
      </c>
      <c r="C2061" s="162" t="s">
        <v>197</v>
      </c>
      <c r="D2061" s="162" t="s">
        <v>1358</v>
      </c>
      <c r="E2061" s="162" t="s">
        <v>3483</v>
      </c>
      <c r="F2061" s="162" t="s">
        <v>1359</v>
      </c>
      <c r="G2061" s="162" t="s">
        <v>27</v>
      </c>
      <c r="H2061" s="162" t="s">
        <v>201</v>
      </c>
      <c r="I2061" s="162" t="s">
        <v>202</v>
      </c>
      <c r="J2061" s="162" t="s">
        <v>186</v>
      </c>
      <c r="K2061" s="162" t="s">
        <v>10</v>
      </c>
      <c r="L2061" s="162">
        <v>3</v>
      </c>
      <c r="M2061" s="162">
        <v>2019</v>
      </c>
      <c r="N2061" s="162" t="s">
        <v>3484</v>
      </c>
      <c r="O2061" s="162">
        <v>2665</v>
      </c>
      <c r="P2061" s="162" t="s">
        <v>246</v>
      </c>
      <c r="Q2061" s="162" t="s">
        <v>246</v>
      </c>
      <c r="R2061" s="162" t="s">
        <v>242</v>
      </c>
      <c r="S2061" s="162" t="s">
        <v>204</v>
      </c>
      <c r="T2061" s="162" t="s">
        <v>204</v>
      </c>
      <c r="U2061" s="162" t="s">
        <v>246</v>
      </c>
      <c r="V2061" s="162" t="s">
        <v>246</v>
      </c>
      <c r="W2061" s="162" t="s">
        <v>204</v>
      </c>
      <c r="X2061" s="162" t="s">
        <v>205</v>
      </c>
      <c r="Y2061" s="162" t="s">
        <v>205</v>
      </c>
      <c r="Z2061" s="162" t="s">
        <v>246</v>
      </c>
      <c r="AA2061" s="162" t="s">
        <v>204</v>
      </c>
      <c r="AB2061" s="162" t="s">
        <v>246</v>
      </c>
      <c r="AC2061" s="162" t="s">
        <v>204</v>
      </c>
      <c r="AD2061" s="162" t="s">
        <v>204</v>
      </c>
      <c r="AE2061" s="162" t="s">
        <v>204</v>
      </c>
      <c r="AF2061" s="162" t="s">
        <v>204</v>
      </c>
      <c r="AG2061" s="162" t="s">
        <v>197</v>
      </c>
    </row>
    <row r="2062" spans="1:33" x14ac:dyDescent="0.25">
      <c r="A2062" s="162" t="s">
        <v>243</v>
      </c>
      <c r="B2062" s="162" t="s">
        <v>197</v>
      </c>
      <c r="C2062" s="162" t="s">
        <v>197</v>
      </c>
      <c r="D2062" s="162" t="s">
        <v>1358</v>
      </c>
      <c r="E2062" s="162" t="s">
        <v>3485</v>
      </c>
      <c r="F2062" s="162" t="s">
        <v>1359</v>
      </c>
      <c r="G2062" s="162" t="s">
        <v>27</v>
      </c>
      <c r="H2062" s="162" t="s">
        <v>201</v>
      </c>
      <c r="I2062" s="162" t="s">
        <v>202</v>
      </c>
      <c r="J2062" s="162" t="s">
        <v>186</v>
      </c>
      <c r="K2062" s="162" t="s">
        <v>10</v>
      </c>
      <c r="L2062" s="162">
        <v>3</v>
      </c>
      <c r="M2062" s="162">
        <v>2019</v>
      </c>
      <c r="N2062" s="162" t="s">
        <v>3486</v>
      </c>
      <c r="O2062" s="162">
        <v>3144</v>
      </c>
      <c r="P2062" s="162" t="s">
        <v>246</v>
      </c>
      <c r="Q2062" s="162" t="s">
        <v>246</v>
      </c>
      <c r="R2062" s="162" t="s">
        <v>242</v>
      </c>
      <c r="S2062" s="162" t="s">
        <v>204</v>
      </c>
      <c r="T2062" s="162" t="s">
        <v>204</v>
      </c>
      <c r="U2062" s="162" t="s">
        <v>246</v>
      </c>
      <c r="V2062" s="162" t="s">
        <v>246</v>
      </c>
      <c r="W2062" s="162" t="s">
        <v>204</v>
      </c>
      <c r="X2062" s="162" t="s">
        <v>205</v>
      </c>
      <c r="Y2062" s="162" t="s">
        <v>205</v>
      </c>
      <c r="Z2062" s="162" t="s">
        <v>246</v>
      </c>
      <c r="AA2062" s="162" t="s">
        <v>204</v>
      </c>
      <c r="AB2062" s="162" t="s">
        <v>246</v>
      </c>
      <c r="AC2062" s="162" t="s">
        <v>204</v>
      </c>
      <c r="AD2062" s="162" t="s">
        <v>204</v>
      </c>
      <c r="AE2062" s="162" t="s">
        <v>204</v>
      </c>
      <c r="AF2062" s="162" t="s">
        <v>204</v>
      </c>
      <c r="AG2062" s="162" t="s">
        <v>197</v>
      </c>
    </row>
    <row r="2063" spans="1:33" x14ac:dyDescent="0.25">
      <c r="A2063" s="162" t="s">
        <v>243</v>
      </c>
      <c r="B2063" s="162" t="s">
        <v>197</v>
      </c>
      <c r="C2063" s="162" t="s">
        <v>197</v>
      </c>
      <c r="D2063" s="162" t="s">
        <v>1358</v>
      </c>
      <c r="E2063" s="162" t="s">
        <v>3477</v>
      </c>
      <c r="F2063" s="162" t="s">
        <v>1359</v>
      </c>
      <c r="G2063" s="162" t="s">
        <v>27</v>
      </c>
      <c r="H2063" s="162" t="s">
        <v>201</v>
      </c>
      <c r="I2063" s="162" t="s">
        <v>202</v>
      </c>
      <c r="J2063" s="162" t="s">
        <v>186</v>
      </c>
      <c r="K2063" s="162" t="s">
        <v>10</v>
      </c>
      <c r="L2063" s="162">
        <v>3</v>
      </c>
      <c r="M2063" s="162">
        <v>2019</v>
      </c>
      <c r="N2063" s="162" t="s">
        <v>3478</v>
      </c>
      <c r="O2063" s="162">
        <v>4417</v>
      </c>
      <c r="P2063" s="162" t="s">
        <v>246</v>
      </c>
      <c r="Q2063" s="162" t="s">
        <v>246</v>
      </c>
      <c r="R2063" s="162" t="s">
        <v>242</v>
      </c>
      <c r="S2063" s="162" t="s">
        <v>204</v>
      </c>
      <c r="T2063" s="162" t="s">
        <v>204</v>
      </c>
      <c r="U2063" s="162" t="s">
        <v>246</v>
      </c>
      <c r="V2063" s="162" t="s">
        <v>246</v>
      </c>
      <c r="W2063" s="162" t="s">
        <v>204</v>
      </c>
      <c r="X2063" s="162" t="s">
        <v>205</v>
      </c>
      <c r="Y2063" s="162" t="s">
        <v>205</v>
      </c>
      <c r="Z2063" s="162" t="s">
        <v>246</v>
      </c>
      <c r="AA2063" s="162" t="s">
        <v>204</v>
      </c>
      <c r="AB2063" s="162" t="s">
        <v>246</v>
      </c>
      <c r="AC2063" s="162" t="s">
        <v>204</v>
      </c>
      <c r="AD2063" s="162" t="s">
        <v>204</v>
      </c>
      <c r="AE2063" s="162" t="s">
        <v>204</v>
      </c>
      <c r="AF2063" s="162" t="s">
        <v>204</v>
      </c>
      <c r="AG2063" s="162" t="s">
        <v>197</v>
      </c>
    </row>
    <row r="2064" spans="1:33" x14ac:dyDescent="0.25">
      <c r="A2064" s="162" t="s">
        <v>243</v>
      </c>
      <c r="B2064" s="162" t="s">
        <v>197</v>
      </c>
      <c r="C2064" s="162" t="s">
        <v>197</v>
      </c>
      <c r="D2064" s="162" t="s">
        <v>1358</v>
      </c>
      <c r="E2064" s="162" t="s">
        <v>3465</v>
      </c>
      <c r="F2064" s="162" t="s">
        <v>1359</v>
      </c>
      <c r="G2064" s="162" t="s">
        <v>27</v>
      </c>
      <c r="H2064" s="162" t="s">
        <v>201</v>
      </c>
      <c r="I2064" s="162" t="s">
        <v>202</v>
      </c>
      <c r="J2064" s="162" t="s">
        <v>186</v>
      </c>
      <c r="K2064" s="162" t="s">
        <v>10</v>
      </c>
      <c r="L2064" s="162">
        <v>2</v>
      </c>
      <c r="M2064" s="162">
        <v>2019</v>
      </c>
      <c r="N2064" s="162" t="s">
        <v>3497</v>
      </c>
      <c r="O2064" s="162">
        <v>3532</v>
      </c>
      <c r="P2064" s="162" t="s">
        <v>246</v>
      </c>
      <c r="Q2064" s="162" t="s">
        <v>246</v>
      </c>
      <c r="R2064" s="162" t="s">
        <v>242</v>
      </c>
      <c r="S2064" s="162" t="s">
        <v>204</v>
      </c>
      <c r="T2064" s="162" t="s">
        <v>204</v>
      </c>
      <c r="U2064" s="162" t="s">
        <v>246</v>
      </c>
      <c r="V2064" s="162" t="s">
        <v>246</v>
      </c>
      <c r="W2064" s="162" t="s">
        <v>204</v>
      </c>
      <c r="X2064" s="162" t="s">
        <v>205</v>
      </c>
      <c r="Y2064" s="162" t="s">
        <v>205</v>
      </c>
      <c r="Z2064" s="162" t="s">
        <v>246</v>
      </c>
      <c r="AA2064" s="162" t="s">
        <v>204</v>
      </c>
      <c r="AB2064" s="162" t="s">
        <v>246</v>
      </c>
      <c r="AC2064" s="162" t="s">
        <v>204</v>
      </c>
      <c r="AD2064" s="162" t="s">
        <v>204</v>
      </c>
      <c r="AE2064" s="162" t="s">
        <v>204</v>
      </c>
      <c r="AF2064" s="162" t="s">
        <v>204</v>
      </c>
      <c r="AG2064" s="162" t="s">
        <v>197</v>
      </c>
    </row>
    <row r="2065" spans="1:33" x14ac:dyDescent="0.25">
      <c r="A2065" s="162" t="s">
        <v>243</v>
      </c>
      <c r="B2065" s="162" t="s">
        <v>197</v>
      </c>
      <c r="C2065" s="162" t="s">
        <v>197</v>
      </c>
      <c r="D2065" s="162" t="s">
        <v>1358</v>
      </c>
      <c r="E2065" s="162" t="s">
        <v>3479</v>
      </c>
      <c r="F2065" s="162" t="s">
        <v>1359</v>
      </c>
      <c r="G2065" s="162" t="s">
        <v>27</v>
      </c>
      <c r="H2065" s="162" t="s">
        <v>201</v>
      </c>
      <c r="I2065" s="162" t="s">
        <v>202</v>
      </c>
      <c r="J2065" s="162" t="s">
        <v>186</v>
      </c>
      <c r="K2065" s="162" t="s">
        <v>10</v>
      </c>
      <c r="L2065" s="162">
        <v>2</v>
      </c>
      <c r="M2065" s="162">
        <v>2019</v>
      </c>
      <c r="N2065" s="162" t="s">
        <v>3498</v>
      </c>
      <c r="O2065" s="162">
        <v>31784</v>
      </c>
      <c r="P2065" s="162" t="s">
        <v>246</v>
      </c>
      <c r="Q2065" s="162" t="s">
        <v>246</v>
      </c>
      <c r="R2065" s="162" t="s">
        <v>242</v>
      </c>
      <c r="S2065" s="162" t="s">
        <v>204</v>
      </c>
      <c r="T2065" s="162" t="s">
        <v>204</v>
      </c>
      <c r="U2065" s="162" t="s">
        <v>246</v>
      </c>
      <c r="V2065" s="162" t="s">
        <v>246</v>
      </c>
      <c r="W2065" s="162" t="s">
        <v>204</v>
      </c>
      <c r="X2065" s="162" t="s">
        <v>205</v>
      </c>
      <c r="Y2065" s="162" t="s">
        <v>205</v>
      </c>
      <c r="Z2065" s="162" t="s">
        <v>246</v>
      </c>
      <c r="AA2065" s="162" t="s">
        <v>204</v>
      </c>
      <c r="AB2065" s="162" t="s">
        <v>246</v>
      </c>
      <c r="AC2065" s="162" t="s">
        <v>204</v>
      </c>
      <c r="AD2065" s="162" t="s">
        <v>204</v>
      </c>
      <c r="AE2065" s="162" t="s">
        <v>204</v>
      </c>
      <c r="AF2065" s="162" t="s">
        <v>204</v>
      </c>
      <c r="AG2065" s="162" t="s">
        <v>197</v>
      </c>
    </row>
    <row r="2066" spans="1:33" x14ac:dyDescent="0.25">
      <c r="A2066" s="162" t="s">
        <v>243</v>
      </c>
      <c r="B2066" s="162" t="s">
        <v>197</v>
      </c>
      <c r="C2066" s="162" t="s">
        <v>197</v>
      </c>
      <c r="D2066" s="162" t="s">
        <v>1358</v>
      </c>
      <c r="E2066" s="162" t="s">
        <v>197</v>
      </c>
      <c r="F2066" s="162" t="s">
        <v>1359</v>
      </c>
      <c r="G2066" s="162" t="s">
        <v>2038</v>
      </c>
      <c r="H2066" s="162" t="s">
        <v>2039</v>
      </c>
      <c r="I2066" s="162" t="s">
        <v>2040</v>
      </c>
      <c r="J2066" s="162" t="s">
        <v>1412</v>
      </c>
      <c r="K2066" s="162" t="s">
        <v>10</v>
      </c>
      <c r="L2066" s="162">
        <v>7</v>
      </c>
      <c r="M2066" s="162">
        <v>2018</v>
      </c>
      <c r="N2066" s="162" t="s">
        <v>3500</v>
      </c>
      <c r="O2066" s="162">
        <v>375</v>
      </c>
      <c r="P2066" s="162" t="s">
        <v>204</v>
      </c>
      <c r="Q2066" s="162" t="s">
        <v>204</v>
      </c>
      <c r="R2066" s="162" t="s">
        <v>242</v>
      </c>
      <c r="S2066" s="162" t="s">
        <v>204</v>
      </c>
      <c r="T2066" s="162" t="s">
        <v>204</v>
      </c>
      <c r="U2066" s="162" t="s">
        <v>204</v>
      </c>
      <c r="V2066" s="162" t="s">
        <v>204</v>
      </c>
      <c r="W2066" s="162" t="s">
        <v>204</v>
      </c>
      <c r="X2066" s="162" t="s">
        <v>204</v>
      </c>
      <c r="Y2066" s="162" t="s">
        <v>205</v>
      </c>
      <c r="Z2066" s="162" t="s">
        <v>204</v>
      </c>
      <c r="AA2066" s="162" t="s">
        <v>204</v>
      </c>
      <c r="AB2066" s="162" t="s">
        <v>205</v>
      </c>
      <c r="AC2066" s="162" t="s">
        <v>204</v>
      </c>
      <c r="AD2066" s="162" t="s">
        <v>204</v>
      </c>
      <c r="AE2066" s="162" t="s">
        <v>204</v>
      </c>
      <c r="AF2066" s="162" t="s">
        <v>204</v>
      </c>
      <c r="AG2066" s="162" t="s">
        <v>197</v>
      </c>
    </row>
    <row r="2067" spans="1:33" x14ac:dyDescent="0.25">
      <c r="A2067" s="162" t="s">
        <v>243</v>
      </c>
      <c r="B2067" s="162" t="s">
        <v>197</v>
      </c>
      <c r="C2067" s="162" t="s">
        <v>197</v>
      </c>
      <c r="D2067" s="162" t="s">
        <v>1358</v>
      </c>
      <c r="E2067" s="162" t="s">
        <v>197</v>
      </c>
      <c r="F2067" s="162" t="s">
        <v>1359</v>
      </c>
      <c r="G2067" s="162" t="s">
        <v>2038</v>
      </c>
      <c r="H2067" s="162" t="s">
        <v>2039</v>
      </c>
      <c r="I2067" s="162" t="s">
        <v>2040</v>
      </c>
      <c r="J2067" s="162" t="s">
        <v>1412</v>
      </c>
      <c r="K2067" s="162" t="s">
        <v>10</v>
      </c>
      <c r="L2067" s="162">
        <v>12</v>
      </c>
      <c r="M2067" s="162">
        <v>2018</v>
      </c>
      <c r="N2067" s="162" t="s">
        <v>3504</v>
      </c>
      <c r="O2067" s="162">
        <v>8000</v>
      </c>
      <c r="P2067" s="162" t="s">
        <v>246</v>
      </c>
      <c r="Q2067" s="162" t="s">
        <v>246</v>
      </c>
      <c r="R2067" s="162" t="s">
        <v>242</v>
      </c>
      <c r="S2067" s="162" t="s">
        <v>204</v>
      </c>
      <c r="T2067" s="162" t="s">
        <v>204</v>
      </c>
      <c r="U2067" s="162" t="s">
        <v>246</v>
      </c>
      <c r="V2067" s="162" t="s">
        <v>246</v>
      </c>
      <c r="W2067" s="162" t="s">
        <v>204</v>
      </c>
      <c r="X2067" s="162" t="s">
        <v>246</v>
      </c>
      <c r="Y2067" s="162" t="s">
        <v>205</v>
      </c>
      <c r="Z2067" s="162" t="s">
        <v>246</v>
      </c>
      <c r="AA2067" s="162" t="s">
        <v>204</v>
      </c>
      <c r="AB2067" s="162" t="s">
        <v>246</v>
      </c>
      <c r="AC2067" s="162" t="s">
        <v>204</v>
      </c>
      <c r="AD2067" s="162" t="s">
        <v>204</v>
      </c>
      <c r="AE2067" s="162" t="s">
        <v>204</v>
      </c>
      <c r="AF2067" s="162" t="s">
        <v>204</v>
      </c>
      <c r="AG2067" s="162" t="s">
        <v>197</v>
      </c>
    </row>
    <row r="2068" spans="1:33" x14ac:dyDescent="0.25">
      <c r="A2068" s="162" t="s">
        <v>243</v>
      </c>
      <c r="B2068" s="162" t="s">
        <v>197</v>
      </c>
      <c r="C2068" s="162" t="s">
        <v>197</v>
      </c>
      <c r="D2068" s="162" t="s">
        <v>1358</v>
      </c>
      <c r="E2068" s="162" t="s">
        <v>197</v>
      </c>
      <c r="F2068" s="162" t="s">
        <v>1359</v>
      </c>
      <c r="G2068" s="162" t="s">
        <v>2038</v>
      </c>
      <c r="H2068" s="162" t="s">
        <v>2039</v>
      </c>
      <c r="I2068" s="162" t="s">
        <v>2040</v>
      </c>
      <c r="J2068" s="162" t="s">
        <v>1412</v>
      </c>
      <c r="K2068" s="162" t="s">
        <v>10</v>
      </c>
      <c r="L2068" s="162">
        <v>8</v>
      </c>
      <c r="M2068" s="162">
        <v>2018</v>
      </c>
      <c r="N2068" s="162" t="s">
        <v>3499</v>
      </c>
      <c r="O2068" s="162">
        <v>455</v>
      </c>
      <c r="P2068" s="162" t="s">
        <v>246</v>
      </c>
      <c r="Q2068" s="162" t="s">
        <v>246</v>
      </c>
      <c r="R2068" s="162" t="s">
        <v>242</v>
      </c>
      <c r="S2068" s="162" t="s">
        <v>204</v>
      </c>
      <c r="T2068" s="162" t="s">
        <v>204</v>
      </c>
      <c r="U2068" s="162" t="s">
        <v>246</v>
      </c>
      <c r="V2068" s="162" t="s">
        <v>246</v>
      </c>
      <c r="W2068" s="162" t="s">
        <v>204</v>
      </c>
      <c r="X2068" s="162" t="s">
        <v>246</v>
      </c>
      <c r="Y2068" s="162" t="s">
        <v>205</v>
      </c>
      <c r="Z2068" s="162" t="s">
        <v>246</v>
      </c>
      <c r="AA2068" s="162" t="s">
        <v>204</v>
      </c>
      <c r="AB2068" s="162" t="s">
        <v>246</v>
      </c>
      <c r="AC2068" s="162" t="s">
        <v>204</v>
      </c>
      <c r="AD2068" s="162" t="s">
        <v>204</v>
      </c>
      <c r="AE2068" s="162" t="s">
        <v>204</v>
      </c>
      <c r="AF2068" s="162" t="s">
        <v>204</v>
      </c>
      <c r="AG2068" s="162" t="s">
        <v>197</v>
      </c>
    </row>
    <row r="2069" spans="1:33" x14ac:dyDescent="0.25">
      <c r="A2069" s="162" t="s">
        <v>243</v>
      </c>
      <c r="B2069" s="162" t="s">
        <v>197</v>
      </c>
      <c r="C2069" s="162" t="s">
        <v>197</v>
      </c>
      <c r="D2069" s="162" t="s">
        <v>1358</v>
      </c>
      <c r="E2069" s="162" t="s">
        <v>197</v>
      </c>
      <c r="F2069" s="162" t="s">
        <v>1359</v>
      </c>
      <c r="G2069" s="162" t="s">
        <v>2038</v>
      </c>
      <c r="H2069" s="162" t="s">
        <v>2039</v>
      </c>
      <c r="I2069" s="162" t="s">
        <v>2040</v>
      </c>
      <c r="J2069" s="162" t="s">
        <v>1412</v>
      </c>
      <c r="K2069" s="162" t="s">
        <v>10</v>
      </c>
      <c r="L2069" s="162">
        <v>11</v>
      </c>
      <c r="M2069" s="162">
        <v>2018</v>
      </c>
      <c r="N2069" s="162" t="s">
        <v>3503</v>
      </c>
      <c r="O2069" s="162">
        <v>7800</v>
      </c>
      <c r="P2069" s="162" t="s">
        <v>246</v>
      </c>
      <c r="Q2069" s="162" t="s">
        <v>246</v>
      </c>
      <c r="R2069" s="162" t="s">
        <v>242</v>
      </c>
      <c r="S2069" s="162" t="s">
        <v>204</v>
      </c>
      <c r="T2069" s="162" t="s">
        <v>204</v>
      </c>
      <c r="U2069" s="162" t="s">
        <v>246</v>
      </c>
      <c r="V2069" s="162" t="s">
        <v>246</v>
      </c>
      <c r="W2069" s="162" t="s">
        <v>204</v>
      </c>
      <c r="X2069" s="162" t="s">
        <v>246</v>
      </c>
      <c r="Y2069" s="162" t="s">
        <v>205</v>
      </c>
      <c r="Z2069" s="162" t="s">
        <v>246</v>
      </c>
      <c r="AA2069" s="162" t="s">
        <v>204</v>
      </c>
      <c r="AB2069" s="162" t="s">
        <v>246</v>
      </c>
      <c r="AC2069" s="162" t="s">
        <v>204</v>
      </c>
      <c r="AD2069" s="162" t="s">
        <v>204</v>
      </c>
      <c r="AE2069" s="162" t="s">
        <v>204</v>
      </c>
      <c r="AF2069" s="162" t="s">
        <v>204</v>
      </c>
      <c r="AG2069" s="162" t="s">
        <v>197</v>
      </c>
    </row>
    <row r="2070" spans="1:33" x14ac:dyDescent="0.25">
      <c r="A2070" s="162" t="s">
        <v>243</v>
      </c>
      <c r="B2070" s="162" t="s">
        <v>197</v>
      </c>
      <c r="C2070" s="162" t="s">
        <v>197</v>
      </c>
      <c r="D2070" s="162" t="s">
        <v>1358</v>
      </c>
      <c r="E2070" s="162" t="s">
        <v>197</v>
      </c>
      <c r="F2070" s="162" t="s">
        <v>1359</v>
      </c>
      <c r="G2070" s="162" t="s">
        <v>2038</v>
      </c>
      <c r="H2070" s="162" t="s">
        <v>2039</v>
      </c>
      <c r="I2070" s="162" t="s">
        <v>2040</v>
      </c>
      <c r="J2070" s="162" t="s">
        <v>1412</v>
      </c>
      <c r="K2070" s="162" t="s">
        <v>10</v>
      </c>
      <c r="L2070" s="162">
        <v>10</v>
      </c>
      <c r="M2070" s="162">
        <v>2018</v>
      </c>
      <c r="N2070" s="162" t="s">
        <v>3501</v>
      </c>
      <c r="O2070" s="162">
        <v>2108</v>
      </c>
      <c r="P2070" s="162" t="s">
        <v>246</v>
      </c>
      <c r="Q2070" s="162" t="s">
        <v>246</v>
      </c>
      <c r="R2070" s="162" t="s">
        <v>242</v>
      </c>
      <c r="S2070" s="162" t="s">
        <v>204</v>
      </c>
      <c r="T2070" s="162" t="s">
        <v>204</v>
      </c>
      <c r="U2070" s="162" t="s">
        <v>246</v>
      </c>
      <c r="V2070" s="162" t="s">
        <v>246</v>
      </c>
      <c r="W2070" s="162" t="s">
        <v>204</v>
      </c>
      <c r="X2070" s="162" t="s">
        <v>246</v>
      </c>
      <c r="Y2070" s="162" t="s">
        <v>205</v>
      </c>
      <c r="Z2070" s="162" t="s">
        <v>246</v>
      </c>
      <c r="AA2070" s="162" t="s">
        <v>204</v>
      </c>
      <c r="AB2070" s="162" t="s">
        <v>246</v>
      </c>
      <c r="AC2070" s="162" t="s">
        <v>204</v>
      </c>
      <c r="AD2070" s="162" t="s">
        <v>204</v>
      </c>
      <c r="AE2070" s="162" t="s">
        <v>204</v>
      </c>
      <c r="AF2070" s="162" t="s">
        <v>204</v>
      </c>
      <c r="AG2070" s="162" t="s">
        <v>197</v>
      </c>
    </row>
    <row r="2071" spans="1:33" x14ac:dyDescent="0.25">
      <c r="A2071" s="162" t="s">
        <v>243</v>
      </c>
      <c r="B2071" s="162" t="s">
        <v>197</v>
      </c>
      <c r="C2071" s="162" t="s">
        <v>197</v>
      </c>
      <c r="D2071" s="162" t="s">
        <v>1358</v>
      </c>
      <c r="E2071" s="162" t="s">
        <v>197</v>
      </c>
      <c r="F2071" s="162" t="s">
        <v>1359</v>
      </c>
      <c r="G2071" s="162" t="s">
        <v>2038</v>
      </c>
      <c r="H2071" s="162" t="s">
        <v>2039</v>
      </c>
      <c r="I2071" s="162" t="s">
        <v>2040</v>
      </c>
      <c r="J2071" s="162" t="s">
        <v>1412</v>
      </c>
      <c r="K2071" s="162" t="s">
        <v>10</v>
      </c>
      <c r="L2071" s="162">
        <v>9</v>
      </c>
      <c r="M2071" s="162">
        <v>2018</v>
      </c>
      <c r="N2071" s="162" t="s">
        <v>3502</v>
      </c>
      <c r="O2071" s="162">
        <v>430</v>
      </c>
      <c r="P2071" s="162" t="s">
        <v>246</v>
      </c>
      <c r="Q2071" s="162" t="s">
        <v>246</v>
      </c>
      <c r="R2071" s="162" t="s">
        <v>242</v>
      </c>
      <c r="S2071" s="162" t="s">
        <v>204</v>
      </c>
      <c r="T2071" s="162" t="s">
        <v>204</v>
      </c>
      <c r="U2071" s="162" t="s">
        <v>246</v>
      </c>
      <c r="V2071" s="162" t="s">
        <v>246</v>
      </c>
      <c r="W2071" s="162" t="s">
        <v>204</v>
      </c>
      <c r="X2071" s="162" t="s">
        <v>246</v>
      </c>
      <c r="Y2071" s="162" t="s">
        <v>205</v>
      </c>
      <c r="Z2071" s="162" t="s">
        <v>246</v>
      </c>
      <c r="AA2071" s="162" t="s">
        <v>204</v>
      </c>
      <c r="AB2071" s="162" t="s">
        <v>246</v>
      </c>
      <c r="AC2071" s="162" t="s">
        <v>204</v>
      </c>
      <c r="AD2071" s="162" t="s">
        <v>204</v>
      </c>
      <c r="AE2071" s="162" t="s">
        <v>204</v>
      </c>
      <c r="AF2071" s="162" t="s">
        <v>204</v>
      </c>
      <c r="AG2071" s="162" t="s">
        <v>197</v>
      </c>
    </row>
    <row r="2072" spans="1:33" x14ac:dyDescent="0.25">
      <c r="A2072" s="162" t="s">
        <v>243</v>
      </c>
      <c r="B2072" s="162" t="s">
        <v>197</v>
      </c>
      <c r="C2072" s="162" t="s">
        <v>197</v>
      </c>
      <c r="D2072" s="162" t="s">
        <v>1358</v>
      </c>
      <c r="E2072" s="162" t="s">
        <v>197</v>
      </c>
      <c r="F2072" s="162" t="s">
        <v>1359</v>
      </c>
      <c r="G2072" s="162" t="s">
        <v>3505</v>
      </c>
      <c r="H2072" s="162" t="s">
        <v>3506</v>
      </c>
      <c r="I2072" s="162" t="s">
        <v>3368</v>
      </c>
      <c r="J2072" s="162" t="s">
        <v>187</v>
      </c>
      <c r="K2072" s="162" t="s">
        <v>47</v>
      </c>
      <c r="L2072" s="162">
        <v>2</v>
      </c>
      <c r="M2072" s="162">
        <v>2019</v>
      </c>
      <c r="N2072" s="162" t="s">
        <v>3508</v>
      </c>
      <c r="O2072" s="162">
        <v>833</v>
      </c>
      <c r="P2072" s="162" t="s">
        <v>246</v>
      </c>
      <c r="Q2072" s="162" t="s">
        <v>246</v>
      </c>
      <c r="R2072" s="162" t="s">
        <v>242</v>
      </c>
      <c r="S2072" s="162" t="s">
        <v>204</v>
      </c>
      <c r="T2072" s="162" t="s">
        <v>204</v>
      </c>
      <c r="U2072" s="162" t="s">
        <v>246</v>
      </c>
      <c r="V2072" s="162" t="s">
        <v>246</v>
      </c>
      <c r="W2072" s="162" t="s">
        <v>204</v>
      </c>
      <c r="X2072" s="162" t="s">
        <v>205</v>
      </c>
      <c r="Y2072" s="162" t="s">
        <v>205</v>
      </c>
      <c r="Z2072" s="162" t="s">
        <v>246</v>
      </c>
      <c r="AA2072" s="162" t="s">
        <v>204</v>
      </c>
      <c r="AB2072" s="162" t="s">
        <v>246</v>
      </c>
      <c r="AC2072" s="162" t="s">
        <v>204</v>
      </c>
      <c r="AD2072" s="162" t="s">
        <v>204</v>
      </c>
      <c r="AE2072" s="162" t="s">
        <v>204</v>
      </c>
      <c r="AF2072" s="162" t="s">
        <v>204</v>
      </c>
      <c r="AG2072" s="162" t="s">
        <v>197</v>
      </c>
    </row>
    <row r="2073" spans="1:33" x14ac:dyDescent="0.25">
      <c r="A2073" s="162" t="s">
        <v>243</v>
      </c>
      <c r="B2073" s="162" t="s">
        <v>197</v>
      </c>
      <c r="C2073" s="162" t="s">
        <v>197</v>
      </c>
      <c r="D2073" s="162" t="s">
        <v>1358</v>
      </c>
      <c r="E2073" s="162" t="s">
        <v>197</v>
      </c>
      <c r="F2073" s="162" t="s">
        <v>1359</v>
      </c>
      <c r="G2073" s="162" t="s">
        <v>3505</v>
      </c>
      <c r="H2073" s="162" t="s">
        <v>3506</v>
      </c>
      <c r="I2073" s="162" t="s">
        <v>3368</v>
      </c>
      <c r="J2073" s="162" t="s">
        <v>187</v>
      </c>
      <c r="K2073" s="162" t="s">
        <v>47</v>
      </c>
      <c r="L2073" s="162">
        <v>1</v>
      </c>
      <c r="M2073" s="162">
        <v>2019</v>
      </c>
      <c r="N2073" s="162" t="s">
        <v>3507</v>
      </c>
      <c r="O2073" s="162">
        <v>759</v>
      </c>
      <c r="P2073" s="162" t="s">
        <v>246</v>
      </c>
      <c r="Q2073" s="162" t="s">
        <v>246</v>
      </c>
      <c r="R2073" s="162" t="s">
        <v>242</v>
      </c>
      <c r="S2073" s="162" t="s">
        <v>204</v>
      </c>
      <c r="T2073" s="162" t="s">
        <v>204</v>
      </c>
      <c r="U2073" s="162" t="s">
        <v>246</v>
      </c>
      <c r="V2073" s="162" t="s">
        <v>246</v>
      </c>
      <c r="W2073" s="162" t="s">
        <v>204</v>
      </c>
      <c r="X2073" s="162" t="s">
        <v>205</v>
      </c>
      <c r="Y2073" s="162" t="s">
        <v>205</v>
      </c>
      <c r="Z2073" s="162" t="s">
        <v>246</v>
      </c>
      <c r="AA2073" s="162" t="s">
        <v>204</v>
      </c>
      <c r="AB2073" s="162" t="s">
        <v>246</v>
      </c>
      <c r="AC2073" s="162" t="s">
        <v>204</v>
      </c>
      <c r="AD2073" s="162" t="s">
        <v>204</v>
      </c>
      <c r="AE2073" s="162" t="s">
        <v>204</v>
      </c>
      <c r="AF2073" s="162" t="s">
        <v>204</v>
      </c>
      <c r="AG2073" s="162" t="s">
        <v>197</v>
      </c>
    </row>
    <row r="2074" spans="1:33" x14ac:dyDescent="0.25">
      <c r="A2074" s="162" t="s">
        <v>243</v>
      </c>
      <c r="B2074" s="162" t="s">
        <v>197</v>
      </c>
      <c r="C2074" s="162" t="s">
        <v>197</v>
      </c>
      <c r="D2074" s="162" t="s">
        <v>1358</v>
      </c>
      <c r="E2074" s="162" t="s">
        <v>197</v>
      </c>
      <c r="F2074" s="162" t="s">
        <v>1359</v>
      </c>
      <c r="G2074" s="162" t="s">
        <v>3505</v>
      </c>
      <c r="H2074" s="162" t="s">
        <v>3506</v>
      </c>
      <c r="I2074" s="162" t="s">
        <v>3368</v>
      </c>
      <c r="J2074" s="162" t="s">
        <v>187</v>
      </c>
      <c r="K2074" s="162" t="s">
        <v>47</v>
      </c>
      <c r="L2074" s="162">
        <v>6</v>
      </c>
      <c r="M2074" s="162">
        <v>2019</v>
      </c>
      <c r="N2074" s="162" t="s">
        <v>3512</v>
      </c>
      <c r="O2074" s="162">
        <v>2449</v>
      </c>
      <c r="P2074" s="162" t="s">
        <v>246</v>
      </c>
      <c r="Q2074" s="162" t="s">
        <v>246</v>
      </c>
      <c r="R2074" s="162" t="s">
        <v>242</v>
      </c>
      <c r="S2074" s="162" t="s">
        <v>204</v>
      </c>
      <c r="T2074" s="162" t="s">
        <v>204</v>
      </c>
      <c r="U2074" s="162" t="s">
        <v>246</v>
      </c>
      <c r="V2074" s="162" t="s">
        <v>246</v>
      </c>
      <c r="W2074" s="162" t="s">
        <v>204</v>
      </c>
      <c r="X2074" s="162" t="s">
        <v>205</v>
      </c>
      <c r="Y2074" s="162" t="s">
        <v>205</v>
      </c>
      <c r="Z2074" s="162" t="s">
        <v>246</v>
      </c>
      <c r="AA2074" s="162" t="s">
        <v>204</v>
      </c>
      <c r="AB2074" s="162" t="s">
        <v>246</v>
      </c>
      <c r="AC2074" s="162" t="s">
        <v>204</v>
      </c>
      <c r="AD2074" s="162" t="s">
        <v>204</v>
      </c>
      <c r="AE2074" s="162" t="s">
        <v>204</v>
      </c>
      <c r="AF2074" s="162" t="s">
        <v>204</v>
      </c>
      <c r="AG2074" s="162" t="s">
        <v>197</v>
      </c>
    </row>
    <row r="2075" spans="1:33" x14ac:dyDescent="0.25">
      <c r="A2075" s="162" t="s">
        <v>243</v>
      </c>
      <c r="B2075" s="162" t="s">
        <v>197</v>
      </c>
      <c r="C2075" s="162" t="s">
        <v>197</v>
      </c>
      <c r="D2075" s="162" t="s">
        <v>1358</v>
      </c>
      <c r="E2075" s="162" t="s">
        <v>197</v>
      </c>
      <c r="F2075" s="162" t="s">
        <v>1359</v>
      </c>
      <c r="G2075" s="162" t="s">
        <v>3505</v>
      </c>
      <c r="H2075" s="162" t="s">
        <v>3506</v>
      </c>
      <c r="I2075" s="162" t="s">
        <v>3368</v>
      </c>
      <c r="J2075" s="162" t="s">
        <v>187</v>
      </c>
      <c r="K2075" s="162" t="s">
        <v>47</v>
      </c>
      <c r="L2075" s="162">
        <v>4</v>
      </c>
      <c r="M2075" s="162">
        <v>2019</v>
      </c>
      <c r="N2075" s="162" t="s">
        <v>3510</v>
      </c>
      <c r="O2075" s="162">
        <v>1811</v>
      </c>
      <c r="P2075" s="162" t="s">
        <v>246</v>
      </c>
      <c r="Q2075" s="162" t="s">
        <v>246</v>
      </c>
      <c r="R2075" s="162" t="s">
        <v>242</v>
      </c>
      <c r="S2075" s="162" t="s">
        <v>204</v>
      </c>
      <c r="T2075" s="162" t="s">
        <v>204</v>
      </c>
      <c r="U2075" s="162" t="s">
        <v>246</v>
      </c>
      <c r="V2075" s="162" t="s">
        <v>246</v>
      </c>
      <c r="W2075" s="162" t="s">
        <v>204</v>
      </c>
      <c r="X2075" s="162" t="s">
        <v>205</v>
      </c>
      <c r="Y2075" s="162" t="s">
        <v>205</v>
      </c>
      <c r="Z2075" s="162" t="s">
        <v>246</v>
      </c>
      <c r="AA2075" s="162" t="s">
        <v>204</v>
      </c>
      <c r="AB2075" s="162" t="s">
        <v>246</v>
      </c>
      <c r="AC2075" s="162" t="s">
        <v>204</v>
      </c>
      <c r="AD2075" s="162" t="s">
        <v>204</v>
      </c>
      <c r="AE2075" s="162" t="s">
        <v>204</v>
      </c>
      <c r="AF2075" s="162" t="s">
        <v>204</v>
      </c>
      <c r="AG2075" s="162" t="s">
        <v>197</v>
      </c>
    </row>
    <row r="2076" spans="1:33" x14ac:dyDescent="0.25">
      <c r="A2076" s="162" t="s">
        <v>243</v>
      </c>
      <c r="B2076" s="162" t="s">
        <v>197</v>
      </c>
      <c r="C2076" s="162" t="s">
        <v>197</v>
      </c>
      <c r="D2076" s="162" t="s">
        <v>1358</v>
      </c>
      <c r="E2076" s="162" t="s">
        <v>197</v>
      </c>
      <c r="F2076" s="162" t="s">
        <v>1359</v>
      </c>
      <c r="G2076" s="162" t="s">
        <v>3505</v>
      </c>
      <c r="H2076" s="162" t="s">
        <v>3506</v>
      </c>
      <c r="I2076" s="162" t="s">
        <v>3368</v>
      </c>
      <c r="J2076" s="162" t="s">
        <v>187</v>
      </c>
      <c r="K2076" s="162" t="s">
        <v>47</v>
      </c>
      <c r="L2076" s="162">
        <v>5</v>
      </c>
      <c r="M2076" s="162">
        <v>2019</v>
      </c>
      <c r="N2076" s="162" t="s">
        <v>3511</v>
      </c>
      <c r="O2076" s="162">
        <v>2121</v>
      </c>
      <c r="P2076" s="162" t="s">
        <v>246</v>
      </c>
      <c r="Q2076" s="162" t="s">
        <v>246</v>
      </c>
      <c r="R2076" s="162" t="s">
        <v>242</v>
      </c>
      <c r="S2076" s="162" t="s">
        <v>204</v>
      </c>
      <c r="T2076" s="162" t="s">
        <v>204</v>
      </c>
      <c r="U2076" s="162" t="s">
        <v>246</v>
      </c>
      <c r="V2076" s="162" t="s">
        <v>246</v>
      </c>
      <c r="W2076" s="162" t="s">
        <v>204</v>
      </c>
      <c r="X2076" s="162" t="s">
        <v>205</v>
      </c>
      <c r="Y2076" s="162" t="s">
        <v>205</v>
      </c>
      <c r="Z2076" s="162" t="s">
        <v>246</v>
      </c>
      <c r="AA2076" s="162" t="s">
        <v>204</v>
      </c>
      <c r="AB2076" s="162" t="s">
        <v>246</v>
      </c>
      <c r="AC2076" s="162" t="s">
        <v>204</v>
      </c>
      <c r="AD2076" s="162" t="s">
        <v>204</v>
      </c>
      <c r="AE2076" s="162" t="s">
        <v>204</v>
      </c>
      <c r="AF2076" s="162" t="s">
        <v>204</v>
      </c>
      <c r="AG2076" s="162" t="s">
        <v>197</v>
      </c>
    </row>
    <row r="2077" spans="1:33" x14ac:dyDescent="0.25">
      <c r="A2077" s="162" t="s">
        <v>243</v>
      </c>
      <c r="B2077" s="162" t="s">
        <v>197</v>
      </c>
      <c r="C2077" s="162" t="s">
        <v>197</v>
      </c>
      <c r="D2077" s="162" t="s">
        <v>1358</v>
      </c>
      <c r="E2077" s="162" t="s">
        <v>197</v>
      </c>
      <c r="F2077" s="162" t="s">
        <v>1359</v>
      </c>
      <c r="G2077" s="162" t="s">
        <v>3505</v>
      </c>
      <c r="H2077" s="162" t="s">
        <v>3506</v>
      </c>
      <c r="I2077" s="162" t="s">
        <v>3368</v>
      </c>
      <c r="J2077" s="162" t="s">
        <v>187</v>
      </c>
      <c r="K2077" s="162" t="s">
        <v>47</v>
      </c>
      <c r="L2077" s="162">
        <v>3</v>
      </c>
      <c r="M2077" s="162">
        <v>2019</v>
      </c>
      <c r="N2077" s="162" t="s">
        <v>3509</v>
      </c>
      <c r="O2077" s="162">
        <v>1473</v>
      </c>
      <c r="P2077" s="162" t="s">
        <v>246</v>
      </c>
      <c r="Q2077" s="162" t="s">
        <v>246</v>
      </c>
      <c r="R2077" s="162" t="s">
        <v>242</v>
      </c>
      <c r="S2077" s="162" t="s">
        <v>204</v>
      </c>
      <c r="T2077" s="162" t="s">
        <v>204</v>
      </c>
      <c r="U2077" s="162" t="s">
        <v>246</v>
      </c>
      <c r="V2077" s="162" t="s">
        <v>246</v>
      </c>
      <c r="W2077" s="162" t="s">
        <v>204</v>
      </c>
      <c r="X2077" s="162" t="s">
        <v>205</v>
      </c>
      <c r="Y2077" s="162" t="s">
        <v>205</v>
      </c>
      <c r="Z2077" s="162" t="s">
        <v>246</v>
      </c>
      <c r="AA2077" s="162" t="s">
        <v>204</v>
      </c>
      <c r="AB2077" s="162" t="s">
        <v>246</v>
      </c>
      <c r="AC2077" s="162" t="s">
        <v>204</v>
      </c>
      <c r="AD2077" s="162" t="s">
        <v>204</v>
      </c>
      <c r="AE2077" s="162" t="s">
        <v>204</v>
      </c>
      <c r="AF2077" s="162" t="s">
        <v>204</v>
      </c>
      <c r="AG2077" s="162" t="s">
        <v>197</v>
      </c>
    </row>
    <row r="2078" spans="1:33" x14ac:dyDescent="0.25">
      <c r="A2078" s="162" t="s">
        <v>249</v>
      </c>
      <c r="B2078" s="162" t="s">
        <v>197</v>
      </c>
      <c r="C2078" s="162" t="s">
        <v>197</v>
      </c>
      <c r="D2078" s="162" t="s">
        <v>1358</v>
      </c>
      <c r="E2078" s="162" t="s">
        <v>197</v>
      </c>
      <c r="F2078" s="162" t="s">
        <v>1359</v>
      </c>
      <c r="G2078" s="162" t="s">
        <v>2915</v>
      </c>
      <c r="H2078" s="162" t="s">
        <v>2916</v>
      </c>
      <c r="I2078" s="162" t="s">
        <v>2688</v>
      </c>
      <c r="J2078" s="162" t="s">
        <v>1412</v>
      </c>
      <c r="K2078" s="162" t="s">
        <v>47</v>
      </c>
      <c r="L2078" s="162">
        <v>8</v>
      </c>
      <c r="M2078" s="162">
        <v>2019</v>
      </c>
      <c r="N2078" s="162" t="s">
        <v>3514</v>
      </c>
      <c r="O2078" s="162">
        <v>2806</v>
      </c>
      <c r="P2078" s="162" t="s">
        <v>246</v>
      </c>
      <c r="Q2078" s="162" t="s">
        <v>246</v>
      </c>
      <c r="R2078" s="162" t="s">
        <v>242</v>
      </c>
      <c r="S2078" s="162" t="s">
        <v>204</v>
      </c>
      <c r="T2078" s="162" t="s">
        <v>204</v>
      </c>
      <c r="U2078" s="162" t="s">
        <v>246</v>
      </c>
      <c r="V2078" s="162" t="s">
        <v>246</v>
      </c>
      <c r="W2078" s="162" t="s">
        <v>204</v>
      </c>
      <c r="X2078" s="162" t="s">
        <v>246</v>
      </c>
      <c r="Y2078" s="162" t="s">
        <v>205</v>
      </c>
      <c r="Z2078" s="162" t="s">
        <v>246</v>
      </c>
      <c r="AA2078" s="162" t="s">
        <v>204</v>
      </c>
      <c r="AB2078" s="162" t="s">
        <v>246</v>
      </c>
      <c r="AC2078" s="162" t="s">
        <v>204</v>
      </c>
      <c r="AD2078" s="162" t="s">
        <v>204</v>
      </c>
      <c r="AE2078" s="162" t="s">
        <v>246</v>
      </c>
      <c r="AF2078" s="162" t="s">
        <v>204</v>
      </c>
      <c r="AG2078" s="162" t="s">
        <v>197</v>
      </c>
    </row>
    <row r="2079" spans="1:33" x14ac:dyDescent="0.25">
      <c r="A2079" s="162" t="s">
        <v>249</v>
      </c>
      <c r="B2079" s="162" t="s">
        <v>197</v>
      </c>
      <c r="C2079" s="162" t="s">
        <v>197</v>
      </c>
      <c r="D2079" s="162" t="s">
        <v>1358</v>
      </c>
      <c r="E2079" s="162" t="s">
        <v>197</v>
      </c>
      <c r="F2079" s="162" t="s">
        <v>1359</v>
      </c>
      <c r="G2079" s="162" t="s">
        <v>2915</v>
      </c>
      <c r="H2079" s="162" t="s">
        <v>2916</v>
      </c>
      <c r="I2079" s="162" t="s">
        <v>2688</v>
      </c>
      <c r="J2079" s="162" t="s">
        <v>1412</v>
      </c>
      <c r="K2079" s="162" t="s">
        <v>47</v>
      </c>
      <c r="L2079" s="162">
        <v>9</v>
      </c>
      <c r="M2079" s="162">
        <v>2019</v>
      </c>
      <c r="N2079" s="162" t="s">
        <v>3515</v>
      </c>
      <c r="O2079" s="162">
        <v>1949</v>
      </c>
      <c r="P2079" s="162" t="s">
        <v>246</v>
      </c>
      <c r="Q2079" s="162" t="s">
        <v>246</v>
      </c>
      <c r="R2079" s="162" t="s">
        <v>242</v>
      </c>
      <c r="S2079" s="162" t="s">
        <v>204</v>
      </c>
      <c r="T2079" s="162" t="s">
        <v>204</v>
      </c>
      <c r="U2079" s="162" t="s">
        <v>246</v>
      </c>
      <c r="V2079" s="162" t="s">
        <v>246</v>
      </c>
      <c r="W2079" s="162" t="s">
        <v>204</v>
      </c>
      <c r="X2079" s="162" t="s">
        <v>246</v>
      </c>
      <c r="Y2079" s="162" t="s">
        <v>205</v>
      </c>
      <c r="Z2079" s="162" t="s">
        <v>246</v>
      </c>
      <c r="AA2079" s="162" t="s">
        <v>204</v>
      </c>
      <c r="AB2079" s="162" t="s">
        <v>246</v>
      </c>
      <c r="AC2079" s="162" t="s">
        <v>204</v>
      </c>
      <c r="AD2079" s="162" t="s">
        <v>204</v>
      </c>
      <c r="AE2079" s="162" t="s">
        <v>246</v>
      </c>
      <c r="AF2079" s="162" t="s">
        <v>204</v>
      </c>
      <c r="AG2079" s="162" t="s">
        <v>197</v>
      </c>
    </row>
    <row r="2080" spans="1:33" x14ac:dyDescent="0.25">
      <c r="A2080" s="162" t="s">
        <v>249</v>
      </c>
      <c r="B2080" s="162" t="s">
        <v>197</v>
      </c>
      <c r="C2080" s="162" t="s">
        <v>197</v>
      </c>
      <c r="D2080" s="162" t="s">
        <v>1358</v>
      </c>
      <c r="E2080" s="162" t="s">
        <v>197</v>
      </c>
      <c r="F2080" s="162" t="s">
        <v>1359</v>
      </c>
      <c r="G2080" s="162" t="s">
        <v>2915</v>
      </c>
      <c r="H2080" s="162" t="s">
        <v>2916</v>
      </c>
      <c r="I2080" s="162" t="s">
        <v>2688</v>
      </c>
      <c r="J2080" s="162" t="s">
        <v>1412</v>
      </c>
      <c r="K2080" s="162" t="s">
        <v>47</v>
      </c>
      <c r="L2080" s="162">
        <v>7</v>
      </c>
      <c r="M2080" s="162">
        <v>2019</v>
      </c>
      <c r="N2080" s="162" t="s">
        <v>3513</v>
      </c>
      <c r="O2080" s="162">
        <v>2932</v>
      </c>
      <c r="P2080" s="162" t="s">
        <v>246</v>
      </c>
      <c r="Q2080" s="162" t="s">
        <v>246</v>
      </c>
      <c r="R2080" s="162" t="s">
        <v>242</v>
      </c>
      <c r="S2080" s="162" t="s">
        <v>204</v>
      </c>
      <c r="T2080" s="162" t="s">
        <v>204</v>
      </c>
      <c r="U2080" s="162" t="s">
        <v>246</v>
      </c>
      <c r="V2080" s="162" t="s">
        <v>246</v>
      </c>
      <c r="W2080" s="162" t="s">
        <v>204</v>
      </c>
      <c r="X2080" s="162" t="s">
        <v>246</v>
      </c>
      <c r="Y2080" s="162" t="s">
        <v>205</v>
      </c>
      <c r="Z2080" s="162" t="s">
        <v>246</v>
      </c>
      <c r="AA2080" s="162" t="s">
        <v>204</v>
      </c>
      <c r="AB2080" s="162" t="s">
        <v>246</v>
      </c>
      <c r="AC2080" s="162" t="s">
        <v>204</v>
      </c>
      <c r="AD2080" s="162" t="s">
        <v>204</v>
      </c>
      <c r="AE2080" s="162" t="s">
        <v>246</v>
      </c>
      <c r="AF2080" s="162" t="s">
        <v>204</v>
      </c>
      <c r="AG2080" s="162" t="s">
        <v>197</v>
      </c>
    </row>
    <row r="2081" spans="1:33" x14ac:dyDescent="0.25">
      <c r="A2081" s="162" t="s">
        <v>249</v>
      </c>
      <c r="B2081" s="162" t="s">
        <v>197</v>
      </c>
      <c r="C2081" s="162" t="s">
        <v>197</v>
      </c>
      <c r="D2081" s="162" t="s">
        <v>1358</v>
      </c>
      <c r="E2081" s="162" t="s">
        <v>197</v>
      </c>
      <c r="F2081" s="162" t="s">
        <v>1359</v>
      </c>
      <c r="G2081" s="162" t="s">
        <v>2920</v>
      </c>
      <c r="H2081" s="162" t="s">
        <v>2921</v>
      </c>
      <c r="I2081" s="162" t="s">
        <v>2688</v>
      </c>
      <c r="J2081" s="162" t="s">
        <v>1412</v>
      </c>
      <c r="K2081" s="162" t="s">
        <v>47</v>
      </c>
      <c r="L2081" s="162">
        <v>7</v>
      </c>
      <c r="M2081" s="162">
        <v>2019</v>
      </c>
      <c r="N2081" s="162" t="s">
        <v>3518</v>
      </c>
      <c r="O2081" s="162">
        <v>2931</v>
      </c>
      <c r="P2081" s="162" t="s">
        <v>246</v>
      </c>
      <c r="Q2081" s="162" t="s">
        <v>246</v>
      </c>
      <c r="R2081" s="162" t="s">
        <v>242</v>
      </c>
      <c r="S2081" s="162" t="s">
        <v>204</v>
      </c>
      <c r="T2081" s="162" t="s">
        <v>204</v>
      </c>
      <c r="U2081" s="162" t="s">
        <v>246</v>
      </c>
      <c r="V2081" s="162" t="s">
        <v>246</v>
      </c>
      <c r="W2081" s="162" t="s">
        <v>204</v>
      </c>
      <c r="X2081" s="162" t="s">
        <v>246</v>
      </c>
      <c r="Y2081" s="162" t="s">
        <v>205</v>
      </c>
      <c r="Z2081" s="162" t="s">
        <v>246</v>
      </c>
      <c r="AA2081" s="162" t="s">
        <v>204</v>
      </c>
      <c r="AB2081" s="162" t="s">
        <v>246</v>
      </c>
      <c r="AC2081" s="162" t="s">
        <v>204</v>
      </c>
      <c r="AD2081" s="162" t="s">
        <v>204</v>
      </c>
      <c r="AE2081" s="162" t="s">
        <v>246</v>
      </c>
      <c r="AF2081" s="162" t="s">
        <v>204</v>
      </c>
      <c r="AG2081" s="162" t="s">
        <v>197</v>
      </c>
    </row>
    <row r="2082" spans="1:33" x14ac:dyDescent="0.25">
      <c r="A2082" s="162" t="s">
        <v>249</v>
      </c>
      <c r="B2082" s="162" t="s">
        <v>197</v>
      </c>
      <c r="C2082" s="162" t="s">
        <v>197</v>
      </c>
      <c r="D2082" s="162" t="s">
        <v>1358</v>
      </c>
      <c r="E2082" s="162" t="s">
        <v>197</v>
      </c>
      <c r="F2082" s="162" t="s">
        <v>1359</v>
      </c>
      <c r="G2082" s="162" t="s">
        <v>2920</v>
      </c>
      <c r="H2082" s="162" t="s">
        <v>2921</v>
      </c>
      <c r="I2082" s="162" t="s">
        <v>2688</v>
      </c>
      <c r="J2082" s="162" t="s">
        <v>1412</v>
      </c>
      <c r="K2082" s="162" t="s">
        <v>47</v>
      </c>
      <c r="L2082" s="162">
        <v>9</v>
      </c>
      <c r="M2082" s="162">
        <v>2019</v>
      </c>
      <c r="N2082" s="162" t="s">
        <v>3516</v>
      </c>
      <c r="O2082" s="162">
        <v>1984</v>
      </c>
      <c r="P2082" s="162" t="s">
        <v>246</v>
      </c>
      <c r="Q2082" s="162" t="s">
        <v>246</v>
      </c>
      <c r="R2082" s="162" t="s">
        <v>242</v>
      </c>
      <c r="S2082" s="162" t="s">
        <v>204</v>
      </c>
      <c r="T2082" s="162" t="s">
        <v>204</v>
      </c>
      <c r="U2082" s="162" t="s">
        <v>246</v>
      </c>
      <c r="V2082" s="162" t="s">
        <v>246</v>
      </c>
      <c r="W2082" s="162" t="s">
        <v>204</v>
      </c>
      <c r="X2082" s="162" t="s">
        <v>246</v>
      </c>
      <c r="Y2082" s="162" t="s">
        <v>205</v>
      </c>
      <c r="Z2082" s="162" t="s">
        <v>246</v>
      </c>
      <c r="AA2082" s="162" t="s">
        <v>204</v>
      </c>
      <c r="AB2082" s="162" t="s">
        <v>246</v>
      </c>
      <c r="AC2082" s="162" t="s">
        <v>204</v>
      </c>
      <c r="AD2082" s="162" t="s">
        <v>204</v>
      </c>
      <c r="AE2082" s="162" t="s">
        <v>246</v>
      </c>
      <c r="AF2082" s="162" t="s">
        <v>204</v>
      </c>
      <c r="AG2082" s="162" t="s">
        <v>197</v>
      </c>
    </row>
    <row r="2083" spans="1:33" x14ac:dyDescent="0.25">
      <c r="A2083" s="162" t="s">
        <v>249</v>
      </c>
      <c r="B2083" s="162" t="s">
        <v>197</v>
      </c>
      <c r="C2083" s="162" t="s">
        <v>197</v>
      </c>
      <c r="D2083" s="162" t="s">
        <v>1358</v>
      </c>
      <c r="E2083" s="162" t="s">
        <v>197</v>
      </c>
      <c r="F2083" s="162" t="s">
        <v>1359</v>
      </c>
      <c r="G2083" s="162" t="s">
        <v>2920</v>
      </c>
      <c r="H2083" s="162" t="s">
        <v>2921</v>
      </c>
      <c r="I2083" s="162" t="s">
        <v>2688</v>
      </c>
      <c r="J2083" s="162" t="s">
        <v>1412</v>
      </c>
      <c r="K2083" s="162" t="s">
        <v>47</v>
      </c>
      <c r="L2083" s="162">
        <v>8</v>
      </c>
      <c r="M2083" s="162">
        <v>2019</v>
      </c>
      <c r="N2083" s="162" t="s">
        <v>3517</v>
      </c>
      <c r="O2083" s="162">
        <v>2881</v>
      </c>
      <c r="P2083" s="162" t="s">
        <v>246</v>
      </c>
      <c r="Q2083" s="162" t="s">
        <v>246</v>
      </c>
      <c r="R2083" s="162" t="s">
        <v>242</v>
      </c>
      <c r="S2083" s="162" t="s">
        <v>204</v>
      </c>
      <c r="T2083" s="162" t="s">
        <v>204</v>
      </c>
      <c r="U2083" s="162" t="s">
        <v>246</v>
      </c>
      <c r="V2083" s="162" t="s">
        <v>246</v>
      </c>
      <c r="W2083" s="162" t="s">
        <v>204</v>
      </c>
      <c r="X2083" s="162" t="s">
        <v>246</v>
      </c>
      <c r="Y2083" s="162" t="s">
        <v>205</v>
      </c>
      <c r="Z2083" s="162" t="s">
        <v>246</v>
      </c>
      <c r="AA2083" s="162" t="s">
        <v>204</v>
      </c>
      <c r="AB2083" s="162" t="s">
        <v>246</v>
      </c>
      <c r="AC2083" s="162" t="s">
        <v>204</v>
      </c>
      <c r="AD2083" s="162" t="s">
        <v>204</v>
      </c>
      <c r="AE2083" s="162" t="s">
        <v>246</v>
      </c>
      <c r="AF2083" s="162" t="s">
        <v>204</v>
      </c>
      <c r="AG2083" s="162" t="s">
        <v>197</v>
      </c>
    </row>
    <row r="2084" spans="1:33" x14ac:dyDescent="0.25">
      <c r="A2084" s="162" t="s">
        <v>249</v>
      </c>
      <c r="B2084" s="162" t="s">
        <v>197</v>
      </c>
      <c r="C2084" s="162" t="s">
        <v>197</v>
      </c>
      <c r="D2084" s="162" t="s">
        <v>1358</v>
      </c>
      <c r="E2084" s="162" t="s">
        <v>197</v>
      </c>
      <c r="F2084" s="162" t="s">
        <v>1359</v>
      </c>
      <c r="G2084" s="162" t="s">
        <v>2718</v>
      </c>
      <c r="H2084" s="162" t="s">
        <v>2719</v>
      </c>
      <c r="I2084" s="162" t="s">
        <v>2720</v>
      </c>
      <c r="J2084" s="162" t="s">
        <v>187</v>
      </c>
      <c r="K2084" s="162" t="s">
        <v>47</v>
      </c>
      <c r="L2084" s="162">
        <v>8</v>
      </c>
      <c r="M2084" s="162">
        <v>2019</v>
      </c>
      <c r="N2084" s="162" t="s">
        <v>3521</v>
      </c>
      <c r="O2084" s="162">
        <v>2312</v>
      </c>
      <c r="P2084" s="162" t="s">
        <v>246</v>
      </c>
      <c r="Q2084" s="162" t="s">
        <v>246</v>
      </c>
      <c r="R2084" s="162" t="s">
        <v>242</v>
      </c>
      <c r="S2084" s="162" t="s">
        <v>204</v>
      </c>
      <c r="T2084" s="162" t="s">
        <v>204</v>
      </c>
      <c r="U2084" s="162" t="s">
        <v>246</v>
      </c>
      <c r="V2084" s="162" t="s">
        <v>246</v>
      </c>
      <c r="W2084" s="162" t="s">
        <v>204</v>
      </c>
      <c r="X2084" s="162" t="s">
        <v>246</v>
      </c>
      <c r="Y2084" s="162" t="s">
        <v>204</v>
      </c>
      <c r="Z2084" s="162" t="s">
        <v>246</v>
      </c>
      <c r="AA2084" s="162" t="s">
        <v>204</v>
      </c>
      <c r="AB2084" s="162" t="s">
        <v>246</v>
      </c>
      <c r="AC2084" s="162" t="s">
        <v>204</v>
      </c>
      <c r="AD2084" s="162" t="s">
        <v>204</v>
      </c>
      <c r="AE2084" s="162" t="s">
        <v>204</v>
      </c>
      <c r="AF2084" s="162" t="s">
        <v>204</v>
      </c>
      <c r="AG2084" s="162" t="s">
        <v>197</v>
      </c>
    </row>
    <row r="2085" spans="1:33" x14ac:dyDescent="0.25">
      <c r="A2085" s="162" t="s">
        <v>249</v>
      </c>
      <c r="B2085" s="162" t="s">
        <v>197</v>
      </c>
      <c r="C2085" s="162" t="s">
        <v>197</v>
      </c>
      <c r="D2085" s="162" t="s">
        <v>1358</v>
      </c>
      <c r="E2085" s="162" t="s">
        <v>197</v>
      </c>
      <c r="F2085" s="162" t="s">
        <v>1359</v>
      </c>
      <c r="G2085" s="162" t="s">
        <v>2718</v>
      </c>
      <c r="H2085" s="162" t="s">
        <v>2719</v>
      </c>
      <c r="I2085" s="162" t="s">
        <v>2720</v>
      </c>
      <c r="J2085" s="162" t="s">
        <v>187</v>
      </c>
      <c r="K2085" s="162" t="s">
        <v>47</v>
      </c>
      <c r="L2085" s="162">
        <v>1</v>
      </c>
      <c r="M2085" s="162">
        <v>2020</v>
      </c>
      <c r="N2085" s="162" t="s">
        <v>3525</v>
      </c>
      <c r="O2085" s="162">
        <v>483</v>
      </c>
      <c r="P2085" s="162" t="s">
        <v>246</v>
      </c>
      <c r="Q2085" s="162" t="s">
        <v>246</v>
      </c>
      <c r="R2085" s="162" t="s">
        <v>242</v>
      </c>
      <c r="S2085" s="162" t="s">
        <v>204</v>
      </c>
      <c r="T2085" s="162" t="s">
        <v>204</v>
      </c>
      <c r="U2085" s="162" t="s">
        <v>246</v>
      </c>
      <c r="V2085" s="162" t="s">
        <v>246</v>
      </c>
      <c r="W2085" s="162" t="s">
        <v>204</v>
      </c>
      <c r="X2085" s="162" t="s">
        <v>246</v>
      </c>
      <c r="Y2085" s="162" t="s">
        <v>204</v>
      </c>
      <c r="Z2085" s="162" t="s">
        <v>246</v>
      </c>
      <c r="AA2085" s="162" t="s">
        <v>204</v>
      </c>
      <c r="AB2085" s="162" t="s">
        <v>246</v>
      </c>
      <c r="AC2085" s="162" t="s">
        <v>204</v>
      </c>
      <c r="AD2085" s="162" t="s">
        <v>204</v>
      </c>
      <c r="AE2085" s="162" t="s">
        <v>204</v>
      </c>
      <c r="AF2085" s="162" t="s">
        <v>204</v>
      </c>
      <c r="AG2085" s="162" t="s">
        <v>197</v>
      </c>
    </row>
    <row r="2086" spans="1:33" x14ac:dyDescent="0.25">
      <c r="A2086" s="162" t="s">
        <v>249</v>
      </c>
      <c r="B2086" s="162" t="s">
        <v>197</v>
      </c>
      <c r="C2086" s="162" t="s">
        <v>197</v>
      </c>
      <c r="D2086" s="162" t="s">
        <v>1358</v>
      </c>
      <c r="E2086" s="162" t="s">
        <v>197</v>
      </c>
      <c r="F2086" s="162" t="s">
        <v>1359</v>
      </c>
      <c r="G2086" s="162" t="s">
        <v>2718</v>
      </c>
      <c r="H2086" s="162" t="s">
        <v>2719</v>
      </c>
      <c r="I2086" s="162" t="s">
        <v>2720</v>
      </c>
      <c r="J2086" s="162" t="s">
        <v>187</v>
      </c>
      <c r="K2086" s="162" t="s">
        <v>47</v>
      </c>
      <c r="L2086" s="162">
        <v>5</v>
      </c>
      <c r="M2086" s="162">
        <v>2020</v>
      </c>
      <c r="N2086" s="162" t="s">
        <v>3519</v>
      </c>
      <c r="O2086" s="162">
        <v>2083</v>
      </c>
      <c r="P2086" s="162" t="s">
        <v>246</v>
      </c>
      <c r="Q2086" s="162" t="s">
        <v>246</v>
      </c>
      <c r="R2086" s="162" t="s">
        <v>242</v>
      </c>
      <c r="S2086" s="162" t="s">
        <v>204</v>
      </c>
      <c r="T2086" s="162" t="s">
        <v>204</v>
      </c>
      <c r="U2086" s="162" t="s">
        <v>246</v>
      </c>
      <c r="V2086" s="162" t="s">
        <v>246</v>
      </c>
      <c r="W2086" s="162" t="s">
        <v>204</v>
      </c>
      <c r="X2086" s="162" t="s">
        <v>246</v>
      </c>
      <c r="Y2086" s="162" t="s">
        <v>204</v>
      </c>
      <c r="Z2086" s="162" t="s">
        <v>246</v>
      </c>
      <c r="AA2086" s="162" t="s">
        <v>204</v>
      </c>
      <c r="AB2086" s="162" t="s">
        <v>246</v>
      </c>
      <c r="AC2086" s="162" t="s">
        <v>204</v>
      </c>
      <c r="AD2086" s="162" t="s">
        <v>204</v>
      </c>
      <c r="AE2086" s="162" t="s">
        <v>204</v>
      </c>
      <c r="AF2086" s="162" t="s">
        <v>204</v>
      </c>
      <c r="AG2086" s="162" t="s">
        <v>197</v>
      </c>
    </row>
    <row r="2087" spans="1:33" x14ac:dyDescent="0.25">
      <c r="A2087" s="162" t="s">
        <v>249</v>
      </c>
      <c r="B2087" s="162" t="s">
        <v>197</v>
      </c>
      <c r="C2087" s="162" t="s">
        <v>197</v>
      </c>
      <c r="D2087" s="162" t="s">
        <v>1358</v>
      </c>
      <c r="E2087" s="162" t="s">
        <v>197</v>
      </c>
      <c r="F2087" s="162" t="s">
        <v>1359</v>
      </c>
      <c r="G2087" s="162" t="s">
        <v>2718</v>
      </c>
      <c r="H2087" s="162" t="s">
        <v>2719</v>
      </c>
      <c r="I2087" s="162" t="s">
        <v>2720</v>
      </c>
      <c r="J2087" s="162" t="s">
        <v>187</v>
      </c>
      <c r="K2087" s="162" t="s">
        <v>47</v>
      </c>
      <c r="L2087" s="162">
        <v>7</v>
      </c>
      <c r="M2087" s="162">
        <v>2020</v>
      </c>
      <c r="N2087" s="162" t="s">
        <v>3529</v>
      </c>
      <c r="O2087" s="162">
        <v>2183</v>
      </c>
      <c r="P2087" s="162" t="s">
        <v>246</v>
      </c>
      <c r="Q2087" s="162" t="s">
        <v>246</v>
      </c>
      <c r="R2087" s="162" t="s">
        <v>242</v>
      </c>
      <c r="S2087" s="162" t="s">
        <v>204</v>
      </c>
      <c r="T2087" s="162" t="s">
        <v>204</v>
      </c>
      <c r="U2087" s="162" t="s">
        <v>246</v>
      </c>
      <c r="V2087" s="162" t="s">
        <v>246</v>
      </c>
      <c r="W2087" s="162" t="s">
        <v>204</v>
      </c>
      <c r="X2087" s="162" t="s">
        <v>246</v>
      </c>
      <c r="Y2087" s="162" t="s">
        <v>204</v>
      </c>
      <c r="Z2087" s="162" t="s">
        <v>246</v>
      </c>
      <c r="AA2087" s="162" t="s">
        <v>204</v>
      </c>
      <c r="AB2087" s="162" t="s">
        <v>246</v>
      </c>
      <c r="AC2087" s="162" t="s">
        <v>204</v>
      </c>
      <c r="AD2087" s="162" t="s">
        <v>204</v>
      </c>
      <c r="AE2087" s="162" t="s">
        <v>204</v>
      </c>
      <c r="AF2087" s="162" t="s">
        <v>204</v>
      </c>
      <c r="AG2087" s="162" t="s">
        <v>197</v>
      </c>
    </row>
    <row r="2088" spans="1:33" x14ac:dyDescent="0.25">
      <c r="A2088" s="162" t="s">
        <v>249</v>
      </c>
      <c r="B2088" s="162" t="s">
        <v>197</v>
      </c>
      <c r="C2088" s="162" t="s">
        <v>197</v>
      </c>
      <c r="D2088" s="162" t="s">
        <v>1358</v>
      </c>
      <c r="E2088" s="162" t="s">
        <v>197</v>
      </c>
      <c r="F2088" s="162" t="s">
        <v>1359</v>
      </c>
      <c r="G2088" s="162" t="s">
        <v>2718</v>
      </c>
      <c r="H2088" s="162" t="s">
        <v>2719</v>
      </c>
      <c r="I2088" s="162" t="s">
        <v>2720</v>
      </c>
      <c r="J2088" s="162" t="s">
        <v>187</v>
      </c>
      <c r="K2088" s="162" t="s">
        <v>47</v>
      </c>
      <c r="L2088" s="162">
        <v>4</v>
      </c>
      <c r="M2088" s="162">
        <v>2020</v>
      </c>
      <c r="N2088" s="162" t="s">
        <v>3531</v>
      </c>
      <c r="O2088" s="162">
        <v>1981</v>
      </c>
      <c r="P2088" s="162" t="s">
        <v>246</v>
      </c>
      <c r="Q2088" s="162" t="s">
        <v>246</v>
      </c>
      <c r="R2088" s="162" t="s">
        <v>242</v>
      </c>
      <c r="S2088" s="162" t="s">
        <v>204</v>
      </c>
      <c r="T2088" s="162" t="s">
        <v>204</v>
      </c>
      <c r="U2088" s="162" t="s">
        <v>246</v>
      </c>
      <c r="V2088" s="162" t="s">
        <v>246</v>
      </c>
      <c r="W2088" s="162" t="s">
        <v>204</v>
      </c>
      <c r="X2088" s="162" t="s">
        <v>246</v>
      </c>
      <c r="Y2088" s="162" t="s">
        <v>204</v>
      </c>
      <c r="Z2088" s="162" t="s">
        <v>246</v>
      </c>
      <c r="AA2088" s="162" t="s">
        <v>204</v>
      </c>
      <c r="AB2088" s="162" t="s">
        <v>246</v>
      </c>
      <c r="AC2088" s="162" t="s">
        <v>204</v>
      </c>
      <c r="AD2088" s="162" t="s">
        <v>204</v>
      </c>
      <c r="AE2088" s="162" t="s">
        <v>204</v>
      </c>
      <c r="AF2088" s="162" t="s">
        <v>204</v>
      </c>
      <c r="AG2088" s="162" t="s">
        <v>197</v>
      </c>
    </row>
    <row r="2089" spans="1:33" x14ac:dyDescent="0.25">
      <c r="A2089" s="162" t="s">
        <v>249</v>
      </c>
      <c r="B2089" s="162" t="s">
        <v>197</v>
      </c>
      <c r="C2089" s="162" t="s">
        <v>197</v>
      </c>
      <c r="D2089" s="162" t="s">
        <v>1358</v>
      </c>
      <c r="E2089" s="162" t="s">
        <v>197</v>
      </c>
      <c r="F2089" s="162" t="s">
        <v>1359</v>
      </c>
      <c r="G2089" s="162" t="s">
        <v>2718</v>
      </c>
      <c r="H2089" s="162" t="s">
        <v>2719</v>
      </c>
      <c r="I2089" s="162" t="s">
        <v>2720</v>
      </c>
      <c r="J2089" s="162" t="s">
        <v>187</v>
      </c>
      <c r="K2089" s="162" t="s">
        <v>47</v>
      </c>
      <c r="L2089" s="162">
        <v>7</v>
      </c>
      <c r="M2089" s="162">
        <v>2019</v>
      </c>
      <c r="N2089" s="162" t="s">
        <v>3520</v>
      </c>
      <c r="O2089" s="162">
        <v>2631</v>
      </c>
      <c r="P2089" s="162" t="s">
        <v>246</v>
      </c>
      <c r="Q2089" s="162" t="s">
        <v>246</v>
      </c>
      <c r="R2089" s="162" t="s">
        <v>242</v>
      </c>
      <c r="S2089" s="162" t="s">
        <v>204</v>
      </c>
      <c r="T2089" s="162" t="s">
        <v>204</v>
      </c>
      <c r="U2089" s="162" t="s">
        <v>246</v>
      </c>
      <c r="V2089" s="162" t="s">
        <v>246</v>
      </c>
      <c r="W2089" s="162" t="s">
        <v>204</v>
      </c>
      <c r="X2089" s="162" t="s">
        <v>246</v>
      </c>
      <c r="Y2089" s="162" t="s">
        <v>204</v>
      </c>
      <c r="Z2089" s="162" t="s">
        <v>246</v>
      </c>
      <c r="AA2089" s="162" t="s">
        <v>204</v>
      </c>
      <c r="AB2089" s="162" t="s">
        <v>246</v>
      </c>
      <c r="AC2089" s="162" t="s">
        <v>204</v>
      </c>
      <c r="AD2089" s="162" t="s">
        <v>204</v>
      </c>
      <c r="AE2089" s="162" t="s">
        <v>204</v>
      </c>
      <c r="AF2089" s="162" t="s">
        <v>204</v>
      </c>
      <c r="AG2089" s="162" t="s">
        <v>197</v>
      </c>
    </row>
    <row r="2090" spans="1:33" x14ac:dyDescent="0.25">
      <c r="A2090" s="162" t="s">
        <v>249</v>
      </c>
      <c r="B2090" s="162" t="s">
        <v>197</v>
      </c>
      <c r="C2090" s="162" t="s">
        <v>197</v>
      </c>
      <c r="D2090" s="162" t="s">
        <v>1358</v>
      </c>
      <c r="E2090" s="162" t="s">
        <v>197</v>
      </c>
      <c r="F2090" s="162" t="s">
        <v>1359</v>
      </c>
      <c r="G2090" s="162" t="s">
        <v>2718</v>
      </c>
      <c r="H2090" s="162" t="s">
        <v>2719</v>
      </c>
      <c r="I2090" s="162" t="s">
        <v>2720</v>
      </c>
      <c r="J2090" s="162" t="s">
        <v>187</v>
      </c>
      <c r="K2090" s="162" t="s">
        <v>47</v>
      </c>
      <c r="L2090" s="162">
        <v>9</v>
      </c>
      <c r="M2090" s="162">
        <v>2019</v>
      </c>
      <c r="N2090" s="162" t="s">
        <v>3522</v>
      </c>
      <c r="O2090" s="162">
        <v>1561</v>
      </c>
      <c r="P2090" s="162" t="s">
        <v>246</v>
      </c>
      <c r="Q2090" s="162" t="s">
        <v>246</v>
      </c>
      <c r="R2090" s="162" t="s">
        <v>242</v>
      </c>
      <c r="S2090" s="162" t="s">
        <v>204</v>
      </c>
      <c r="T2090" s="162" t="s">
        <v>204</v>
      </c>
      <c r="U2090" s="162" t="s">
        <v>246</v>
      </c>
      <c r="V2090" s="162" t="s">
        <v>246</v>
      </c>
      <c r="W2090" s="162" t="s">
        <v>204</v>
      </c>
      <c r="X2090" s="162" t="s">
        <v>246</v>
      </c>
      <c r="Y2090" s="162" t="s">
        <v>204</v>
      </c>
      <c r="Z2090" s="162" t="s">
        <v>246</v>
      </c>
      <c r="AA2090" s="162" t="s">
        <v>204</v>
      </c>
      <c r="AB2090" s="162" t="s">
        <v>246</v>
      </c>
      <c r="AC2090" s="162" t="s">
        <v>204</v>
      </c>
      <c r="AD2090" s="162" t="s">
        <v>204</v>
      </c>
      <c r="AE2090" s="162" t="s">
        <v>204</v>
      </c>
      <c r="AF2090" s="162" t="s">
        <v>204</v>
      </c>
      <c r="AG2090" s="162" t="s">
        <v>197</v>
      </c>
    </row>
    <row r="2091" spans="1:33" x14ac:dyDescent="0.25">
      <c r="A2091" s="162" t="s">
        <v>249</v>
      </c>
      <c r="B2091" s="162" t="s">
        <v>197</v>
      </c>
      <c r="C2091" s="162" t="s">
        <v>197</v>
      </c>
      <c r="D2091" s="162" t="s">
        <v>1358</v>
      </c>
      <c r="E2091" s="162" t="s">
        <v>197</v>
      </c>
      <c r="F2091" s="162" t="s">
        <v>1359</v>
      </c>
      <c r="G2091" s="162" t="s">
        <v>2718</v>
      </c>
      <c r="H2091" s="162" t="s">
        <v>2719</v>
      </c>
      <c r="I2091" s="162" t="s">
        <v>2720</v>
      </c>
      <c r="J2091" s="162" t="s">
        <v>187</v>
      </c>
      <c r="K2091" s="162" t="s">
        <v>47</v>
      </c>
      <c r="L2091" s="162">
        <v>11</v>
      </c>
      <c r="M2091" s="162">
        <v>2019</v>
      </c>
      <c r="N2091" s="162" t="s">
        <v>3530</v>
      </c>
      <c r="O2091" s="162">
        <v>932</v>
      </c>
      <c r="P2091" s="162" t="s">
        <v>246</v>
      </c>
      <c r="Q2091" s="162" t="s">
        <v>246</v>
      </c>
      <c r="R2091" s="162" t="s">
        <v>242</v>
      </c>
      <c r="S2091" s="162" t="s">
        <v>204</v>
      </c>
      <c r="T2091" s="162" t="s">
        <v>204</v>
      </c>
      <c r="U2091" s="162" t="s">
        <v>246</v>
      </c>
      <c r="V2091" s="162" t="s">
        <v>246</v>
      </c>
      <c r="W2091" s="162" t="s">
        <v>204</v>
      </c>
      <c r="X2091" s="162" t="s">
        <v>246</v>
      </c>
      <c r="Y2091" s="162" t="s">
        <v>204</v>
      </c>
      <c r="Z2091" s="162" t="s">
        <v>246</v>
      </c>
      <c r="AA2091" s="162" t="s">
        <v>204</v>
      </c>
      <c r="AB2091" s="162" t="s">
        <v>246</v>
      </c>
      <c r="AC2091" s="162" t="s">
        <v>204</v>
      </c>
      <c r="AD2091" s="162" t="s">
        <v>204</v>
      </c>
      <c r="AE2091" s="162" t="s">
        <v>204</v>
      </c>
      <c r="AF2091" s="162" t="s">
        <v>204</v>
      </c>
      <c r="AG2091" s="162" t="s">
        <v>197</v>
      </c>
    </row>
    <row r="2092" spans="1:33" x14ac:dyDescent="0.25">
      <c r="A2092" s="162" t="s">
        <v>249</v>
      </c>
      <c r="B2092" s="162" t="s">
        <v>197</v>
      </c>
      <c r="C2092" s="162" t="s">
        <v>197</v>
      </c>
      <c r="D2092" s="162" t="s">
        <v>1358</v>
      </c>
      <c r="E2092" s="162" t="s">
        <v>197</v>
      </c>
      <c r="F2092" s="162" t="s">
        <v>1359</v>
      </c>
      <c r="G2092" s="162" t="s">
        <v>2718</v>
      </c>
      <c r="H2092" s="162" t="s">
        <v>2719</v>
      </c>
      <c r="I2092" s="162" t="s">
        <v>2720</v>
      </c>
      <c r="J2092" s="162" t="s">
        <v>187</v>
      </c>
      <c r="K2092" s="162" t="s">
        <v>47</v>
      </c>
      <c r="L2092" s="162">
        <v>12</v>
      </c>
      <c r="M2092" s="162">
        <v>2019</v>
      </c>
      <c r="N2092" s="162" t="s">
        <v>3524</v>
      </c>
      <c r="O2092" s="162">
        <v>512</v>
      </c>
      <c r="P2092" s="162" t="s">
        <v>246</v>
      </c>
      <c r="Q2092" s="162" t="s">
        <v>246</v>
      </c>
      <c r="R2092" s="162" t="s">
        <v>242</v>
      </c>
      <c r="S2092" s="162" t="s">
        <v>204</v>
      </c>
      <c r="T2092" s="162" t="s">
        <v>204</v>
      </c>
      <c r="U2092" s="162" t="s">
        <v>246</v>
      </c>
      <c r="V2092" s="162" t="s">
        <v>246</v>
      </c>
      <c r="W2092" s="162" t="s">
        <v>204</v>
      </c>
      <c r="X2092" s="162" t="s">
        <v>246</v>
      </c>
      <c r="Y2092" s="162" t="s">
        <v>204</v>
      </c>
      <c r="Z2092" s="162" t="s">
        <v>246</v>
      </c>
      <c r="AA2092" s="162" t="s">
        <v>204</v>
      </c>
      <c r="AB2092" s="162" t="s">
        <v>246</v>
      </c>
      <c r="AC2092" s="162" t="s">
        <v>204</v>
      </c>
      <c r="AD2092" s="162" t="s">
        <v>204</v>
      </c>
      <c r="AE2092" s="162" t="s">
        <v>204</v>
      </c>
      <c r="AF2092" s="162" t="s">
        <v>204</v>
      </c>
      <c r="AG2092" s="162" t="s">
        <v>197</v>
      </c>
    </row>
    <row r="2093" spans="1:33" x14ac:dyDescent="0.25">
      <c r="A2093" s="162" t="s">
        <v>249</v>
      </c>
      <c r="B2093" s="162" t="s">
        <v>197</v>
      </c>
      <c r="C2093" s="162" t="s">
        <v>197</v>
      </c>
      <c r="D2093" s="162" t="s">
        <v>1358</v>
      </c>
      <c r="E2093" s="162" t="s">
        <v>197</v>
      </c>
      <c r="F2093" s="162" t="s">
        <v>1359</v>
      </c>
      <c r="G2093" s="162" t="s">
        <v>2718</v>
      </c>
      <c r="H2093" s="162" t="s">
        <v>2719</v>
      </c>
      <c r="I2093" s="162" t="s">
        <v>2720</v>
      </c>
      <c r="J2093" s="162" t="s">
        <v>187</v>
      </c>
      <c r="K2093" s="162" t="s">
        <v>47</v>
      </c>
      <c r="L2093" s="162">
        <v>10</v>
      </c>
      <c r="M2093" s="162">
        <v>2019</v>
      </c>
      <c r="N2093" s="162" t="s">
        <v>3523</v>
      </c>
      <c r="O2093" s="162">
        <v>1556</v>
      </c>
      <c r="P2093" s="162" t="s">
        <v>246</v>
      </c>
      <c r="Q2093" s="162" t="s">
        <v>246</v>
      </c>
      <c r="R2093" s="162" t="s">
        <v>242</v>
      </c>
      <c r="S2093" s="162" t="s">
        <v>204</v>
      </c>
      <c r="T2093" s="162" t="s">
        <v>204</v>
      </c>
      <c r="U2093" s="162" t="s">
        <v>246</v>
      </c>
      <c r="V2093" s="162" t="s">
        <v>246</v>
      </c>
      <c r="W2093" s="162" t="s">
        <v>204</v>
      </c>
      <c r="X2093" s="162" t="s">
        <v>246</v>
      </c>
      <c r="Y2093" s="162" t="s">
        <v>204</v>
      </c>
      <c r="Z2093" s="162" t="s">
        <v>246</v>
      </c>
      <c r="AA2093" s="162" t="s">
        <v>204</v>
      </c>
      <c r="AB2093" s="162" t="s">
        <v>246</v>
      </c>
      <c r="AC2093" s="162" t="s">
        <v>204</v>
      </c>
      <c r="AD2093" s="162" t="s">
        <v>204</v>
      </c>
      <c r="AE2093" s="162" t="s">
        <v>204</v>
      </c>
      <c r="AF2093" s="162" t="s">
        <v>204</v>
      </c>
      <c r="AG2093" s="162" t="s">
        <v>197</v>
      </c>
    </row>
    <row r="2094" spans="1:33" x14ac:dyDescent="0.25">
      <c r="A2094" s="162" t="s">
        <v>249</v>
      </c>
      <c r="B2094" s="162" t="s">
        <v>197</v>
      </c>
      <c r="C2094" s="162" t="s">
        <v>197</v>
      </c>
      <c r="D2094" s="162" t="s">
        <v>1358</v>
      </c>
      <c r="E2094" s="162" t="s">
        <v>197</v>
      </c>
      <c r="F2094" s="162" t="s">
        <v>1359</v>
      </c>
      <c r="G2094" s="162" t="s">
        <v>2718</v>
      </c>
      <c r="H2094" s="162" t="s">
        <v>2719</v>
      </c>
      <c r="I2094" s="162" t="s">
        <v>2720</v>
      </c>
      <c r="J2094" s="162" t="s">
        <v>187</v>
      </c>
      <c r="K2094" s="162" t="s">
        <v>47</v>
      </c>
      <c r="L2094" s="162">
        <v>2</v>
      </c>
      <c r="M2094" s="162">
        <v>2020</v>
      </c>
      <c r="N2094" s="162" t="s">
        <v>3526</v>
      </c>
      <c r="O2094" s="162">
        <v>1221</v>
      </c>
      <c r="P2094" s="162" t="s">
        <v>246</v>
      </c>
      <c r="Q2094" s="162" t="s">
        <v>246</v>
      </c>
      <c r="R2094" s="162" t="s">
        <v>242</v>
      </c>
      <c r="S2094" s="162" t="s">
        <v>204</v>
      </c>
      <c r="T2094" s="162" t="s">
        <v>204</v>
      </c>
      <c r="U2094" s="162" t="s">
        <v>246</v>
      </c>
      <c r="V2094" s="162" t="s">
        <v>246</v>
      </c>
      <c r="W2094" s="162" t="s">
        <v>204</v>
      </c>
      <c r="X2094" s="162" t="s">
        <v>246</v>
      </c>
      <c r="Y2094" s="162" t="s">
        <v>204</v>
      </c>
      <c r="Z2094" s="162" t="s">
        <v>246</v>
      </c>
      <c r="AA2094" s="162" t="s">
        <v>204</v>
      </c>
      <c r="AB2094" s="162" t="s">
        <v>246</v>
      </c>
      <c r="AC2094" s="162" t="s">
        <v>204</v>
      </c>
      <c r="AD2094" s="162" t="s">
        <v>204</v>
      </c>
      <c r="AE2094" s="162" t="s">
        <v>204</v>
      </c>
      <c r="AF2094" s="162" t="s">
        <v>204</v>
      </c>
      <c r="AG2094" s="162" t="s">
        <v>197</v>
      </c>
    </row>
    <row r="2095" spans="1:33" x14ac:dyDescent="0.25">
      <c r="A2095" s="162" t="s">
        <v>249</v>
      </c>
      <c r="B2095" s="162" t="s">
        <v>197</v>
      </c>
      <c r="C2095" s="162" t="s">
        <v>197</v>
      </c>
      <c r="D2095" s="162" t="s">
        <v>1358</v>
      </c>
      <c r="E2095" s="162" t="s">
        <v>197</v>
      </c>
      <c r="F2095" s="162" t="s">
        <v>1359</v>
      </c>
      <c r="G2095" s="162" t="s">
        <v>2718</v>
      </c>
      <c r="H2095" s="162" t="s">
        <v>2719</v>
      </c>
      <c r="I2095" s="162" t="s">
        <v>2720</v>
      </c>
      <c r="J2095" s="162" t="s">
        <v>187</v>
      </c>
      <c r="K2095" s="162" t="s">
        <v>47</v>
      </c>
      <c r="L2095" s="162">
        <v>6</v>
      </c>
      <c r="M2095" s="162">
        <v>2020</v>
      </c>
      <c r="N2095" s="162" t="s">
        <v>3528</v>
      </c>
      <c r="O2095" s="162">
        <v>1581</v>
      </c>
      <c r="P2095" s="162" t="s">
        <v>246</v>
      </c>
      <c r="Q2095" s="162" t="s">
        <v>246</v>
      </c>
      <c r="R2095" s="162" t="s">
        <v>242</v>
      </c>
      <c r="S2095" s="162" t="s">
        <v>204</v>
      </c>
      <c r="T2095" s="162" t="s">
        <v>204</v>
      </c>
      <c r="U2095" s="162" t="s">
        <v>246</v>
      </c>
      <c r="V2095" s="162" t="s">
        <v>246</v>
      </c>
      <c r="W2095" s="162" t="s">
        <v>204</v>
      </c>
      <c r="X2095" s="162" t="s">
        <v>246</v>
      </c>
      <c r="Y2095" s="162" t="s">
        <v>204</v>
      </c>
      <c r="Z2095" s="162" t="s">
        <v>246</v>
      </c>
      <c r="AA2095" s="162" t="s">
        <v>204</v>
      </c>
      <c r="AB2095" s="162" t="s">
        <v>246</v>
      </c>
      <c r="AC2095" s="162" t="s">
        <v>204</v>
      </c>
      <c r="AD2095" s="162" t="s">
        <v>204</v>
      </c>
      <c r="AE2095" s="162" t="s">
        <v>204</v>
      </c>
      <c r="AF2095" s="162" t="s">
        <v>204</v>
      </c>
      <c r="AG2095" s="162" t="s">
        <v>197</v>
      </c>
    </row>
    <row r="2096" spans="1:33" x14ac:dyDescent="0.25">
      <c r="A2096" s="162" t="s">
        <v>249</v>
      </c>
      <c r="B2096" s="162" t="s">
        <v>197</v>
      </c>
      <c r="C2096" s="162" t="s">
        <v>197</v>
      </c>
      <c r="D2096" s="162" t="s">
        <v>1358</v>
      </c>
      <c r="E2096" s="162" t="s">
        <v>197</v>
      </c>
      <c r="F2096" s="162" t="s">
        <v>1359</v>
      </c>
      <c r="G2096" s="162" t="s">
        <v>2718</v>
      </c>
      <c r="H2096" s="162" t="s">
        <v>2719</v>
      </c>
      <c r="I2096" s="162" t="s">
        <v>2720</v>
      </c>
      <c r="J2096" s="162" t="s">
        <v>187</v>
      </c>
      <c r="K2096" s="162" t="s">
        <v>47</v>
      </c>
      <c r="L2096" s="162">
        <v>3</v>
      </c>
      <c r="M2096" s="162">
        <v>2020</v>
      </c>
      <c r="N2096" s="162" t="s">
        <v>3527</v>
      </c>
      <c r="O2096" s="162">
        <v>1369</v>
      </c>
      <c r="P2096" s="162" t="s">
        <v>246</v>
      </c>
      <c r="Q2096" s="162" t="s">
        <v>246</v>
      </c>
      <c r="R2096" s="162" t="s">
        <v>242</v>
      </c>
      <c r="S2096" s="162" t="s">
        <v>204</v>
      </c>
      <c r="T2096" s="162" t="s">
        <v>204</v>
      </c>
      <c r="U2096" s="162" t="s">
        <v>246</v>
      </c>
      <c r="V2096" s="162" t="s">
        <v>246</v>
      </c>
      <c r="W2096" s="162" t="s">
        <v>204</v>
      </c>
      <c r="X2096" s="162" t="s">
        <v>246</v>
      </c>
      <c r="Y2096" s="162" t="s">
        <v>204</v>
      </c>
      <c r="Z2096" s="162" t="s">
        <v>246</v>
      </c>
      <c r="AA2096" s="162" t="s">
        <v>204</v>
      </c>
      <c r="AB2096" s="162" t="s">
        <v>246</v>
      </c>
      <c r="AC2096" s="162" t="s">
        <v>204</v>
      </c>
      <c r="AD2096" s="162" t="s">
        <v>204</v>
      </c>
      <c r="AE2096" s="162" t="s">
        <v>204</v>
      </c>
      <c r="AF2096" s="162" t="s">
        <v>204</v>
      </c>
      <c r="AG2096" s="162" t="s">
        <v>197</v>
      </c>
    </row>
    <row r="2097" spans="1:33" x14ac:dyDescent="0.25">
      <c r="A2097" s="162" t="s">
        <v>249</v>
      </c>
      <c r="B2097" s="162" t="s">
        <v>197</v>
      </c>
      <c r="C2097" s="162" t="s">
        <v>197</v>
      </c>
      <c r="D2097" s="162" t="s">
        <v>1358</v>
      </c>
      <c r="E2097" s="162" t="s">
        <v>197</v>
      </c>
      <c r="F2097" s="162" t="s">
        <v>1359</v>
      </c>
      <c r="G2097" s="162" t="s">
        <v>3207</v>
      </c>
      <c r="H2097" s="162" t="s">
        <v>3208</v>
      </c>
      <c r="I2097" s="162" t="s">
        <v>2986</v>
      </c>
      <c r="J2097" s="162" t="s">
        <v>1523</v>
      </c>
      <c r="K2097" s="162" t="s">
        <v>10</v>
      </c>
      <c r="L2097" s="162">
        <v>7</v>
      </c>
      <c r="M2097" s="162">
        <v>2019</v>
      </c>
      <c r="N2097" s="162" t="s">
        <v>3534</v>
      </c>
      <c r="O2097" s="162">
        <v>1200</v>
      </c>
      <c r="P2097" s="162" t="s">
        <v>246</v>
      </c>
      <c r="Q2097" s="162" t="s">
        <v>246</v>
      </c>
      <c r="R2097" s="162" t="s">
        <v>242</v>
      </c>
      <c r="S2097" s="162" t="s">
        <v>204</v>
      </c>
      <c r="T2097" s="162" t="s">
        <v>204</v>
      </c>
      <c r="U2097" s="162" t="s">
        <v>246</v>
      </c>
      <c r="V2097" s="162" t="s">
        <v>246</v>
      </c>
      <c r="W2097" s="162" t="s">
        <v>204</v>
      </c>
      <c r="X2097" s="162" t="s">
        <v>205</v>
      </c>
      <c r="Y2097" s="162" t="s">
        <v>205</v>
      </c>
      <c r="Z2097" s="162" t="s">
        <v>246</v>
      </c>
      <c r="AA2097" s="162" t="s">
        <v>204</v>
      </c>
      <c r="AB2097" s="162" t="s">
        <v>246</v>
      </c>
      <c r="AC2097" s="162" t="s">
        <v>204</v>
      </c>
      <c r="AD2097" s="162" t="s">
        <v>204</v>
      </c>
      <c r="AE2097" s="162" t="s">
        <v>246</v>
      </c>
      <c r="AF2097" s="162" t="s">
        <v>204</v>
      </c>
      <c r="AG2097" s="162" t="s">
        <v>197</v>
      </c>
    </row>
    <row r="2098" spans="1:33" x14ac:dyDescent="0.25">
      <c r="A2098" s="162" t="s">
        <v>249</v>
      </c>
      <c r="B2098" s="162" t="s">
        <v>197</v>
      </c>
      <c r="C2098" s="162" t="s">
        <v>197</v>
      </c>
      <c r="D2098" s="162" t="s">
        <v>1358</v>
      </c>
      <c r="E2098" s="162" t="s">
        <v>197</v>
      </c>
      <c r="F2098" s="162" t="s">
        <v>1359</v>
      </c>
      <c r="G2098" s="162" t="s">
        <v>3207</v>
      </c>
      <c r="H2098" s="162" t="s">
        <v>3208</v>
      </c>
      <c r="I2098" s="162" t="s">
        <v>2986</v>
      </c>
      <c r="J2098" s="162" t="s">
        <v>1523</v>
      </c>
      <c r="K2098" s="162" t="s">
        <v>10</v>
      </c>
      <c r="L2098" s="162">
        <v>7</v>
      </c>
      <c r="M2098" s="162">
        <v>2019</v>
      </c>
      <c r="N2098" s="162" t="s">
        <v>3535</v>
      </c>
      <c r="O2098" s="162">
        <v>1200</v>
      </c>
      <c r="P2098" s="162" t="s">
        <v>246</v>
      </c>
      <c r="Q2098" s="162" t="s">
        <v>246</v>
      </c>
      <c r="R2098" s="162" t="s">
        <v>242</v>
      </c>
      <c r="S2098" s="162" t="s">
        <v>204</v>
      </c>
      <c r="T2098" s="162" t="s">
        <v>204</v>
      </c>
      <c r="U2098" s="162" t="s">
        <v>246</v>
      </c>
      <c r="V2098" s="162" t="s">
        <v>246</v>
      </c>
      <c r="W2098" s="162" t="s">
        <v>204</v>
      </c>
      <c r="X2098" s="162" t="s">
        <v>205</v>
      </c>
      <c r="Y2098" s="162" t="s">
        <v>205</v>
      </c>
      <c r="Z2098" s="162" t="s">
        <v>246</v>
      </c>
      <c r="AA2098" s="162" t="s">
        <v>204</v>
      </c>
      <c r="AB2098" s="162" t="s">
        <v>246</v>
      </c>
      <c r="AC2098" s="162" t="s">
        <v>204</v>
      </c>
      <c r="AD2098" s="162" t="s">
        <v>204</v>
      </c>
      <c r="AE2098" s="162" t="s">
        <v>246</v>
      </c>
      <c r="AF2098" s="162" t="s">
        <v>204</v>
      </c>
      <c r="AG2098" s="162" t="s">
        <v>197</v>
      </c>
    </row>
    <row r="2099" spans="1:33" x14ac:dyDescent="0.25">
      <c r="A2099" s="162" t="s">
        <v>249</v>
      </c>
      <c r="B2099" s="162" t="s">
        <v>197</v>
      </c>
      <c r="C2099" s="162" t="s">
        <v>197</v>
      </c>
      <c r="D2099" s="162" t="s">
        <v>1358</v>
      </c>
      <c r="E2099" s="162" t="s">
        <v>197</v>
      </c>
      <c r="F2099" s="162" t="s">
        <v>1359</v>
      </c>
      <c r="G2099" s="162" t="s">
        <v>3207</v>
      </c>
      <c r="H2099" s="162" t="s">
        <v>3208</v>
      </c>
      <c r="I2099" s="162" t="s">
        <v>2986</v>
      </c>
      <c r="J2099" s="162" t="s">
        <v>1523</v>
      </c>
      <c r="K2099" s="162" t="s">
        <v>10</v>
      </c>
      <c r="L2099" s="162">
        <v>7</v>
      </c>
      <c r="M2099" s="162">
        <v>2019</v>
      </c>
      <c r="N2099" s="162" t="s">
        <v>3533</v>
      </c>
      <c r="O2099" s="162">
        <v>1200</v>
      </c>
      <c r="P2099" s="162" t="s">
        <v>246</v>
      </c>
      <c r="Q2099" s="162" t="s">
        <v>246</v>
      </c>
      <c r="R2099" s="162" t="s">
        <v>242</v>
      </c>
      <c r="S2099" s="162" t="s">
        <v>204</v>
      </c>
      <c r="T2099" s="162" t="s">
        <v>204</v>
      </c>
      <c r="U2099" s="162" t="s">
        <v>246</v>
      </c>
      <c r="V2099" s="162" t="s">
        <v>246</v>
      </c>
      <c r="W2099" s="162" t="s">
        <v>204</v>
      </c>
      <c r="X2099" s="162" t="s">
        <v>205</v>
      </c>
      <c r="Y2099" s="162" t="s">
        <v>205</v>
      </c>
      <c r="Z2099" s="162" t="s">
        <v>246</v>
      </c>
      <c r="AA2099" s="162" t="s">
        <v>204</v>
      </c>
      <c r="AB2099" s="162" t="s">
        <v>246</v>
      </c>
      <c r="AC2099" s="162" t="s">
        <v>204</v>
      </c>
      <c r="AD2099" s="162" t="s">
        <v>204</v>
      </c>
      <c r="AE2099" s="162" t="s">
        <v>246</v>
      </c>
      <c r="AF2099" s="162" t="s">
        <v>204</v>
      </c>
      <c r="AG2099" s="162" t="s">
        <v>197</v>
      </c>
    </row>
    <row r="2100" spans="1:33" x14ac:dyDescent="0.25">
      <c r="A2100" s="162" t="s">
        <v>249</v>
      </c>
      <c r="B2100" s="162" t="s">
        <v>197</v>
      </c>
      <c r="C2100" s="162" t="s">
        <v>197</v>
      </c>
      <c r="D2100" s="162" t="s">
        <v>1358</v>
      </c>
      <c r="E2100" s="162" t="s">
        <v>197</v>
      </c>
      <c r="F2100" s="162" t="s">
        <v>1359</v>
      </c>
      <c r="G2100" s="162" t="s">
        <v>3207</v>
      </c>
      <c r="H2100" s="162" t="s">
        <v>3208</v>
      </c>
      <c r="I2100" s="162" t="s">
        <v>2986</v>
      </c>
      <c r="J2100" s="162" t="s">
        <v>1523</v>
      </c>
      <c r="K2100" s="162" t="s">
        <v>10</v>
      </c>
      <c r="L2100" s="162">
        <v>7</v>
      </c>
      <c r="M2100" s="162">
        <v>2019</v>
      </c>
      <c r="N2100" s="162" t="s">
        <v>3532</v>
      </c>
      <c r="O2100" s="162">
        <v>600</v>
      </c>
      <c r="P2100" s="162" t="s">
        <v>246</v>
      </c>
      <c r="Q2100" s="162" t="s">
        <v>246</v>
      </c>
      <c r="R2100" s="162" t="s">
        <v>242</v>
      </c>
      <c r="S2100" s="162" t="s">
        <v>204</v>
      </c>
      <c r="T2100" s="162" t="s">
        <v>204</v>
      </c>
      <c r="U2100" s="162" t="s">
        <v>246</v>
      </c>
      <c r="V2100" s="162" t="s">
        <v>246</v>
      </c>
      <c r="W2100" s="162" t="s">
        <v>204</v>
      </c>
      <c r="X2100" s="162" t="s">
        <v>205</v>
      </c>
      <c r="Y2100" s="162" t="s">
        <v>205</v>
      </c>
      <c r="Z2100" s="162" t="s">
        <v>246</v>
      </c>
      <c r="AA2100" s="162" t="s">
        <v>204</v>
      </c>
      <c r="AB2100" s="162" t="s">
        <v>246</v>
      </c>
      <c r="AC2100" s="162" t="s">
        <v>204</v>
      </c>
      <c r="AD2100" s="162" t="s">
        <v>204</v>
      </c>
      <c r="AE2100" s="162" t="s">
        <v>246</v>
      </c>
      <c r="AF2100" s="162" t="s">
        <v>204</v>
      </c>
      <c r="AG2100" s="162" t="s">
        <v>197</v>
      </c>
    </row>
    <row r="2101" spans="1:33" x14ac:dyDescent="0.25">
      <c r="A2101" s="162" t="s">
        <v>249</v>
      </c>
      <c r="B2101" s="162" t="s">
        <v>197</v>
      </c>
      <c r="C2101" s="162" t="s">
        <v>197</v>
      </c>
      <c r="D2101" s="162" t="s">
        <v>1358</v>
      </c>
      <c r="E2101" s="162" t="s">
        <v>197</v>
      </c>
      <c r="F2101" s="162" t="s">
        <v>1359</v>
      </c>
      <c r="G2101" s="162" t="s">
        <v>3207</v>
      </c>
      <c r="H2101" s="162" t="s">
        <v>3208</v>
      </c>
      <c r="I2101" s="162" t="s">
        <v>2986</v>
      </c>
      <c r="J2101" s="162" t="s">
        <v>1523</v>
      </c>
      <c r="K2101" s="162" t="s">
        <v>10</v>
      </c>
      <c r="L2101" s="162">
        <v>10</v>
      </c>
      <c r="M2101" s="162">
        <v>2019</v>
      </c>
      <c r="N2101" s="162" t="s">
        <v>3540</v>
      </c>
      <c r="O2101" s="162">
        <v>3000</v>
      </c>
      <c r="P2101" s="162" t="s">
        <v>246</v>
      </c>
      <c r="Q2101" s="162" t="s">
        <v>246</v>
      </c>
      <c r="R2101" s="162" t="s">
        <v>242</v>
      </c>
      <c r="S2101" s="162" t="s">
        <v>204</v>
      </c>
      <c r="T2101" s="162" t="s">
        <v>204</v>
      </c>
      <c r="U2101" s="162" t="s">
        <v>246</v>
      </c>
      <c r="V2101" s="162" t="s">
        <v>246</v>
      </c>
      <c r="W2101" s="162" t="s">
        <v>204</v>
      </c>
      <c r="X2101" s="162" t="s">
        <v>205</v>
      </c>
      <c r="Y2101" s="162" t="s">
        <v>205</v>
      </c>
      <c r="Z2101" s="162" t="s">
        <v>246</v>
      </c>
      <c r="AA2101" s="162" t="s">
        <v>204</v>
      </c>
      <c r="AB2101" s="162" t="s">
        <v>246</v>
      </c>
      <c r="AC2101" s="162" t="s">
        <v>204</v>
      </c>
      <c r="AD2101" s="162" t="s">
        <v>204</v>
      </c>
      <c r="AE2101" s="162" t="s">
        <v>246</v>
      </c>
      <c r="AF2101" s="162" t="s">
        <v>204</v>
      </c>
      <c r="AG2101" s="162" t="s">
        <v>197</v>
      </c>
    </row>
    <row r="2102" spans="1:33" x14ac:dyDescent="0.25">
      <c r="A2102" s="162" t="s">
        <v>249</v>
      </c>
      <c r="B2102" s="162" t="s">
        <v>197</v>
      </c>
      <c r="C2102" s="162" t="s">
        <v>197</v>
      </c>
      <c r="D2102" s="162" t="s">
        <v>1358</v>
      </c>
      <c r="E2102" s="162" t="s">
        <v>197</v>
      </c>
      <c r="F2102" s="162" t="s">
        <v>1359</v>
      </c>
      <c r="G2102" s="162" t="s">
        <v>3207</v>
      </c>
      <c r="H2102" s="162" t="s">
        <v>3208</v>
      </c>
      <c r="I2102" s="162" t="s">
        <v>2986</v>
      </c>
      <c r="J2102" s="162" t="s">
        <v>1523</v>
      </c>
      <c r="K2102" s="162" t="s">
        <v>10</v>
      </c>
      <c r="L2102" s="162">
        <v>8</v>
      </c>
      <c r="M2102" s="162">
        <v>2019</v>
      </c>
      <c r="N2102" s="162" t="s">
        <v>3536</v>
      </c>
      <c r="O2102" s="162">
        <v>1400</v>
      </c>
      <c r="P2102" s="162" t="s">
        <v>246</v>
      </c>
      <c r="Q2102" s="162" t="s">
        <v>246</v>
      </c>
      <c r="R2102" s="162" t="s">
        <v>242</v>
      </c>
      <c r="S2102" s="162" t="s">
        <v>204</v>
      </c>
      <c r="T2102" s="162" t="s">
        <v>204</v>
      </c>
      <c r="U2102" s="162" t="s">
        <v>246</v>
      </c>
      <c r="V2102" s="162" t="s">
        <v>246</v>
      </c>
      <c r="W2102" s="162" t="s">
        <v>204</v>
      </c>
      <c r="X2102" s="162" t="s">
        <v>205</v>
      </c>
      <c r="Y2102" s="162" t="s">
        <v>205</v>
      </c>
      <c r="Z2102" s="162" t="s">
        <v>246</v>
      </c>
      <c r="AA2102" s="162" t="s">
        <v>204</v>
      </c>
      <c r="AB2102" s="162" t="s">
        <v>246</v>
      </c>
      <c r="AC2102" s="162" t="s">
        <v>204</v>
      </c>
      <c r="AD2102" s="162" t="s">
        <v>204</v>
      </c>
      <c r="AE2102" s="162" t="s">
        <v>246</v>
      </c>
      <c r="AF2102" s="162" t="s">
        <v>204</v>
      </c>
      <c r="AG2102" s="162" t="s">
        <v>197</v>
      </c>
    </row>
    <row r="2103" spans="1:33" x14ac:dyDescent="0.25">
      <c r="A2103" s="162" t="s">
        <v>249</v>
      </c>
      <c r="B2103" s="162" t="s">
        <v>197</v>
      </c>
      <c r="C2103" s="162" t="s">
        <v>197</v>
      </c>
      <c r="D2103" s="162" t="s">
        <v>1358</v>
      </c>
      <c r="E2103" s="162" t="s">
        <v>197</v>
      </c>
      <c r="F2103" s="162" t="s">
        <v>1359</v>
      </c>
      <c r="G2103" s="162" t="s">
        <v>3207</v>
      </c>
      <c r="H2103" s="162" t="s">
        <v>3208</v>
      </c>
      <c r="I2103" s="162" t="s">
        <v>2986</v>
      </c>
      <c r="J2103" s="162" t="s">
        <v>1523</v>
      </c>
      <c r="K2103" s="162" t="s">
        <v>10</v>
      </c>
      <c r="L2103" s="162">
        <v>9</v>
      </c>
      <c r="M2103" s="162">
        <v>2019</v>
      </c>
      <c r="N2103" s="162" t="s">
        <v>3537</v>
      </c>
      <c r="O2103" s="162">
        <v>1126</v>
      </c>
      <c r="P2103" s="162" t="s">
        <v>246</v>
      </c>
      <c r="Q2103" s="162" t="s">
        <v>246</v>
      </c>
      <c r="R2103" s="162" t="s">
        <v>242</v>
      </c>
      <c r="S2103" s="162" t="s">
        <v>204</v>
      </c>
      <c r="T2103" s="162" t="s">
        <v>204</v>
      </c>
      <c r="U2103" s="162" t="s">
        <v>246</v>
      </c>
      <c r="V2103" s="162" t="s">
        <v>246</v>
      </c>
      <c r="W2103" s="162" t="s">
        <v>204</v>
      </c>
      <c r="X2103" s="162" t="s">
        <v>205</v>
      </c>
      <c r="Y2103" s="162" t="s">
        <v>205</v>
      </c>
      <c r="Z2103" s="162" t="s">
        <v>246</v>
      </c>
      <c r="AA2103" s="162" t="s">
        <v>204</v>
      </c>
      <c r="AB2103" s="162" t="s">
        <v>246</v>
      </c>
      <c r="AC2103" s="162" t="s">
        <v>204</v>
      </c>
      <c r="AD2103" s="162" t="s">
        <v>204</v>
      </c>
      <c r="AE2103" s="162" t="s">
        <v>246</v>
      </c>
      <c r="AF2103" s="162" t="s">
        <v>204</v>
      </c>
      <c r="AG2103" s="162" t="s">
        <v>197</v>
      </c>
    </row>
    <row r="2104" spans="1:33" x14ac:dyDescent="0.25">
      <c r="A2104" s="162" t="s">
        <v>249</v>
      </c>
      <c r="B2104" s="162" t="s">
        <v>197</v>
      </c>
      <c r="C2104" s="162" t="s">
        <v>197</v>
      </c>
      <c r="D2104" s="162" t="s">
        <v>1358</v>
      </c>
      <c r="E2104" s="162" t="s">
        <v>197</v>
      </c>
      <c r="F2104" s="162" t="s">
        <v>1359</v>
      </c>
      <c r="G2104" s="162" t="s">
        <v>3207</v>
      </c>
      <c r="H2104" s="162" t="s">
        <v>3208</v>
      </c>
      <c r="I2104" s="162" t="s">
        <v>2986</v>
      </c>
      <c r="J2104" s="162" t="s">
        <v>1523</v>
      </c>
      <c r="K2104" s="162" t="s">
        <v>10</v>
      </c>
      <c r="L2104" s="162">
        <v>9</v>
      </c>
      <c r="M2104" s="162">
        <v>2019</v>
      </c>
      <c r="N2104" s="162" t="s">
        <v>3539</v>
      </c>
      <c r="O2104" s="162">
        <v>2326</v>
      </c>
      <c r="P2104" s="162" t="s">
        <v>246</v>
      </c>
      <c r="Q2104" s="162" t="s">
        <v>246</v>
      </c>
      <c r="R2104" s="162" t="s">
        <v>242</v>
      </c>
      <c r="S2104" s="162" t="s">
        <v>204</v>
      </c>
      <c r="T2104" s="162" t="s">
        <v>204</v>
      </c>
      <c r="U2104" s="162" t="s">
        <v>246</v>
      </c>
      <c r="V2104" s="162" t="s">
        <v>246</v>
      </c>
      <c r="W2104" s="162" t="s">
        <v>204</v>
      </c>
      <c r="X2104" s="162" t="s">
        <v>205</v>
      </c>
      <c r="Y2104" s="162" t="s">
        <v>205</v>
      </c>
      <c r="Z2104" s="162" t="s">
        <v>246</v>
      </c>
      <c r="AA2104" s="162" t="s">
        <v>204</v>
      </c>
      <c r="AB2104" s="162" t="s">
        <v>246</v>
      </c>
      <c r="AC2104" s="162" t="s">
        <v>204</v>
      </c>
      <c r="AD2104" s="162" t="s">
        <v>204</v>
      </c>
      <c r="AE2104" s="162" t="s">
        <v>246</v>
      </c>
      <c r="AF2104" s="162" t="s">
        <v>204</v>
      </c>
      <c r="AG2104" s="162" t="s">
        <v>197</v>
      </c>
    </row>
    <row r="2105" spans="1:33" x14ac:dyDescent="0.25">
      <c r="A2105" s="162" t="s">
        <v>249</v>
      </c>
      <c r="B2105" s="162" t="s">
        <v>197</v>
      </c>
      <c r="C2105" s="162" t="s">
        <v>197</v>
      </c>
      <c r="D2105" s="162" t="s">
        <v>1358</v>
      </c>
      <c r="E2105" s="162" t="s">
        <v>197</v>
      </c>
      <c r="F2105" s="162" t="s">
        <v>1359</v>
      </c>
      <c r="G2105" s="162" t="s">
        <v>3207</v>
      </c>
      <c r="H2105" s="162" t="s">
        <v>3208</v>
      </c>
      <c r="I2105" s="162" t="s">
        <v>2986</v>
      </c>
      <c r="J2105" s="162" t="s">
        <v>1523</v>
      </c>
      <c r="K2105" s="162" t="s">
        <v>10</v>
      </c>
      <c r="L2105" s="162">
        <v>9</v>
      </c>
      <c r="M2105" s="162">
        <v>2019</v>
      </c>
      <c r="N2105" s="162" t="s">
        <v>3538</v>
      </c>
      <c r="O2105" s="162">
        <v>674</v>
      </c>
      <c r="P2105" s="162" t="s">
        <v>246</v>
      </c>
      <c r="Q2105" s="162" t="s">
        <v>246</v>
      </c>
      <c r="R2105" s="162" t="s">
        <v>242</v>
      </c>
      <c r="S2105" s="162" t="s">
        <v>204</v>
      </c>
      <c r="T2105" s="162" t="s">
        <v>204</v>
      </c>
      <c r="U2105" s="162" t="s">
        <v>246</v>
      </c>
      <c r="V2105" s="162" t="s">
        <v>246</v>
      </c>
      <c r="W2105" s="162" t="s">
        <v>204</v>
      </c>
      <c r="X2105" s="162" t="s">
        <v>205</v>
      </c>
      <c r="Y2105" s="162" t="s">
        <v>205</v>
      </c>
      <c r="Z2105" s="162" t="s">
        <v>246</v>
      </c>
      <c r="AA2105" s="162" t="s">
        <v>204</v>
      </c>
      <c r="AB2105" s="162" t="s">
        <v>246</v>
      </c>
      <c r="AC2105" s="162" t="s">
        <v>204</v>
      </c>
      <c r="AD2105" s="162" t="s">
        <v>204</v>
      </c>
      <c r="AE2105" s="162" t="s">
        <v>246</v>
      </c>
      <c r="AF2105" s="162" t="s">
        <v>204</v>
      </c>
      <c r="AG2105" s="162" t="s">
        <v>197</v>
      </c>
    </row>
    <row r="2106" spans="1:33" x14ac:dyDescent="0.25">
      <c r="A2106" s="162" t="s">
        <v>249</v>
      </c>
      <c r="B2106" s="162" t="s">
        <v>197</v>
      </c>
      <c r="C2106" s="162" t="s">
        <v>197</v>
      </c>
      <c r="D2106" s="162" t="s">
        <v>1358</v>
      </c>
      <c r="E2106" s="162" t="s">
        <v>197</v>
      </c>
      <c r="F2106" s="162" t="s">
        <v>1359</v>
      </c>
      <c r="G2106" s="162" t="s">
        <v>368</v>
      </c>
      <c r="H2106" s="162" t="s">
        <v>369</v>
      </c>
      <c r="I2106" s="162" t="s">
        <v>1424</v>
      </c>
      <c r="J2106" s="162" t="s">
        <v>1412</v>
      </c>
      <c r="K2106" s="162" t="s">
        <v>10</v>
      </c>
      <c r="L2106" s="162">
        <v>10</v>
      </c>
      <c r="M2106" s="162">
        <v>2019</v>
      </c>
      <c r="N2106" s="162" t="s">
        <v>371</v>
      </c>
      <c r="O2106" s="162">
        <v>3639</v>
      </c>
      <c r="P2106" s="162" t="s">
        <v>246</v>
      </c>
      <c r="Q2106" s="162" t="s">
        <v>246</v>
      </c>
      <c r="R2106" s="162" t="s">
        <v>242</v>
      </c>
      <c r="S2106" s="162" t="s">
        <v>204</v>
      </c>
      <c r="T2106" s="162" t="s">
        <v>204</v>
      </c>
      <c r="U2106" s="162" t="s">
        <v>246</v>
      </c>
      <c r="V2106" s="162" t="s">
        <v>246</v>
      </c>
      <c r="W2106" s="162" t="s">
        <v>204</v>
      </c>
      <c r="X2106" s="162" t="s">
        <v>246</v>
      </c>
      <c r="Y2106" s="162" t="s">
        <v>204</v>
      </c>
      <c r="Z2106" s="162" t="s">
        <v>246</v>
      </c>
      <c r="AA2106" s="162" t="s">
        <v>204</v>
      </c>
      <c r="AB2106" s="162" t="s">
        <v>246</v>
      </c>
      <c r="AC2106" s="162" t="s">
        <v>204</v>
      </c>
      <c r="AD2106" s="162" t="s">
        <v>204</v>
      </c>
      <c r="AE2106" s="162" t="s">
        <v>204</v>
      </c>
      <c r="AF2106" s="162" t="s">
        <v>204</v>
      </c>
      <c r="AG2106" s="162" t="s">
        <v>197</v>
      </c>
    </row>
    <row r="2107" spans="1:33" x14ac:dyDescent="0.25">
      <c r="A2107" s="162" t="s">
        <v>249</v>
      </c>
      <c r="B2107" s="162" t="s">
        <v>197</v>
      </c>
      <c r="C2107" s="162" t="s">
        <v>197</v>
      </c>
      <c r="D2107" s="162" t="s">
        <v>1358</v>
      </c>
      <c r="E2107" s="162" t="s">
        <v>197</v>
      </c>
      <c r="F2107" s="162" t="s">
        <v>1359</v>
      </c>
      <c r="G2107" s="162" t="s">
        <v>368</v>
      </c>
      <c r="H2107" s="162" t="s">
        <v>369</v>
      </c>
      <c r="I2107" s="162" t="s">
        <v>1424</v>
      </c>
      <c r="J2107" s="162" t="s">
        <v>1412</v>
      </c>
      <c r="K2107" s="162" t="s">
        <v>10</v>
      </c>
      <c r="L2107" s="162">
        <v>12</v>
      </c>
      <c r="M2107" s="162">
        <v>2019</v>
      </c>
      <c r="N2107" s="162" t="s">
        <v>3542</v>
      </c>
      <c r="O2107" s="162">
        <v>188</v>
      </c>
      <c r="P2107" s="162" t="s">
        <v>246</v>
      </c>
      <c r="Q2107" s="162" t="s">
        <v>246</v>
      </c>
      <c r="R2107" s="162" t="s">
        <v>242</v>
      </c>
      <c r="S2107" s="162" t="s">
        <v>204</v>
      </c>
      <c r="T2107" s="162" t="s">
        <v>204</v>
      </c>
      <c r="U2107" s="162" t="s">
        <v>246</v>
      </c>
      <c r="V2107" s="162" t="s">
        <v>246</v>
      </c>
      <c r="W2107" s="162" t="s">
        <v>204</v>
      </c>
      <c r="X2107" s="162" t="s">
        <v>246</v>
      </c>
      <c r="Y2107" s="162" t="s">
        <v>204</v>
      </c>
      <c r="Z2107" s="162" t="s">
        <v>246</v>
      </c>
      <c r="AA2107" s="162" t="s">
        <v>204</v>
      </c>
      <c r="AB2107" s="162" t="s">
        <v>246</v>
      </c>
      <c r="AC2107" s="162" t="s">
        <v>204</v>
      </c>
      <c r="AD2107" s="162" t="s">
        <v>204</v>
      </c>
      <c r="AE2107" s="162" t="s">
        <v>204</v>
      </c>
      <c r="AF2107" s="162" t="s">
        <v>204</v>
      </c>
      <c r="AG2107" s="162" t="s">
        <v>197</v>
      </c>
    </row>
    <row r="2108" spans="1:33" x14ac:dyDescent="0.25">
      <c r="A2108" s="162" t="s">
        <v>249</v>
      </c>
      <c r="B2108" s="162" t="s">
        <v>197</v>
      </c>
      <c r="C2108" s="162" t="s">
        <v>197</v>
      </c>
      <c r="D2108" s="162" t="s">
        <v>1358</v>
      </c>
      <c r="E2108" s="162" t="s">
        <v>197</v>
      </c>
      <c r="F2108" s="162" t="s">
        <v>1359</v>
      </c>
      <c r="G2108" s="162" t="s">
        <v>368</v>
      </c>
      <c r="H2108" s="162" t="s">
        <v>369</v>
      </c>
      <c r="I2108" s="162" t="s">
        <v>1424</v>
      </c>
      <c r="J2108" s="162" t="s">
        <v>1412</v>
      </c>
      <c r="K2108" s="162" t="s">
        <v>10</v>
      </c>
      <c r="L2108" s="162">
        <v>12</v>
      </c>
      <c r="M2108" s="162">
        <v>2019</v>
      </c>
      <c r="N2108" s="162" t="s">
        <v>3541</v>
      </c>
      <c r="O2108" s="162">
        <v>188</v>
      </c>
      <c r="P2108" s="162" t="s">
        <v>246</v>
      </c>
      <c r="Q2108" s="162" t="s">
        <v>246</v>
      </c>
      <c r="R2108" s="162" t="s">
        <v>242</v>
      </c>
      <c r="S2108" s="162" t="s">
        <v>204</v>
      </c>
      <c r="T2108" s="162" t="s">
        <v>204</v>
      </c>
      <c r="U2108" s="162" t="s">
        <v>246</v>
      </c>
      <c r="V2108" s="162" t="s">
        <v>246</v>
      </c>
      <c r="W2108" s="162" t="s">
        <v>204</v>
      </c>
      <c r="X2108" s="162" t="s">
        <v>246</v>
      </c>
      <c r="Y2108" s="162" t="s">
        <v>204</v>
      </c>
      <c r="Z2108" s="162" t="s">
        <v>246</v>
      </c>
      <c r="AA2108" s="162" t="s">
        <v>204</v>
      </c>
      <c r="AB2108" s="162" t="s">
        <v>246</v>
      </c>
      <c r="AC2108" s="162" t="s">
        <v>204</v>
      </c>
      <c r="AD2108" s="162" t="s">
        <v>204</v>
      </c>
      <c r="AE2108" s="162" t="s">
        <v>204</v>
      </c>
      <c r="AF2108" s="162" t="s">
        <v>204</v>
      </c>
      <c r="AG2108" s="162" t="s">
        <v>197</v>
      </c>
    </row>
    <row r="2109" spans="1:33" x14ac:dyDescent="0.25">
      <c r="A2109" s="162" t="s">
        <v>249</v>
      </c>
      <c r="B2109" s="162" t="s">
        <v>197</v>
      </c>
      <c r="C2109" s="162" t="s">
        <v>197</v>
      </c>
      <c r="D2109" s="162" t="s">
        <v>1358</v>
      </c>
      <c r="E2109" s="162" t="s">
        <v>197</v>
      </c>
      <c r="F2109" s="162" t="s">
        <v>1359</v>
      </c>
      <c r="G2109" s="162" t="s">
        <v>368</v>
      </c>
      <c r="H2109" s="162" t="s">
        <v>369</v>
      </c>
      <c r="I2109" s="162" t="s">
        <v>1424</v>
      </c>
      <c r="J2109" s="162" t="s">
        <v>1412</v>
      </c>
      <c r="K2109" s="162" t="s">
        <v>10</v>
      </c>
      <c r="L2109" s="162">
        <v>12</v>
      </c>
      <c r="M2109" s="162">
        <v>2019</v>
      </c>
      <c r="N2109" s="162" t="s">
        <v>3543</v>
      </c>
      <c r="O2109" s="162">
        <v>3639</v>
      </c>
      <c r="P2109" s="162" t="s">
        <v>246</v>
      </c>
      <c r="Q2109" s="162" t="s">
        <v>246</v>
      </c>
      <c r="R2109" s="162" t="s">
        <v>242</v>
      </c>
      <c r="S2109" s="162" t="s">
        <v>204</v>
      </c>
      <c r="T2109" s="162" t="s">
        <v>204</v>
      </c>
      <c r="U2109" s="162" t="s">
        <v>246</v>
      </c>
      <c r="V2109" s="162" t="s">
        <v>246</v>
      </c>
      <c r="W2109" s="162" t="s">
        <v>204</v>
      </c>
      <c r="X2109" s="162" t="s">
        <v>246</v>
      </c>
      <c r="Y2109" s="162" t="s">
        <v>204</v>
      </c>
      <c r="Z2109" s="162" t="s">
        <v>246</v>
      </c>
      <c r="AA2109" s="162" t="s">
        <v>204</v>
      </c>
      <c r="AB2109" s="162" t="s">
        <v>246</v>
      </c>
      <c r="AC2109" s="162" t="s">
        <v>204</v>
      </c>
      <c r="AD2109" s="162" t="s">
        <v>204</v>
      </c>
      <c r="AE2109" s="162" t="s">
        <v>204</v>
      </c>
      <c r="AF2109" s="162" t="s">
        <v>204</v>
      </c>
      <c r="AG2109" s="162" t="s">
        <v>197</v>
      </c>
    </row>
    <row r="2110" spans="1:33" x14ac:dyDescent="0.25">
      <c r="A2110" s="162" t="s">
        <v>249</v>
      </c>
      <c r="B2110" s="162" t="s">
        <v>197</v>
      </c>
      <c r="C2110" s="162" t="s">
        <v>197</v>
      </c>
      <c r="D2110" s="162" t="s">
        <v>1358</v>
      </c>
      <c r="E2110" s="162" t="s">
        <v>197</v>
      </c>
      <c r="F2110" s="162" t="s">
        <v>1359</v>
      </c>
      <c r="G2110" s="162" t="s">
        <v>1422</v>
      </c>
      <c r="H2110" s="162" t="s">
        <v>1423</v>
      </c>
      <c r="I2110" s="162" t="s">
        <v>1424</v>
      </c>
      <c r="J2110" s="162" t="s">
        <v>1412</v>
      </c>
      <c r="K2110" s="162" t="s">
        <v>10</v>
      </c>
      <c r="L2110" s="162">
        <v>12</v>
      </c>
      <c r="M2110" s="162">
        <v>2019</v>
      </c>
      <c r="N2110" s="162" t="s">
        <v>3544</v>
      </c>
      <c r="O2110" s="162">
        <v>967</v>
      </c>
      <c r="P2110" s="162" t="s">
        <v>246</v>
      </c>
      <c r="Q2110" s="162" t="s">
        <v>246</v>
      </c>
      <c r="R2110" s="162" t="s">
        <v>242</v>
      </c>
      <c r="S2110" s="162" t="s">
        <v>204</v>
      </c>
      <c r="T2110" s="162" t="s">
        <v>204</v>
      </c>
      <c r="U2110" s="162" t="s">
        <v>246</v>
      </c>
      <c r="V2110" s="162" t="s">
        <v>246</v>
      </c>
      <c r="W2110" s="162" t="s">
        <v>204</v>
      </c>
      <c r="X2110" s="162" t="s">
        <v>246</v>
      </c>
      <c r="Y2110" s="162" t="s">
        <v>204</v>
      </c>
      <c r="Z2110" s="162" t="s">
        <v>246</v>
      </c>
      <c r="AA2110" s="162" t="s">
        <v>204</v>
      </c>
      <c r="AB2110" s="162" t="s">
        <v>246</v>
      </c>
      <c r="AC2110" s="162" t="s">
        <v>204</v>
      </c>
      <c r="AD2110" s="162" t="s">
        <v>204</v>
      </c>
      <c r="AE2110" s="162" t="s">
        <v>204</v>
      </c>
      <c r="AF2110" s="162" t="s">
        <v>204</v>
      </c>
      <c r="AG2110" s="162" t="s">
        <v>197</v>
      </c>
    </row>
    <row r="2111" spans="1:33" x14ac:dyDescent="0.25">
      <c r="A2111" s="162" t="s">
        <v>249</v>
      </c>
      <c r="B2111" s="162" t="s">
        <v>197</v>
      </c>
      <c r="C2111" s="162" t="s">
        <v>197</v>
      </c>
      <c r="D2111" s="162" t="s">
        <v>1358</v>
      </c>
      <c r="E2111" s="162" t="s">
        <v>197</v>
      </c>
      <c r="F2111" s="162" t="s">
        <v>1359</v>
      </c>
      <c r="G2111" s="162" t="s">
        <v>3545</v>
      </c>
      <c r="H2111" s="162" t="s">
        <v>3546</v>
      </c>
      <c r="I2111" s="162" t="s">
        <v>3547</v>
      </c>
      <c r="J2111" s="162" t="s">
        <v>181</v>
      </c>
      <c r="K2111" s="162" t="s">
        <v>10</v>
      </c>
      <c r="L2111" s="162">
        <v>11</v>
      </c>
      <c r="M2111" s="162">
        <v>2019</v>
      </c>
      <c r="N2111" s="162" t="s">
        <v>3548</v>
      </c>
      <c r="O2111" s="162">
        <v>10000</v>
      </c>
      <c r="P2111" s="162" t="s">
        <v>246</v>
      </c>
      <c r="Q2111" s="162" t="s">
        <v>246</v>
      </c>
      <c r="R2111" s="162" t="s">
        <v>242</v>
      </c>
      <c r="S2111" s="162" t="s">
        <v>204</v>
      </c>
      <c r="T2111" s="162" t="s">
        <v>204</v>
      </c>
      <c r="U2111" s="162" t="s">
        <v>246</v>
      </c>
      <c r="V2111" s="162" t="s">
        <v>246</v>
      </c>
      <c r="W2111" s="162" t="s">
        <v>204</v>
      </c>
      <c r="X2111" s="162" t="s">
        <v>246</v>
      </c>
      <c r="Y2111" s="162" t="s">
        <v>205</v>
      </c>
      <c r="Z2111" s="162" t="s">
        <v>246</v>
      </c>
      <c r="AA2111" s="162" t="s">
        <v>204</v>
      </c>
      <c r="AB2111" s="162" t="s">
        <v>246</v>
      </c>
      <c r="AC2111" s="162" t="s">
        <v>204</v>
      </c>
      <c r="AD2111" s="162" t="s">
        <v>204</v>
      </c>
      <c r="AE2111" s="162" t="s">
        <v>204</v>
      </c>
      <c r="AF2111" s="162" t="s">
        <v>204</v>
      </c>
      <c r="AG2111" s="162" t="s">
        <v>197</v>
      </c>
    </row>
    <row r="2112" spans="1:33" x14ac:dyDescent="0.25">
      <c r="A2112" s="162" t="s">
        <v>249</v>
      </c>
      <c r="B2112" s="162" t="s">
        <v>197</v>
      </c>
      <c r="C2112" s="162" t="s">
        <v>197</v>
      </c>
      <c r="D2112" s="162" t="s">
        <v>1358</v>
      </c>
      <c r="E2112" s="162" t="s">
        <v>197</v>
      </c>
      <c r="F2112" s="162" t="s">
        <v>1359</v>
      </c>
      <c r="G2112" s="162" t="s">
        <v>2742</v>
      </c>
      <c r="H2112" s="162" t="s">
        <v>2743</v>
      </c>
      <c r="I2112" s="162" t="s">
        <v>1424</v>
      </c>
      <c r="J2112" s="162" t="s">
        <v>1412</v>
      </c>
      <c r="K2112" s="162" t="s">
        <v>52</v>
      </c>
      <c r="L2112" s="162">
        <v>3</v>
      </c>
      <c r="M2112" s="162">
        <v>2020</v>
      </c>
      <c r="N2112" s="162" t="s">
        <v>3550</v>
      </c>
      <c r="O2112" s="162">
        <v>250</v>
      </c>
      <c r="P2112" s="162" t="s">
        <v>246</v>
      </c>
      <c r="Q2112" s="162" t="s">
        <v>246</v>
      </c>
      <c r="R2112" s="162" t="s">
        <v>242</v>
      </c>
      <c r="S2112" s="162" t="s">
        <v>204</v>
      </c>
      <c r="T2112" s="162" t="s">
        <v>204</v>
      </c>
      <c r="U2112" s="162" t="s">
        <v>246</v>
      </c>
      <c r="V2112" s="162" t="s">
        <v>246</v>
      </c>
      <c r="W2112" s="162" t="s">
        <v>204</v>
      </c>
      <c r="X2112" s="162" t="s">
        <v>246</v>
      </c>
      <c r="Y2112" s="162" t="s">
        <v>204</v>
      </c>
      <c r="Z2112" s="162" t="s">
        <v>246</v>
      </c>
      <c r="AA2112" s="162" t="s">
        <v>204</v>
      </c>
      <c r="AB2112" s="162" t="s">
        <v>246</v>
      </c>
      <c r="AC2112" s="162" t="s">
        <v>204</v>
      </c>
      <c r="AD2112" s="162" t="s">
        <v>204</v>
      </c>
      <c r="AE2112" s="162" t="s">
        <v>246</v>
      </c>
      <c r="AF2112" s="162" t="s">
        <v>204</v>
      </c>
      <c r="AG2112" s="162" t="s">
        <v>197</v>
      </c>
    </row>
    <row r="2113" spans="1:33" x14ac:dyDescent="0.25">
      <c r="A2113" s="162" t="s">
        <v>249</v>
      </c>
      <c r="B2113" s="162" t="s">
        <v>197</v>
      </c>
      <c r="C2113" s="162" t="s">
        <v>197</v>
      </c>
      <c r="D2113" s="162" t="s">
        <v>1358</v>
      </c>
      <c r="E2113" s="162" t="s">
        <v>197</v>
      </c>
      <c r="F2113" s="162" t="s">
        <v>1359</v>
      </c>
      <c r="G2113" s="162" t="s">
        <v>2742</v>
      </c>
      <c r="H2113" s="162" t="s">
        <v>2743</v>
      </c>
      <c r="I2113" s="162" t="s">
        <v>1424</v>
      </c>
      <c r="J2113" s="162" t="s">
        <v>1412</v>
      </c>
      <c r="K2113" s="162" t="s">
        <v>52</v>
      </c>
      <c r="L2113" s="162">
        <v>5</v>
      </c>
      <c r="M2113" s="162">
        <v>2020</v>
      </c>
      <c r="N2113" s="162" t="s">
        <v>3551</v>
      </c>
      <c r="O2113" s="162">
        <v>823</v>
      </c>
      <c r="P2113" s="162" t="s">
        <v>246</v>
      </c>
      <c r="Q2113" s="162" t="s">
        <v>246</v>
      </c>
      <c r="R2113" s="162" t="s">
        <v>242</v>
      </c>
      <c r="S2113" s="162" t="s">
        <v>204</v>
      </c>
      <c r="T2113" s="162" t="s">
        <v>204</v>
      </c>
      <c r="U2113" s="162" t="s">
        <v>246</v>
      </c>
      <c r="V2113" s="162" t="s">
        <v>246</v>
      </c>
      <c r="W2113" s="162" t="s">
        <v>204</v>
      </c>
      <c r="X2113" s="162" t="s">
        <v>246</v>
      </c>
      <c r="Y2113" s="162" t="s">
        <v>204</v>
      </c>
      <c r="Z2113" s="162" t="s">
        <v>246</v>
      </c>
      <c r="AA2113" s="162" t="s">
        <v>204</v>
      </c>
      <c r="AB2113" s="162" t="s">
        <v>246</v>
      </c>
      <c r="AC2113" s="162" t="s">
        <v>204</v>
      </c>
      <c r="AD2113" s="162" t="s">
        <v>204</v>
      </c>
      <c r="AE2113" s="162" t="s">
        <v>246</v>
      </c>
      <c r="AF2113" s="162" t="s">
        <v>204</v>
      </c>
      <c r="AG2113" s="162" t="s">
        <v>197</v>
      </c>
    </row>
    <row r="2114" spans="1:33" x14ac:dyDescent="0.25">
      <c r="A2114" s="162" t="s">
        <v>249</v>
      </c>
      <c r="B2114" s="162" t="s">
        <v>197</v>
      </c>
      <c r="C2114" s="162" t="s">
        <v>197</v>
      </c>
      <c r="D2114" s="162" t="s">
        <v>1358</v>
      </c>
      <c r="E2114" s="162" t="s">
        <v>197</v>
      </c>
      <c r="F2114" s="162" t="s">
        <v>1359</v>
      </c>
      <c r="G2114" s="162" t="s">
        <v>2742</v>
      </c>
      <c r="H2114" s="162" t="s">
        <v>2743</v>
      </c>
      <c r="I2114" s="162" t="s">
        <v>1424</v>
      </c>
      <c r="J2114" s="162" t="s">
        <v>1412</v>
      </c>
      <c r="K2114" s="162" t="s">
        <v>52</v>
      </c>
      <c r="L2114" s="162">
        <v>7</v>
      </c>
      <c r="M2114" s="162">
        <v>2019</v>
      </c>
      <c r="N2114" s="162" t="s">
        <v>3549</v>
      </c>
      <c r="O2114" s="162">
        <v>828</v>
      </c>
      <c r="P2114" s="162" t="s">
        <v>246</v>
      </c>
      <c r="Q2114" s="162" t="s">
        <v>246</v>
      </c>
      <c r="R2114" s="162" t="s">
        <v>242</v>
      </c>
      <c r="S2114" s="162" t="s">
        <v>204</v>
      </c>
      <c r="T2114" s="162" t="s">
        <v>204</v>
      </c>
      <c r="U2114" s="162" t="s">
        <v>246</v>
      </c>
      <c r="V2114" s="162" t="s">
        <v>246</v>
      </c>
      <c r="W2114" s="162" t="s">
        <v>204</v>
      </c>
      <c r="X2114" s="162" t="s">
        <v>246</v>
      </c>
      <c r="Y2114" s="162" t="s">
        <v>204</v>
      </c>
      <c r="Z2114" s="162" t="s">
        <v>246</v>
      </c>
      <c r="AA2114" s="162" t="s">
        <v>204</v>
      </c>
      <c r="AB2114" s="162" t="s">
        <v>246</v>
      </c>
      <c r="AC2114" s="162" t="s">
        <v>204</v>
      </c>
      <c r="AD2114" s="162" t="s">
        <v>204</v>
      </c>
      <c r="AE2114" s="162" t="s">
        <v>246</v>
      </c>
      <c r="AF2114" s="162" t="s">
        <v>204</v>
      </c>
      <c r="AG2114" s="162" t="s">
        <v>197</v>
      </c>
    </row>
    <row r="2115" spans="1:33" x14ac:dyDescent="0.25">
      <c r="A2115" s="162" t="s">
        <v>249</v>
      </c>
      <c r="B2115" s="162" t="s">
        <v>197</v>
      </c>
      <c r="C2115" s="162" t="s">
        <v>197</v>
      </c>
      <c r="D2115" s="162" t="s">
        <v>1358</v>
      </c>
      <c r="E2115" s="162" t="s">
        <v>197</v>
      </c>
      <c r="F2115" s="162" t="s">
        <v>1359</v>
      </c>
      <c r="G2115" s="162" t="s">
        <v>2269</v>
      </c>
      <c r="H2115" s="162" t="s">
        <v>2270</v>
      </c>
      <c r="I2115" s="162" t="s">
        <v>2271</v>
      </c>
      <c r="J2115" s="162" t="s">
        <v>1412</v>
      </c>
      <c r="K2115" s="162" t="s">
        <v>52</v>
      </c>
      <c r="L2115" s="162">
        <v>7</v>
      </c>
      <c r="M2115" s="162">
        <v>2019</v>
      </c>
      <c r="N2115" s="162" t="s">
        <v>3552</v>
      </c>
      <c r="O2115" s="162">
        <v>1599</v>
      </c>
      <c r="P2115" s="162" t="s">
        <v>246</v>
      </c>
      <c r="Q2115" s="162" t="s">
        <v>246</v>
      </c>
      <c r="R2115" s="162" t="s">
        <v>242</v>
      </c>
      <c r="S2115" s="162" t="s">
        <v>204</v>
      </c>
      <c r="T2115" s="162" t="s">
        <v>204</v>
      </c>
      <c r="U2115" s="162" t="s">
        <v>246</v>
      </c>
      <c r="V2115" s="162" t="s">
        <v>246</v>
      </c>
      <c r="W2115" s="162" t="s">
        <v>204</v>
      </c>
      <c r="X2115" s="162" t="s">
        <v>246</v>
      </c>
      <c r="Y2115" s="162" t="s">
        <v>205</v>
      </c>
      <c r="Z2115" s="162" t="s">
        <v>246</v>
      </c>
      <c r="AA2115" s="162" t="s">
        <v>204</v>
      </c>
      <c r="AB2115" s="162" t="s">
        <v>246</v>
      </c>
      <c r="AC2115" s="162" t="s">
        <v>204</v>
      </c>
      <c r="AD2115" s="162" t="s">
        <v>204</v>
      </c>
      <c r="AE2115" s="162" t="s">
        <v>246</v>
      </c>
      <c r="AF2115" s="162" t="s">
        <v>204</v>
      </c>
      <c r="AG2115" s="162" t="s">
        <v>197</v>
      </c>
    </row>
    <row r="2116" spans="1:33" x14ac:dyDescent="0.25">
      <c r="A2116" s="162" t="s">
        <v>249</v>
      </c>
      <c r="B2116" s="162" t="s">
        <v>197</v>
      </c>
      <c r="C2116" s="162" t="s">
        <v>197</v>
      </c>
      <c r="D2116" s="162" t="s">
        <v>1358</v>
      </c>
      <c r="E2116" s="162" t="s">
        <v>197</v>
      </c>
      <c r="F2116" s="162" t="s">
        <v>1359</v>
      </c>
      <c r="G2116" s="162" t="s">
        <v>2958</v>
      </c>
      <c r="H2116" s="162" t="s">
        <v>2959</v>
      </c>
      <c r="I2116" s="162" t="s">
        <v>2960</v>
      </c>
      <c r="J2116" s="162" t="s">
        <v>189</v>
      </c>
      <c r="K2116" s="162" t="s">
        <v>47</v>
      </c>
      <c r="L2116" s="162">
        <v>1</v>
      </c>
      <c r="M2116" s="162">
        <v>2020</v>
      </c>
      <c r="N2116" s="162" t="s">
        <v>3553</v>
      </c>
      <c r="O2116" s="162">
        <v>10542</v>
      </c>
      <c r="P2116" s="162" t="s">
        <v>246</v>
      </c>
      <c r="Q2116" s="162" t="s">
        <v>246</v>
      </c>
      <c r="R2116" s="162" t="s">
        <v>242</v>
      </c>
      <c r="S2116" s="162" t="s">
        <v>204</v>
      </c>
      <c r="T2116" s="162" t="s">
        <v>204</v>
      </c>
      <c r="U2116" s="162" t="s">
        <v>246</v>
      </c>
      <c r="V2116" s="162" t="s">
        <v>246</v>
      </c>
      <c r="W2116" s="162" t="s">
        <v>204</v>
      </c>
      <c r="X2116" s="162" t="s">
        <v>246</v>
      </c>
      <c r="Y2116" s="162" t="s">
        <v>204</v>
      </c>
      <c r="Z2116" s="162" t="s">
        <v>246</v>
      </c>
      <c r="AA2116" s="162" t="s">
        <v>204</v>
      </c>
      <c r="AB2116" s="162" t="s">
        <v>246</v>
      </c>
      <c r="AC2116" s="162" t="s">
        <v>204</v>
      </c>
      <c r="AD2116" s="162" t="s">
        <v>204</v>
      </c>
      <c r="AE2116" s="162" t="s">
        <v>204</v>
      </c>
      <c r="AF2116" s="162" t="s">
        <v>204</v>
      </c>
      <c r="AG2116" s="162" t="s">
        <v>197</v>
      </c>
    </row>
    <row r="2117" spans="1:33" x14ac:dyDescent="0.25">
      <c r="A2117" s="162" t="s">
        <v>249</v>
      </c>
      <c r="B2117" s="162" t="s">
        <v>197</v>
      </c>
      <c r="C2117" s="162" t="s">
        <v>197</v>
      </c>
      <c r="D2117" s="162" t="s">
        <v>1358</v>
      </c>
      <c r="E2117" s="162" t="s">
        <v>197</v>
      </c>
      <c r="F2117" s="162" t="s">
        <v>1359</v>
      </c>
      <c r="G2117" s="162" t="s">
        <v>2958</v>
      </c>
      <c r="H2117" s="162" t="s">
        <v>2959</v>
      </c>
      <c r="I2117" s="162" t="s">
        <v>2960</v>
      </c>
      <c r="J2117" s="162" t="s">
        <v>189</v>
      </c>
      <c r="K2117" s="162" t="s">
        <v>47</v>
      </c>
      <c r="L2117" s="162">
        <v>2</v>
      </c>
      <c r="M2117" s="162">
        <v>2020</v>
      </c>
      <c r="N2117" s="162" t="s">
        <v>3554</v>
      </c>
      <c r="O2117" s="162">
        <v>14458</v>
      </c>
      <c r="P2117" s="162" t="s">
        <v>246</v>
      </c>
      <c r="Q2117" s="162" t="s">
        <v>246</v>
      </c>
      <c r="R2117" s="162" t="s">
        <v>242</v>
      </c>
      <c r="S2117" s="162" t="s">
        <v>204</v>
      </c>
      <c r="T2117" s="162" t="s">
        <v>204</v>
      </c>
      <c r="U2117" s="162" t="s">
        <v>246</v>
      </c>
      <c r="V2117" s="162" t="s">
        <v>246</v>
      </c>
      <c r="W2117" s="162" t="s">
        <v>204</v>
      </c>
      <c r="X2117" s="162" t="s">
        <v>246</v>
      </c>
      <c r="Y2117" s="162" t="s">
        <v>204</v>
      </c>
      <c r="Z2117" s="162" t="s">
        <v>246</v>
      </c>
      <c r="AA2117" s="162" t="s">
        <v>204</v>
      </c>
      <c r="AB2117" s="162" t="s">
        <v>246</v>
      </c>
      <c r="AC2117" s="162" t="s">
        <v>204</v>
      </c>
      <c r="AD2117" s="162" t="s">
        <v>204</v>
      </c>
      <c r="AE2117" s="162" t="s">
        <v>204</v>
      </c>
      <c r="AF2117" s="162" t="s">
        <v>204</v>
      </c>
      <c r="AG2117" s="162" t="s">
        <v>197</v>
      </c>
    </row>
    <row r="2118" spans="1:33" x14ac:dyDescent="0.25">
      <c r="A2118" s="162" t="s">
        <v>249</v>
      </c>
      <c r="B2118" s="162" t="s">
        <v>197</v>
      </c>
      <c r="C2118" s="162" t="s">
        <v>197</v>
      </c>
      <c r="D2118" s="162" t="s">
        <v>1358</v>
      </c>
      <c r="E2118" s="162" t="s">
        <v>197</v>
      </c>
      <c r="F2118" s="162" t="s">
        <v>1359</v>
      </c>
      <c r="G2118" s="162" t="s">
        <v>2962</v>
      </c>
      <c r="H2118" s="162" t="s">
        <v>2963</v>
      </c>
      <c r="I2118" s="162" t="s">
        <v>2960</v>
      </c>
      <c r="J2118" s="162" t="s">
        <v>189</v>
      </c>
      <c r="K2118" s="162" t="s">
        <v>47</v>
      </c>
      <c r="L2118" s="162">
        <v>9</v>
      </c>
      <c r="M2118" s="162">
        <v>2019</v>
      </c>
      <c r="N2118" s="162" t="s">
        <v>3555</v>
      </c>
      <c r="O2118" s="162">
        <v>2</v>
      </c>
      <c r="P2118" s="162" t="s">
        <v>246</v>
      </c>
      <c r="Q2118" s="162" t="s">
        <v>246</v>
      </c>
      <c r="R2118" s="162" t="s">
        <v>242</v>
      </c>
      <c r="S2118" s="162" t="s">
        <v>204</v>
      </c>
      <c r="T2118" s="162" t="s">
        <v>204</v>
      </c>
      <c r="U2118" s="162" t="s">
        <v>246</v>
      </c>
      <c r="V2118" s="162" t="s">
        <v>246</v>
      </c>
      <c r="W2118" s="162" t="s">
        <v>204</v>
      </c>
      <c r="X2118" s="162" t="s">
        <v>246</v>
      </c>
      <c r="Y2118" s="162" t="s">
        <v>204</v>
      </c>
      <c r="Z2118" s="162" t="s">
        <v>246</v>
      </c>
      <c r="AA2118" s="162" t="s">
        <v>204</v>
      </c>
      <c r="AB2118" s="162" t="s">
        <v>246</v>
      </c>
      <c r="AC2118" s="162" t="s">
        <v>204</v>
      </c>
      <c r="AD2118" s="162" t="s">
        <v>204</v>
      </c>
      <c r="AE2118" s="162" t="s">
        <v>204</v>
      </c>
      <c r="AF2118" s="162" t="s">
        <v>204</v>
      </c>
      <c r="AG2118" s="162" t="s">
        <v>197</v>
      </c>
    </row>
    <row r="2119" spans="1:33" x14ac:dyDescent="0.25">
      <c r="A2119" s="162" t="s">
        <v>249</v>
      </c>
      <c r="B2119" s="162" t="s">
        <v>197</v>
      </c>
      <c r="C2119" s="162" t="s">
        <v>197</v>
      </c>
      <c r="D2119" s="162" t="s">
        <v>1358</v>
      </c>
      <c r="E2119" s="162" t="s">
        <v>197</v>
      </c>
      <c r="F2119" s="162" t="s">
        <v>1359</v>
      </c>
      <c r="G2119" s="162" t="s">
        <v>2962</v>
      </c>
      <c r="H2119" s="162" t="s">
        <v>2963</v>
      </c>
      <c r="I2119" s="162" t="s">
        <v>2960</v>
      </c>
      <c r="J2119" s="162" t="s">
        <v>189</v>
      </c>
      <c r="K2119" s="162" t="s">
        <v>47</v>
      </c>
      <c r="L2119" s="162">
        <v>2</v>
      </c>
      <c r="M2119" s="162">
        <v>2020</v>
      </c>
      <c r="N2119" s="162" t="s">
        <v>3557</v>
      </c>
      <c r="O2119" s="162">
        <v>4000</v>
      </c>
      <c r="P2119" s="162" t="s">
        <v>246</v>
      </c>
      <c r="Q2119" s="162" t="s">
        <v>246</v>
      </c>
      <c r="R2119" s="162" t="s">
        <v>242</v>
      </c>
      <c r="S2119" s="162" t="s">
        <v>204</v>
      </c>
      <c r="T2119" s="162" t="s">
        <v>204</v>
      </c>
      <c r="U2119" s="162" t="s">
        <v>246</v>
      </c>
      <c r="V2119" s="162" t="s">
        <v>246</v>
      </c>
      <c r="W2119" s="162" t="s">
        <v>204</v>
      </c>
      <c r="X2119" s="162" t="s">
        <v>246</v>
      </c>
      <c r="Y2119" s="162" t="s">
        <v>204</v>
      </c>
      <c r="Z2119" s="162" t="s">
        <v>246</v>
      </c>
      <c r="AA2119" s="162" t="s">
        <v>204</v>
      </c>
      <c r="AB2119" s="162" t="s">
        <v>246</v>
      </c>
      <c r="AC2119" s="162" t="s">
        <v>204</v>
      </c>
      <c r="AD2119" s="162" t="s">
        <v>204</v>
      </c>
      <c r="AE2119" s="162" t="s">
        <v>204</v>
      </c>
      <c r="AF2119" s="162" t="s">
        <v>204</v>
      </c>
      <c r="AG2119" s="162" t="s">
        <v>197</v>
      </c>
    </row>
    <row r="2120" spans="1:33" x14ac:dyDescent="0.25">
      <c r="A2120" s="162" t="s">
        <v>249</v>
      </c>
      <c r="B2120" s="162" t="s">
        <v>197</v>
      </c>
      <c r="C2120" s="162" t="s">
        <v>197</v>
      </c>
      <c r="D2120" s="162" t="s">
        <v>1358</v>
      </c>
      <c r="E2120" s="162" t="s">
        <v>197</v>
      </c>
      <c r="F2120" s="162" t="s">
        <v>1359</v>
      </c>
      <c r="G2120" s="162" t="s">
        <v>2962</v>
      </c>
      <c r="H2120" s="162" t="s">
        <v>2963</v>
      </c>
      <c r="I2120" s="162" t="s">
        <v>2960</v>
      </c>
      <c r="J2120" s="162" t="s">
        <v>189</v>
      </c>
      <c r="K2120" s="162" t="s">
        <v>47</v>
      </c>
      <c r="L2120" s="162">
        <v>1</v>
      </c>
      <c r="M2120" s="162">
        <v>2020</v>
      </c>
      <c r="N2120" s="162" t="s">
        <v>3556</v>
      </c>
      <c r="O2120" s="162">
        <v>7533</v>
      </c>
      <c r="P2120" s="162" t="s">
        <v>246</v>
      </c>
      <c r="Q2120" s="162" t="s">
        <v>246</v>
      </c>
      <c r="R2120" s="162" t="s">
        <v>242</v>
      </c>
      <c r="S2120" s="162" t="s">
        <v>204</v>
      </c>
      <c r="T2120" s="162" t="s">
        <v>204</v>
      </c>
      <c r="U2120" s="162" t="s">
        <v>246</v>
      </c>
      <c r="V2120" s="162" t="s">
        <v>246</v>
      </c>
      <c r="W2120" s="162" t="s">
        <v>204</v>
      </c>
      <c r="X2120" s="162" t="s">
        <v>246</v>
      </c>
      <c r="Y2120" s="162" t="s">
        <v>204</v>
      </c>
      <c r="Z2120" s="162" t="s">
        <v>246</v>
      </c>
      <c r="AA2120" s="162" t="s">
        <v>204</v>
      </c>
      <c r="AB2120" s="162" t="s">
        <v>246</v>
      </c>
      <c r="AC2120" s="162" t="s">
        <v>204</v>
      </c>
      <c r="AD2120" s="162" t="s">
        <v>204</v>
      </c>
      <c r="AE2120" s="162" t="s">
        <v>204</v>
      </c>
      <c r="AF2120" s="162" t="s">
        <v>204</v>
      </c>
      <c r="AG2120" s="162" t="s">
        <v>197</v>
      </c>
    </row>
    <row r="2121" spans="1:33" x14ac:dyDescent="0.25">
      <c r="A2121" s="162" t="s">
        <v>249</v>
      </c>
      <c r="B2121" s="162" t="s">
        <v>197</v>
      </c>
      <c r="C2121" s="162" t="s">
        <v>197</v>
      </c>
      <c r="D2121" s="162" t="s">
        <v>1358</v>
      </c>
      <c r="E2121" s="162" t="s">
        <v>197</v>
      </c>
      <c r="F2121" s="162" t="s">
        <v>1359</v>
      </c>
      <c r="G2121" s="162" t="s">
        <v>2296</v>
      </c>
      <c r="H2121" s="162" t="s">
        <v>2297</v>
      </c>
      <c r="I2121" s="162" t="s">
        <v>2195</v>
      </c>
      <c r="J2121" s="162" t="s">
        <v>187</v>
      </c>
      <c r="K2121" s="162" t="s">
        <v>52</v>
      </c>
      <c r="L2121" s="162">
        <v>4</v>
      </c>
      <c r="M2121" s="162">
        <v>2020</v>
      </c>
      <c r="N2121" s="162" t="s">
        <v>3560</v>
      </c>
      <c r="O2121" s="162">
        <v>1560</v>
      </c>
      <c r="P2121" s="162" t="s">
        <v>246</v>
      </c>
      <c r="Q2121" s="162" t="s">
        <v>246</v>
      </c>
      <c r="R2121" s="162" t="s">
        <v>242</v>
      </c>
      <c r="S2121" s="162" t="s">
        <v>204</v>
      </c>
      <c r="T2121" s="162" t="s">
        <v>204</v>
      </c>
      <c r="U2121" s="162" t="s">
        <v>246</v>
      </c>
      <c r="V2121" s="162" t="s">
        <v>246</v>
      </c>
      <c r="W2121" s="162" t="s">
        <v>204</v>
      </c>
      <c r="X2121" s="162" t="s">
        <v>246</v>
      </c>
      <c r="Y2121" s="162" t="s">
        <v>205</v>
      </c>
      <c r="Z2121" s="162" t="s">
        <v>246</v>
      </c>
      <c r="AA2121" s="162" t="s">
        <v>204</v>
      </c>
      <c r="AB2121" s="162" t="s">
        <v>246</v>
      </c>
      <c r="AC2121" s="162" t="s">
        <v>204</v>
      </c>
      <c r="AD2121" s="162" t="s">
        <v>204</v>
      </c>
      <c r="AE2121" s="162" t="s">
        <v>246</v>
      </c>
      <c r="AF2121" s="162" t="s">
        <v>204</v>
      </c>
      <c r="AG2121" s="162" t="s">
        <v>197</v>
      </c>
    </row>
    <row r="2122" spans="1:33" x14ac:dyDescent="0.25">
      <c r="A2122" s="162" t="s">
        <v>249</v>
      </c>
      <c r="B2122" s="162" t="s">
        <v>197</v>
      </c>
      <c r="C2122" s="162" t="s">
        <v>197</v>
      </c>
      <c r="D2122" s="162" t="s">
        <v>1358</v>
      </c>
      <c r="E2122" s="162" t="s">
        <v>197</v>
      </c>
      <c r="F2122" s="162" t="s">
        <v>1359</v>
      </c>
      <c r="G2122" s="162" t="s">
        <v>2296</v>
      </c>
      <c r="H2122" s="162" t="s">
        <v>2297</v>
      </c>
      <c r="I2122" s="162" t="s">
        <v>2195</v>
      </c>
      <c r="J2122" s="162" t="s">
        <v>187</v>
      </c>
      <c r="K2122" s="162" t="s">
        <v>52</v>
      </c>
      <c r="L2122" s="162">
        <v>4</v>
      </c>
      <c r="M2122" s="162">
        <v>2020</v>
      </c>
      <c r="N2122" s="162" t="s">
        <v>3559</v>
      </c>
      <c r="O2122" s="162">
        <v>250</v>
      </c>
      <c r="P2122" s="162" t="s">
        <v>246</v>
      </c>
      <c r="Q2122" s="162" t="s">
        <v>246</v>
      </c>
      <c r="R2122" s="162" t="s">
        <v>242</v>
      </c>
      <c r="S2122" s="162" t="s">
        <v>204</v>
      </c>
      <c r="T2122" s="162" t="s">
        <v>204</v>
      </c>
      <c r="U2122" s="162" t="s">
        <v>246</v>
      </c>
      <c r="V2122" s="162" t="s">
        <v>246</v>
      </c>
      <c r="W2122" s="162" t="s">
        <v>204</v>
      </c>
      <c r="X2122" s="162" t="s">
        <v>246</v>
      </c>
      <c r="Y2122" s="162" t="s">
        <v>205</v>
      </c>
      <c r="Z2122" s="162" t="s">
        <v>246</v>
      </c>
      <c r="AA2122" s="162" t="s">
        <v>204</v>
      </c>
      <c r="AB2122" s="162" t="s">
        <v>246</v>
      </c>
      <c r="AC2122" s="162" t="s">
        <v>204</v>
      </c>
      <c r="AD2122" s="162" t="s">
        <v>204</v>
      </c>
      <c r="AE2122" s="162" t="s">
        <v>246</v>
      </c>
      <c r="AF2122" s="162" t="s">
        <v>204</v>
      </c>
      <c r="AG2122" s="162" t="s">
        <v>197</v>
      </c>
    </row>
    <row r="2123" spans="1:33" x14ac:dyDescent="0.25">
      <c r="A2123" s="162" t="s">
        <v>249</v>
      </c>
      <c r="B2123" s="162" t="s">
        <v>197</v>
      </c>
      <c r="C2123" s="162" t="s">
        <v>197</v>
      </c>
      <c r="D2123" s="162" t="s">
        <v>1358</v>
      </c>
      <c r="E2123" s="162" t="s">
        <v>197</v>
      </c>
      <c r="F2123" s="162" t="s">
        <v>1359</v>
      </c>
      <c r="G2123" s="162" t="s">
        <v>2296</v>
      </c>
      <c r="H2123" s="162" t="s">
        <v>2297</v>
      </c>
      <c r="I2123" s="162" t="s">
        <v>2195</v>
      </c>
      <c r="J2123" s="162" t="s">
        <v>187</v>
      </c>
      <c r="K2123" s="162" t="s">
        <v>52</v>
      </c>
      <c r="L2123" s="162">
        <v>8</v>
      </c>
      <c r="M2123" s="162">
        <v>2019</v>
      </c>
      <c r="N2123" s="162" t="s">
        <v>3558</v>
      </c>
      <c r="O2123" s="162">
        <v>1690</v>
      </c>
      <c r="P2123" s="162" t="s">
        <v>246</v>
      </c>
      <c r="Q2123" s="162" t="s">
        <v>246</v>
      </c>
      <c r="R2123" s="162" t="s">
        <v>242</v>
      </c>
      <c r="S2123" s="162" t="s">
        <v>204</v>
      </c>
      <c r="T2123" s="162" t="s">
        <v>204</v>
      </c>
      <c r="U2123" s="162" t="s">
        <v>246</v>
      </c>
      <c r="V2123" s="162" t="s">
        <v>246</v>
      </c>
      <c r="W2123" s="162" t="s">
        <v>204</v>
      </c>
      <c r="X2123" s="162" t="s">
        <v>246</v>
      </c>
      <c r="Y2123" s="162" t="s">
        <v>205</v>
      </c>
      <c r="Z2123" s="162" t="s">
        <v>246</v>
      </c>
      <c r="AA2123" s="162" t="s">
        <v>204</v>
      </c>
      <c r="AB2123" s="162" t="s">
        <v>246</v>
      </c>
      <c r="AC2123" s="162" t="s">
        <v>204</v>
      </c>
      <c r="AD2123" s="162" t="s">
        <v>204</v>
      </c>
      <c r="AE2123" s="162" t="s">
        <v>246</v>
      </c>
      <c r="AF2123" s="162" t="s">
        <v>204</v>
      </c>
      <c r="AG2123" s="162" t="s">
        <v>197</v>
      </c>
    </row>
    <row r="2124" spans="1:33" x14ac:dyDescent="0.25">
      <c r="A2124" s="162" t="s">
        <v>249</v>
      </c>
      <c r="B2124" s="162" t="s">
        <v>197</v>
      </c>
      <c r="C2124" s="162" t="s">
        <v>197</v>
      </c>
      <c r="D2124" s="162" t="s">
        <v>1358</v>
      </c>
      <c r="E2124" s="162" t="s">
        <v>197</v>
      </c>
      <c r="F2124" s="162" t="s">
        <v>1359</v>
      </c>
      <c r="G2124" s="162" t="s">
        <v>65</v>
      </c>
      <c r="H2124" s="162" t="s">
        <v>64</v>
      </c>
      <c r="I2124" s="162" t="s">
        <v>2059</v>
      </c>
      <c r="J2124" s="162" t="s">
        <v>1412</v>
      </c>
      <c r="K2124" s="162" t="s">
        <v>10</v>
      </c>
      <c r="L2124" s="162">
        <v>1</v>
      </c>
      <c r="M2124" s="162">
        <v>2020</v>
      </c>
      <c r="N2124" s="162" t="s">
        <v>3561</v>
      </c>
      <c r="O2124" s="162">
        <v>13422</v>
      </c>
      <c r="P2124" s="162" t="s">
        <v>246</v>
      </c>
      <c r="Q2124" s="162" t="s">
        <v>246</v>
      </c>
      <c r="R2124" s="162" t="s">
        <v>242</v>
      </c>
      <c r="S2124" s="162" t="s">
        <v>204</v>
      </c>
      <c r="T2124" s="162" t="s">
        <v>204</v>
      </c>
      <c r="U2124" s="162" t="s">
        <v>246</v>
      </c>
      <c r="V2124" s="162" t="s">
        <v>246</v>
      </c>
      <c r="W2124" s="162" t="s">
        <v>204</v>
      </c>
      <c r="X2124" s="162" t="s">
        <v>246</v>
      </c>
      <c r="Y2124" s="162" t="s">
        <v>205</v>
      </c>
      <c r="Z2124" s="162" t="s">
        <v>246</v>
      </c>
      <c r="AA2124" s="162" t="s">
        <v>204</v>
      </c>
      <c r="AB2124" s="162" t="s">
        <v>246</v>
      </c>
      <c r="AC2124" s="162" t="s">
        <v>204</v>
      </c>
      <c r="AD2124" s="162" t="s">
        <v>204</v>
      </c>
      <c r="AE2124" s="162" t="s">
        <v>204</v>
      </c>
      <c r="AF2124" s="162" t="s">
        <v>204</v>
      </c>
      <c r="AG2124" s="162" t="s">
        <v>197</v>
      </c>
    </row>
    <row r="2125" spans="1:33" x14ac:dyDescent="0.25">
      <c r="A2125" s="162" t="s">
        <v>249</v>
      </c>
      <c r="B2125" s="162" t="s">
        <v>197</v>
      </c>
      <c r="C2125" s="162" t="s">
        <v>197</v>
      </c>
      <c r="D2125" s="162" t="s">
        <v>1358</v>
      </c>
      <c r="E2125" s="162" t="s">
        <v>197</v>
      </c>
      <c r="F2125" s="162" t="s">
        <v>1359</v>
      </c>
      <c r="G2125" s="162" t="s">
        <v>65</v>
      </c>
      <c r="H2125" s="162" t="s">
        <v>64</v>
      </c>
      <c r="I2125" s="162" t="s">
        <v>2059</v>
      </c>
      <c r="J2125" s="162" t="s">
        <v>1412</v>
      </c>
      <c r="K2125" s="162" t="s">
        <v>10</v>
      </c>
      <c r="L2125" s="162">
        <v>2</v>
      </c>
      <c r="M2125" s="162">
        <v>2020</v>
      </c>
      <c r="N2125" s="162" t="s">
        <v>3562</v>
      </c>
      <c r="O2125" s="162">
        <v>8328</v>
      </c>
      <c r="P2125" s="162" t="s">
        <v>246</v>
      </c>
      <c r="Q2125" s="162" t="s">
        <v>246</v>
      </c>
      <c r="R2125" s="162" t="s">
        <v>242</v>
      </c>
      <c r="S2125" s="162" t="s">
        <v>204</v>
      </c>
      <c r="T2125" s="162" t="s">
        <v>204</v>
      </c>
      <c r="U2125" s="162" t="s">
        <v>246</v>
      </c>
      <c r="V2125" s="162" t="s">
        <v>246</v>
      </c>
      <c r="W2125" s="162" t="s">
        <v>204</v>
      </c>
      <c r="X2125" s="162" t="s">
        <v>246</v>
      </c>
      <c r="Y2125" s="162" t="s">
        <v>205</v>
      </c>
      <c r="Z2125" s="162" t="s">
        <v>246</v>
      </c>
      <c r="AA2125" s="162" t="s">
        <v>204</v>
      </c>
      <c r="AB2125" s="162" t="s">
        <v>246</v>
      </c>
      <c r="AC2125" s="162" t="s">
        <v>204</v>
      </c>
      <c r="AD2125" s="162" t="s">
        <v>204</v>
      </c>
      <c r="AE2125" s="162" t="s">
        <v>204</v>
      </c>
      <c r="AF2125" s="162" t="s">
        <v>204</v>
      </c>
      <c r="AG2125" s="162" t="s">
        <v>197</v>
      </c>
    </row>
    <row r="2126" spans="1:33" x14ac:dyDescent="0.25">
      <c r="A2126" s="162" t="s">
        <v>249</v>
      </c>
      <c r="B2126" s="162" t="s">
        <v>197</v>
      </c>
      <c r="C2126" s="162" t="s">
        <v>197</v>
      </c>
      <c r="D2126" s="162" t="s">
        <v>1358</v>
      </c>
      <c r="E2126" s="162" t="s">
        <v>197</v>
      </c>
      <c r="F2126" s="162" t="s">
        <v>1359</v>
      </c>
      <c r="G2126" s="162" t="s">
        <v>3220</v>
      </c>
      <c r="H2126" s="162" t="s">
        <v>3221</v>
      </c>
      <c r="I2126" s="162" t="s">
        <v>2986</v>
      </c>
      <c r="J2126" s="162" t="s">
        <v>1523</v>
      </c>
      <c r="K2126" s="162" t="s">
        <v>10</v>
      </c>
      <c r="L2126" s="162">
        <v>7</v>
      </c>
      <c r="M2126" s="162">
        <v>2019</v>
      </c>
      <c r="N2126" s="162" t="s">
        <v>3563</v>
      </c>
      <c r="O2126" s="162">
        <v>1500</v>
      </c>
      <c r="P2126" s="162" t="s">
        <v>246</v>
      </c>
      <c r="Q2126" s="162" t="s">
        <v>246</v>
      </c>
      <c r="R2126" s="162" t="s">
        <v>242</v>
      </c>
      <c r="S2126" s="162" t="s">
        <v>204</v>
      </c>
      <c r="T2126" s="162" t="s">
        <v>204</v>
      </c>
      <c r="U2126" s="162" t="s">
        <v>246</v>
      </c>
      <c r="V2126" s="162" t="s">
        <v>246</v>
      </c>
      <c r="W2126" s="162" t="s">
        <v>204</v>
      </c>
      <c r="X2126" s="162" t="s">
        <v>205</v>
      </c>
      <c r="Y2126" s="162" t="s">
        <v>205</v>
      </c>
      <c r="Z2126" s="162" t="s">
        <v>246</v>
      </c>
      <c r="AA2126" s="162" t="s">
        <v>204</v>
      </c>
      <c r="AB2126" s="162" t="s">
        <v>246</v>
      </c>
      <c r="AC2126" s="162" t="s">
        <v>204</v>
      </c>
      <c r="AD2126" s="162" t="s">
        <v>204</v>
      </c>
      <c r="AE2126" s="162" t="s">
        <v>204</v>
      </c>
      <c r="AF2126" s="162" t="s">
        <v>204</v>
      </c>
      <c r="AG2126" s="162" t="s">
        <v>197</v>
      </c>
    </row>
    <row r="2127" spans="1:33" x14ac:dyDescent="0.25">
      <c r="A2127" s="162" t="s">
        <v>249</v>
      </c>
      <c r="B2127" s="162" t="s">
        <v>197</v>
      </c>
      <c r="C2127" s="162" t="s">
        <v>197</v>
      </c>
      <c r="D2127" s="162" t="s">
        <v>1358</v>
      </c>
      <c r="E2127" s="162" t="s">
        <v>197</v>
      </c>
      <c r="F2127" s="162" t="s">
        <v>1359</v>
      </c>
      <c r="G2127" s="162" t="s">
        <v>44</v>
      </c>
      <c r="H2127" s="162" t="s">
        <v>43</v>
      </c>
      <c r="I2127" s="162" t="s">
        <v>1564</v>
      </c>
      <c r="J2127" s="162" t="s">
        <v>186</v>
      </c>
      <c r="K2127" s="162" t="s">
        <v>10</v>
      </c>
      <c r="L2127" s="162">
        <v>4</v>
      </c>
      <c r="M2127" s="162">
        <v>2020</v>
      </c>
      <c r="N2127" s="162" t="s">
        <v>3567</v>
      </c>
      <c r="O2127" s="162">
        <v>6000</v>
      </c>
      <c r="P2127" s="162" t="s">
        <v>246</v>
      </c>
      <c r="Q2127" s="162" t="s">
        <v>246</v>
      </c>
      <c r="R2127" s="162" t="s">
        <v>242</v>
      </c>
      <c r="S2127" s="162" t="s">
        <v>204</v>
      </c>
      <c r="T2127" s="162" t="s">
        <v>204</v>
      </c>
      <c r="U2127" s="162" t="s">
        <v>246</v>
      </c>
      <c r="V2127" s="162" t="s">
        <v>246</v>
      </c>
      <c r="W2127" s="162" t="s">
        <v>204</v>
      </c>
      <c r="X2127" s="162" t="s">
        <v>205</v>
      </c>
      <c r="Y2127" s="162" t="s">
        <v>205</v>
      </c>
      <c r="Z2127" s="162" t="s">
        <v>246</v>
      </c>
      <c r="AA2127" s="162" t="s">
        <v>204</v>
      </c>
      <c r="AB2127" s="162" t="s">
        <v>246</v>
      </c>
      <c r="AC2127" s="162" t="s">
        <v>204</v>
      </c>
      <c r="AD2127" s="162" t="s">
        <v>204</v>
      </c>
      <c r="AE2127" s="162" t="s">
        <v>204</v>
      </c>
      <c r="AF2127" s="162" t="s">
        <v>204</v>
      </c>
      <c r="AG2127" s="162" t="s">
        <v>197</v>
      </c>
    </row>
    <row r="2128" spans="1:33" x14ac:dyDescent="0.25">
      <c r="A2128" s="162" t="s">
        <v>249</v>
      </c>
      <c r="B2128" s="162" t="s">
        <v>197</v>
      </c>
      <c r="C2128" s="162" t="s">
        <v>197</v>
      </c>
      <c r="D2128" s="162" t="s">
        <v>1358</v>
      </c>
      <c r="E2128" s="162" t="s">
        <v>197</v>
      </c>
      <c r="F2128" s="162" t="s">
        <v>1359</v>
      </c>
      <c r="G2128" s="162" t="s">
        <v>44</v>
      </c>
      <c r="H2128" s="162" t="s">
        <v>43</v>
      </c>
      <c r="I2128" s="162" t="s">
        <v>1564</v>
      </c>
      <c r="J2128" s="162" t="s">
        <v>186</v>
      </c>
      <c r="K2128" s="162" t="s">
        <v>10</v>
      </c>
      <c r="L2128" s="162">
        <v>3</v>
      </c>
      <c r="M2128" s="162">
        <v>2020</v>
      </c>
      <c r="N2128" s="162" t="s">
        <v>3568</v>
      </c>
      <c r="O2128" s="162">
        <v>2000</v>
      </c>
      <c r="P2128" s="162" t="s">
        <v>246</v>
      </c>
      <c r="Q2128" s="162" t="s">
        <v>246</v>
      </c>
      <c r="R2128" s="162" t="s">
        <v>242</v>
      </c>
      <c r="S2128" s="162" t="s">
        <v>204</v>
      </c>
      <c r="T2128" s="162" t="s">
        <v>204</v>
      </c>
      <c r="U2128" s="162" t="s">
        <v>246</v>
      </c>
      <c r="V2128" s="162" t="s">
        <v>246</v>
      </c>
      <c r="W2128" s="162" t="s">
        <v>204</v>
      </c>
      <c r="X2128" s="162" t="s">
        <v>205</v>
      </c>
      <c r="Y2128" s="162" t="s">
        <v>205</v>
      </c>
      <c r="Z2128" s="162" t="s">
        <v>246</v>
      </c>
      <c r="AA2128" s="162" t="s">
        <v>204</v>
      </c>
      <c r="AB2128" s="162" t="s">
        <v>246</v>
      </c>
      <c r="AC2128" s="162" t="s">
        <v>204</v>
      </c>
      <c r="AD2128" s="162" t="s">
        <v>204</v>
      </c>
      <c r="AE2128" s="162" t="s">
        <v>204</v>
      </c>
      <c r="AF2128" s="162" t="s">
        <v>204</v>
      </c>
      <c r="AG2128" s="162" t="s">
        <v>197</v>
      </c>
    </row>
    <row r="2129" spans="1:33" x14ac:dyDescent="0.25">
      <c r="A2129" s="162" t="s">
        <v>249</v>
      </c>
      <c r="B2129" s="162" t="s">
        <v>197</v>
      </c>
      <c r="C2129" s="162" t="s">
        <v>197</v>
      </c>
      <c r="D2129" s="162" t="s">
        <v>1358</v>
      </c>
      <c r="E2129" s="162" t="s">
        <v>197</v>
      </c>
      <c r="F2129" s="162" t="s">
        <v>1359</v>
      </c>
      <c r="G2129" s="162" t="s">
        <v>44</v>
      </c>
      <c r="H2129" s="162" t="s">
        <v>43</v>
      </c>
      <c r="I2129" s="162" t="s">
        <v>1564</v>
      </c>
      <c r="J2129" s="162" t="s">
        <v>186</v>
      </c>
      <c r="K2129" s="162" t="s">
        <v>10</v>
      </c>
      <c r="L2129" s="162">
        <v>6</v>
      </c>
      <c r="M2129" s="162">
        <v>2020</v>
      </c>
      <c r="N2129" s="162" t="s">
        <v>3569</v>
      </c>
      <c r="O2129" s="162">
        <v>6000</v>
      </c>
      <c r="P2129" s="162" t="s">
        <v>246</v>
      </c>
      <c r="Q2129" s="162" t="s">
        <v>246</v>
      </c>
      <c r="R2129" s="162" t="s">
        <v>242</v>
      </c>
      <c r="S2129" s="162" t="s">
        <v>204</v>
      </c>
      <c r="T2129" s="162" t="s">
        <v>204</v>
      </c>
      <c r="U2129" s="162" t="s">
        <v>246</v>
      </c>
      <c r="V2129" s="162" t="s">
        <v>246</v>
      </c>
      <c r="W2129" s="162" t="s">
        <v>204</v>
      </c>
      <c r="X2129" s="162" t="s">
        <v>205</v>
      </c>
      <c r="Y2129" s="162" t="s">
        <v>205</v>
      </c>
      <c r="Z2129" s="162" t="s">
        <v>246</v>
      </c>
      <c r="AA2129" s="162" t="s">
        <v>204</v>
      </c>
      <c r="AB2129" s="162" t="s">
        <v>246</v>
      </c>
      <c r="AC2129" s="162" t="s">
        <v>204</v>
      </c>
      <c r="AD2129" s="162" t="s">
        <v>204</v>
      </c>
      <c r="AE2129" s="162" t="s">
        <v>204</v>
      </c>
      <c r="AF2129" s="162" t="s">
        <v>204</v>
      </c>
      <c r="AG2129" s="162" t="s">
        <v>197</v>
      </c>
    </row>
    <row r="2130" spans="1:33" x14ac:dyDescent="0.25">
      <c r="A2130" s="162" t="s">
        <v>249</v>
      </c>
      <c r="B2130" s="162" t="s">
        <v>197</v>
      </c>
      <c r="C2130" s="162" t="s">
        <v>197</v>
      </c>
      <c r="D2130" s="162" t="s">
        <v>1358</v>
      </c>
      <c r="E2130" s="162" t="s">
        <v>197</v>
      </c>
      <c r="F2130" s="162" t="s">
        <v>1359</v>
      </c>
      <c r="G2130" s="162" t="s">
        <v>44</v>
      </c>
      <c r="H2130" s="162" t="s">
        <v>43</v>
      </c>
      <c r="I2130" s="162" t="s">
        <v>1564</v>
      </c>
      <c r="J2130" s="162" t="s">
        <v>186</v>
      </c>
      <c r="K2130" s="162" t="s">
        <v>10</v>
      </c>
      <c r="L2130" s="162">
        <v>5</v>
      </c>
      <c r="M2130" s="162">
        <v>2020</v>
      </c>
      <c r="N2130" s="162" t="s">
        <v>3570</v>
      </c>
      <c r="O2130" s="162">
        <v>5000</v>
      </c>
      <c r="P2130" s="162" t="s">
        <v>246</v>
      </c>
      <c r="Q2130" s="162" t="s">
        <v>246</v>
      </c>
      <c r="R2130" s="162" t="s">
        <v>242</v>
      </c>
      <c r="S2130" s="162" t="s">
        <v>204</v>
      </c>
      <c r="T2130" s="162" t="s">
        <v>204</v>
      </c>
      <c r="U2130" s="162" t="s">
        <v>246</v>
      </c>
      <c r="V2130" s="162" t="s">
        <v>246</v>
      </c>
      <c r="W2130" s="162" t="s">
        <v>204</v>
      </c>
      <c r="X2130" s="162" t="s">
        <v>205</v>
      </c>
      <c r="Y2130" s="162" t="s">
        <v>205</v>
      </c>
      <c r="Z2130" s="162" t="s">
        <v>246</v>
      </c>
      <c r="AA2130" s="162" t="s">
        <v>204</v>
      </c>
      <c r="AB2130" s="162" t="s">
        <v>246</v>
      </c>
      <c r="AC2130" s="162" t="s">
        <v>204</v>
      </c>
      <c r="AD2130" s="162" t="s">
        <v>204</v>
      </c>
      <c r="AE2130" s="162" t="s">
        <v>204</v>
      </c>
      <c r="AF2130" s="162" t="s">
        <v>204</v>
      </c>
      <c r="AG2130" s="162" t="s">
        <v>197</v>
      </c>
    </row>
    <row r="2131" spans="1:33" x14ac:dyDescent="0.25">
      <c r="A2131" s="162" t="s">
        <v>249</v>
      </c>
      <c r="B2131" s="162" t="s">
        <v>197</v>
      </c>
      <c r="C2131" s="162" t="s">
        <v>197</v>
      </c>
      <c r="D2131" s="162" t="s">
        <v>1358</v>
      </c>
      <c r="E2131" s="162" t="s">
        <v>197</v>
      </c>
      <c r="F2131" s="162" t="s">
        <v>1359</v>
      </c>
      <c r="G2131" s="162" t="s">
        <v>44</v>
      </c>
      <c r="H2131" s="162" t="s">
        <v>43</v>
      </c>
      <c r="I2131" s="162" t="s">
        <v>1564</v>
      </c>
      <c r="J2131" s="162" t="s">
        <v>186</v>
      </c>
      <c r="K2131" s="162" t="s">
        <v>10</v>
      </c>
      <c r="L2131" s="162">
        <v>5</v>
      </c>
      <c r="M2131" s="162">
        <v>2020</v>
      </c>
      <c r="N2131" s="162" t="s">
        <v>3571</v>
      </c>
      <c r="O2131" s="162">
        <v>1000</v>
      </c>
      <c r="P2131" s="162" t="s">
        <v>246</v>
      </c>
      <c r="Q2131" s="162" t="s">
        <v>246</v>
      </c>
      <c r="R2131" s="162" t="s">
        <v>242</v>
      </c>
      <c r="S2131" s="162" t="s">
        <v>204</v>
      </c>
      <c r="T2131" s="162" t="s">
        <v>204</v>
      </c>
      <c r="U2131" s="162" t="s">
        <v>246</v>
      </c>
      <c r="V2131" s="162" t="s">
        <v>246</v>
      </c>
      <c r="W2131" s="162" t="s">
        <v>204</v>
      </c>
      <c r="X2131" s="162" t="s">
        <v>205</v>
      </c>
      <c r="Y2131" s="162" t="s">
        <v>205</v>
      </c>
      <c r="Z2131" s="162" t="s">
        <v>246</v>
      </c>
      <c r="AA2131" s="162" t="s">
        <v>204</v>
      </c>
      <c r="AB2131" s="162" t="s">
        <v>246</v>
      </c>
      <c r="AC2131" s="162" t="s">
        <v>204</v>
      </c>
      <c r="AD2131" s="162" t="s">
        <v>204</v>
      </c>
      <c r="AE2131" s="162" t="s">
        <v>204</v>
      </c>
      <c r="AF2131" s="162" t="s">
        <v>204</v>
      </c>
      <c r="AG2131" s="162" t="s">
        <v>197</v>
      </c>
    </row>
    <row r="2132" spans="1:33" x14ac:dyDescent="0.25">
      <c r="A2132" s="162" t="s">
        <v>249</v>
      </c>
      <c r="B2132" s="162" t="s">
        <v>197</v>
      </c>
      <c r="C2132" s="162" t="s">
        <v>197</v>
      </c>
      <c r="D2132" s="162" t="s">
        <v>1358</v>
      </c>
      <c r="E2132" s="162" t="s">
        <v>197</v>
      </c>
      <c r="F2132" s="162" t="s">
        <v>1359</v>
      </c>
      <c r="G2132" s="162" t="s">
        <v>44</v>
      </c>
      <c r="H2132" s="162" t="s">
        <v>43</v>
      </c>
      <c r="I2132" s="162" t="s">
        <v>1564</v>
      </c>
      <c r="J2132" s="162" t="s">
        <v>186</v>
      </c>
      <c r="K2132" s="162" t="s">
        <v>10</v>
      </c>
      <c r="L2132" s="162">
        <v>12</v>
      </c>
      <c r="M2132" s="162">
        <v>2019</v>
      </c>
      <c r="N2132" s="162" t="s">
        <v>3572</v>
      </c>
      <c r="O2132" s="162">
        <v>2200</v>
      </c>
      <c r="P2132" s="162" t="s">
        <v>246</v>
      </c>
      <c r="Q2132" s="162" t="s">
        <v>246</v>
      </c>
      <c r="R2132" s="162" t="s">
        <v>242</v>
      </c>
      <c r="S2132" s="162" t="s">
        <v>204</v>
      </c>
      <c r="T2132" s="162" t="s">
        <v>204</v>
      </c>
      <c r="U2132" s="162" t="s">
        <v>246</v>
      </c>
      <c r="V2132" s="162" t="s">
        <v>246</v>
      </c>
      <c r="W2132" s="162" t="s">
        <v>204</v>
      </c>
      <c r="X2132" s="162" t="s">
        <v>205</v>
      </c>
      <c r="Y2132" s="162" t="s">
        <v>205</v>
      </c>
      <c r="Z2132" s="162" t="s">
        <v>246</v>
      </c>
      <c r="AA2132" s="162" t="s">
        <v>204</v>
      </c>
      <c r="AB2132" s="162" t="s">
        <v>246</v>
      </c>
      <c r="AC2132" s="162" t="s">
        <v>204</v>
      </c>
      <c r="AD2132" s="162" t="s">
        <v>204</v>
      </c>
      <c r="AE2132" s="162" t="s">
        <v>204</v>
      </c>
      <c r="AF2132" s="162" t="s">
        <v>204</v>
      </c>
      <c r="AG2132" s="162" t="s">
        <v>197</v>
      </c>
    </row>
    <row r="2133" spans="1:33" x14ac:dyDescent="0.25">
      <c r="A2133" s="162" t="s">
        <v>249</v>
      </c>
      <c r="B2133" s="162" t="s">
        <v>197</v>
      </c>
      <c r="C2133" s="162" t="s">
        <v>197</v>
      </c>
      <c r="D2133" s="162" t="s">
        <v>1358</v>
      </c>
      <c r="E2133" s="162" t="s">
        <v>197</v>
      </c>
      <c r="F2133" s="162" t="s">
        <v>1359</v>
      </c>
      <c r="G2133" s="162" t="s">
        <v>44</v>
      </c>
      <c r="H2133" s="162" t="s">
        <v>43</v>
      </c>
      <c r="I2133" s="162" t="s">
        <v>1564</v>
      </c>
      <c r="J2133" s="162" t="s">
        <v>186</v>
      </c>
      <c r="K2133" s="162" t="s">
        <v>10</v>
      </c>
      <c r="L2133" s="162">
        <v>1</v>
      </c>
      <c r="M2133" s="162">
        <v>2020</v>
      </c>
      <c r="N2133" s="162" t="s">
        <v>3564</v>
      </c>
      <c r="O2133" s="162">
        <v>2000</v>
      </c>
      <c r="P2133" s="162" t="s">
        <v>246</v>
      </c>
      <c r="Q2133" s="162" t="s">
        <v>246</v>
      </c>
      <c r="R2133" s="162" t="s">
        <v>242</v>
      </c>
      <c r="S2133" s="162" t="s">
        <v>204</v>
      </c>
      <c r="T2133" s="162" t="s">
        <v>204</v>
      </c>
      <c r="U2133" s="162" t="s">
        <v>246</v>
      </c>
      <c r="V2133" s="162" t="s">
        <v>246</v>
      </c>
      <c r="W2133" s="162" t="s">
        <v>204</v>
      </c>
      <c r="X2133" s="162" t="s">
        <v>205</v>
      </c>
      <c r="Y2133" s="162" t="s">
        <v>205</v>
      </c>
      <c r="Z2133" s="162" t="s">
        <v>246</v>
      </c>
      <c r="AA2133" s="162" t="s">
        <v>204</v>
      </c>
      <c r="AB2133" s="162" t="s">
        <v>246</v>
      </c>
      <c r="AC2133" s="162" t="s">
        <v>204</v>
      </c>
      <c r="AD2133" s="162" t="s">
        <v>204</v>
      </c>
      <c r="AE2133" s="162" t="s">
        <v>204</v>
      </c>
      <c r="AF2133" s="162" t="s">
        <v>204</v>
      </c>
      <c r="AG2133" s="162" t="s">
        <v>197</v>
      </c>
    </row>
    <row r="2134" spans="1:33" x14ac:dyDescent="0.25">
      <c r="A2134" s="162" t="s">
        <v>249</v>
      </c>
      <c r="B2134" s="162" t="s">
        <v>197</v>
      </c>
      <c r="C2134" s="162" t="s">
        <v>197</v>
      </c>
      <c r="D2134" s="162" t="s">
        <v>1358</v>
      </c>
      <c r="E2134" s="162" t="s">
        <v>197</v>
      </c>
      <c r="F2134" s="162" t="s">
        <v>1359</v>
      </c>
      <c r="G2134" s="162" t="s">
        <v>44</v>
      </c>
      <c r="H2134" s="162" t="s">
        <v>43</v>
      </c>
      <c r="I2134" s="162" t="s">
        <v>1564</v>
      </c>
      <c r="J2134" s="162" t="s">
        <v>186</v>
      </c>
      <c r="K2134" s="162" t="s">
        <v>10</v>
      </c>
      <c r="L2134" s="162">
        <v>2</v>
      </c>
      <c r="M2134" s="162">
        <v>2020</v>
      </c>
      <c r="N2134" s="162" t="s">
        <v>3565</v>
      </c>
      <c r="O2134" s="162">
        <v>4000</v>
      </c>
      <c r="P2134" s="162" t="s">
        <v>246</v>
      </c>
      <c r="Q2134" s="162" t="s">
        <v>246</v>
      </c>
      <c r="R2134" s="162" t="s">
        <v>242</v>
      </c>
      <c r="S2134" s="162" t="s">
        <v>204</v>
      </c>
      <c r="T2134" s="162" t="s">
        <v>204</v>
      </c>
      <c r="U2134" s="162" t="s">
        <v>246</v>
      </c>
      <c r="V2134" s="162" t="s">
        <v>246</v>
      </c>
      <c r="W2134" s="162" t="s">
        <v>204</v>
      </c>
      <c r="X2134" s="162" t="s">
        <v>205</v>
      </c>
      <c r="Y2134" s="162" t="s">
        <v>205</v>
      </c>
      <c r="Z2134" s="162" t="s">
        <v>246</v>
      </c>
      <c r="AA2134" s="162" t="s">
        <v>204</v>
      </c>
      <c r="AB2134" s="162" t="s">
        <v>246</v>
      </c>
      <c r="AC2134" s="162" t="s">
        <v>204</v>
      </c>
      <c r="AD2134" s="162" t="s">
        <v>204</v>
      </c>
      <c r="AE2134" s="162" t="s">
        <v>204</v>
      </c>
      <c r="AF2134" s="162" t="s">
        <v>204</v>
      </c>
      <c r="AG2134" s="162" t="s">
        <v>197</v>
      </c>
    </row>
    <row r="2135" spans="1:33" x14ac:dyDescent="0.25">
      <c r="A2135" s="162" t="s">
        <v>249</v>
      </c>
      <c r="B2135" s="162" t="s">
        <v>197</v>
      </c>
      <c r="C2135" s="162" t="s">
        <v>197</v>
      </c>
      <c r="D2135" s="162" t="s">
        <v>1358</v>
      </c>
      <c r="E2135" s="162" t="s">
        <v>197</v>
      </c>
      <c r="F2135" s="162" t="s">
        <v>1359</v>
      </c>
      <c r="G2135" s="162" t="s">
        <v>44</v>
      </c>
      <c r="H2135" s="162" t="s">
        <v>43</v>
      </c>
      <c r="I2135" s="162" t="s">
        <v>1564</v>
      </c>
      <c r="J2135" s="162" t="s">
        <v>186</v>
      </c>
      <c r="K2135" s="162" t="s">
        <v>10</v>
      </c>
      <c r="L2135" s="162">
        <v>2</v>
      </c>
      <c r="M2135" s="162">
        <v>2020</v>
      </c>
      <c r="N2135" s="162" t="s">
        <v>3566</v>
      </c>
      <c r="O2135" s="162">
        <v>2000</v>
      </c>
      <c r="P2135" s="162" t="s">
        <v>246</v>
      </c>
      <c r="Q2135" s="162" t="s">
        <v>246</v>
      </c>
      <c r="R2135" s="162" t="s">
        <v>242</v>
      </c>
      <c r="S2135" s="162" t="s">
        <v>204</v>
      </c>
      <c r="T2135" s="162" t="s">
        <v>204</v>
      </c>
      <c r="U2135" s="162" t="s">
        <v>246</v>
      </c>
      <c r="V2135" s="162" t="s">
        <v>246</v>
      </c>
      <c r="W2135" s="162" t="s">
        <v>204</v>
      </c>
      <c r="X2135" s="162" t="s">
        <v>205</v>
      </c>
      <c r="Y2135" s="162" t="s">
        <v>205</v>
      </c>
      <c r="Z2135" s="162" t="s">
        <v>246</v>
      </c>
      <c r="AA2135" s="162" t="s">
        <v>204</v>
      </c>
      <c r="AB2135" s="162" t="s">
        <v>246</v>
      </c>
      <c r="AC2135" s="162" t="s">
        <v>204</v>
      </c>
      <c r="AD2135" s="162" t="s">
        <v>204</v>
      </c>
      <c r="AE2135" s="162" t="s">
        <v>204</v>
      </c>
      <c r="AF2135" s="162" t="s">
        <v>204</v>
      </c>
      <c r="AG2135" s="162" t="s">
        <v>197</v>
      </c>
    </row>
    <row r="2136" spans="1:33" x14ac:dyDescent="0.25">
      <c r="A2136" s="162" t="s">
        <v>249</v>
      </c>
      <c r="B2136" s="162" t="s">
        <v>197</v>
      </c>
      <c r="C2136" s="162" t="s">
        <v>197</v>
      </c>
      <c r="D2136" s="162" t="s">
        <v>1358</v>
      </c>
      <c r="E2136" s="162" t="s">
        <v>197</v>
      </c>
      <c r="F2136" s="162" t="s">
        <v>1359</v>
      </c>
      <c r="G2136" s="162" t="s">
        <v>46</v>
      </c>
      <c r="H2136" s="162" t="s">
        <v>2800</v>
      </c>
      <c r="I2136" s="162" t="s">
        <v>1419</v>
      </c>
      <c r="J2136" s="162" t="s">
        <v>1412</v>
      </c>
      <c r="K2136" s="162" t="s">
        <v>47</v>
      </c>
      <c r="L2136" s="162">
        <v>11</v>
      </c>
      <c r="M2136" s="162">
        <v>2019</v>
      </c>
      <c r="N2136" s="162" t="s">
        <v>3574</v>
      </c>
      <c r="O2136" s="162">
        <v>2920</v>
      </c>
      <c r="P2136" s="162" t="s">
        <v>246</v>
      </c>
      <c r="Q2136" s="162" t="s">
        <v>246</v>
      </c>
      <c r="R2136" s="162" t="s">
        <v>242</v>
      </c>
      <c r="S2136" s="162" t="s">
        <v>204</v>
      </c>
      <c r="T2136" s="162" t="s">
        <v>204</v>
      </c>
      <c r="U2136" s="162" t="s">
        <v>246</v>
      </c>
      <c r="V2136" s="162" t="s">
        <v>246</v>
      </c>
      <c r="W2136" s="162" t="s">
        <v>204</v>
      </c>
      <c r="X2136" s="162" t="s">
        <v>205</v>
      </c>
      <c r="Y2136" s="162" t="s">
        <v>205</v>
      </c>
      <c r="Z2136" s="162" t="s">
        <v>246</v>
      </c>
      <c r="AA2136" s="162" t="s">
        <v>204</v>
      </c>
      <c r="AB2136" s="162" t="s">
        <v>246</v>
      </c>
      <c r="AC2136" s="162" t="s">
        <v>204</v>
      </c>
      <c r="AD2136" s="162" t="s">
        <v>204</v>
      </c>
      <c r="AE2136" s="162" t="s">
        <v>204</v>
      </c>
      <c r="AF2136" s="162" t="s">
        <v>204</v>
      </c>
      <c r="AG2136" s="162" t="s">
        <v>197</v>
      </c>
    </row>
    <row r="2137" spans="1:33" x14ac:dyDescent="0.25">
      <c r="A2137" s="162" t="s">
        <v>249</v>
      </c>
      <c r="B2137" s="162" t="s">
        <v>197</v>
      </c>
      <c r="C2137" s="162" t="s">
        <v>197</v>
      </c>
      <c r="D2137" s="162" t="s">
        <v>1358</v>
      </c>
      <c r="E2137" s="162" t="s">
        <v>197</v>
      </c>
      <c r="F2137" s="162" t="s">
        <v>1359</v>
      </c>
      <c r="G2137" s="162" t="s">
        <v>46</v>
      </c>
      <c r="H2137" s="162" t="s">
        <v>2800</v>
      </c>
      <c r="I2137" s="162" t="s">
        <v>1419</v>
      </c>
      <c r="J2137" s="162" t="s">
        <v>1412</v>
      </c>
      <c r="K2137" s="162" t="s">
        <v>47</v>
      </c>
      <c r="L2137" s="162">
        <v>10</v>
      </c>
      <c r="M2137" s="162">
        <v>2019</v>
      </c>
      <c r="N2137" s="162" t="s">
        <v>3573</v>
      </c>
      <c r="O2137" s="162">
        <v>5290</v>
      </c>
      <c r="P2137" s="162" t="s">
        <v>246</v>
      </c>
      <c r="Q2137" s="162" t="s">
        <v>246</v>
      </c>
      <c r="R2137" s="162" t="s">
        <v>242</v>
      </c>
      <c r="S2137" s="162" t="s">
        <v>204</v>
      </c>
      <c r="T2137" s="162" t="s">
        <v>204</v>
      </c>
      <c r="U2137" s="162" t="s">
        <v>246</v>
      </c>
      <c r="V2137" s="162" t="s">
        <v>246</v>
      </c>
      <c r="W2137" s="162" t="s">
        <v>204</v>
      </c>
      <c r="X2137" s="162" t="s">
        <v>205</v>
      </c>
      <c r="Y2137" s="162" t="s">
        <v>205</v>
      </c>
      <c r="Z2137" s="162" t="s">
        <v>246</v>
      </c>
      <c r="AA2137" s="162" t="s">
        <v>204</v>
      </c>
      <c r="AB2137" s="162" t="s">
        <v>246</v>
      </c>
      <c r="AC2137" s="162" t="s">
        <v>204</v>
      </c>
      <c r="AD2137" s="162" t="s">
        <v>204</v>
      </c>
      <c r="AE2137" s="162" t="s">
        <v>204</v>
      </c>
      <c r="AF2137" s="162" t="s">
        <v>204</v>
      </c>
      <c r="AG2137" s="162" t="s">
        <v>197</v>
      </c>
    </row>
    <row r="2138" spans="1:33" x14ac:dyDescent="0.25">
      <c r="A2138" s="162" t="s">
        <v>249</v>
      </c>
      <c r="B2138" s="162" t="s">
        <v>197</v>
      </c>
      <c r="C2138" s="162" t="s">
        <v>197</v>
      </c>
      <c r="D2138" s="162" t="s">
        <v>1358</v>
      </c>
      <c r="E2138" s="162" t="s">
        <v>197</v>
      </c>
      <c r="F2138" s="162" t="s">
        <v>1359</v>
      </c>
      <c r="G2138" s="162" t="s">
        <v>46</v>
      </c>
      <c r="H2138" s="162" t="s">
        <v>2800</v>
      </c>
      <c r="I2138" s="162" t="s">
        <v>1419</v>
      </c>
      <c r="J2138" s="162" t="s">
        <v>1412</v>
      </c>
      <c r="K2138" s="162" t="s">
        <v>47</v>
      </c>
      <c r="L2138" s="162">
        <v>12</v>
      </c>
      <c r="M2138" s="162">
        <v>2019</v>
      </c>
      <c r="N2138" s="162" t="s">
        <v>3575</v>
      </c>
      <c r="O2138" s="162">
        <v>1469</v>
      </c>
      <c r="P2138" s="162" t="s">
        <v>246</v>
      </c>
      <c r="Q2138" s="162" t="s">
        <v>246</v>
      </c>
      <c r="R2138" s="162" t="s">
        <v>242</v>
      </c>
      <c r="S2138" s="162" t="s">
        <v>204</v>
      </c>
      <c r="T2138" s="162" t="s">
        <v>204</v>
      </c>
      <c r="U2138" s="162" t="s">
        <v>246</v>
      </c>
      <c r="V2138" s="162" t="s">
        <v>246</v>
      </c>
      <c r="W2138" s="162" t="s">
        <v>204</v>
      </c>
      <c r="X2138" s="162" t="s">
        <v>205</v>
      </c>
      <c r="Y2138" s="162" t="s">
        <v>205</v>
      </c>
      <c r="Z2138" s="162" t="s">
        <v>246</v>
      </c>
      <c r="AA2138" s="162" t="s">
        <v>204</v>
      </c>
      <c r="AB2138" s="162" t="s">
        <v>246</v>
      </c>
      <c r="AC2138" s="162" t="s">
        <v>204</v>
      </c>
      <c r="AD2138" s="162" t="s">
        <v>204</v>
      </c>
      <c r="AE2138" s="162" t="s">
        <v>204</v>
      </c>
      <c r="AF2138" s="162" t="s">
        <v>204</v>
      </c>
      <c r="AG2138" s="162" t="s">
        <v>197</v>
      </c>
    </row>
    <row r="2139" spans="1:33" x14ac:dyDescent="0.25">
      <c r="A2139" s="162" t="s">
        <v>249</v>
      </c>
      <c r="B2139" s="162" t="s">
        <v>197</v>
      </c>
      <c r="C2139" s="162" t="s">
        <v>197</v>
      </c>
      <c r="D2139" s="162" t="s">
        <v>1358</v>
      </c>
      <c r="E2139" s="162" t="s">
        <v>197</v>
      </c>
      <c r="F2139" s="162" t="s">
        <v>1359</v>
      </c>
      <c r="G2139" s="162" t="s">
        <v>49</v>
      </c>
      <c r="H2139" s="162" t="s">
        <v>3006</v>
      </c>
      <c r="I2139" s="162" t="s">
        <v>1419</v>
      </c>
      <c r="J2139" s="162" t="s">
        <v>1412</v>
      </c>
      <c r="K2139" s="162" t="s">
        <v>47</v>
      </c>
      <c r="L2139" s="162">
        <v>10</v>
      </c>
      <c r="M2139" s="162">
        <v>2019</v>
      </c>
      <c r="N2139" s="162" t="s">
        <v>3576</v>
      </c>
      <c r="O2139" s="162">
        <v>1790</v>
      </c>
      <c r="P2139" s="162" t="s">
        <v>246</v>
      </c>
      <c r="Q2139" s="162" t="s">
        <v>246</v>
      </c>
      <c r="R2139" s="162" t="s">
        <v>242</v>
      </c>
      <c r="S2139" s="162" t="s">
        <v>204</v>
      </c>
      <c r="T2139" s="162" t="s">
        <v>204</v>
      </c>
      <c r="U2139" s="162" t="s">
        <v>246</v>
      </c>
      <c r="V2139" s="162" t="s">
        <v>246</v>
      </c>
      <c r="W2139" s="162" t="s">
        <v>204</v>
      </c>
      <c r="X2139" s="162" t="s">
        <v>205</v>
      </c>
      <c r="Y2139" s="162" t="s">
        <v>205</v>
      </c>
      <c r="Z2139" s="162" t="s">
        <v>246</v>
      </c>
      <c r="AA2139" s="162" t="s">
        <v>204</v>
      </c>
      <c r="AB2139" s="162" t="s">
        <v>246</v>
      </c>
      <c r="AC2139" s="162" t="s">
        <v>204</v>
      </c>
      <c r="AD2139" s="162" t="s">
        <v>204</v>
      </c>
      <c r="AE2139" s="162" t="s">
        <v>204</v>
      </c>
      <c r="AF2139" s="162" t="s">
        <v>204</v>
      </c>
      <c r="AG2139" s="162" t="s">
        <v>197</v>
      </c>
    </row>
    <row r="2140" spans="1:33" x14ac:dyDescent="0.25">
      <c r="A2140" s="162" t="s">
        <v>249</v>
      </c>
      <c r="B2140" s="162" t="s">
        <v>197</v>
      </c>
      <c r="C2140" s="162" t="s">
        <v>197</v>
      </c>
      <c r="D2140" s="162" t="s">
        <v>1358</v>
      </c>
      <c r="E2140" s="162" t="s">
        <v>197</v>
      </c>
      <c r="F2140" s="162" t="s">
        <v>1359</v>
      </c>
      <c r="G2140" s="162" t="s">
        <v>54</v>
      </c>
      <c r="H2140" s="162" t="s">
        <v>2813</v>
      </c>
      <c r="I2140" s="162" t="s">
        <v>2059</v>
      </c>
      <c r="J2140" s="162" t="s">
        <v>1412</v>
      </c>
      <c r="K2140" s="162" t="s">
        <v>10</v>
      </c>
      <c r="L2140" s="162">
        <v>10</v>
      </c>
      <c r="M2140" s="162">
        <v>2019</v>
      </c>
      <c r="N2140" s="162" t="s">
        <v>3581</v>
      </c>
      <c r="O2140" s="162">
        <v>3231</v>
      </c>
      <c r="P2140" s="162" t="s">
        <v>246</v>
      </c>
      <c r="Q2140" s="162" t="s">
        <v>246</v>
      </c>
      <c r="R2140" s="162" t="s">
        <v>242</v>
      </c>
      <c r="S2140" s="162" t="s">
        <v>204</v>
      </c>
      <c r="T2140" s="162" t="s">
        <v>204</v>
      </c>
      <c r="U2140" s="162" t="s">
        <v>246</v>
      </c>
      <c r="V2140" s="162" t="s">
        <v>246</v>
      </c>
      <c r="W2140" s="162" t="s">
        <v>204</v>
      </c>
      <c r="X2140" s="162" t="s">
        <v>205</v>
      </c>
      <c r="Y2140" s="162" t="s">
        <v>204</v>
      </c>
      <c r="Z2140" s="162" t="s">
        <v>246</v>
      </c>
      <c r="AA2140" s="162" t="s">
        <v>204</v>
      </c>
      <c r="AB2140" s="162" t="s">
        <v>246</v>
      </c>
      <c r="AC2140" s="162" t="s">
        <v>204</v>
      </c>
      <c r="AD2140" s="162" t="s">
        <v>204</v>
      </c>
      <c r="AE2140" s="162" t="s">
        <v>246</v>
      </c>
      <c r="AF2140" s="162" t="s">
        <v>204</v>
      </c>
      <c r="AG2140" s="162" t="s">
        <v>197</v>
      </c>
    </row>
    <row r="2141" spans="1:33" x14ac:dyDescent="0.25">
      <c r="A2141" s="162" t="s">
        <v>249</v>
      </c>
      <c r="B2141" s="162" t="s">
        <v>197</v>
      </c>
      <c r="C2141" s="162" t="s">
        <v>197</v>
      </c>
      <c r="D2141" s="162" t="s">
        <v>1358</v>
      </c>
      <c r="E2141" s="162" t="s">
        <v>197</v>
      </c>
      <c r="F2141" s="162" t="s">
        <v>1359</v>
      </c>
      <c r="G2141" s="162" t="s">
        <v>54</v>
      </c>
      <c r="H2141" s="162" t="s">
        <v>2813</v>
      </c>
      <c r="I2141" s="162" t="s">
        <v>2059</v>
      </c>
      <c r="J2141" s="162" t="s">
        <v>1412</v>
      </c>
      <c r="K2141" s="162" t="s">
        <v>10</v>
      </c>
      <c r="L2141" s="162">
        <v>10</v>
      </c>
      <c r="M2141" s="162">
        <v>2019</v>
      </c>
      <c r="N2141" s="162" t="s">
        <v>3580</v>
      </c>
      <c r="O2141" s="162">
        <v>1393</v>
      </c>
      <c r="P2141" s="162" t="s">
        <v>246</v>
      </c>
      <c r="Q2141" s="162" t="s">
        <v>246</v>
      </c>
      <c r="R2141" s="162" t="s">
        <v>242</v>
      </c>
      <c r="S2141" s="162" t="s">
        <v>204</v>
      </c>
      <c r="T2141" s="162" t="s">
        <v>204</v>
      </c>
      <c r="U2141" s="162" t="s">
        <v>246</v>
      </c>
      <c r="V2141" s="162" t="s">
        <v>246</v>
      </c>
      <c r="W2141" s="162" t="s">
        <v>204</v>
      </c>
      <c r="X2141" s="162" t="s">
        <v>205</v>
      </c>
      <c r="Y2141" s="162" t="s">
        <v>204</v>
      </c>
      <c r="Z2141" s="162" t="s">
        <v>246</v>
      </c>
      <c r="AA2141" s="162" t="s">
        <v>204</v>
      </c>
      <c r="AB2141" s="162" t="s">
        <v>246</v>
      </c>
      <c r="AC2141" s="162" t="s">
        <v>204</v>
      </c>
      <c r="AD2141" s="162" t="s">
        <v>204</v>
      </c>
      <c r="AE2141" s="162" t="s">
        <v>246</v>
      </c>
      <c r="AF2141" s="162" t="s">
        <v>204</v>
      </c>
      <c r="AG2141" s="162" t="s">
        <v>197</v>
      </c>
    </row>
    <row r="2142" spans="1:33" x14ac:dyDescent="0.25">
      <c r="A2142" s="162" t="s">
        <v>249</v>
      </c>
      <c r="B2142" s="162" t="s">
        <v>197</v>
      </c>
      <c r="C2142" s="162" t="s">
        <v>197</v>
      </c>
      <c r="D2142" s="162" t="s">
        <v>1358</v>
      </c>
      <c r="E2142" s="162" t="s">
        <v>197</v>
      </c>
      <c r="F2142" s="162" t="s">
        <v>1359</v>
      </c>
      <c r="G2142" s="162" t="s">
        <v>54</v>
      </c>
      <c r="H2142" s="162" t="s">
        <v>2813</v>
      </c>
      <c r="I2142" s="162" t="s">
        <v>2059</v>
      </c>
      <c r="J2142" s="162" t="s">
        <v>1412</v>
      </c>
      <c r="K2142" s="162" t="s">
        <v>10</v>
      </c>
      <c r="L2142" s="162">
        <v>11</v>
      </c>
      <c r="M2142" s="162">
        <v>2019</v>
      </c>
      <c r="N2142" s="162" t="s">
        <v>3582</v>
      </c>
      <c r="O2142" s="162">
        <v>1929</v>
      </c>
      <c r="P2142" s="162" t="s">
        <v>246</v>
      </c>
      <c r="Q2142" s="162" t="s">
        <v>246</v>
      </c>
      <c r="R2142" s="162" t="s">
        <v>242</v>
      </c>
      <c r="S2142" s="162" t="s">
        <v>204</v>
      </c>
      <c r="T2142" s="162" t="s">
        <v>204</v>
      </c>
      <c r="U2142" s="162" t="s">
        <v>246</v>
      </c>
      <c r="V2142" s="162" t="s">
        <v>246</v>
      </c>
      <c r="W2142" s="162" t="s">
        <v>204</v>
      </c>
      <c r="X2142" s="162" t="s">
        <v>205</v>
      </c>
      <c r="Y2142" s="162" t="s">
        <v>204</v>
      </c>
      <c r="Z2142" s="162" t="s">
        <v>246</v>
      </c>
      <c r="AA2142" s="162" t="s">
        <v>204</v>
      </c>
      <c r="AB2142" s="162" t="s">
        <v>246</v>
      </c>
      <c r="AC2142" s="162" t="s">
        <v>204</v>
      </c>
      <c r="AD2142" s="162" t="s">
        <v>204</v>
      </c>
      <c r="AE2142" s="162" t="s">
        <v>246</v>
      </c>
      <c r="AF2142" s="162" t="s">
        <v>204</v>
      </c>
      <c r="AG2142" s="162" t="s">
        <v>197</v>
      </c>
    </row>
    <row r="2143" spans="1:33" x14ac:dyDescent="0.25">
      <c r="A2143" s="162" t="s">
        <v>249</v>
      </c>
      <c r="B2143" s="162" t="s">
        <v>197</v>
      </c>
      <c r="C2143" s="162" t="s">
        <v>197</v>
      </c>
      <c r="D2143" s="162" t="s">
        <v>1358</v>
      </c>
      <c r="E2143" s="162" t="s">
        <v>197</v>
      </c>
      <c r="F2143" s="162" t="s">
        <v>1359</v>
      </c>
      <c r="G2143" s="162" t="s">
        <v>54</v>
      </c>
      <c r="H2143" s="162" t="s">
        <v>2813</v>
      </c>
      <c r="I2143" s="162" t="s">
        <v>2059</v>
      </c>
      <c r="J2143" s="162" t="s">
        <v>1412</v>
      </c>
      <c r="K2143" s="162" t="s">
        <v>10</v>
      </c>
      <c r="L2143" s="162">
        <v>8</v>
      </c>
      <c r="M2143" s="162">
        <v>2019</v>
      </c>
      <c r="N2143" s="162" t="s">
        <v>3578</v>
      </c>
      <c r="O2143" s="162">
        <v>3129</v>
      </c>
      <c r="P2143" s="162" t="s">
        <v>246</v>
      </c>
      <c r="Q2143" s="162" t="s">
        <v>246</v>
      </c>
      <c r="R2143" s="162" t="s">
        <v>242</v>
      </c>
      <c r="S2143" s="162" t="s">
        <v>204</v>
      </c>
      <c r="T2143" s="162" t="s">
        <v>204</v>
      </c>
      <c r="U2143" s="162" t="s">
        <v>246</v>
      </c>
      <c r="V2143" s="162" t="s">
        <v>246</v>
      </c>
      <c r="W2143" s="162" t="s">
        <v>204</v>
      </c>
      <c r="X2143" s="162" t="s">
        <v>205</v>
      </c>
      <c r="Y2143" s="162" t="s">
        <v>204</v>
      </c>
      <c r="Z2143" s="162" t="s">
        <v>246</v>
      </c>
      <c r="AA2143" s="162" t="s">
        <v>204</v>
      </c>
      <c r="AB2143" s="162" t="s">
        <v>246</v>
      </c>
      <c r="AC2143" s="162" t="s">
        <v>204</v>
      </c>
      <c r="AD2143" s="162" t="s">
        <v>204</v>
      </c>
      <c r="AE2143" s="162" t="s">
        <v>246</v>
      </c>
      <c r="AF2143" s="162" t="s">
        <v>204</v>
      </c>
      <c r="AG2143" s="162" t="s">
        <v>197</v>
      </c>
    </row>
    <row r="2144" spans="1:33" x14ac:dyDescent="0.25">
      <c r="A2144" s="162" t="s">
        <v>249</v>
      </c>
      <c r="B2144" s="162" t="s">
        <v>197</v>
      </c>
      <c r="C2144" s="162" t="s">
        <v>197</v>
      </c>
      <c r="D2144" s="162" t="s">
        <v>1358</v>
      </c>
      <c r="E2144" s="162" t="s">
        <v>197</v>
      </c>
      <c r="F2144" s="162" t="s">
        <v>1359</v>
      </c>
      <c r="G2144" s="162" t="s">
        <v>54</v>
      </c>
      <c r="H2144" s="162" t="s">
        <v>2813</v>
      </c>
      <c r="I2144" s="162" t="s">
        <v>2059</v>
      </c>
      <c r="J2144" s="162" t="s">
        <v>1412</v>
      </c>
      <c r="K2144" s="162" t="s">
        <v>10</v>
      </c>
      <c r="L2144" s="162">
        <v>7</v>
      </c>
      <c r="M2144" s="162">
        <v>2019</v>
      </c>
      <c r="N2144" s="162" t="s">
        <v>3577</v>
      </c>
      <c r="O2144" s="162">
        <v>3076</v>
      </c>
      <c r="P2144" s="162" t="s">
        <v>246</v>
      </c>
      <c r="Q2144" s="162" t="s">
        <v>246</v>
      </c>
      <c r="R2144" s="162" t="s">
        <v>242</v>
      </c>
      <c r="S2144" s="162" t="s">
        <v>204</v>
      </c>
      <c r="T2144" s="162" t="s">
        <v>204</v>
      </c>
      <c r="U2144" s="162" t="s">
        <v>246</v>
      </c>
      <c r="V2144" s="162" t="s">
        <v>246</v>
      </c>
      <c r="W2144" s="162" t="s">
        <v>204</v>
      </c>
      <c r="X2144" s="162" t="s">
        <v>205</v>
      </c>
      <c r="Y2144" s="162" t="s">
        <v>204</v>
      </c>
      <c r="Z2144" s="162" t="s">
        <v>246</v>
      </c>
      <c r="AA2144" s="162" t="s">
        <v>204</v>
      </c>
      <c r="AB2144" s="162" t="s">
        <v>246</v>
      </c>
      <c r="AC2144" s="162" t="s">
        <v>204</v>
      </c>
      <c r="AD2144" s="162" t="s">
        <v>204</v>
      </c>
      <c r="AE2144" s="162" t="s">
        <v>246</v>
      </c>
      <c r="AF2144" s="162" t="s">
        <v>204</v>
      </c>
      <c r="AG2144" s="162" t="s">
        <v>197</v>
      </c>
    </row>
    <row r="2145" spans="1:33" x14ac:dyDescent="0.25">
      <c r="A2145" s="162" t="s">
        <v>249</v>
      </c>
      <c r="B2145" s="162" t="s">
        <v>197</v>
      </c>
      <c r="C2145" s="162" t="s">
        <v>197</v>
      </c>
      <c r="D2145" s="162" t="s">
        <v>1358</v>
      </c>
      <c r="E2145" s="162" t="s">
        <v>197</v>
      </c>
      <c r="F2145" s="162" t="s">
        <v>1359</v>
      </c>
      <c r="G2145" s="162" t="s">
        <v>54</v>
      </c>
      <c r="H2145" s="162" t="s">
        <v>2813</v>
      </c>
      <c r="I2145" s="162" t="s">
        <v>2059</v>
      </c>
      <c r="J2145" s="162" t="s">
        <v>1412</v>
      </c>
      <c r="K2145" s="162" t="s">
        <v>10</v>
      </c>
      <c r="L2145" s="162">
        <v>9</v>
      </c>
      <c r="M2145" s="162">
        <v>2019</v>
      </c>
      <c r="N2145" s="162" t="s">
        <v>3579</v>
      </c>
      <c r="O2145" s="162">
        <v>3621</v>
      </c>
      <c r="P2145" s="162" t="s">
        <v>246</v>
      </c>
      <c r="Q2145" s="162" t="s">
        <v>246</v>
      </c>
      <c r="R2145" s="162" t="s">
        <v>242</v>
      </c>
      <c r="S2145" s="162" t="s">
        <v>204</v>
      </c>
      <c r="T2145" s="162" t="s">
        <v>204</v>
      </c>
      <c r="U2145" s="162" t="s">
        <v>246</v>
      </c>
      <c r="V2145" s="162" t="s">
        <v>246</v>
      </c>
      <c r="W2145" s="162" t="s">
        <v>204</v>
      </c>
      <c r="X2145" s="162" t="s">
        <v>205</v>
      </c>
      <c r="Y2145" s="162" t="s">
        <v>204</v>
      </c>
      <c r="Z2145" s="162" t="s">
        <v>246</v>
      </c>
      <c r="AA2145" s="162" t="s">
        <v>204</v>
      </c>
      <c r="AB2145" s="162" t="s">
        <v>246</v>
      </c>
      <c r="AC2145" s="162" t="s">
        <v>204</v>
      </c>
      <c r="AD2145" s="162" t="s">
        <v>204</v>
      </c>
      <c r="AE2145" s="162" t="s">
        <v>246</v>
      </c>
      <c r="AF2145" s="162" t="s">
        <v>204</v>
      </c>
      <c r="AG2145" s="162" t="s">
        <v>197</v>
      </c>
    </row>
    <row r="2146" spans="1:33" x14ac:dyDescent="0.25">
      <c r="A2146" s="162" t="s">
        <v>249</v>
      </c>
      <c r="B2146" s="162" t="s">
        <v>197</v>
      </c>
      <c r="C2146" s="162" t="s">
        <v>197</v>
      </c>
      <c r="D2146" s="162" t="s">
        <v>1358</v>
      </c>
      <c r="E2146" s="162" t="s">
        <v>197</v>
      </c>
      <c r="F2146" s="162" t="s">
        <v>1359</v>
      </c>
      <c r="G2146" s="162" t="s">
        <v>3260</v>
      </c>
      <c r="H2146" s="162" t="s">
        <v>3261</v>
      </c>
      <c r="I2146" s="162" t="s">
        <v>3190</v>
      </c>
      <c r="J2146" s="162" t="s">
        <v>182</v>
      </c>
      <c r="K2146" s="162" t="s">
        <v>10</v>
      </c>
      <c r="L2146" s="162">
        <v>1</v>
      </c>
      <c r="M2146" s="162">
        <v>2020</v>
      </c>
      <c r="N2146" s="162" t="s">
        <v>3587</v>
      </c>
      <c r="O2146" s="162">
        <v>2126</v>
      </c>
      <c r="P2146" s="162" t="s">
        <v>246</v>
      </c>
      <c r="Q2146" s="162" t="s">
        <v>246</v>
      </c>
      <c r="R2146" s="162" t="s">
        <v>242</v>
      </c>
      <c r="S2146" s="162" t="s">
        <v>204</v>
      </c>
      <c r="T2146" s="162" t="s">
        <v>204</v>
      </c>
      <c r="U2146" s="162" t="s">
        <v>246</v>
      </c>
      <c r="V2146" s="162" t="s">
        <v>246</v>
      </c>
      <c r="W2146" s="162" t="s">
        <v>204</v>
      </c>
      <c r="X2146" s="162" t="s">
        <v>246</v>
      </c>
      <c r="Y2146" s="162" t="s">
        <v>204</v>
      </c>
      <c r="Z2146" s="162" t="s">
        <v>246</v>
      </c>
      <c r="AA2146" s="162" t="s">
        <v>204</v>
      </c>
      <c r="AB2146" s="162" t="s">
        <v>246</v>
      </c>
      <c r="AC2146" s="162" t="s">
        <v>204</v>
      </c>
      <c r="AD2146" s="162" t="s">
        <v>204</v>
      </c>
      <c r="AE2146" s="162" t="s">
        <v>246</v>
      </c>
      <c r="AF2146" s="162" t="s">
        <v>204</v>
      </c>
      <c r="AG2146" s="162" t="s">
        <v>197</v>
      </c>
    </row>
    <row r="2147" spans="1:33" x14ac:dyDescent="0.25">
      <c r="A2147" s="162" t="s">
        <v>249</v>
      </c>
      <c r="B2147" s="162" t="s">
        <v>197</v>
      </c>
      <c r="C2147" s="162" t="s">
        <v>197</v>
      </c>
      <c r="D2147" s="162" t="s">
        <v>1358</v>
      </c>
      <c r="E2147" s="162" t="s">
        <v>197</v>
      </c>
      <c r="F2147" s="162" t="s">
        <v>1359</v>
      </c>
      <c r="G2147" s="162" t="s">
        <v>3260</v>
      </c>
      <c r="H2147" s="162" t="s">
        <v>3261</v>
      </c>
      <c r="I2147" s="162" t="s">
        <v>3190</v>
      </c>
      <c r="J2147" s="162" t="s">
        <v>182</v>
      </c>
      <c r="K2147" s="162" t="s">
        <v>10</v>
      </c>
      <c r="L2147" s="162">
        <v>1</v>
      </c>
      <c r="M2147" s="162">
        <v>2020</v>
      </c>
      <c r="N2147" s="162" t="s">
        <v>3586</v>
      </c>
      <c r="O2147" s="162">
        <v>967</v>
      </c>
      <c r="P2147" s="162" t="s">
        <v>246</v>
      </c>
      <c r="Q2147" s="162" t="s">
        <v>246</v>
      </c>
      <c r="R2147" s="162" t="s">
        <v>242</v>
      </c>
      <c r="S2147" s="162" t="s">
        <v>204</v>
      </c>
      <c r="T2147" s="162" t="s">
        <v>204</v>
      </c>
      <c r="U2147" s="162" t="s">
        <v>246</v>
      </c>
      <c r="V2147" s="162" t="s">
        <v>246</v>
      </c>
      <c r="W2147" s="162" t="s">
        <v>204</v>
      </c>
      <c r="X2147" s="162" t="s">
        <v>246</v>
      </c>
      <c r="Y2147" s="162" t="s">
        <v>204</v>
      </c>
      <c r="Z2147" s="162" t="s">
        <v>246</v>
      </c>
      <c r="AA2147" s="162" t="s">
        <v>204</v>
      </c>
      <c r="AB2147" s="162" t="s">
        <v>246</v>
      </c>
      <c r="AC2147" s="162" t="s">
        <v>204</v>
      </c>
      <c r="AD2147" s="162" t="s">
        <v>204</v>
      </c>
      <c r="AE2147" s="162" t="s">
        <v>246</v>
      </c>
      <c r="AF2147" s="162" t="s">
        <v>204</v>
      </c>
      <c r="AG2147" s="162" t="s">
        <v>197</v>
      </c>
    </row>
    <row r="2148" spans="1:33" x14ac:dyDescent="0.25">
      <c r="A2148" s="162" t="s">
        <v>249</v>
      </c>
      <c r="B2148" s="162" t="s">
        <v>197</v>
      </c>
      <c r="C2148" s="162" t="s">
        <v>197</v>
      </c>
      <c r="D2148" s="162" t="s">
        <v>1358</v>
      </c>
      <c r="E2148" s="162" t="s">
        <v>197</v>
      </c>
      <c r="F2148" s="162" t="s">
        <v>1359</v>
      </c>
      <c r="G2148" s="162" t="s">
        <v>3260</v>
      </c>
      <c r="H2148" s="162" t="s">
        <v>3261</v>
      </c>
      <c r="I2148" s="162" t="s">
        <v>3190</v>
      </c>
      <c r="J2148" s="162" t="s">
        <v>182</v>
      </c>
      <c r="K2148" s="162" t="s">
        <v>10</v>
      </c>
      <c r="L2148" s="162">
        <v>11</v>
      </c>
      <c r="M2148" s="162">
        <v>2019</v>
      </c>
      <c r="N2148" s="162" t="s">
        <v>3584</v>
      </c>
      <c r="O2148" s="162">
        <v>2046</v>
      </c>
      <c r="P2148" s="162" t="s">
        <v>246</v>
      </c>
      <c r="Q2148" s="162" t="s">
        <v>246</v>
      </c>
      <c r="R2148" s="162" t="s">
        <v>242</v>
      </c>
      <c r="S2148" s="162" t="s">
        <v>204</v>
      </c>
      <c r="T2148" s="162" t="s">
        <v>204</v>
      </c>
      <c r="U2148" s="162" t="s">
        <v>246</v>
      </c>
      <c r="V2148" s="162" t="s">
        <v>246</v>
      </c>
      <c r="W2148" s="162" t="s">
        <v>204</v>
      </c>
      <c r="X2148" s="162" t="s">
        <v>246</v>
      </c>
      <c r="Y2148" s="162" t="s">
        <v>204</v>
      </c>
      <c r="Z2148" s="162" t="s">
        <v>246</v>
      </c>
      <c r="AA2148" s="162" t="s">
        <v>204</v>
      </c>
      <c r="AB2148" s="162" t="s">
        <v>246</v>
      </c>
      <c r="AC2148" s="162" t="s">
        <v>204</v>
      </c>
      <c r="AD2148" s="162" t="s">
        <v>204</v>
      </c>
      <c r="AE2148" s="162" t="s">
        <v>204</v>
      </c>
      <c r="AF2148" s="162" t="s">
        <v>204</v>
      </c>
      <c r="AG2148" s="162" t="s">
        <v>197</v>
      </c>
    </row>
    <row r="2149" spans="1:33" x14ac:dyDescent="0.25">
      <c r="A2149" s="162" t="s">
        <v>249</v>
      </c>
      <c r="B2149" s="162" t="s">
        <v>197</v>
      </c>
      <c r="C2149" s="162" t="s">
        <v>197</v>
      </c>
      <c r="D2149" s="162" t="s">
        <v>1358</v>
      </c>
      <c r="E2149" s="162" t="s">
        <v>197</v>
      </c>
      <c r="F2149" s="162" t="s">
        <v>1359</v>
      </c>
      <c r="G2149" s="162" t="s">
        <v>3260</v>
      </c>
      <c r="H2149" s="162" t="s">
        <v>3261</v>
      </c>
      <c r="I2149" s="162" t="s">
        <v>3190</v>
      </c>
      <c r="J2149" s="162" t="s">
        <v>182</v>
      </c>
      <c r="K2149" s="162" t="s">
        <v>10</v>
      </c>
      <c r="L2149" s="162">
        <v>10</v>
      </c>
      <c r="M2149" s="162">
        <v>2019</v>
      </c>
      <c r="N2149" s="162" t="s">
        <v>3583</v>
      </c>
      <c r="O2149" s="162">
        <v>32</v>
      </c>
      <c r="P2149" s="162" t="s">
        <v>246</v>
      </c>
      <c r="Q2149" s="162" t="s">
        <v>246</v>
      </c>
      <c r="R2149" s="162" t="s">
        <v>242</v>
      </c>
      <c r="S2149" s="162" t="s">
        <v>204</v>
      </c>
      <c r="T2149" s="162" t="s">
        <v>204</v>
      </c>
      <c r="U2149" s="162" t="s">
        <v>246</v>
      </c>
      <c r="V2149" s="162" t="s">
        <v>246</v>
      </c>
      <c r="W2149" s="162" t="s">
        <v>204</v>
      </c>
      <c r="X2149" s="162" t="s">
        <v>246</v>
      </c>
      <c r="Y2149" s="162" t="s">
        <v>204</v>
      </c>
      <c r="Z2149" s="162" t="s">
        <v>246</v>
      </c>
      <c r="AA2149" s="162" t="s">
        <v>204</v>
      </c>
      <c r="AB2149" s="162" t="s">
        <v>246</v>
      </c>
      <c r="AC2149" s="162" t="s">
        <v>204</v>
      </c>
      <c r="AD2149" s="162" t="s">
        <v>204</v>
      </c>
      <c r="AE2149" s="162" t="s">
        <v>204</v>
      </c>
      <c r="AF2149" s="162" t="s">
        <v>204</v>
      </c>
      <c r="AG2149" s="162" t="s">
        <v>197</v>
      </c>
    </row>
    <row r="2150" spans="1:33" x14ac:dyDescent="0.25">
      <c r="A2150" s="162" t="s">
        <v>249</v>
      </c>
      <c r="B2150" s="162" t="s">
        <v>197</v>
      </c>
      <c r="C2150" s="162" t="s">
        <v>197</v>
      </c>
      <c r="D2150" s="162" t="s">
        <v>1358</v>
      </c>
      <c r="E2150" s="162" t="s">
        <v>197</v>
      </c>
      <c r="F2150" s="162" t="s">
        <v>1359</v>
      </c>
      <c r="G2150" s="162" t="s">
        <v>3260</v>
      </c>
      <c r="H2150" s="162" t="s">
        <v>3261</v>
      </c>
      <c r="I2150" s="162" t="s">
        <v>3190</v>
      </c>
      <c r="J2150" s="162" t="s">
        <v>182</v>
      </c>
      <c r="K2150" s="162" t="s">
        <v>10</v>
      </c>
      <c r="L2150" s="162">
        <v>12</v>
      </c>
      <c r="M2150" s="162">
        <v>2019</v>
      </c>
      <c r="N2150" s="162" t="s">
        <v>3585</v>
      </c>
      <c r="O2150" s="162">
        <v>2959</v>
      </c>
      <c r="P2150" s="162" t="s">
        <v>246</v>
      </c>
      <c r="Q2150" s="162" t="s">
        <v>246</v>
      </c>
      <c r="R2150" s="162" t="s">
        <v>242</v>
      </c>
      <c r="S2150" s="162" t="s">
        <v>204</v>
      </c>
      <c r="T2150" s="162" t="s">
        <v>204</v>
      </c>
      <c r="U2150" s="162" t="s">
        <v>246</v>
      </c>
      <c r="V2150" s="162" t="s">
        <v>246</v>
      </c>
      <c r="W2150" s="162" t="s">
        <v>204</v>
      </c>
      <c r="X2150" s="162" t="s">
        <v>246</v>
      </c>
      <c r="Y2150" s="162" t="s">
        <v>204</v>
      </c>
      <c r="Z2150" s="162" t="s">
        <v>246</v>
      </c>
      <c r="AA2150" s="162" t="s">
        <v>204</v>
      </c>
      <c r="AB2150" s="162" t="s">
        <v>246</v>
      </c>
      <c r="AC2150" s="162" t="s">
        <v>204</v>
      </c>
      <c r="AD2150" s="162" t="s">
        <v>204</v>
      </c>
      <c r="AE2150" s="162" t="s">
        <v>204</v>
      </c>
      <c r="AF2150" s="162" t="s">
        <v>204</v>
      </c>
      <c r="AG2150" s="162" t="s">
        <v>197</v>
      </c>
    </row>
    <row r="2151" spans="1:33" x14ac:dyDescent="0.25">
      <c r="A2151" s="162" t="s">
        <v>249</v>
      </c>
      <c r="B2151" s="162" t="s">
        <v>197</v>
      </c>
      <c r="C2151" s="162" t="s">
        <v>197</v>
      </c>
      <c r="D2151" s="162" t="s">
        <v>1358</v>
      </c>
      <c r="E2151" s="162" t="s">
        <v>197</v>
      </c>
      <c r="F2151" s="162" t="s">
        <v>1359</v>
      </c>
      <c r="G2151" s="162" t="s">
        <v>3260</v>
      </c>
      <c r="H2151" s="162" t="s">
        <v>3261</v>
      </c>
      <c r="I2151" s="162" t="s">
        <v>3190</v>
      </c>
      <c r="J2151" s="162" t="s">
        <v>182</v>
      </c>
      <c r="K2151" s="162" t="s">
        <v>10</v>
      </c>
      <c r="L2151" s="162">
        <v>6</v>
      </c>
      <c r="M2151" s="162">
        <v>2020</v>
      </c>
      <c r="N2151" s="162" t="s">
        <v>3588</v>
      </c>
      <c r="O2151" s="162">
        <v>1000</v>
      </c>
      <c r="P2151" s="162" t="s">
        <v>246</v>
      </c>
      <c r="Q2151" s="162" t="s">
        <v>246</v>
      </c>
      <c r="R2151" s="162" t="s">
        <v>242</v>
      </c>
      <c r="S2151" s="162" t="s">
        <v>204</v>
      </c>
      <c r="T2151" s="162" t="s">
        <v>204</v>
      </c>
      <c r="U2151" s="162" t="s">
        <v>246</v>
      </c>
      <c r="V2151" s="162" t="s">
        <v>246</v>
      </c>
      <c r="W2151" s="162" t="s">
        <v>204</v>
      </c>
      <c r="X2151" s="162" t="s">
        <v>246</v>
      </c>
      <c r="Y2151" s="162" t="s">
        <v>204</v>
      </c>
      <c r="Z2151" s="162" t="s">
        <v>246</v>
      </c>
      <c r="AA2151" s="162" t="s">
        <v>204</v>
      </c>
      <c r="AB2151" s="162" t="s">
        <v>246</v>
      </c>
      <c r="AC2151" s="162" t="s">
        <v>204</v>
      </c>
      <c r="AD2151" s="162" t="s">
        <v>204</v>
      </c>
      <c r="AE2151" s="162" t="s">
        <v>246</v>
      </c>
      <c r="AF2151" s="162" t="s">
        <v>204</v>
      </c>
      <c r="AG2151" s="162" t="s">
        <v>197</v>
      </c>
    </row>
    <row r="2152" spans="1:33" x14ac:dyDescent="0.25">
      <c r="A2152" s="162" t="s">
        <v>249</v>
      </c>
      <c r="B2152" s="162" t="s">
        <v>197</v>
      </c>
      <c r="C2152" s="162" t="s">
        <v>197</v>
      </c>
      <c r="D2152" s="162" t="s">
        <v>1358</v>
      </c>
      <c r="E2152" s="162" t="s">
        <v>197</v>
      </c>
      <c r="F2152" s="162" t="s">
        <v>1359</v>
      </c>
      <c r="G2152" s="162" t="s">
        <v>56</v>
      </c>
      <c r="H2152" s="162" t="s">
        <v>2825</v>
      </c>
      <c r="I2152" s="162" t="s">
        <v>2535</v>
      </c>
      <c r="J2152" s="162" t="s">
        <v>1412</v>
      </c>
      <c r="K2152" s="162" t="s">
        <v>47</v>
      </c>
      <c r="L2152" s="162">
        <v>10</v>
      </c>
      <c r="M2152" s="162">
        <v>2019</v>
      </c>
      <c r="N2152" s="162" t="s">
        <v>3590</v>
      </c>
      <c r="O2152" s="162">
        <v>3590</v>
      </c>
      <c r="P2152" s="162" t="s">
        <v>246</v>
      </c>
      <c r="Q2152" s="162" t="s">
        <v>246</v>
      </c>
      <c r="R2152" s="162" t="s">
        <v>242</v>
      </c>
      <c r="S2152" s="162" t="s">
        <v>204</v>
      </c>
      <c r="T2152" s="162" t="s">
        <v>204</v>
      </c>
      <c r="U2152" s="162" t="s">
        <v>246</v>
      </c>
      <c r="V2152" s="162" t="s">
        <v>246</v>
      </c>
      <c r="W2152" s="162" t="s">
        <v>204</v>
      </c>
      <c r="X2152" s="162" t="s">
        <v>205</v>
      </c>
      <c r="Y2152" s="162" t="s">
        <v>205</v>
      </c>
      <c r="Z2152" s="162" t="s">
        <v>246</v>
      </c>
      <c r="AA2152" s="162" t="s">
        <v>204</v>
      </c>
      <c r="AB2152" s="162" t="s">
        <v>246</v>
      </c>
      <c r="AC2152" s="162" t="s">
        <v>204</v>
      </c>
      <c r="AD2152" s="162" t="s">
        <v>204</v>
      </c>
      <c r="AE2152" s="162" t="s">
        <v>246</v>
      </c>
      <c r="AF2152" s="162" t="s">
        <v>204</v>
      </c>
      <c r="AG2152" s="162" t="s">
        <v>197</v>
      </c>
    </row>
    <row r="2153" spans="1:33" x14ac:dyDescent="0.25">
      <c r="A2153" s="162" t="s">
        <v>249</v>
      </c>
      <c r="B2153" s="162" t="s">
        <v>197</v>
      </c>
      <c r="C2153" s="162" t="s">
        <v>197</v>
      </c>
      <c r="D2153" s="162" t="s">
        <v>1358</v>
      </c>
      <c r="E2153" s="162" t="s">
        <v>197</v>
      </c>
      <c r="F2153" s="162" t="s">
        <v>1359</v>
      </c>
      <c r="G2153" s="162" t="s">
        <v>56</v>
      </c>
      <c r="H2153" s="162" t="s">
        <v>2825</v>
      </c>
      <c r="I2153" s="162" t="s">
        <v>2535</v>
      </c>
      <c r="J2153" s="162" t="s">
        <v>1412</v>
      </c>
      <c r="K2153" s="162" t="s">
        <v>47</v>
      </c>
      <c r="L2153" s="162">
        <v>12</v>
      </c>
      <c r="M2153" s="162">
        <v>2019</v>
      </c>
      <c r="N2153" s="162" t="s">
        <v>3592</v>
      </c>
      <c r="O2153" s="162">
        <v>996</v>
      </c>
      <c r="P2153" s="162" t="s">
        <v>246</v>
      </c>
      <c r="Q2153" s="162" t="s">
        <v>246</v>
      </c>
      <c r="R2153" s="162" t="s">
        <v>242</v>
      </c>
      <c r="S2153" s="162" t="s">
        <v>204</v>
      </c>
      <c r="T2153" s="162" t="s">
        <v>204</v>
      </c>
      <c r="U2153" s="162" t="s">
        <v>246</v>
      </c>
      <c r="V2153" s="162" t="s">
        <v>246</v>
      </c>
      <c r="W2153" s="162" t="s">
        <v>204</v>
      </c>
      <c r="X2153" s="162" t="s">
        <v>205</v>
      </c>
      <c r="Y2153" s="162" t="s">
        <v>205</v>
      </c>
      <c r="Z2153" s="162" t="s">
        <v>246</v>
      </c>
      <c r="AA2153" s="162" t="s">
        <v>204</v>
      </c>
      <c r="AB2153" s="162" t="s">
        <v>246</v>
      </c>
      <c r="AC2153" s="162" t="s">
        <v>204</v>
      </c>
      <c r="AD2153" s="162" t="s">
        <v>204</v>
      </c>
      <c r="AE2153" s="162" t="s">
        <v>246</v>
      </c>
      <c r="AF2153" s="162" t="s">
        <v>204</v>
      </c>
      <c r="AG2153" s="162" t="s">
        <v>197</v>
      </c>
    </row>
    <row r="2154" spans="1:33" x14ac:dyDescent="0.25">
      <c r="A2154" s="162" t="s">
        <v>249</v>
      </c>
      <c r="B2154" s="162" t="s">
        <v>197</v>
      </c>
      <c r="C2154" s="162" t="s">
        <v>197</v>
      </c>
      <c r="D2154" s="162" t="s">
        <v>1358</v>
      </c>
      <c r="E2154" s="162" t="s">
        <v>197</v>
      </c>
      <c r="F2154" s="162" t="s">
        <v>1359</v>
      </c>
      <c r="G2154" s="162" t="s">
        <v>56</v>
      </c>
      <c r="H2154" s="162" t="s">
        <v>2825</v>
      </c>
      <c r="I2154" s="162" t="s">
        <v>2535</v>
      </c>
      <c r="J2154" s="162" t="s">
        <v>1412</v>
      </c>
      <c r="K2154" s="162" t="s">
        <v>47</v>
      </c>
      <c r="L2154" s="162">
        <v>11</v>
      </c>
      <c r="M2154" s="162">
        <v>2019</v>
      </c>
      <c r="N2154" s="162" t="s">
        <v>3591</v>
      </c>
      <c r="O2154" s="162">
        <v>2311</v>
      </c>
      <c r="P2154" s="162" t="s">
        <v>246</v>
      </c>
      <c r="Q2154" s="162" t="s">
        <v>246</v>
      </c>
      <c r="R2154" s="162" t="s">
        <v>242</v>
      </c>
      <c r="S2154" s="162" t="s">
        <v>204</v>
      </c>
      <c r="T2154" s="162" t="s">
        <v>204</v>
      </c>
      <c r="U2154" s="162" t="s">
        <v>246</v>
      </c>
      <c r="V2154" s="162" t="s">
        <v>246</v>
      </c>
      <c r="W2154" s="162" t="s">
        <v>204</v>
      </c>
      <c r="X2154" s="162" t="s">
        <v>205</v>
      </c>
      <c r="Y2154" s="162" t="s">
        <v>205</v>
      </c>
      <c r="Z2154" s="162" t="s">
        <v>246</v>
      </c>
      <c r="AA2154" s="162" t="s">
        <v>204</v>
      </c>
      <c r="AB2154" s="162" t="s">
        <v>246</v>
      </c>
      <c r="AC2154" s="162" t="s">
        <v>204</v>
      </c>
      <c r="AD2154" s="162" t="s">
        <v>204</v>
      </c>
      <c r="AE2154" s="162" t="s">
        <v>246</v>
      </c>
      <c r="AF2154" s="162" t="s">
        <v>204</v>
      </c>
      <c r="AG2154" s="162" t="s">
        <v>197</v>
      </c>
    </row>
    <row r="2155" spans="1:33" x14ac:dyDescent="0.25">
      <c r="A2155" s="162" t="s">
        <v>249</v>
      </c>
      <c r="B2155" s="162" t="s">
        <v>197</v>
      </c>
      <c r="C2155" s="162" t="s">
        <v>197</v>
      </c>
      <c r="D2155" s="162" t="s">
        <v>1358</v>
      </c>
      <c r="E2155" s="162" t="s">
        <v>197</v>
      </c>
      <c r="F2155" s="162" t="s">
        <v>1359</v>
      </c>
      <c r="G2155" s="162" t="s">
        <v>56</v>
      </c>
      <c r="H2155" s="162" t="s">
        <v>2825</v>
      </c>
      <c r="I2155" s="162" t="s">
        <v>2535</v>
      </c>
      <c r="J2155" s="162" t="s">
        <v>1412</v>
      </c>
      <c r="K2155" s="162" t="s">
        <v>47</v>
      </c>
      <c r="L2155" s="162">
        <v>7</v>
      </c>
      <c r="M2155" s="162">
        <v>2019</v>
      </c>
      <c r="N2155" s="162" t="s">
        <v>3589</v>
      </c>
      <c r="O2155" s="162">
        <v>1000</v>
      </c>
      <c r="P2155" s="162" t="s">
        <v>246</v>
      </c>
      <c r="Q2155" s="162" t="s">
        <v>246</v>
      </c>
      <c r="R2155" s="162" t="s">
        <v>242</v>
      </c>
      <c r="S2155" s="162" t="s">
        <v>204</v>
      </c>
      <c r="T2155" s="162" t="s">
        <v>204</v>
      </c>
      <c r="U2155" s="162" t="s">
        <v>246</v>
      </c>
      <c r="V2155" s="162" t="s">
        <v>246</v>
      </c>
      <c r="W2155" s="162" t="s">
        <v>204</v>
      </c>
      <c r="X2155" s="162" t="s">
        <v>205</v>
      </c>
      <c r="Y2155" s="162" t="s">
        <v>205</v>
      </c>
      <c r="Z2155" s="162" t="s">
        <v>246</v>
      </c>
      <c r="AA2155" s="162" t="s">
        <v>204</v>
      </c>
      <c r="AB2155" s="162" t="s">
        <v>246</v>
      </c>
      <c r="AC2155" s="162" t="s">
        <v>204</v>
      </c>
      <c r="AD2155" s="162" t="s">
        <v>204</v>
      </c>
      <c r="AE2155" s="162" t="s">
        <v>246</v>
      </c>
      <c r="AF2155" s="162" t="s">
        <v>204</v>
      </c>
      <c r="AG2155" s="162" t="s">
        <v>197</v>
      </c>
    </row>
    <row r="2156" spans="1:33" x14ac:dyDescent="0.25">
      <c r="A2156" s="162" t="s">
        <v>249</v>
      </c>
      <c r="B2156" s="162" t="s">
        <v>197</v>
      </c>
      <c r="C2156" s="162" t="s">
        <v>197</v>
      </c>
      <c r="D2156" s="162" t="s">
        <v>1358</v>
      </c>
      <c r="E2156" s="162" t="s">
        <v>197</v>
      </c>
      <c r="F2156" s="162" t="s">
        <v>1359</v>
      </c>
      <c r="G2156" s="162" t="s">
        <v>3593</v>
      </c>
      <c r="H2156" s="162" t="s">
        <v>3594</v>
      </c>
      <c r="I2156" s="162" t="s">
        <v>3020</v>
      </c>
      <c r="J2156" s="162" t="s">
        <v>189</v>
      </c>
      <c r="K2156" s="162" t="s">
        <v>47</v>
      </c>
      <c r="L2156" s="162">
        <v>2</v>
      </c>
      <c r="M2156" s="162">
        <v>2020</v>
      </c>
      <c r="N2156" s="162" t="s">
        <v>3595</v>
      </c>
      <c r="O2156" s="162">
        <v>14961</v>
      </c>
      <c r="P2156" s="162" t="s">
        <v>246</v>
      </c>
      <c r="Q2156" s="162" t="s">
        <v>246</v>
      </c>
      <c r="R2156" s="162" t="s">
        <v>242</v>
      </c>
      <c r="S2156" s="162" t="s">
        <v>204</v>
      </c>
      <c r="T2156" s="162" t="s">
        <v>204</v>
      </c>
      <c r="U2156" s="162" t="s">
        <v>246</v>
      </c>
      <c r="V2156" s="162" t="s">
        <v>246</v>
      </c>
      <c r="W2156" s="162" t="s">
        <v>204</v>
      </c>
      <c r="X2156" s="162" t="s">
        <v>246</v>
      </c>
      <c r="Y2156" s="162" t="s">
        <v>204</v>
      </c>
      <c r="Z2156" s="162" t="s">
        <v>246</v>
      </c>
      <c r="AA2156" s="162" t="s">
        <v>204</v>
      </c>
      <c r="AB2156" s="162" t="s">
        <v>246</v>
      </c>
      <c r="AC2156" s="162" t="s">
        <v>204</v>
      </c>
      <c r="AD2156" s="162" t="s">
        <v>204</v>
      </c>
      <c r="AE2156" s="162" t="s">
        <v>204</v>
      </c>
      <c r="AF2156" s="162" t="s">
        <v>204</v>
      </c>
      <c r="AG2156" s="162" t="s">
        <v>197</v>
      </c>
    </row>
    <row r="2157" spans="1:33" x14ac:dyDescent="0.25">
      <c r="A2157" s="162" t="s">
        <v>249</v>
      </c>
      <c r="B2157" s="162" t="s">
        <v>197</v>
      </c>
      <c r="C2157" s="162" t="s">
        <v>197</v>
      </c>
      <c r="D2157" s="162" t="s">
        <v>1358</v>
      </c>
      <c r="E2157" s="162" t="s">
        <v>197</v>
      </c>
      <c r="F2157" s="162" t="s">
        <v>1359</v>
      </c>
      <c r="G2157" s="162" t="s">
        <v>3596</v>
      </c>
      <c r="H2157" s="162" t="s">
        <v>3597</v>
      </c>
      <c r="I2157" s="162" t="s">
        <v>1564</v>
      </c>
      <c r="J2157" s="162" t="s">
        <v>186</v>
      </c>
      <c r="K2157" s="162" t="s">
        <v>10</v>
      </c>
      <c r="L2157" s="162">
        <v>9</v>
      </c>
      <c r="M2157" s="162">
        <v>2019</v>
      </c>
      <c r="N2157" s="162" t="s">
        <v>3600</v>
      </c>
      <c r="O2157" s="162">
        <v>6363</v>
      </c>
      <c r="P2157" s="162" t="s">
        <v>246</v>
      </c>
      <c r="Q2157" s="162" t="s">
        <v>246</v>
      </c>
      <c r="R2157" s="162" t="s">
        <v>242</v>
      </c>
      <c r="S2157" s="162" t="s">
        <v>204</v>
      </c>
      <c r="T2157" s="162" t="s">
        <v>204</v>
      </c>
      <c r="U2157" s="162" t="s">
        <v>246</v>
      </c>
      <c r="V2157" s="162" t="s">
        <v>246</v>
      </c>
      <c r="W2157" s="162" t="s">
        <v>204</v>
      </c>
      <c r="X2157" s="162" t="s">
        <v>246</v>
      </c>
      <c r="Y2157" s="162" t="s">
        <v>205</v>
      </c>
      <c r="Z2157" s="162" t="s">
        <v>246</v>
      </c>
      <c r="AA2157" s="162" t="s">
        <v>204</v>
      </c>
      <c r="AB2157" s="162" t="s">
        <v>246</v>
      </c>
      <c r="AC2157" s="162" t="s">
        <v>204</v>
      </c>
      <c r="AD2157" s="162" t="s">
        <v>204</v>
      </c>
      <c r="AE2157" s="162" t="s">
        <v>246</v>
      </c>
      <c r="AF2157" s="162" t="s">
        <v>204</v>
      </c>
      <c r="AG2157" s="162" t="s">
        <v>197</v>
      </c>
    </row>
    <row r="2158" spans="1:33" x14ac:dyDescent="0.25">
      <c r="A2158" s="162" t="s">
        <v>249</v>
      </c>
      <c r="B2158" s="162" t="s">
        <v>197</v>
      </c>
      <c r="C2158" s="162" t="s">
        <v>197</v>
      </c>
      <c r="D2158" s="162" t="s">
        <v>1358</v>
      </c>
      <c r="E2158" s="162" t="s">
        <v>197</v>
      </c>
      <c r="F2158" s="162" t="s">
        <v>1359</v>
      </c>
      <c r="G2158" s="162" t="s">
        <v>3596</v>
      </c>
      <c r="H2158" s="162" t="s">
        <v>3597</v>
      </c>
      <c r="I2158" s="162" t="s">
        <v>1564</v>
      </c>
      <c r="J2158" s="162" t="s">
        <v>186</v>
      </c>
      <c r="K2158" s="162" t="s">
        <v>10</v>
      </c>
      <c r="L2158" s="162">
        <v>7</v>
      </c>
      <c r="M2158" s="162">
        <v>2019</v>
      </c>
      <c r="N2158" s="162" t="s">
        <v>3603</v>
      </c>
      <c r="O2158" s="162">
        <v>1</v>
      </c>
      <c r="P2158" s="162" t="s">
        <v>246</v>
      </c>
      <c r="Q2158" s="162" t="s">
        <v>246</v>
      </c>
      <c r="R2158" s="162" t="s">
        <v>242</v>
      </c>
      <c r="S2158" s="162" t="s">
        <v>204</v>
      </c>
      <c r="T2158" s="162" t="s">
        <v>204</v>
      </c>
      <c r="U2158" s="162" t="s">
        <v>246</v>
      </c>
      <c r="V2158" s="162" t="s">
        <v>246</v>
      </c>
      <c r="W2158" s="162" t="s">
        <v>204</v>
      </c>
      <c r="X2158" s="162" t="s">
        <v>246</v>
      </c>
      <c r="Y2158" s="162" t="s">
        <v>205</v>
      </c>
      <c r="Z2158" s="162" t="s">
        <v>246</v>
      </c>
      <c r="AA2158" s="162" t="s">
        <v>204</v>
      </c>
      <c r="AB2158" s="162" t="s">
        <v>246</v>
      </c>
      <c r="AC2158" s="162" t="s">
        <v>204</v>
      </c>
      <c r="AD2158" s="162" t="s">
        <v>204</v>
      </c>
      <c r="AE2158" s="162" t="s">
        <v>246</v>
      </c>
      <c r="AF2158" s="162" t="s">
        <v>204</v>
      </c>
      <c r="AG2158" s="162" t="s">
        <v>197</v>
      </c>
    </row>
    <row r="2159" spans="1:33" x14ac:dyDescent="0.25">
      <c r="A2159" s="162" t="s">
        <v>249</v>
      </c>
      <c r="B2159" s="162" t="s">
        <v>197</v>
      </c>
      <c r="C2159" s="162" t="s">
        <v>197</v>
      </c>
      <c r="D2159" s="162" t="s">
        <v>1358</v>
      </c>
      <c r="E2159" s="162" t="s">
        <v>197</v>
      </c>
      <c r="F2159" s="162" t="s">
        <v>1359</v>
      </c>
      <c r="G2159" s="162" t="s">
        <v>3596</v>
      </c>
      <c r="H2159" s="162" t="s">
        <v>3597</v>
      </c>
      <c r="I2159" s="162" t="s">
        <v>1564</v>
      </c>
      <c r="J2159" s="162" t="s">
        <v>186</v>
      </c>
      <c r="K2159" s="162" t="s">
        <v>10</v>
      </c>
      <c r="L2159" s="162">
        <v>7</v>
      </c>
      <c r="M2159" s="162">
        <v>2019</v>
      </c>
      <c r="N2159" s="162" t="s">
        <v>3602</v>
      </c>
      <c r="O2159" s="162">
        <v>7447</v>
      </c>
      <c r="P2159" s="162" t="s">
        <v>246</v>
      </c>
      <c r="Q2159" s="162" t="s">
        <v>246</v>
      </c>
      <c r="R2159" s="162" t="s">
        <v>242</v>
      </c>
      <c r="S2159" s="162" t="s">
        <v>204</v>
      </c>
      <c r="T2159" s="162" t="s">
        <v>204</v>
      </c>
      <c r="U2159" s="162" t="s">
        <v>246</v>
      </c>
      <c r="V2159" s="162" t="s">
        <v>246</v>
      </c>
      <c r="W2159" s="162" t="s">
        <v>204</v>
      </c>
      <c r="X2159" s="162" t="s">
        <v>246</v>
      </c>
      <c r="Y2159" s="162" t="s">
        <v>205</v>
      </c>
      <c r="Z2159" s="162" t="s">
        <v>246</v>
      </c>
      <c r="AA2159" s="162" t="s">
        <v>204</v>
      </c>
      <c r="AB2159" s="162" t="s">
        <v>246</v>
      </c>
      <c r="AC2159" s="162" t="s">
        <v>204</v>
      </c>
      <c r="AD2159" s="162" t="s">
        <v>204</v>
      </c>
      <c r="AE2159" s="162" t="s">
        <v>246</v>
      </c>
      <c r="AF2159" s="162" t="s">
        <v>204</v>
      </c>
      <c r="AG2159" s="162" t="s">
        <v>197</v>
      </c>
    </row>
    <row r="2160" spans="1:33" x14ac:dyDescent="0.25">
      <c r="A2160" s="162" t="s">
        <v>249</v>
      </c>
      <c r="B2160" s="162" t="s">
        <v>197</v>
      </c>
      <c r="C2160" s="162" t="s">
        <v>197</v>
      </c>
      <c r="D2160" s="162" t="s">
        <v>1358</v>
      </c>
      <c r="E2160" s="162" t="s">
        <v>197</v>
      </c>
      <c r="F2160" s="162" t="s">
        <v>1359</v>
      </c>
      <c r="G2160" s="162" t="s">
        <v>3596</v>
      </c>
      <c r="H2160" s="162" t="s">
        <v>3597</v>
      </c>
      <c r="I2160" s="162" t="s">
        <v>1564</v>
      </c>
      <c r="J2160" s="162" t="s">
        <v>186</v>
      </c>
      <c r="K2160" s="162" t="s">
        <v>10</v>
      </c>
      <c r="L2160" s="162">
        <v>7</v>
      </c>
      <c r="M2160" s="162">
        <v>2019</v>
      </c>
      <c r="N2160" s="162" t="s">
        <v>3601</v>
      </c>
      <c r="O2160" s="162">
        <v>1</v>
      </c>
      <c r="P2160" s="162" t="s">
        <v>246</v>
      </c>
      <c r="Q2160" s="162" t="s">
        <v>246</v>
      </c>
      <c r="R2160" s="162" t="s">
        <v>242</v>
      </c>
      <c r="S2160" s="162" t="s">
        <v>204</v>
      </c>
      <c r="T2160" s="162" t="s">
        <v>204</v>
      </c>
      <c r="U2160" s="162" t="s">
        <v>246</v>
      </c>
      <c r="V2160" s="162" t="s">
        <v>246</v>
      </c>
      <c r="W2160" s="162" t="s">
        <v>204</v>
      </c>
      <c r="X2160" s="162" t="s">
        <v>246</v>
      </c>
      <c r="Y2160" s="162" t="s">
        <v>205</v>
      </c>
      <c r="Z2160" s="162" t="s">
        <v>246</v>
      </c>
      <c r="AA2160" s="162" t="s">
        <v>204</v>
      </c>
      <c r="AB2160" s="162" t="s">
        <v>246</v>
      </c>
      <c r="AC2160" s="162" t="s">
        <v>204</v>
      </c>
      <c r="AD2160" s="162" t="s">
        <v>204</v>
      </c>
      <c r="AE2160" s="162" t="s">
        <v>246</v>
      </c>
      <c r="AF2160" s="162" t="s">
        <v>204</v>
      </c>
      <c r="AG2160" s="162" t="s">
        <v>197</v>
      </c>
    </row>
    <row r="2161" spans="1:33" x14ac:dyDescent="0.25">
      <c r="A2161" s="162" t="s">
        <v>249</v>
      </c>
      <c r="B2161" s="162" t="s">
        <v>197</v>
      </c>
      <c r="C2161" s="162" t="s">
        <v>197</v>
      </c>
      <c r="D2161" s="162" t="s">
        <v>1358</v>
      </c>
      <c r="E2161" s="162" t="s">
        <v>197</v>
      </c>
      <c r="F2161" s="162" t="s">
        <v>1359</v>
      </c>
      <c r="G2161" s="162" t="s">
        <v>3596</v>
      </c>
      <c r="H2161" s="162" t="s">
        <v>3597</v>
      </c>
      <c r="I2161" s="162" t="s">
        <v>1564</v>
      </c>
      <c r="J2161" s="162" t="s">
        <v>186</v>
      </c>
      <c r="K2161" s="162" t="s">
        <v>10</v>
      </c>
      <c r="L2161" s="162">
        <v>8</v>
      </c>
      <c r="M2161" s="162">
        <v>2019</v>
      </c>
      <c r="N2161" s="162" t="s">
        <v>3604</v>
      </c>
      <c r="O2161" s="162">
        <v>4532</v>
      </c>
      <c r="P2161" s="162" t="s">
        <v>246</v>
      </c>
      <c r="Q2161" s="162" t="s">
        <v>246</v>
      </c>
      <c r="R2161" s="162" t="s">
        <v>242</v>
      </c>
      <c r="S2161" s="162" t="s">
        <v>204</v>
      </c>
      <c r="T2161" s="162" t="s">
        <v>204</v>
      </c>
      <c r="U2161" s="162" t="s">
        <v>246</v>
      </c>
      <c r="V2161" s="162" t="s">
        <v>246</v>
      </c>
      <c r="W2161" s="162" t="s">
        <v>204</v>
      </c>
      <c r="X2161" s="162" t="s">
        <v>246</v>
      </c>
      <c r="Y2161" s="162" t="s">
        <v>205</v>
      </c>
      <c r="Z2161" s="162" t="s">
        <v>246</v>
      </c>
      <c r="AA2161" s="162" t="s">
        <v>204</v>
      </c>
      <c r="AB2161" s="162" t="s">
        <v>246</v>
      </c>
      <c r="AC2161" s="162" t="s">
        <v>204</v>
      </c>
      <c r="AD2161" s="162" t="s">
        <v>204</v>
      </c>
      <c r="AE2161" s="162" t="s">
        <v>246</v>
      </c>
      <c r="AF2161" s="162" t="s">
        <v>204</v>
      </c>
      <c r="AG2161" s="162" t="s">
        <v>197</v>
      </c>
    </row>
    <row r="2162" spans="1:33" x14ac:dyDescent="0.25">
      <c r="A2162" s="162" t="s">
        <v>249</v>
      </c>
      <c r="B2162" s="162" t="s">
        <v>197</v>
      </c>
      <c r="C2162" s="162" t="s">
        <v>197</v>
      </c>
      <c r="D2162" s="162" t="s">
        <v>1358</v>
      </c>
      <c r="E2162" s="162" t="s">
        <v>197</v>
      </c>
      <c r="F2162" s="162" t="s">
        <v>1359</v>
      </c>
      <c r="G2162" s="162" t="s">
        <v>3596</v>
      </c>
      <c r="H2162" s="162" t="s">
        <v>3597</v>
      </c>
      <c r="I2162" s="162" t="s">
        <v>1564</v>
      </c>
      <c r="J2162" s="162" t="s">
        <v>186</v>
      </c>
      <c r="K2162" s="162" t="s">
        <v>10</v>
      </c>
      <c r="L2162" s="162">
        <v>10</v>
      </c>
      <c r="M2162" s="162">
        <v>2019</v>
      </c>
      <c r="N2162" s="162" t="s">
        <v>3599</v>
      </c>
      <c r="O2162" s="162">
        <v>9529</v>
      </c>
      <c r="P2162" s="162" t="s">
        <v>246</v>
      </c>
      <c r="Q2162" s="162" t="s">
        <v>246</v>
      </c>
      <c r="R2162" s="162" t="s">
        <v>242</v>
      </c>
      <c r="S2162" s="162" t="s">
        <v>204</v>
      </c>
      <c r="T2162" s="162" t="s">
        <v>204</v>
      </c>
      <c r="U2162" s="162" t="s">
        <v>246</v>
      </c>
      <c r="V2162" s="162" t="s">
        <v>246</v>
      </c>
      <c r="W2162" s="162" t="s">
        <v>204</v>
      </c>
      <c r="X2162" s="162" t="s">
        <v>246</v>
      </c>
      <c r="Y2162" s="162" t="s">
        <v>205</v>
      </c>
      <c r="Z2162" s="162" t="s">
        <v>246</v>
      </c>
      <c r="AA2162" s="162" t="s">
        <v>204</v>
      </c>
      <c r="AB2162" s="162" t="s">
        <v>246</v>
      </c>
      <c r="AC2162" s="162" t="s">
        <v>204</v>
      </c>
      <c r="AD2162" s="162" t="s">
        <v>204</v>
      </c>
      <c r="AE2162" s="162" t="s">
        <v>246</v>
      </c>
      <c r="AF2162" s="162" t="s">
        <v>204</v>
      </c>
      <c r="AG2162" s="162" t="s">
        <v>197</v>
      </c>
    </row>
    <row r="2163" spans="1:33" x14ac:dyDescent="0.25">
      <c r="A2163" s="162" t="s">
        <v>249</v>
      </c>
      <c r="B2163" s="162" t="s">
        <v>197</v>
      </c>
      <c r="C2163" s="162" t="s">
        <v>197</v>
      </c>
      <c r="D2163" s="162" t="s">
        <v>1358</v>
      </c>
      <c r="E2163" s="162" t="s">
        <v>197</v>
      </c>
      <c r="F2163" s="162" t="s">
        <v>1359</v>
      </c>
      <c r="G2163" s="162" t="s">
        <v>3596</v>
      </c>
      <c r="H2163" s="162" t="s">
        <v>3597</v>
      </c>
      <c r="I2163" s="162" t="s">
        <v>1564</v>
      </c>
      <c r="J2163" s="162" t="s">
        <v>186</v>
      </c>
      <c r="K2163" s="162" t="s">
        <v>10</v>
      </c>
      <c r="L2163" s="162">
        <v>10</v>
      </c>
      <c r="M2163" s="162">
        <v>2019</v>
      </c>
      <c r="N2163" s="162" t="s">
        <v>3598</v>
      </c>
      <c r="O2163" s="162">
        <v>673</v>
      </c>
      <c r="P2163" s="162" t="s">
        <v>246</v>
      </c>
      <c r="Q2163" s="162" t="s">
        <v>246</v>
      </c>
      <c r="R2163" s="162" t="s">
        <v>242</v>
      </c>
      <c r="S2163" s="162" t="s">
        <v>204</v>
      </c>
      <c r="T2163" s="162" t="s">
        <v>204</v>
      </c>
      <c r="U2163" s="162" t="s">
        <v>246</v>
      </c>
      <c r="V2163" s="162" t="s">
        <v>246</v>
      </c>
      <c r="W2163" s="162" t="s">
        <v>204</v>
      </c>
      <c r="X2163" s="162" t="s">
        <v>246</v>
      </c>
      <c r="Y2163" s="162" t="s">
        <v>205</v>
      </c>
      <c r="Z2163" s="162" t="s">
        <v>246</v>
      </c>
      <c r="AA2163" s="162" t="s">
        <v>204</v>
      </c>
      <c r="AB2163" s="162" t="s">
        <v>246</v>
      </c>
      <c r="AC2163" s="162" t="s">
        <v>204</v>
      </c>
      <c r="AD2163" s="162" t="s">
        <v>204</v>
      </c>
      <c r="AE2163" s="162" t="s">
        <v>246</v>
      </c>
      <c r="AF2163" s="162" t="s">
        <v>204</v>
      </c>
      <c r="AG2163" s="162" t="s">
        <v>197</v>
      </c>
    </row>
    <row r="2164" spans="1:33" x14ac:dyDescent="0.25">
      <c r="A2164" s="162" t="s">
        <v>249</v>
      </c>
      <c r="B2164" s="162" t="s">
        <v>197</v>
      </c>
      <c r="C2164" s="162" t="s">
        <v>197</v>
      </c>
      <c r="D2164" s="162" t="s">
        <v>1358</v>
      </c>
      <c r="E2164" s="162" t="s">
        <v>197</v>
      </c>
      <c r="F2164" s="162" t="s">
        <v>1359</v>
      </c>
      <c r="G2164" s="162" t="s">
        <v>1605</v>
      </c>
      <c r="H2164" s="162" t="s">
        <v>1606</v>
      </c>
      <c r="I2164" s="162" t="s">
        <v>1475</v>
      </c>
      <c r="J2164" s="162" t="s">
        <v>187</v>
      </c>
      <c r="K2164" s="162" t="s">
        <v>10</v>
      </c>
      <c r="L2164" s="162">
        <v>10</v>
      </c>
      <c r="M2164" s="162">
        <v>2019</v>
      </c>
      <c r="N2164" s="162" t="s">
        <v>3609</v>
      </c>
      <c r="O2164" s="162">
        <v>10000</v>
      </c>
      <c r="P2164" s="162" t="s">
        <v>246</v>
      </c>
      <c r="Q2164" s="162" t="s">
        <v>246</v>
      </c>
      <c r="R2164" s="162" t="s">
        <v>242</v>
      </c>
      <c r="S2164" s="162" t="s">
        <v>204</v>
      </c>
      <c r="T2164" s="162" t="s">
        <v>204</v>
      </c>
      <c r="U2164" s="162" t="s">
        <v>246</v>
      </c>
      <c r="V2164" s="162" t="s">
        <v>246</v>
      </c>
      <c r="W2164" s="162" t="s">
        <v>204</v>
      </c>
      <c r="X2164" s="162" t="s">
        <v>205</v>
      </c>
      <c r="Y2164" s="162" t="s">
        <v>205</v>
      </c>
      <c r="Z2164" s="162" t="s">
        <v>246</v>
      </c>
      <c r="AA2164" s="162" t="s">
        <v>204</v>
      </c>
      <c r="AB2164" s="162" t="s">
        <v>246</v>
      </c>
      <c r="AC2164" s="162" t="s">
        <v>204</v>
      </c>
      <c r="AD2164" s="162" t="s">
        <v>204</v>
      </c>
      <c r="AE2164" s="162" t="s">
        <v>204</v>
      </c>
      <c r="AF2164" s="162" t="s">
        <v>204</v>
      </c>
      <c r="AG2164" s="162" t="s">
        <v>197</v>
      </c>
    </row>
    <row r="2165" spans="1:33" x14ac:dyDescent="0.25">
      <c r="A2165" s="162" t="s">
        <v>249</v>
      </c>
      <c r="B2165" s="162" t="s">
        <v>197</v>
      </c>
      <c r="C2165" s="162" t="s">
        <v>197</v>
      </c>
      <c r="D2165" s="162" t="s">
        <v>1358</v>
      </c>
      <c r="E2165" s="162" t="s">
        <v>197</v>
      </c>
      <c r="F2165" s="162" t="s">
        <v>1359</v>
      </c>
      <c r="G2165" s="162" t="s">
        <v>1605</v>
      </c>
      <c r="H2165" s="162" t="s">
        <v>1606</v>
      </c>
      <c r="I2165" s="162" t="s">
        <v>1475</v>
      </c>
      <c r="J2165" s="162" t="s">
        <v>187</v>
      </c>
      <c r="K2165" s="162" t="s">
        <v>10</v>
      </c>
      <c r="L2165" s="162">
        <v>12</v>
      </c>
      <c r="M2165" s="162">
        <v>2019</v>
      </c>
      <c r="N2165" s="162" t="s">
        <v>3605</v>
      </c>
      <c r="O2165" s="162">
        <v>2800</v>
      </c>
      <c r="P2165" s="162" t="s">
        <v>246</v>
      </c>
      <c r="Q2165" s="162" t="s">
        <v>246</v>
      </c>
      <c r="R2165" s="162" t="s">
        <v>242</v>
      </c>
      <c r="S2165" s="162" t="s">
        <v>204</v>
      </c>
      <c r="T2165" s="162" t="s">
        <v>204</v>
      </c>
      <c r="U2165" s="162" t="s">
        <v>246</v>
      </c>
      <c r="V2165" s="162" t="s">
        <v>246</v>
      </c>
      <c r="W2165" s="162" t="s">
        <v>204</v>
      </c>
      <c r="X2165" s="162" t="s">
        <v>205</v>
      </c>
      <c r="Y2165" s="162" t="s">
        <v>205</v>
      </c>
      <c r="Z2165" s="162" t="s">
        <v>246</v>
      </c>
      <c r="AA2165" s="162" t="s">
        <v>204</v>
      </c>
      <c r="AB2165" s="162" t="s">
        <v>246</v>
      </c>
      <c r="AC2165" s="162" t="s">
        <v>204</v>
      </c>
      <c r="AD2165" s="162" t="s">
        <v>204</v>
      </c>
      <c r="AE2165" s="162" t="s">
        <v>204</v>
      </c>
      <c r="AF2165" s="162" t="s">
        <v>204</v>
      </c>
      <c r="AG2165" s="162" t="s">
        <v>197</v>
      </c>
    </row>
    <row r="2166" spans="1:33" x14ac:dyDescent="0.25">
      <c r="A2166" s="162" t="s">
        <v>249</v>
      </c>
      <c r="B2166" s="162" t="s">
        <v>197</v>
      </c>
      <c r="C2166" s="162" t="s">
        <v>197</v>
      </c>
      <c r="D2166" s="162" t="s">
        <v>1358</v>
      </c>
      <c r="E2166" s="162" t="s">
        <v>197</v>
      </c>
      <c r="F2166" s="162" t="s">
        <v>1359</v>
      </c>
      <c r="G2166" s="162" t="s">
        <v>1605</v>
      </c>
      <c r="H2166" s="162" t="s">
        <v>1606</v>
      </c>
      <c r="I2166" s="162" t="s">
        <v>1475</v>
      </c>
      <c r="J2166" s="162" t="s">
        <v>187</v>
      </c>
      <c r="K2166" s="162" t="s">
        <v>10</v>
      </c>
      <c r="L2166" s="162">
        <v>2</v>
      </c>
      <c r="M2166" s="162">
        <v>2020</v>
      </c>
      <c r="N2166" s="162" t="s">
        <v>3606</v>
      </c>
      <c r="O2166" s="162">
        <v>1000</v>
      </c>
      <c r="P2166" s="162" t="s">
        <v>246</v>
      </c>
      <c r="Q2166" s="162" t="s">
        <v>246</v>
      </c>
      <c r="R2166" s="162" t="s">
        <v>242</v>
      </c>
      <c r="S2166" s="162" t="s">
        <v>204</v>
      </c>
      <c r="T2166" s="162" t="s">
        <v>204</v>
      </c>
      <c r="U2166" s="162" t="s">
        <v>246</v>
      </c>
      <c r="V2166" s="162" t="s">
        <v>246</v>
      </c>
      <c r="W2166" s="162" t="s">
        <v>204</v>
      </c>
      <c r="X2166" s="162" t="s">
        <v>205</v>
      </c>
      <c r="Y2166" s="162" t="s">
        <v>205</v>
      </c>
      <c r="Z2166" s="162" t="s">
        <v>246</v>
      </c>
      <c r="AA2166" s="162" t="s">
        <v>204</v>
      </c>
      <c r="AB2166" s="162" t="s">
        <v>246</v>
      </c>
      <c r="AC2166" s="162" t="s">
        <v>204</v>
      </c>
      <c r="AD2166" s="162" t="s">
        <v>204</v>
      </c>
      <c r="AE2166" s="162" t="s">
        <v>204</v>
      </c>
      <c r="AF2166" s="162" t="s">
        <v>204</v>
      </c>
      <c r="AG2166" s="162" t="s">
        <v>197</v>
      </c>
    </row>
    <row r="2167" spans="1:33" x14ac:dyDescent="0.25">
      <c r="A2167" s="162" t="s">
        <v>249</v>
      </c>
      <c r="B2167" s="162" t="s">
        <v>197</v>
      </c>
      <c r="C2167" s="162" t="s">
        <v>197</v>
      </c>
      <c r="D2167" s="162" t="s">
        <v>1358</v>
      </c>
      <c r="E2167" s="162" t="s">
        <v>197</v>
      </c>
      <c r="F2167" s="162" t="s">
        <v>1359</v>
      </c>
      <c r="G2167" s="162" t="s">
        <v>1605</v>
      </c>
      <c r="H2167" s="162" t="s">
        <v>1606</v>
      </c>
      <c r="I2167" s="162" t="s">
        <v>1475</v>
      </c>
      <c r="J2167" s="162" t="s">
        <v>187</v>
      </c>
      <c r="K2167" s="162" t="s">
        <v>10</v>
      </c>
      <c r="L2167" s="162">
        <v>1</v>
      </c>
      <c r="M2167" s="162">
        <v>2020</v>
      </c>
      <c r="N2167" s="162" t="s">
        <v>3608</v>
      </c>
      <c r="O2167" s="162">
        <v>4000</v>
      </c>
      <c r="P2167" s="162" t="s">
        <v>246</v>
      </c>
      <c r="Q2167" s="162" t="s">
        <v>246</v>
      </c>
      <c r="R2167" s="162" t="s">
        <v>242</v>
      </c>
      <c r="S2167" s="162" t="s">
        <v>204</v>
      </c>
      <c r="T2167" s="162" t="s">
        <v>204</v>
      </c>
      <c r="U2167" s="162" t="s">
        <v>246</v>
      </c>
      <c r="V2167" s="162" t="s">
        <v>246</v>
      </c>
      <c r="W2167" s="162" t="s">
        <v>204</v>
      </c>
      <c r="X2167" s="162" t="s">
        <v>205</v>
      </c>
      <c r="Y2167" s="162" t="s">
        <v>205</v>
      </c>
      <c r="Z2167" s="162" t="s">
        <v>246</v>
      </c>
      <c r="AA2167" s="162" t="s">
        <v>204</v>
      </c>
      <c r="AB2167" s="162" t="s">
        <v>246</v>
      </c>
      <c r="AC2167" s="162" t="s">
        <v>204</v>
      </c>
      <c r="AD2167" s="162" t="s">
        <v>204</v>
      </c>
      <c r="AE2167" s="162" t="s">
        <v>204</v>
      </c>
      <c r="AF2167" s="162" t="s">
        <v>204</v>
      </c>
      <c r="AG2167" s="162" t="s">
        <v>197</v>
      </c>
    </row>
    <row r="2168" spans="1:33" x14ac:dyDescent="0.25">
      <c r="A2168" s="162" t="s">
        <v>249</v>
      </c>
      <c r="B2168" s="162" t="s">
        <v>197</v>
      </c>
      <c r="C2168" s="162" t="s">
        <v>197</v>
      </c>
      <c r="D2168" s="162" t="s">
        <v>1358</v>
      </c>
      <c r="E2168" s="162" t="s">
        <v>197</v>
      </c>
      <c r="F2168" s="162" t="s">
        <v>1359</v>
      </c>
      <c r="G2168" s="162" t="s">
        <v>1605</v>
      </c>
      <c r="H2168" s="162" t="s">
        <v>1606</v>
      </c>
      <c r="I2168" s="162" t="s">
        <v>1475</v>
      </c>
      <c r="J2168" s="162" t="s">
        <v>187</v>
      </c>
      <c r="K2168" s="162" t="s">
        <v>10</v>
      </c>
      <c r="L2168" s="162">
        <v>1</v>
      </c>
      <c r="M2168" s="162">
        <v>2020</v>
      </c>
      <c r="N2168" s="162" t="s">
        <v>3607</v>
      </c>
      <c r="O2168" s="162">
        <v>7000</v>
      </c>
      <c r="P2168" s="162" t="s">
        <v>246</v>
      </c>
      <c r="Q2168" s="162" t="s">
        <v>246</v>
      </c>
      <c r="R2168" s="162" t="s">
        <v>242</v>
      </c>
      <c r="S2168" s="162" t="s">
        <v>204</v>
      </c>
      <c r="T2168" s="162" t="s">
        <v>204</v>
      </c>
      <c r="U2168" s="162" t="s">
        <v>246</v>
      </c>
      <c r="V2168" s="162" t="s">
        <v>246</v>
      </c>
      <c r="W2168" s="162" t="s">
        <v>204</v>
      </c>
      <c r="X2168" s="162" t="s">
        <v>205</v>
      </c>
      <c r="Y2168" s="162" t="s">
        <v>205</v>
      </c>
      <c r="Z2168" s="162" t="s">
        <v>246</v>
      </c>
      <c r="AA2168" s="162" t="s">
        <v>204</v>
      </c>
      <c r="AB2168" s="162" t="s">
        <v>246</v>
      </c>
      <c r="AC2168" s="162" t="s">
        <v>204</v>
      </c>
      <c r="AD2168" s="162" t="s">
        <v>204</v>
      </c>
      <c r="AE2168" s="162" t="s">
        <v>204</v>
      </c>
      <c r="AF2168" s="162" t="s">
        <v>204</v>
      </c>
      <c r="AG2168" s="162" t="s">
        <v>197</v>
      </c>
    </row>
    <row r="2169" spans="1:33" x14ac:dyDescent="0.25">
      <c r="A2169" s="162" t="s">
        <v>249</v>
      </c>
      <c r="B2169" s="162" t="s">
        <v>197</v>
      </c>
      <c r="C2169" s="162" t="s">
        <v>197</v>
      </c>
      <c r="D2169" s="162" t="s">
        <v>1358</v>
      </c>
      <c r="E2169" s="162" t="s">
        <v>197</v>
      </c>
      <c r="F2169" s="162" t="s">
        <v>1359</v>
      </c>
      <c r="G2169" s="162" t="s">
        <v>2391</v>
      </c>
      <c r="H2169" s="162" t="s">
        <v>2392</v>
      </c>
      <c r="I2169" s="162" t="s">
        <v>3292</v>
      </c>
      <c r="J2169" s="162" t="s">
        <v>186</v>
      </c>
      <c r="K2169" s="162" t="s">
        <v>52</v>
      </c>
      <c r="L2169" s="162">
        <v>3</v>
      </c>
      <c r="M2169" s="162">
        <v>2020</v>
      </c>
      <c r="N2169" s="162" t="s">
        <v>3610</v>
      </c>
      <c r="O2169" s="162">
        <v>1250</v>
      </c>
      <c r="P2169" s="162" t="s">
        <v>246</v>
      </c>
      <c r="Q2169" s="162" t="s">
        <v>246</v>
      </c>
      <c r="R2169" s="162" t="s">
        <v>242</v>
      </c>
      <c r="S2169" s="162" t="s">
        <v>204</v>
      </c>
      <c r="T2169" s="162" t="s">
        <v>204</v>
      </c>
      <c r="U2169" s="162" t="s">
        <v>246</v>
      </c>
      <c r="V2169" s="162" t="s">
        <v>246</v>
      </c>
      <c r="W2169" s="162" t="s">
        <v>204</v>
      </c>
      <c r="X2169" s="162" t="s">
        <v>205</v>
      </c>
      <c r="Y2169" s="162" t="s">
        <v>204</v>
      </c>
      <c r="Z2169" s="162" t="s">
        <v>246</v>
      </c>
      <c r="AA2169" s="162" t="s">
        <v>204</v>
      </c>
      <c r="AB2169" s="162" t="s">
        <v>246</v>
      </c>
      <c r="AC2169" s="162" t="s">
        <v>204</v>
      </c>
      <c r="AD2169" s="162" t="s">
        <v>204</v>
      </c>
      <c r="AE2169" s="162" t="s">
        <v>246</v>
      </c>
      <c r="AF2169" s="162" t="s">
        <v>204</v>
      </c>
      <c r="AG2169" s="162" t="s">
        <v>197</v>
      </c>
    </row>
    <row r="2170" spans="1:33" x14ac:dyDescent="0.25">
      <c r="A2170" s="162" t="s">
        <v>249</v>
      </c>
      <c r="B2170" s="162" t="s">
        <v>197</v>
      </c>
      <c r="C2170" s="162" t="s">
        <v>197</v>
      </c>
      <c r="D2170" s="162" t="s">
        <v>1358</v>
      </c>
      <c r="E2170" s="162" t="s">
        <v>197</v>
      </c>
      <c r="F2170" s="162" t="s">
        <v>1359</v>
      </c>
      <c r="G2170" s="162" t="s">
        <v>2391</v>
      </c>
      <c r="H2170" s="162" t="s">
        <v>2392</v>
      </c>
      <c r="I2170" s="162" t="s">
        <v>3292</v>
      </c>
      <c r="J2170" s="162" t="s">
        <v>186</v>
      </c>
      <c r="K2170" s="162" t="s">
        <v>52</v>
      </c>
      <c r="L2170" s="162">
        <v>6</v>
      </c>
      <c r="M2170" s="162">
        <v>2020</v>
      </c>
      <c r="N2170" s="162" t="s">
        <v>3611</v>
      </c>
      <c r="O2170" s="162">
        <v>1250</v>
      </c>
      <c r="P2170" s="162" t="s">
        <v>246</v>
      </c>
      <c r="Q2170" s="162" t="s">
        <v>246</v>
      </c>
      <c r="R2170" s="162" t="s">
        <v>242</v>
      </c>
      <c r="S2170" s="162" t="s">
        <v>204</v>
      </c>
      <c r="T2170" s="162" t="s">
        <v>204</v>
      </c>
      <c r="U2170" s="162" t="s">
        <v>246</v>
      </c>
      <c r="V2170" s="162" t="s">
        <v>246</v>
      </c>
      <c r="W2170" s="162" t="s">
        <v>204</v>
      </c>
      <c r="X2170" s="162" t="s">
        <v>205</v>
      </c>
      <c r="Y2170" s="162" t="s">
        <v>204</v>
      </c>
      <c r="Z2170" s="162" t="s">
        <v>246</v>
      </c>
      <c r="AA2170" s="162" t="s">
        <v>204</v>
      </c>
      <c r="AB2170" s="162" t="s">
        <v>246</v>
      </c>
      <c r="AC2170" s="162" t="s">
        <v>204</v>
      </c>
      <c r="AD2170" s="162" t="s">
        <v>204</v>
      </c>
      <c r="AE2170" s="162" t="s">
        <v>246</v>
      </c>
      <c r="AF2170" s="162" t="s">
        <v>204</v>
      </c>
      <c r="AG2170" s="162" t="s">
        <v>197</v>
      </c>
    </row>
    <row r="2171" spans="1:33" x14ac:dyDescent="0.25">
      <c r="A2171" s="162" t="s">
        <v>249</v>
      </c>
      <c r="B2171" s="162" t="s">
        <v>197</v>
      </c>
      <c r="C2171" s="162" t="s">
        <v>197</v>
      </c>
      <c r="D2171" s="162" t="s">
        <v>1358</v>
      </c>
      <c r="E2171" s="162" t="s">
        <v>197</v>
      </c>
      <c r="F2171" s="162" t="s">
        <v>1359</v>
      </c>
      <c r="G2171" s="162" t="s">
        <v>2391</v>
      </c>
      <c r="H2171" s="162" t="s">
        <v>2392</v>
      </c>
      <c r="I2171" s="162" t="s">
        <v>3292</v>
      </c>
      <c r="J2171" s="162" t="s">
        <v>186</v>
      </c>
      <c r="K2171" s="162" t="s">
        <v>52</v>
      </c>
      <c r="L2171" s="162">
        <v>11</v>
      </c>
      <c r="M2171" s="162">
        <v>2020</v>
      </c>
      <c r="N2171" s="162" t="s">
        <v>3613</v>
      </c>
      <c r="O2171" s="162">
        <v>1250</v>
      </c>
      <c r="P2171" s="162" t="s">
        <v>246</v>
      </c>
      <c r="Q2171" s="162" t="s">
        <v>246</v>
      </c>
      <c r="R2171" s="162" t="s">
        <v>242</v>
      </c>
      <c r="S2171" s="162" t="s">
        <v>204</v>
      </c>
      <c r="T2171" s="162" t="s">
        <v>204</v>
      </c>
      <c r="U2171" s="162" t="s">
        <v>246</v>
      </c>
      <c r="V2171" s="162" t="s">
        <v>246</v>
      </c>
      <c r="W2171" s="162" t="s">
        <v>204</v>
      </c>
      <c r="X2171" s="162" t="s">
        <v>205</v>
      </c>
      <c r="Y2171" s="162" t="s">
        <v>204</v>
      </c>
      <c r="Z2171" s="162" t="s">
        <v>246</v>
      </c>
      <c r="AA2171" s="162" t="s">
        <v>204</v>
      </c>
      <c r="AB2171" s="162" t="s">
        <v>246</v>
      </c>
      <c r="AC2171" s="162" t="s">
        <v>204</v>
      </c>
      <c r="AD2171" s="162" t="s">
        <v>204</v>
      </c>
      <c r="AE2171" s="162" t="s">
        <v>246</v>
      </c>
      <c r="AF2171" s="162" t="s">
        <v>204</v>
      </c>
      <c r="AG2171" s="162" t="s">
        <v>197</v>
      </c>
    </row>
    <row r="2172" spans="1:33" x14ac:dyDescent="0.25">
      <c r="A2172" s="162" t="s">
        <v>249</v>
      </c>
      <c r="B2172" s="162" t="s">
        <v>197</v>
      </c>
      <c r="C2172" s="162" t="s">
        <v>197</v>
      </c>
      <c r="D2172" s="162" t="s">
        <v>1358</v>
      </c>
      <c r="E2172" s="162" t="s">
        <v>197</v>
      </c>
      <c r="F2172" s="162" t="s">
        <v>1359</v>
      </c>
      <c r="G2172" s="162" t="s">
        <v>2391</v>
      </c>
      <c r="H2172" s="162" t="s">
        <v>2392</v>
      </c>
      <c r="I2172" s="162" t="s">
        <v>3292</v>
      </c>
      <c r="J2172" s="162" t="s">
        <v>186</v>
      </c>
      <c r="K2172" s="162" t="s">
        <v>52</v>
      </c>
      <c r="L2172" s="162">
        <v>7</v>
      </c>
      <c r="M2172" s="162">
        <v>2020</v>
      </c>
      <c r="N2172" s="162" t="s">
        <v>3612</v>
      </c>
      <c r="O2172" s="162">
        <v>1250</v>
      </c>
      <c r="P2172" s="162" t="s">
        <v>246</v>
      </c>
      <c r="Q2172" s="162" t="s">
        <v>246</v>
      </c>
      <c r="R2172" s="162" t="s">
        <v>242</v>
      </c>
      <c r="S2172" s="162" t="s">
        <v>204</v>
      </c>
      <c r="T2172" s="162" t="s">
        <v>204</v>
      </c>
      <c r="U2172" s="162" t="s">
        <v>246</v>
      </c>
      <c r="V2172" s="162" t="s">
        <v>246</v>
      </c>
      <c r="W2172" s="162" t="s">
        <v>204</v>
      </c>
      <c r="X2172" s="162" t="s">
        <v>205</v>
      </c>
      <c r="Y2172" s="162" t="s">
        <v>204</v>
      </c>
      <c r="Z2172" s="162" t="s">
        <v>246</v>
      </c>
      <c r="AA2172" s="162" t="s">
        <v>204</v>
      </c>
      <c r="AB2172" s="162" t="s">
        <v>246</v>
      </c>
      <c r="AC2172" s="162" t="s">
        <v>204</v>
      </c>
      <c r="AD2172" s="162" t="s">
        <v>204</v>
      </c>
      <c r="AE2172" s="162" t="s">
        <v>246</v>
      </c>
      <c r="AF2172" s="162" t="s">
        <v>204</v>
      </c>
      <c r="AG2172" s="162" t="s">
        <v>197</v>
      </c>
    </row>
    <row r="2173" spans="1:33" x14ac:dyDescent="0.25">
      <c r="A2173" s="162" t="s">
        <v>249</v>
      </c>
      <c r="B2173" s="162" t="s">
        <v>197</v>
      </c>
      <c r="C2173" s="162" t="s">
        <v>197</v>
      </c>
      <c r="D2173" s="162" t="s">
        <v>1358</v>
      </c>
      <c r="E2173" s="162" t="s">
        <v>197</v>
      </c>
      <c r="F2173" s="162" t="s">
        <v>1359</v>
      </c>
      <c r="G2173" s="162" t="s">
        <v>63</v>
      </c>
      <c r="H2173" s="162" t="s">
        <v>62</v>
      </c>
      <c r="I2173" s="162" t="s">
        <v>1641</v>
      </c>
      <c r="J2173" s="162" t="s">
        <v>186</v>
      </c>
      <c r="K2173" s="162" t="s">
        <v>10</v>
      </c>
      <c r="L2173" s="162">
        <v>4</v>
      </c>
      <c r="M2173" s="162">
        <v>2020</v>
      </c>
      <c r="N2173" s="162" t="s">
        <v>3622</v>
      </c>
      <c r="O2173" s="162">
        <v>2000</v>
      </c>
      <c r="P2173" s="162" t="s">
        <v>246</v>
      </c>
      <c r="Q2173" s="162" t="s">
        <v>246</v>
      </c>
      <c r="R2173" s="162" t="s">
        <v>242</v>
      </c>
      <c r="S2173" s="162" t="s">
        <v>204</v>
      </c>
      <c r="T2173" s="162" t="s">
        <v>204</v>
      </c>
      <c r="U2173" s="162" t="s">
        <v>246</v>
      </c>
      <c r="V2173" s="162" t="s">
        <v>246</v>
      </c>
      <c r="W2173" s="162" t="s">
        <v>204</v>
      </c>
      <c r="X2173" s="162" t="s">
        <v>205</v>
      </c>
      <c r="Y2173" s="162" t="s">
        <v>205</v>
      </c>
      <c r="Z2173" s="162" t="s">
        <v>246</v>
      </c>
      <c r="AA2173" s="162" t="s">
        <v>204</v>
      </c>
      <c r="AB2173" s="162" t="s">
        <v>246</v>
      </c>
      <c r="AC2173" s="162" t="s">
        <v>204</v>
      </c>
      <c r="AD2173" s="162" t="s">
        <v>204</v>
      </c>
      <c r="AE2173" s="162" t="s">
        <v>246</v>
      </c>
      <c r="AF2173" s="162" t="s">
        <v>204</v>
      </c>
      <c r="AG2173" s="162" t="s">
        <v>197</v>
      </c>
    </row>
    <row r="2174" spans="1:33" x14ac:dyDescent="0.25">
      <c r="A2174" s="162" t="s">
        <v>249</v>
      </c>
      <c r="B2174" s="162" t="s">
        <v>197</v>
      </c>
      <c r="C2174" s="162" t="s">
        <v>197</v>
      </c>
      <c r="D2174" s="162" t="s">
        <v>1358</v>
      </c>
      <c r="E2174" s="162" t="s">
        <v>197</v>
      </c>
      <c r="F2174" s="162" t="s">
        <v>1359</v>
      </c>
      <c r="G2174" s="162" t="s">
        <v>63</v>
      </c>
      <c r="H2174" s="162" t="s">
        <v>62</v>
      </c>
      <c r="I2174" s="162" t="s">
        <v>1641</v>
      </c>
      <c r="J2174" s="162" t="s">
        <v>186</v>
      </c>
      <c r="K2174" s="162" t="s">
        <v>10</v>
      </c>
      <c r="L2174" s="162">
        <v>4</v>
      </c>
      <c r="M2174" s="162">
        <v>2020</v>
      </c>
      <c r="N2174" s="162" t="s">
        <v>3618</v>
      </c>
      <c r="O2174" s="162">
        <v>10000</v>
      </c>
      <c r="P2174" s="162" t="s">
        <v>246</v>
      </c>
      <c r="Q2174" s="162" t="s">
        <v>246</v>
      </c>
      <c r="R2174" s="162" t="s">
        <v>242</v>
      </c>
      <c r="S2174" s="162" t="s">
        <v>204</v>
      </c>
      <c r="T2174" s="162" t="s">
        <v>204</v>
      </c>
      <c r="U2174" s="162" t="s">
        <v>246</v>
      </c>
      <c r="V2174" s="162" t="s">
        <v>246</v>
      </c>
      <c r="W2174" s="162" t="s">
        <v>204</v>
      </c>
      <c r="X2174" s="162" t="s">
        <v>205</v>
      </c>
      <c r="Y2174" s="162" t="s">
        <v>205</v>
      </c>
      <c r="Z2174" s="162" t="s">
        <v>246</v>
      </c>
      <c r="AA2174" s="162" t="s">
        <v>204</v>
      </c>
      <c r="AB2174" s="162" t="s">
        <v>246</v>
      </c>
      <c r="AC2174" s="162" t="s">
        <v>204</v>
      </c>
      <c r="AD2174" s="162" t="s">
        <v>204</v>
      </c>
      <c r="AE2174" s="162" t="s">
        <v>246</v>
      </c>
      <c r="AF2174" s="162" t="s">
        <v>204</v>
      </c>
      <c r="AG2174" s="162" t="s">
        <v>197</v>
      </c>
    </row>
    <row r="2175" spans="1:33" x14ac:dyDescent="0.25">
      <c r="A2175" s="162" t="s">
        <v>249</v>
      </c>
      <c r="B2175" s="162" t="s">
        <v>197</v>
      </c>
      <c r="C2175" s="162" t="s">
        <v>197</v>
      </c>
      <c r="D2175" s="162" t="s">
        <v>1358</v>
      </c>
      <c r="E2175" s="162" t="s">
        <v>197</v>
      </c>
      <c r="F2175" s="162" t="s">
        <v>1359</v>
      </c>
      <c r="G2175" s="162" t="s">
        <v>63</v>
      </c>
      <c r="H2175" s="162" t="s">
        <v>62</v>
      </c>
      <c r="I2175" s="162" t="s">
        <v>1641</v>
      </c>
      <c r="J2175" s="162" t="s">
        <v>186</v>
      </c>
      <c r="K2175" s="162" t="s">
        <v>10</v>
      </c>
      <c r="L2175" s="162">
        <v>7</v>
      </c>
      <c r="M2175" s="162">
        <v>2019</v>
      </c>
      <c r="N2175" s="162" t="s">
        <v>3615</v>
      </c>
      <c r="O2175" s="162">
        <v>7000</v>
      </c>
      <c r="P2175" s="162" t="s">
        <v>246</v>
      </c>
      <c r="Q2175" s="162" t="s">
        <v>246</v>
      </c>
      <c r="R2175" s="162" t="s">
        <v>242</v>
      </c>
      <c r="S2175" s="162" t="s">
        <v>204</v>
      </c>
      <c r="T2175" s="162" t="s">
        <v>204</v>
      </c>
      <c r="U2175" s="162" t="s">
        <v>246</v>
      </c>
      <c r="V2175" s="162" t="s">
        <v>246</v>
      </c>
      <c r="W2175" s="162" t="s">
        <v>204</v>
      </c>
      <c r="X2175" s="162" t="s">
        <v>205</v>
      </c>
      <c r="Y2175" s="162" t="s">
        <v>205</v>
      </c>
      <c r="Z2175" s="162" t="s">
        <v>246</v>
      </c>
      <c r="AA2175" s="162" t="s">
        <v>204</v>
      </c>
      <c r="AB2175" s="162" t="s">
        <v>246</v>
      </c>
      <c r="AC2175" s="162" t="s">
        <v>204</v>
      </c>
      <c r="AD2175" s="162" t="s">
        <v>204</v>
      </c>
      <c r="AE2175" s="162" t="s">
        <v>204</v>
      </c>
      <c r="AF2175" s="162" t="s">
        <v>204</v>
      </c>
      <c r="AG2175" s="162" t="s">
        <v>197</v>
      </c>
    </row>
    <row r="2176" spans="1:33" x14ac:dyDescent="0.25">
      <c r="A2176" s="162" t="s">
        <v>249</v>
      </c>
      <c r="B2176" s="162" t="s">
        <v>197</v>
      </c>
      <c r="C2176" s="162" t="s">
        <v>197</v>
      </c>
      <c r="D2176" s="162" t="s">
        <v>1358</v>
      </c>
      <c r="E2176" s="162" t="s">
        <v>197</v>
      </c>
      <c r="F2176" s="162" t="s">
        <v>1359</v>
      </c>
      <c r="G2176" s="162" t="s">
        <v>63</v>
      </c>
      <c r="H2176" s="162" t="s">
        <v>62</v>
      </c>
      <c r="I2176" s="162" t="s">
        <v>1641</v>
      </c>
      <c r="J2176" s="162" t="s">
        <v>186</v>
      </c>
      <c r="K2176" s="162" t="s">
        <v>10</v>
      </c>
      <c r="L2176" s="162">
        <v>3</v>
      </c>
      <c r="M2176" s="162">
        <v>2020</v>
      </c>
      <c r="N2176" s="162" t="s">
        <v>3616</v>
      </c>
      <c r="O2176" s="162">
        <v>9726</v>
      </c>
      <c r="P2176" s="162" t="s">
        <v>246</v>
      </c>
      <c r="Q2176" s="162" t="s">
        <v>246</v>
      </c>
      <c r="R2176" s="162" t="s">
        <v>242</v>
      </c>
      <c r="S2176" s="162" t="s">
        <v>204</v>
      </c>
      <c r="T2176" s="162" t="s">
        <v>204</v>
      </c>
      <c r="U2176" s="162" t="s">
        <v>246</v>
      </c>
      <c r="V2176" s="162" t="s">
        <v>246</v>
      </c>
      <c r="W2176" s="162" t="s">
        <v>204</v>
      </c>
      <c r="X2176" s="162" t="s">
        <v>205</v>
      </c>
      <c r="Y2176" s="162" t="s">
        <v>205</v>
      </c>
      <c r="Z2176" s="162" t="s">
        <v>246</v>
      </c>
      <c r="AA2176" s="162" t="s">
        <v>204</v>
      </c>
      <c r="AB2176" s="162" t="s">
        <v>246</v>
      </c>
      <c r="AC2176" s="162" t="s">
        <v>204</v>
      </c>
      <c r="AD2176" s="162" t="s">
        <v>204</v>
      </c>
      <c r="AE2176" s="162" t="s">
        <v>246</v>
      </c>
      <c r="AF2176" s="162" t="s">
        <v>204</v>
      </c>
      <c r="AG2176" s="162" t="s">
        <v>197</v>
      </c>
    </row>
    <row r="2177" spans="1:33" x14ac:dyDescent="0.25">
      <c r="A2177" s="162" t="s">
        <v>249</v>
      </c>
      <c r="B2177" s="162" t="s">
        <v>197</v>
      </c>
      <c r="C2177" s="162" t="s">
        <v>197</v>
      </c>
      <c r="D2177" s="162" t="s">
        <v>1358</v>
      </c>
      <c r="E2177" s="162" t="s">
        <v>197</v>
      </c>
      <c r="F2177" s="162" t="s">
        <v>1359</v>
      </c>
      <c r="G2177" s="162" t="s">
        <v>63</v>
      </c>
      <c r="H2177" s="162" t="s">
        <v>62</v>
      </c>
      <c r="I2177" s="162" t="s">
        <v>1641</v>
      </c>
      <c r="J2177" s="162" t="s">
        <v>186</v>
      </c>
      <c r="K2177" s="162" t="s">
        <v>10</v>
      </c>
      <c r="L2177" s="162">
        <v>3</v>
      </c>
      <c r="M2177" s="162">
        <v>2020</v>
      </c>
      <c r="N2177" s="162" t="s">
        <v>3617</v>
      </c>
      <c r="O2177" s="162">
        <v>2000</v>
      </c>
      <c r="P2177" s="162" t="s">
        <v>246</v>
      </c>
      <c r="Q2177" s="162" t="s">
        <v>246</v>
      </c>
      <c r="R2177" s="162" t="s">
        <v>242</v>
      </c>
      <c r="S2177" s="162" t="s">
        <v>204</v>
      </c>
      <c r="T2177" s="162" t="s">
        <v>204</v>
      </c>
      <c r="U2177" s="162" t="s">
        <v>246</v>
      </c>
      <c r="V2177" s="162" t="s">
        <v>246</v>
      </c>
      <c r="W2177" s="162" t="s">
        <v>204</v>
      </c>
      <c r="X2177" s="162" t="s">
        <v>205</v>
      </c>
      <c r="Y2177" s="162" t="s">
        <v>205</v>
      </c>
      <c r="Z2177" s="162" t="s">
        <v>246</v>
      </c>
      <c r="AA2177" s="162" t="s">
        <v>204</v>
      </c>
      <c r="AB2177" s="162" t="s">
        <v>246</v>
      </c>
      <c r="AC2177" s="162" t="s">
        <v>204</v>
      </c>
      <c r="AD2177" s="162" t="s">
        <v>204</v>
      </c>
      <c r="AE2177" s="162" t="s">
        <v>246</v>
      </c>
      <c r="AF2177" s="162" t="s">
        <v>204</v>
      </c>
      <c r="AG2177" s="162" t="s">
        <v>197</v>
      </c>
    </row>
    <row r="2178" spans="1:33" x14ac:dyDescent="0.25">
      <c r="A2178" s="162" t="s">
        <v>249</v>
      </c>
      <c r="B2178" s="162" t="s">
        <v>197</v>
      </c>
      <c r="C2178" s="162" t="s">
        <v>197</v>
      </c>
      <c r="D2178" s="162" t="s">
        <v>1358</v>
      </c>
      <c r="E2178" s="162" t="s">
        <v>197</v>
      </c>
      <c r="F2178" s="162" t="s">
        <v>1359</v>
      </c>
      <c r="G2178" s="162" t="s">
        <v>63</v>
      </c>
      <c r="H2178" s="162" t="s">
        <v>62</v>
      </c>
      <c r="I2178" s="162" t="s">
        <v>1641</v>
      </c>
      <c r="J2178" s="162" t="s">
        <v>186</v>
      </c>
      <c r="K2178" s="162" t="s">
        <v>10</v>
      </c>
      <c r="L2178" s="162">
        <v>5</v>
      </c>
      <c r="M2178" s="162">
        <v>2020</v>
      </c>
      <c r="N2178" s="162" t="s">
        <v>3621</v>
      </c>
      <c r="O2178" s="162">
        <v>10000</v>
      </c>
      <c r="P2178" s="162" t="s">
        <v>246</v>
      </c>
      <c r="Q2178" s="162" t="s">
        <v>246</v>
      </c>
      <c r="R2178" s="162" t="s">
        <v>242</v>
      </c>
      <c r="S2178" s="162" t="s">
        <v>204</v>
      </c>
      <c r="T2178" s="162" t="s">
        <v>204</v>
      </c>
      <c r="U2178" s="162" t="s">
        <v>246</v>
      </c>
      <c r="V2178" s="162" t="s">
        <v>246</v>
      </c>
      <c r="W2178" s="162" t="s">
        <v>204</v>
      </c>
      <c r="X2178" s="162" t="s">
        <v>205</v>
      </c>
      <c r="Y2178" s="162" t="s">
        <v>205</v>
      </c>
      <c r="Z2178" s="162" t="s">
        <v>246</v>
      </c>
      <c r="AA2178" s="162" t="s">
        <v>204</v>
      </c>
      <c r="AB2178" s="162" t="s">
        <v>246</v>
      </c>
      <c r="AC2178" s="162" t="s">
        <v>204</v>
      </c>
      <c r="AD2178" s="162" t="s">
        <v>204</v>
      </c>
      <c r="AE2178" s="162" t="s">
        <v>246</v>
      </c>
      <c r="AF2178" s="162" t="s">
        <v>204</v>
      </c>
      <c r="AG2178" s="162" t="s">
        <v>197</v>
      </c>
    </row>
    <row r="2179" spans="1:33" x14ac:dyDescent="0.25">
      <c r="A2179" s="162" t="s">
        <v>249</v>
      </c>
      <c r="B2179" s="162" t="s">
        <v>197</v>
      </c>
      <c r="C2179" s="162" t="s">
        <v>197</v>
      </c>
      <c r="D2179" s="162" t="s">
        <v>1358</v>
      </c>
      <c r="E2179" s="162" t="s">
        <v>197</v>
      </c>
      <c r="F2179" s="162" t="s">
        <v>1359</v>
      </c>
      <c r="G2179" s="162" t="s">
        <v>63</v>
      </c>
      <c r="H2179" s="162" t="s">
        <v>62</v>
      </c>
      <c r="I2179" s="162" t="s">
        <v>1641</v>
      </c>
      <c r="J2179" s="162" t="s">
        <v>186</v>
      </c>
      <c r="K2179" s="162" t="s">
        <v>10</v>
      </c>
      <c r="L2179" s="162">
        <v>6</v>
      </c>
      <c r="M2179" s="162">
        <v>2020</v>
      </c>
      <c r="N2179" s="162" t="s">
        <v>3623</v>
      </c>
      <c r="O2179" s="162">
        <v>10000</v>
      </c>
      <c r="P2179" s="162" t="s">
        <v>246</v>
      </c>
      <c r="Q2179" s="162" t="s">
        <v>246</v>
      </c>
      <c r="R2179" s="162" t="s">
        <v>242</v>
      </c>
      <c r="S2179" s="162" t="s">
        <v>204</v>
      </c>
      <c r="T2179" s="162" t="s">
        <v>204</v>
      </c>
      <c r="U2179" s="162" t="s">
        <v>246</v>
      </c>
      <c r="V2179" s="162" t="s">
        <v>246</v>
      </c>
      <c r="W2179" s="162" t="s">
        <v>204</v>
      </c>
      <c r="X2179" s="162" t="s">
        <v>205</v>
      </c>
      <c r="Y2179" s="162" t="s">
        <v>205</v>
      </c>
      <c r="Z2179" s="162" t="s">
        <v>246</v>
      </c>
      <c r="AA2179" s="162" t="s">
        <v>204</v>
      </c>
      <c r="AB2179" s="162" t="s">
        <v>246</v>
      </c>
      <c r="AC2179" s="162" t="s">
        <v>204</v>
      </c>
      <c r="AD2179" s="162" t="s">
        <v>204</v>
      </c>
      <c r="AE2179" s="162" t="s">
        <v>246</v>
      </c>
      <c r="AF2179" s="162" t="s">
        <v>204</v>
      </c>
      <c r="AG2179" s="162" t="s">
        <v>197</v>
      </c>
    </row>
    <row r="2180" spans="1:33" x14ac:dyDescent="0.25">
      <c r="A2180" s="162" t="s">
        <v>249</v>
      </c>
      <c r="B2180" s="162" t="s">
        <v>197</v>
      </c>
      <c r="C2180" s="162" t="s">
        <v>197</v>
      </c>
      <c r="D2180" s="162" t="s">
        <v>1358</v>
      </c>
      <c r="E2180" s="162" t="s">
        <v>197</v>
      </c>
      <c r="F2180" s="162" t="s">
        <v>1359</v>
      </c>
      <c r="G2180" s="162" t="s">
        <v>63</v>
      </c>
      <c r="H2180" s="162" t="s">
        <v>62</v>
      </c>
      <c r="I2180" s="162" t="s">
        <v>1641</v>
      </c>
      <c r="J2180" s="162" t="s">
        <v>186</v>
      </c>
      <c r="K2180" s="162" t="s">
        <v>10</v>
      </c>
      <c r="L2180" s="162">
        <v>2</v>
      </c>
      <c r="M2180" s="162">
        <v>2020</v>
      </c>
      <c r="N2180" s="162" t="s">
        <v>3619</v>
      </c>
      <c r="O2180" s="162">
        <v>10000</v>
      </c>
      <c r="P2180" s="162" t="s">
        <v>246</v>
      </c>
      <c r="Q2180" s="162" t="s">
        <v>246</v>
      </c>
      <c r="R2180" s="162" t="s">
        <v>242</v>
      </c>
      <c r="S2180" s="162" t="s">
        <v>204</v>
      </c>
      <c r="T2180" s="162" t="s">
        <v>204</v>
      </c>
      <c r="U2180" s="162" t="s">
        <v>246</v>
      </c>
      <c r="V2180" s="162" t="s">
        <v>246</v>
      </c>
      <c r="W2180" s="162" t="s">
        <v>204</v>
      </c>
      <c r="X2180" s="162" t="s">
        <v>205</v>
      </c>
      <c r="Y2180" s="162" t="s">
        <v>205</v>
      </c>
      <c r="Z2180" s="162" t="s">
        <v>246</v>
      </c>
      <c r="AA2180" s="162" t="s">
        <v>204</v>
      </c>
      <c r="AB2180" s="162" t="s">
        <v>246</v>
      </c>
      <c r="AC2180" s="162" t="s">
        <v>204</v>
      </c>
      <c r="AD2180" s="162" t="s">
        <v>204</v>
      </c>
      <c r="AE2180" s="162" t="s">
        <v>246</v>
      </c>
      <c r="AF2180" s="162" t="s">
        <v>204</v>
      </c>
      <c r="AG2180" s="162" t="s">
        <v>197</v>
      </c>
    </row>
    <row r="2181" spans="1:33" x14ac:dyDescent="0.25">
      <c r="A2181" s="162" t="s">
        <v>249</v>
      </c>
      <c r="B2181" s="162" t="s">
        <v>197</v>
      </c>
      <c r="C2181" s="162" t="s">
        <v>197</v>
      </c>
      <c r="D2181" s="162" t="s">
        <v>1358</v>
      </c>
      <c r="E2181" s="162" t="s">
        <v>197</v>
      </c>
      <c r="F2181" s="162" t="s">
        <v>1359</v>
      </c>
      <c r="G2181" s="162" t="s">
        <v>63</v>
      </c>
      <c r="H2181" s="162" t="s">
        <v>62</v>
      </c>
      <c r="I2181" s="162" t="s">
        <v>1641</v>
      </c>
      <c r="J2181" s="162" t="s">
        <v>186</v>
      </c>
      <c r="K2181" s="162" t="s">
        <v>10</v>
      </c>
      <c r="L2181" s="162">
        <v>2</v>
      </c>
      <c r="M2181" s="162">
        <v>2020</v>
      </c>
      <c r="N2181" s="162" t="s">
        <v>3620</v>
      </c>
      <c r="O2181" s="162">
        <v>2000</v>
      </c>
      <c r="P2181" s="162" t="s">
        <v>246</v>
      </c>
      <c r="Q2181" s="162" t="s">
        <v>246</v>
      </c>
      <c r="R2181" s="162" t="s">
        <v>242</v>
      </c>
      <c r="S2181" s="162" t="s">
        <v>204</v>
      </c>
      <c r="T2181" s="162" t="s">
        <v>204</v>
      </c>
      <c r="U2181" s="162" t="s">
        <v>246</v>
      </c>
      <c r="V2181" s="162" t="s">
        <v>246</v>
      </c>
      <c r="W2181" s="162" t="s">
        <v>204</v>
      </c>
      <c r="X2181" s="162" t="s">
        <v>205</v>
      </c>
      <c r="Y2181" s="162" t="s">
        <v>205</v>
      </c>
      <c r="Z2181" s="162" t="s">
        <v>246</v>
      </c>
      <c r="AA2181" s="162" t="s">
        <v>204</v>
      </c>
      <c r="AB2181" s="162" t="s">
        <v>246</v>
      </c>
      <c r="AC2181" s="162" t="s">
        <v>204</v>
      </c>
      <c r="AD2181" s="162" t="s">
        <v>204</v>
      </c>
      <c r="AE2181" s="162" t="s">
        <v>246</v>
      </c>
      <c r="AF2181" s="162" t="s">
        <v>204</v>
      </c>
      <c r="AG2181" s="162" t="s">
        <v>197</v>
      </c>
    </row>
    <row r="2182" spans="1:33" x14ac:dyDescent="0.25">
      <c r="A2182" s="162" t="s">
        <v>249</v>
      </c>
      <c r="B2182" s="162" t="s">
        <v>197</v>
      </c>
      <c r="C2182" s="162" t="s">
        <v>197</v>
      </c>
      <c r="D2182" s="162" t="s">
        <v>1358</v>
      </c>
      <c r="E2182" s="162" t="s">
        <v>197</v>
      </c>
      <c r="F2182" s="162" t="s">
        <v>1359</v>
      </c>
      <c r="G2182" s="162" t="s">
        <v>63</v>
      </c>
      <c r="H2182" s="162" t="s">
        <v>62</v>
      </c>
      <c r="I2182" s="162" t="s">
        <v>1641</v>
      </c>
      <c r="J2182" s="162" t="s">
        <v>186</v>
      </c>
      <c r="K2182" s="162" t="s">
        <v>10</v>
      </c>
      <c r="L2182" s="162">
        <v>1</v>
      </c>
      <c r="M2182" s="162">
        <v>2020</v>
      </c>
      <c r="N2182" s="162" t="s">
        <v>3614</v>
      </c>
      <c r="O2182" s="162">
        <v>2000</v>
      </c>
      <c r="P2182" s="162" t="s">
        <v>246</v>
      </c>
      <c r="Q2182" s="162" t="s">
        <v>246</v>
      </c>
      <c r="R2182" s="162" t="s">
        <v>242</v>
      </c>
      <c r="S2182" s="162" t="s">
        <v>204</v>
      </c>
      <c r="T2182" s="162" t="s">
        <v>204</v>
      </c>
      <c r="U2182" s="162" t="s">
        <v>246</v>
      </c>
      <c r="V2182" s="162" t="s">
        <v>246</v>
      </c>
      <c r="W2182" s="162" t="s">
        <v>204</v>
      </c>
      <c r="X2182" s="162" t="s">
        <v>205</v>
      </c>
      <c r="Y2182" s="162" t="s">
        <v>205</v>
      </c>
      <c r="Z2182" s="162" t="s">
        <v>246</v>
      </c>
      <c r="AA2182" s="162" t="s">
        <v>204</v>
      </c>
      <c r="AB2182" s="162" t="s">
        <v>246</v>
      </c>
      <c r="AC2182" s="162" t="s">
        <v>204</v>
      </c>
      <c r="AD2182" s="162" t="s">
        <v>204</v>
      </c>
      <c r="AE2182" s="162" t="s">
        <v>246</v>
      </c>
      <c r="AF2182" s="162" t="s">
        <v>204</v>
      </c>
      <c r="AG2182" s="162" t="s">
        <v>197</v>
      </c>
    </row>
    <row r="2183" spans="1:33" x14ac:dyDescent="0.25">
      <c r="A2183" s="162" t="s">
        <v>249</v>
      </c>
      <c r="B2183" s="162" t="s">
        <v>197</v>
      </c>
      <c r="C2183" s="162" t="s">
        <v>197</v>
      </c>
      <c r="D2183" s="162" t="s">
        <v>1358</v>
      </c>
      <c r="E2183" s="162" t="s">
        <v>197</v>
      </c>
      <c r="F2183" s="162" t="s">
        <v>1359</v>
      </c>
      <c r="G2183" s="162" t="s">
        <v>1656</v>
      </c>
      <c r="H2183" s="162" t="s">
        <v>1661</v>
      </c>
      <c r="I2183" s="162" t="s">
        <v>1641</v>
      </c>
      <c r="J2183" s="162" t="s">
        <v>186</v>
      </c>
      <c r="K2183" s="162" t="s">
        <v>10</v>
      </c>
      <c r="L2183" s="162">
        <v>2</v>
      </c>
      <c r="M2183" s="162">
        <v>2020</v>
      </c>
      <c r="N2183" s="162" t="s">
        <v>3624</v>
      </c>
      <c r="O2183" s="162">
        <v>5000</v>
      </c>
      <c r="P2183" s="162" t="s">
        <v>246</v>
      </c>
      <c r="Q2183" s="162" t="s">
        <v>246</v>
      </c>
      <c r="R2183" s="162" t="s">
        <v>242</v>
      </c>
      <c r="S2183" s="162" t="s">
        <v>204</v>
      </c>
      <c r="T2183" s="162" t="s">
        <v>204</v>
      </c>
      <c r="U2183" s="162" t="s">
        <v>246</v>
      </c>
      <c r="V2183" s="162" t="s">
        <v>246</v>
      </c>
      <c r="W2183" s="162" t="s">
        <v>204</v>
      </c>
      <c r="X2183" s="162" t="s">
        <v>205</v>
      </c>
      <c r="Y2183" s="162" t="s">
        <v>205</v>
      </c>
      <c r="Z2183" s="162" t="s">
        <v>246</v>
      </c>
      <c r="AA2183" s="162" t="s">
        <v>204</v>
      </c>
      <c r="AB2183" s="162" t="s">
        <v>246</v>
      </c>
      <c r="AC2183" s="162" t="s">
        <v>204</v>
      </c>
      <c r="AD2183" s="162" t="s">
        <v>204</v>
      </c>
      <c r="AE2183" s="162" t="s">
        <v>204</v>
      </c>
      <c r="AF2183" s="162" t="s">
        <v>204</v>
      </c>
      <c r="AG2183" s="162" t="s">
        <v>197</v>
      </c>
    </row>
    <row r="2184" spans="1:33" x14ac:dyDescent="0.25">
      <c r="A2184" s="162" t="s">
        <v>249</v>
      </c>
      <c r="B2184" s="162" t="s">
        <v>197</v>
      </c>
      <c r="C2184" s="162" t="s">
        <v>197</v>
      </c>
      <c r="D2184" s="162" t="s">
        <v>1358</v>
      </c>
      <c r="E2184" s="162" t="s">
        <v>197</v>
      </c>
      <c r="F2184" s="162" t="s">
        <v>1359</v>
      </c>
      <c r="G2184" s="162" t="s">
        <v>3070</v>
      </c>
      <c r="H2184" s="162" t="s">
        <v>3071</v>
      </c>
      <c r="I2184" s="162" t="s">
        <v>1419</v>
      </c>
      <c r="J2184" s="162" t="s">
        <v>1412</v>
      </c>
      <c r="K2184" s="162" t="s">
        <v>47</v>
      </c>
      <c r="L2184" s="162">
        <v>10</v>
      </c>
      <c r="M2184" s="162">
        <v>2019</v>
      </c>
      <c r="N2184" s="162" t="s">
        <v>3627</v>
      </c>
      <c r="O2184" s="162">
        <v>1962</v>
      </c>
      <c r="P2184" s="162" t="s">
        <v>246</v>
      </c>
      <c r="Q2184" s="162" t="s">
        <v>246</v>
      </c>
      <c r="R2184" s="162" t="s">
        <v>242</v>
      </c>
      <c r="S2184" s="162" t="s">
        <v>204</v>
      </c>
      <c r="T2184" s="162" t="s">
        <v>204</v>
      </c>
      <c r="U2184" s="162" t="s">
        <v>246</v>
      </c>
      <c r="V2184" s="162" t="s">
        <v>246</v>
      </c>
      <c r="W2184" s="162" t="s">
        <v>204</v>
      </c>
      <c r="X2184" s="162" t="s">
        <v>205</v>
      </c>
      <c r="Y2184" s="162" t="s">
        <v>204</v>
      </c>
      <c r="Z2184" s="162" t="s">
        <v>246</v>
      </c>
      <c r="AA2184" s="162" t="s">
        <v>204</v>
      </c>
      <c r="AB2184" s="162" t="s">
        <v>246</v>
      </c>
      <c r="AC2184" s="162" t="s">
        <v>204</v>
      </c>
      <c r="AD2184" s="162" t="s">
        <v>204</v>
      </c>
      <c r="AE2184" s="162" t="s">
        <v>246</v>
      </c>
      <c r="AF2184" s="162" t="s">
        <v>204</v>
      </c>
      <c r="AG2184" s="162" t="s">
        <v>197</v>
      </c>
    </row>
    <row r="2185" spans="1:33" x14ac:dyDescent="0.25">
      <c r="A2185" s="162" t="s">
        <v>249</v>
      </c>
      <c r="B2185" s="162" t="s">
        <v>197</v>
      </c>
      <c r="C2185" s="162" t="s">
        <v>197</v>
      </c>
      <c r="D2185" s="162" t="s">
        <v>1358</v>
      </c>
      <c r="E2185" s="162" t="s">
        <v>197</v>
      </c>
      <c r="F2185" s="162" t="s">
        <v>1359</v>
      </c>
      <c r="G2185" s="162" t="s">
        <v>3070</v>
      </c>
      <c r="H2185" s="162" t="s">
        <v>3071</v>
      </c>
      <c r="I2185" s="162" t="s">
        <v>1419</v>
      </c>
      <c r="J2185" s="162" t="s">
        <v>1412</v>
      </c>
      <c r="K2185" s="162" t="s">
        <v>47</v>
      </c>
      <c r="L2185" s="162">
        <v>6</v>
      </c>
      <c r="M2185" s="162">
        <v>2020</v>
      </c>
      <c r="N2185" s="162" t="s">
        <v>3626</v>
      </c>
      <c r="O2185" s="162">
        <v>2730</v>
      </c>
      <c r="P2185" s="162" t="s">
        <v>246</v>
      </c>
      <c r="Q2185" s="162" t="s">
        <v>246</v>
      </c>
      <c r="R2185" s="162" t="s">
        <v>242</v>
      </c>
      <c r="S2185" s="162" t="s">
        <v>204</v>
      </c>
      <c r="T2185" s="162" t="s">
        <v>204</v>
      </c>
      <c r="U2185" s="162" t="s">
        <v>246</v>
      </c>
      <c r="V2185" s="162" t="s">
        <v>246</v>
      </c>
      <c r="W2185" s="162" t="s">
        <v>204</v>
      </c>
      <c r="X2185" s="162" t="s">
        <v>205</v>
      </c>
      <c r="Y2185" s="162" t="s">
        <v>204</v>
      </c>
      <c r="Z2185" s="162" t="s">
        <v>246</v>
      </c>
      <c r="AA2185" s="162" t="s">
        <v>204</v>
      </c>
      <c r="AB2185" s="162" t="s">
        <v>246</v>
      </c>
      <c r="AC2185" s="162" t="s">
        <v>204</v>
      </c>
      <c r="AD2185" s="162" t="s">
        <v>204</v>
      </c>
      <c r="AE2185" s="162" t="s">
        <v>246</v>
      </c>
      <c r="AF2185" s="162" t="s">
        <v>204</v>
      </c>
      <c r="AG2185" s="162" t="s">
        <v>197</v>
      </c>
    </row>
    <row r="2186" spans="1:33" x14ac:dyDescent="0.25">
      <c r="A2186" s="162" t="s">
        <v>249</v>
      </c>
      <c r="B2186" s="162" t="s">
        <v>197</v>
      </c>
      <c r="C2186" s="162" t="s">
        <v>197</v>
      </c>
      <c r="D2186" s="162" t="s">
        <v>1358</v>
      </c>
      <c r="E2186" s="162" t="s">
        <v>197</v>
      </c>
      <c r="F2186" s="162" t="s">
        <v>1359</v>
      </c>
      <c r="G2186" s="162" t="s">
        <v>3070</v>
      </c>
      <c r="H2186" s="162" t="s">
        <v>3071</v>
      </c>
      <c r="I2186" s="162" t="s">
        <v>1419</v>
      </c>
      <c r="J2186" s="162" t="s">
        <v>1412</v>
      </c>
      <c r="K2186" s="162" t="s">
        <v>47</v>
      </c>
      <c r="L2186" s="162">
        <v>1</v>
      </c>
      <c r="M2186" s="162">
        <v>2020</v>
      </c>
      <c r="N2186" s="162" t="s">
        <v>3625</v>
      </c>
      <c r="O2186" s="162">
        <v>270</v>
      </c>
      <c r="P2186" s="162" t="s">
        <v>246</v>
      </c>
      <c r="Q2186" s="162" t="s">
        <v>246</v>
      </c>
      <c r="R2186" s="162" t="s">
        <v>242</v>
      </c>
      <c r="S2186" s="162" t="s">
        <v>204</v>
      </c>
      <c r="T2186" s="162" t="s">
        <v>204</v>
      </c>
      <c r="U2186" s="162" t="s">
        <v>246</v>
      </c>
      <c r="V2186" s="162" t="s">
        <v>246</v>
      </c>
      <c r="W2186" s="162" t="s">
        <v>204</v>
      </c>
      <c r="X2186" s="162" t="s">
        <v>205</v>
      </c>
      <c r="Y2186" s="162" t="s">
        <v>204</v>
      </c>
      <c r="Z2186" s="162" t="s">
        <v>246</v>
      </c>
      <c r="AA2186" s="162" t="s">
        <v>204</v>
      </c>
      <c r="AB2186" s="162" t="s">
        <v>246</v>
      </c>
      <c r="AC2186" s="162" t="s">
        <v>204</v>
      </c>
      <c r="AD2186" s="162" t="s">
        <v>204</v>
      </c>
      <c r="AE2186" s="162" t="s">
        <v>246</v>
      </c>
      <c r="AF2186" s="162" t="s">
        <v>204</v>
      </c>
      <c r="AG2186" s="162" t="s">
        <v>197</v>
      </c>
    </row>
    <row r="2187" spans="1:33" x14ac:dyDescent="0.25">
      <c r="A2187" s="162" t="s">
        <v>249</v>
      </c>
      <c r="B2187" s="162" t="s">
        <v>197</v>
      </c>
      <c r="C2187" s="162" t="s">
        <v>197</v>
      </c>
      <c r="D2187" s="162" t="s">
        <v>1358</v>
      </c>
      <c r="E2187" s="162" t="s">
        <v>197</v>
      </c>
      <c r="F2187" s="162" t="s">
        <v>1359</v>
      </c>
      <c r="G2187" s="162" t="s">
        <v>3077</v>
      </c>
      <c r="H2187" s="162" t="s">
        <v>3078</v>
      </c>
      <c r="I2187" s="162" t="s">
        <v>3079</v>
      </c>
      <c r="J2187" s="162" t="s">
        <v>1412</v>
      </c>
      <c r="K2187" s="162" t="s">
        <v>47</v>
      </c>
      <c r="L2187" s="162">
        <v>8</v>
      </c>
      <c r="M2187" s="162">
        <v>2019</v>
      </c>
      <c r="N2187" s="162" t="s">
        <v>3628</v>
      </c>
      <c r="O2187" s="162">
        <v>2929</v>
      </c>
      <c r="P2187" s="162" t="s">
        <v>246</v>
      </c>
      <c r="Q2187" s="162" t="s">
        <v>246</v>
      </c>
      <c r="R2187" s="162" t="s">
        <v>242</v>
      </c>
      <c r="S2187" s="162" t="s">
        <v>204</v>
      </c>
      <c r="T2187" s="162" t="s">
        <v>204</v>
      </c>
      <c r="U2187" s="162" t="s">
        <v>246</v>
      </c>
      <c r="V2187" s="162" t="s">
        <v>246</v>
      </c>
      <c r="W2187" s="162" t="s">
        <v>204</v>
      </c>
      <c r="X2187" s="162" t="s">
        <v>246</v>
      </c>
      <c r="Y2187" s="162" t="s">
        <v>205</v>
      </c>
      <c r="Z2187" s="162" t="s">
        <v>246</v>
      </c>
      <c r="AA2187" s="162" t="s">
        <v>204</v>
      </c>
      <c r="AB2187" s="162" t="s">
        <v>246</v>
      </c>
      <c r="AC2187" s="162" t="s">
        <v>204</v>
      </c>
      <c r="AD2187" s="162" t="s">
        <v>204</v>
      </c>
      <c r="AE2187" s="162" t="s">
        <v>204</v>
      </c>
      <c r="AF2187" s="162" t="s">
        <v>204</v>
      </c>
      <c r="AG2187" s="162" t="s">
        <v>197</v>
      </c>
    </row>
    <row r="2188" spans="1:33" x14ac:dyDescent="0.25">
      <c r="A2188" s="162" t="s">
        <v>249</v>
      </c>
      <c r="B2188" s="162" t="s">
        <v>197</v>
      </c>
      <c r="C2188" s="162" t="s">
        <v>197</v>
      </c>
      <c r="D2188" s="162" t="s">
        <v>1358</v>
      </c>
      <c r="E2188" s="162" t="s">
        <v>197</v>
      </c>
      <c r="F2188" s="162" t="s">
        <v>1359</v>
      </c>
      <c r="G2188" s="162" t="s">
        <v>3077</v>
      </c>
      <c r="H2188" s="162" t="s">
        <v>3078</v>
      </c>
      <c r="I2188" s="162" t="s">
        <v>3079</v>
      </c>
      <c r="J2188" s="162" t="s">
        <v>1412</v>
      </c>
      <c r="K2188" s="162" t="s">
        <v>47</v>
      </c>
      <c r="L2188" s="162">
        <v>7</v>
      </c>
      <c r="M2188" s="162">
        <v>2019</v>
      </c>
      <c r="N2188" s="162" t="s">
        <v>3630</v>
      </c>
      <c r="O2188" s="162">
        <v>3053</v>
      </c>
      <c r="P2188" s="162" t="s">
        <v>246</v>
      </c>
      <c r="Q2188" s="162" t="s">
        <v>246</v>
      </c>
      <c r="R2188" s="162" t="s">
        <v>242</v>
      </c>
      <c r="S2188" s="162" t="s">
        <v>204</v>
      </c>
      <c r="T2188" s="162" t="s">
        <v>204</v>
      </c>
      <c r="U2188" s="162" t="s">
        <v>246</v>
      </c>
      <c r="V2188" s="162" t="s">
        <v>246</v>
      </c>
      <c r="W2188" s="162" t="s">
        <v>204</v>
      </c>
      <c r="X2188" s="162" t="s">
        <v>246</v>
      </c>
      <c r="Y2188" s="162" t="s">
        <v>205</v>
      </c>
      <c r="Z2188" s="162" t="s">
        <v>246</v>
      </c>
      <c r="AA2188" s="162" t="s">
        <v>204</v>
      </c>
      <c r="AB2188" s="162" t="s">
        <v>246</v>
      </c>
      <c r="AC2188" s="162" t="s">
        <v>204</v>
      </c>
      <c r="AD2188" s="162" t="s">
        <v>204</v>
      </c>
      <c r="AE2188" s="162" t="s">
        <v>204</v>
      </c>
      <c r="AF2188" s="162" t="s">
        <v>204</v>
      </c>
      <c r="AG2188" s="162" t="s">
        <v>197</v>
      </c>
    </row>
    <row r="2189" spans="1:33" x14ac:dyDescent="0.25">
      <c r="A2189" s="162" t="s">
        <v>249</v>
      </c>
      <c r="B2189" s="162" t="s">
        <v>197</v>
      </c>
      <c r="C2189" s="162" t="s">
        <v>197</v>
      </c>
      <c r="D2189" s="162" t="s">
        <v>1358</v>
      </c>
      <c r="E2189" s="162" t="s">
        <v>197</v>
      </c>
      <c r="F2189" s="162" t="s">
        <v>1359</v>
      </c>
      <c r="G2189" s="162" t="s">
        <v>3077</v>
      </c>
      <c r="H2189" s="162" t="s">
        <v>3078</v>
      </c>
      <c r="I2189" s="162" t="s">
        <v>3079</v>
      </c>
      <c r="J2189" s="162" t="s">
        <v>1412</v>
      </c>
      <c r="K2189" s="162" t="s">
        <v>47</v>
      </c>
      <c r="L2189" s="162">
        <v>9</v>
      </c>
      <c r="M2189" s="162">
        <v>2019</v>
      </c>
      <c r="N2189" s="162" t="s">
        <v>3629</v>
      </c>
      <c r="O2189" s="162">
        <v>2041</v>
      </c>
      <c r="P2189" s="162" t="s">
        <v>246</v>
      </c>
      <c r="Q2189" s="162" t="s">
        <v>246</v>
      </c>
      <c r="R2189" s="162" t="s">
        <v>242</v>
      </c>
      <c r="S2189" s="162" t="s">
        <v>204</v>
      </c>
      <c r="T2189" s="162" t="s">
        <v>204</v>
      </c>
      <c r="U2189" s="162" t="s">
        <v>246</v>
      </c>
      <c r="V2189" s="162" t="s">
        <v>246</v>
      </c>
      <c r="W2189" s="162" t="s">
        <v>204</v>
      </c>
      <c r="X2189" s="162" t="s">
        <v>246</v>
      </c>
      <c r="Y2189" s="162" t="s">
        <v>205</v>
      </c>
      <c r="Z2189" s="162" t="s">
        <v>246</v>
      </c>
      <c r="AA2189" s="162" t="s">
        <v>204</v>
      </c>
      <c r="AB2189" s="162" t="s">
        <v>246</v>
      </c>
      <c r="AC2189" s="162" t="s">
        <v>204</v>
      </c>
      <c r="AD2189" s="162" t="s">
        <v>204</v>
      </c>
      <c r="AE2189" s="162" t="s">
        <v>204</v>
      </c>
      <c r="AF2189" s="162" t="s">
        <v>204</v>
      </c>
      <c r="AG2189" s="162" t="s">
        <v>197</v>
      </c>
    </row>
    <row r="2190" spans="1:33" x14ac:dyDescent="0.25">
      <c r="A2190" s="162" t="s">
        <v>249</v>
      </c>
      <c r="B2190" s="162" t="s">
        <v>197</v>
      </c>
      <c r="C2190" s="162" t="s">
        <v>197</v>
      </c>
      <c r="D2190" s="162" t="s">
        <v>1358</v>
      </c>
      <c r="E2190" s="162" t="s">
        <v>197</v>
      </c>
      <c r="F2190" s="162" t="s">
        <v>1359</v>
      </c>
      <c r="G2190" s="162" t="s">
        <v>2576</v>
      </c>
      <c r="H2190" s="162" t="s">
        <v>2577</v>
      </c>
      <c r="I2190" s="162" t="s">
        <v>1699</v>
      </c>
      <c r="J2190" s="162" t="s">
        <v>187</v>
      </c>
      <c r="K2190" s="162" t="s">
        <v>2578</v>
      </c>
      <c r="L2190" s="162">
        <v>2</v>
      </c>
      <c r="M2190" s="162">
        <v>2020</v>
      </c>
      <c r="N2190" s="162" t="s">
        <v>3631</v>
      </c>
      <c r="O2190" s="162">
        <v>250</v>
      </c>
      <c r="P2190" s="162" t="s">
        <v>246</v>
      </c>
      <c r="Q2190" s="162" t="s">
        <v>246</v>
      </c>
      <c r="R2190" s="162" t="s">
        <v>242</v>
      </c>
      <c r="S2190" s="162" t="s">
        <v>204</v>
      </c>
      <c r="T2190" s="162" t="s">
        <v>204</v>
      </c>
      <c r="U2190" s="162" t="s">
        <v>246</v>
      </c>
      <c r="V2190" s="162" t="s">
        <v>246</v>
      </c>
      <c r="W2190" s="162" t="s">
        <v>204</v>
      </c>
      <c r="X2190" s="162" t="s">
        <v>205</v>
      </c>
      <c r="Y2190" s="162" t="s">
        <v>205</v>
      </c>
      <c r="Z2190" s="162" t="s">
        <v>246</v>
      </c>
      <c r="AA2190" s="162" t="s">
        <v>204</v>
      </c>
      <c r="AB2190" s="162" t="s">
        <v>246</v>
      </c>
      <c r="AC2190" s="162" t="s">
        <v>204</v>
      </c>
      <c r="AD2190" s="162" t="s">
        <v>204</v>
      </c>
      <c r="AE2190" s="162" t="s">
        <v>204</v>
      </c>
      <c r="AF2190" s="162" t="s">
        <v>204</v>
      </c>
      <c r="AG2190" s="162" t="s">
        <v>197</v>
      </c>
    </row>
    <row r="2191" spans="1:33" x14ac:dyDescent="0.25">
      <c r="A2191" s="162" t="s">
        <v>249</v>
      </c>
      <c r="B2191" s="162" t="s">
        <v>197</v>
      </c>
      <c r="C2191" s="162" t="s">
        <v>197</v>
      </c>
      <c r="D2191" s="162" t="s">
        <v>1358</v>
      </c>
      <c r="E2191" s="162" t="s">
        <v>197</v>
      </c>
      <c r="F2191" s="162" t="s">
        <v>1359</v>
      </c>
      <c r="G2191" s="162" t="s">
        <v>71</v>
      </c>
      <c r="H2191" s="162" t="s">
        <v>70</v>
      </c>
      <c r="I2191" s="162" t="s">
        <v>1680</v>
      </c>
      <c r="J2191" s="162" t="s">
        <v>186</v>
      </c>
      <c r="K2191" s="162" t="s">
        <v>10</v>
      </c>
      <c r="L2191" s="162">
        <v>7</v>
      </c>
      <c r="M2191" s="162">
        <v>2019</v>
      </c>
      <c r="N2191" s="162" t="s">
        <v>3640</v>
      </c>
      <c r="O2191" s="162">
        <v>997</v>
      </c>
      <c r="P2191" s="162" t="s">
        <v>246</v>
      </c>
      <c r="Q2191" s="162" t="s">
        <v>246</v>
      </c>
      <c r="R2191" s="162" t="s">
        <v>242</v>
      </c>
      <c r="S2191" s="162" t="s">
        <v>204</v>
      </c>
      <c r="T2191" s="162" t="s">
        <v>204</v>
      </c>
      <c r="U2191" s="162" t="s">
        <v>246</v>
      </c>
      <c r="V2191" s="162" t="s">
        <v>246</v>
      </c>
      <c r="W2191" s="162" t="s">
        <v>204</v>
      </c>
      <c r="X2191" s="162" t="s">
        <v>205</v>
      </c>
      <c r="Y2191" s="162" t="s">
        <v>205</v>
      </c>
      <c r="Z2191" s="162" t="s">
        <v>246</v>
      </c>
      <c r="AA2191" s="162" t="s">
        <v>204</v>
      </c>
      <c r="AB2191" s="162" t="s">
        <v>246</v>
      </c>
      <c r="AC2191" s="162" t="s">
        <v>204</v>
      </c>
      <c r="AD2191" s="162" t="s">
        <v>204</v>
      </c>
      <c r="AE2191" s="162" t="s">
        <v>204</v>
      </c>
      <c r="AF2191" s="162" t="s">
        <v>204</v>
      </c>
      <c r="AG2191" s="162" t="s">
        <v>197</v>
      </c>
    </row>
    <row r="2192" spans="1:33" x14ac:dyDescent="0.25">
      <c r="A2192" s="162" t="s">
        <v>249</v>
      </c>
      <c r="B2192" s="162" t="s">
        <v>197</v>
      </c>
      <c r="C2192" s="162" t="s">
        <v>197</v>
      </c>
      <c r="D2192" s="162" t="s">
        <v>1358</v>
      </c>
      <c r="E2192" s="162" t="s">
        <v>197</v>
      </c>
      <c r="F2192" s="162" t="s">
        <v>1359</v>
      </c>
      <c r="G2192" s="162" t="s">
        <v>71</v>
      </c>
      <c r="H2192" s="162" t="s">
        <v>70</v>
      </c>
      <c r="I2192" s="162" t="s">
        <v>1680</v>
      </c>
      <c r="J2192" s="162" t="s">
        <v>186</v>
      </c>
      <c r="K2192" s="162" t="s">
        <v>10</v>
      </c>
      <c r="L2192" s="162">
        <v>7</v>
      </c>
      <c r="M2192" s="162">
        <v>2019</v>
      </c>
      <c r="N2192" s="162" t="s">
        <v>3637</v>
      </c>
      <c r="O2192" s="162">
        <v>432</v>
      </c>
      <c r="P2192" s="162" t="s">
        <v>246</v>
      </c>
      <c r="Q2192" s="162" t="s">
        <v>246</v>
      </c>
      <c r="R2192" s="162" t="s">
        <v>242</v>
      </c>
      <c r="S2192" s="162" t="s">
        <v>204</v>
      </c>
      <c r="T2192" s="162" t="s">
        <v>204</v>
      </c>
      <c r="U2192" s="162" t="s">
        <v>246</v>
      </c>
      <c r="V2192" s="162" t="s">
        <v>246</v>
      </c>
      <c r="W2192" s="162" t="s">
        <v>204</v>
      </c>
      <c r="X2192" s="162" t="s">
        <v>205</v>
      </c>
      <c r="Y2192" s="162" t="s">
        <v>205</v>
      </c>
      <c r="Z2192" s="162" t="s">
        <v>246</v>
      </c>
      <c r="AA2192" s="162" t="s">
        <v>204</v>
      </c>
      <c r="AB2192" s="162" t="s">
        <v>246</v>
      </c>
      <c r="AC2192" s="162" t="s">
        <v>204</v>
      </c>
      <c r="AD2192" s="162" t="s">
        <v>204</v>
      </c>
      <c r="AE2192" s="162" t="s">
        <v>204</v>
      </c>
      <c r="AF2192" s="162" t="s">
        <v>204</v>
      </c>
      <c r="AG2192" s="162" t="s">
        <v>197</v>
      </c>
    </row>
    <row r="2193" spans="1:33" x14ac:dyDescent="0.25">
      <c r="A2193" s="162" t="s">
        <v>249</v>
      </c>
      <c r="B2193" s="162" t="s">
        <v>197</v>
      </c>
      <c r="C2193" s="162" t="s">
        <v>197</v>
      </c>
      <c r="D2193" s="162" t="s">
        <v>1358</v>
      </c>
      <c r="E2193" s="162" t="s">
        <v>197</v>
      </c>
      <c r="F2193" s="162" t="s">
        <v>1359</v>
      </c>
      <c r="G2193" s="162" t="s">
        <v>71</v>
      </c>
      <c r="H2193" s="162" t="s">
        <v>70</v>
      </c>
      <c r="I2193" s="162" t="s">
        <v>1680</v>
      </c>
      <c r="J2193" s="162" t="s">
        <v>186</v>
      </c>
      <c r="K2193" s="162" t="s">
        <v>10</v>
      </c>
      <c r="L2193" s="162">
        <v>7</v>
      </c>
      <c r="M2193" s="162">
        <v>2019</v>
      </c>
      <c r="N2193" s="162" t="s">
        <v>3638</v>
      </c>
      <c r="O2193" s="162">
        <v>1136</v>
      </c>
      <c r="P2193" s="162" t="s">
        <v>246</v>
      </c>
      <c r="Q2193" s="162" t="s">
        <v>246</v>
      </c>
      <c r="R2193" s="162" t="s">
        <v>242</v>
      </c>
      <c r="S2193" s="162" t="s">
        <v>204</v>
      </c>
      <c r="T2193" s="162" t="s">
        <v>204</v>
      </c>
      <c r="U2193" s="162" t="s">
        <v>246</v>
      </c>
      <c r="V2193" s="162" t="s">
        <v>246</v>
      </c>
      <c r="W2193" s="162" t="s">
        <v>204</v>
      </c>
      <c r="X2193" s="162" t="s">
        <v>205</v>
      </c>
      <c r="Y2193" s="162" t="s">
        <v>205</v>
      </c>
      <c r="Z2193" s="162" t="s">
        <v>246</v>
      </c>
      <c r="AA2193" s="162" t="s">
        <v>204</v>
      </c>
      <c r="AB2193" s="162" t="s">
        <v>246</v>
      </c>
      <c r="AC2193" s="162" t="s">
        <v>204</v>
      </c>
      <c r="AD2193" s="162" t="s">
        <v>204</v>
      </c>
      <c r="AE2193" s="162" t="s">
        <v>204</v>
      </c>
      <c r="AF2193" s="162" t="s">
        <v>204</v>
      </c>
      <c r="AG2193" s="162" t="s">
        <v>197</v>
      </c>
    </row>
    <row r="2194" spans="1:33" x14ac:dyDescent="0.25">
      <c r="A2194" s="162" t="s">
        <v>249</v>
      </c>
      <c r="B2194" s="162" t="s">
        <v>197</v>
      </c>
      <c r="C2194" s="162" t="s">
        <v>197</v>
      </c>
      <c r="D2194" s="162" t="s">
        <v>1358</v>
      </c>
      <c r="E2194" s="162" t="s">
        <v>197</v>
      </c>
      <c r="F2194" s="162" t="s">
        <v>1359</v>
      </c>
      <c r="G2194" s="162" t="s">
        <v>71</v>
      </c>
      <c r="H2194" s="162" t="s">
        <v>70</v>
      </c>
      <c r="I2194" s="162" t="s">
        <v>1680</v>
      </c>
      <c r="J2194" s="162" t="s">
        <v>186</v>
      </c>
      <c r="K2194" s="162" t="s">
        <v>10</v>
      </c>
      <c r="L2194" s="162">
        <v>7</v>
      </c>
      <c r="M2194" s="162">
        <v>2019</v>
      </c>
      <c r="N2194" s="162" t="s">
        <v>3639</v>
      </c>
      <c r="O2194" s="162">
        <v>432</v>
      </c>
      <c r="P2194" s="162" t="s">
        <v>246</v>
      </c>
      <c r="Q2194" s="162" t="s">
        <v>246</v>
      </c>
      <c r="R2194" s="162" t="s">
        <v>242</v>
      </c>
      <c r="S2194" s="162" t="s">
        <v>204</v>
      </c>
      <c r="T2194" s="162" t="s">
        <v>204</v>
      </c>
      <c r="U2194" s="162" t="s">
        <v>246</v>
      </c>
      <c r="V2194" s="162" t="s">
        <v>246</v>
      </c>
      <c r="W2194" s="162" t="s">
        <v>204</v>
      </c>
      <c r="X2194" s="162" t="s">
        <v>205</v>
      </c>
      <c r="Y2194" s="162" t="s">
        <v>205</v>
      </c>
      <c r="Z2194" s="162" t="s">
        <v>246</v>
      </c>
      <c r="AA2194" s="162" t="s">
        <v>204</v>
      </c>
      <c r="AB2194" s="162" t="s">
        <v>246</v>
      </c>
      <c r="AC2194" s="162" t="s">
        <v>204</v>
      </c>
      <c r="AD2194" s="162" t="s">
        <v>204</v>
      </c>
      <c r="AE2194" s="162" t="s">
        <v>204</v>
      </c>
      <c r="AF2194" s="162" t="s">
        <v>204</v>
      </c>
      <c r="AG2194" s="162" t="s">
        <v>197</v>
      </c>
    </row>
    <row r="2195" spans="1:33" x14ac:dyDescent="0.25">
      <c r="A2195" s="162" t="s">
        <v>249</v>
      </c>
      <c r="B2195" s="162" t="s">
        <v>197</v>
      </c>
      <c r="C2195" s="162" t="s">
        <v>197</v>
      </c>
      <c r="D2195" s="162" t="s">
        <v>1358</v>
      </c>
      <c r="E2195" s="162" t="s">
        <v>197</v>
      </c>
      <c r="F2195" s="162" t="s">
        <v>1359</v>
      </c>
      <c r="G2195" s="162" t="s">
        <v>71</v>
      </c>
      <c r="H2195" s="162" t="s">
        <v>70</v>
      </c>
      <c r="I2195" s="162" t="s">
        <v>1680</v>
      </c>
      <c r="J2195" s="162" t="s">
        <v>186</v>
      </c>
      <c r="K2195" s="162" t="s">
        <v>10</v>
      </c>
      <c r="L2195" s="162">
        <v>8</v>
      </c>
      <c r="M2195" s="162">
        <v>2019</v>
      </c>
      <c r="N2195" s="162" t="s">
        <v>3644</v>
      </c>
      <c r="O2195" s="162">
        <v>656</v>
      </c>
      <c r="P2195" s="162" t="s">
        <v>246</v>
      </c>
      <c r="Q2195" s="162" t="s">
        <v>246</v>
      </c>
      <c r="R2195" s="162" t="s">
        <v>242</v>
      </c>
      <c r="S2195" s="162" t="s">
        <v>204</v>
      </c>
      <c r="T2195" s="162" t="s">
        <v>204</v>
      </c>
      <c r="U2195" s="162" t="s">
        <v>246</v>
      </c>
      <c r="V2195" s="162" t="s">
        <v>246</v>
      </c>
      <c r="W2195" s="162" t="s">
        <v>204</v>
      </c>
      <c r="X2195" s="162" t="s">
        <v>205</v>
      </c>
      <c r="Y2195" s="162" t="s">
        <v>205</v>
      </c>
      <c r="Z2195" s="162" t="s">
        <v>246</v>
      </c>
      <c r="AA2195" s="162" t="s">
        <v>204</v>
      </c>
      <c r="AB2195" s="162" t="s">
        <v>246</v>
      </c>
      <c r="AC2195" s="162" t="s">
        <v>204</v>
      </c>
      <c r="AD2195" s="162" t="s">
        <v>204</v>
      </c>
      <c r="AE2195" s="162" t="s">
        <v>204</v>
      </c>
      <c r="AF2195" s="162" t="s">
        <v>204</v>
      </c>
      <c r="AG2195" s="162" t="s">
        <v>197</v>
      </c>
    </row>
    <row r="2196" spans="1:33" x14ac:dyDescent="0.25">
      <c r="A2196" s="162" t="s">
        <v>249</v>
      </c>
      <c r="B2196" s="162" t="s">
        <v>197</v>
      </c>
      <c r="C2196" s="162" t="s">
        <v>197</v>
      </c>
      <c r="D2196" s="162" t="s">
        <v>1358</v>
      </c>
      <c r="E2196" s="162" t="s">
        <v>197</v>
      </c>
      <c r="F2196" s="162" t="s">
        <v>1359</v>
      </c>
      <c r="G2196" s="162" t="s">
        <v>71</v>
      </c>
      <c r="H2196" s="162" t="s">
        <v>70</v>
      </c>
      <c r="I2196" s="162" t="s">
        <v>1680</v>
      </c>
      <c r="J2196" s="162" t="s">
        <v>186</v>
      </c>
      <c r="K2196" s="162" t="s">
        <v>10</v>
      </c>
      <c r="L2196" s="162">
        <v>8</v>
      </c>
      <c r="M2196" s="162">
        <v>2019</v>
      </c>
      <c r="N2196" s="162" t="s">
        <v>3641</v>
      </c>
      <c r="O2196" s="162">
        <v>284</v>
      </c>
      <c r="P2196" s="162" t="s">
        <v>246</v>
      </c>
      <c r="Q2196" s="162" t="s">
        <v>246</v>
      </c>
      <c r="R2196" s="162" t="s">
        <v>242</v>
      </c>
      <c r="S2196" s="162" t="s">
        <v>204</v>
      </c>
      <c r="T2196" s="162" t="s">
        <v>204</v>
      </c>
      <c r="U2196" s="162" t="s">
        <v>246</v>
      </c>
      <c r="V2196" s="162" t="s">
        <v>246</v>
      </c>
      <c r="W2196" s="162" t="s">
        <v>204</v>
      </c>
      <c r="X2196" s="162" t="s">
        <v>205</v>
      </c>
      <c r="Y2196" s="162" t="s">
        <v>205</v>
      </c>
      <c r="Z2196" s="162" t="s">
        <v>246</v>
      </c>
      <c r="AA2196" s="162" t="s">
        <v>204</v>
      </c>
      <c r="AB2196" s="162" t="s">
        <v>246</v>
      </c>
      <c r="AC2196" s="162" t="s">
        <v>204</v>
      </c>
      <c r="AD2196" s="162" t="s">
        <v>204</v>
      </c>
      <c r="AE2196" s="162" t="s">
        <v>204</v>
      </c>
      <c r="AF2196" s="162" t="s">
        <v>204</v>
      </c>
      <c r="AG2196" s="162" t="s">
        <v>197</v>
      </c>
    </row>
    <row r="2197" spans="1:33" x14ac:dyDescent="0.25">
      <c r="A2197" s="162" t="s">
        <v>249</v>
      </c>
      <c r="B2197" s="162" t="s">
        <v>197</v>
      </c>
      <c r="C2197" s="162" t="s">
        <v>197</v>
      </c>
      <c r="D2197" s="162" t="s">
        <v>1358</v>
      </c>
      <c r="E2197" s="162" t="s">
        <v>197</v>
      </c>
      <c r="F2197" s="162" t="s">
        <v>1359</v>
      </c>
      <c r="G2197" s="162" t="s">
        <v>71</v>
      </c>
      <c r="H2197" s="162" t="s">
        <v>70</v>
      </c>
      <c r="I2197" s="162" t="s">
        <v>1680</v>
      </c>
      <c r="J2197" s="162" t="s">
        <v>186</v>
      </c>
      <c r="K2197" s="162" t="s">
        <v>10</v>
      </c>
      <c r="L2197" s="162">
        <v>8</v>
      </c>
      <c r="M2197" s="162">
        <v>2019</v>
      </c>
      <c r="N2197" s="162" t="s">
        <v>3642</v>
      </c>
      <c r="O2197" s="162">
        <v>747</v>
      </c>
      <c r="P2197" s="162" t="s">
        <v>246</v>
      </c>
      <c r="Q2197" s="162" t="s">
        <v>246</v>
      </c>
      <c r="R2197" s="162" t="s">
        <v>242</v>
      </c>
      <c r="S2197" s="162" t="s">
        <v>204</v>
      </c>
      <c r="T2197" s="162" t="s">
        <v>204</v>
      </c>
      <c r="U2197" s="162" t="s">
        <v>246</v>
      </c>
      <c r="V2197" s="162" t="s">
        <v>246</v>
      </c>
      <c r="W2197" s="162" t="s">
        <v>204</v>
      </c>
      <c r="X2197" s="162" t="s">
        <v>205</v>
      </c>
      <c r="Y2197" s="162" t="s">
        <v>205</v>
      </c>
      <c r="Z2197" s="162" t="s">
        <v>246</v>
      </c>
      <c r="AA2197" s="162" t="s">
        <v>204</v>
      </c>
      <c r="AB2197" s="162" t="s">
        <v>246</v>
      </c>
      <c r="AC2197" s="162" t="s">
        <v>204</v>
      </c>
      <c r="AD2197" s="162" t="s">
        <v>204</v>
      </c>
      <c r="AE2197" s="162" t="s">
        <v>204</v>
      </c>
      <c r="AF2197" s="162" t="s">
        <v>204</v>
      </c>
      <c r="AG2197" s="162" t="s">
        <v>197</v>
      </c>
    </row>
    <row r="2198" spans="1:33" x14ac:dyDescent="0.25">
      <c r="A2198" s="162" t="s">
        <v>249</v>
      </c>
      <c r="B2198" s="162" t="s">
        <v>197</v>
      </c>
      <c r="C2198" s="162" t="s">
        <v>197</v>
      </c>
      <c r="D2198" s="162" t="s">
        <v>1358</v>
      </c>
      <c r="E2198" s="162" t="s">
        <v>197</v>
      </c>
      <c r="F2198" s="162" t="s">
        <v>1359</v>
      </c>
      <c r="G2198" s="162" t="s">
        <v>71</v>
      </c>
      <c r="H2198" s="162" t="s">
        <v>70</v>
      </c>
      <c r="I2198" s="162" t="s">
        <v>1680</v>
      </c>
      <c r="J2198" s="162" t="s">
        <v>186</v>
      </c>
      <c r="K2198" s="162" t="s">
        <v>10</v>
      </c>
      <c r="L2198" s="162">
        <v>8</v>
      </c>
      <c r="M2198" s="162">
        <v>2019</v>
      </c>
      <c r="N2198" s="162" t="s">
        <v>3643</v>
      </c>
      <c r="O2198" s="162">
        <v>284</v>
      </c>
      <c r="P2198" s="162" t="s">
        <v>246</v>
      </c>
      <c r="Q2198" s="162" t="s">
        <v>246</v>
      </c>
      <c r="R2198" s="162" t="s">
        <v>242</v>
      </c>
      <c r="S2198" s="162" t="s">
        <v>204</v>
      </c>
      <c r="T2198" s="162" t="s">
        <v>204</v>
      </c>
      <c r="U2198" s="162" t="s">
        <v>246</v>
      </c>
      <c r="V2198" s="162" t="s">
        <v>246</v>
      </c>
      <c r="W2198" s="162" t="s">
        <v>204</v>
      </c>
      <c r="X2198" s="162" t="s">
        <v>205</v>
      </c>
      <c r="Y2198" s="162" t="s">
        <v>205</v>
      </c>
      <c r="Z2198" s="162" t="s">
        <v>246</v>
      </c>
      <c r="AA2198" s="162" t="s">
        <v>204</v>
      </c>
      <c r="AB2198" s="162" t="s">
        <v>246</v>
      </c>
      <c r="AC2198" s="162" t="s">
        <v>204</v>
      </c>
      <c r="AD2198" s="162" t="s">
        <v>204</v>
      </c>
      <c r="AE2198" s="162" t="s">
        <v>204</v>
      </c>
      <c r="AF2198" s="162" t="s">
        <v>204</v>
      </c>
      <c r="AG2198" s="162" t="s">
        <v>197</v>
      </c>
    </row>
    <row r="2199" spans="1:33" x14ac:dyDescent="0.25">
      <c r="A2199" s="162" t="s">
        <v>249</v>
      </c>
      <c r="B2199" s="162" t="s">
        <v>197</v>
      </c>
      <c r="C2199" s="162" t="s">
        <v>197</v>
      </c>
      <c r="D2199" s="162" t="s">
        <v>1358</v>
      </c>
      <c r="E2199" s="162" t="s">
        <v>197</v>
      </c>
      <c r="F2199" s="162" t="s">
        <v>1359</v>
      </c>
      <c r="G2199" s="162" t="s">
        <v>71</v>
      </c>
      <c r="H2199" s="162" t="s">
        <v>70</v>
      </c>
      <c r="I2199" s="162" t="s">
        <v>1680</v>
      </c>
      <c r="J2199" s="162" t="s">
        <v>186</v>
      </c>
      <c r="K2199" s="162" t="s">
        <v>10</v>
      </c>
      <c r="L2199" s="162">
        <v>11</v>
      </c>
      <c r="M2199" s="162">
        <v>2019</v>
      </c>
      <c r="N2199" s="162" t="s">
        <v>3647</v>
      </c>
      <c r="O2199" s="162">
        <v>249</v>
      </c>
      <c r="P2199" s="162" t="s">
        <v>246</v>
      </c>
      <c r="Q2199" s="162" t="s">
        <v>246</v>
      </c>
      <c r="R2199" s="162" t="s">
        <v>242</v>
      </c>
      <c r="S2199" s="162" t="s">
        <v>204</v>
      </c>
      <c r="T2199" s="162" t="s">
        <v>204</v>
      </c>
      <c r="U2199" s="162" t="s">
        <v>246</v>
      </c>
      <c r="V2199" s="162" t="s">
        <v>246</v>
      </c>
      <c r="W2199" s="162" t="s">
        <v>204</v>
      </c>
      <c r="X2199" s="162" t="s">
        <v>205</v>
      </c>
      <c r="Y2199" s="162" t="s">
        <v>205</v>
      </c>
      <c r="Z2199" s="162" t="s">
        <v>246</v>
      </c>
      <c r="AA2199" s="162" t="s">
        <v>204</v>
      </c>
      <c r="AB2199" s="162" t="s">
        <v>246</v>
      </c>
      <c r="AC2199" s="162" t="s">
        <v>204</v>
      </c>
      <c r="AD2199" s="162" t="s">
        <v>204</v>
      </c>
      <c r="AE2199" s="162" t="s">
        <v>204</v>
      </c>
      <c r="AF2199" s="162" t="s">
        <v>204</v>
      </c>
      <c r="AG2199" s="162" t="s">
        <v>197</v>
      </c>
    </row>
    <row r="2200" spans="1:33" x14ac:dyDescent="0.25">
      <c r="A2200" s="162" t="s">
        <v>249</v>
      </c>
      <c r="B2200" s="162" t="s">
        <v>197</v>
      </c>
      <c r="C2200" s="162" t="s">
        <v>197</v>
      </c>
      <c r="D2200" s="162" t="s">
        <v>1358</v>
      </c>
      <c r="E2200" s="162" t="s">
        <v>197</v>
      </c>
      <c r="F2200" s="162" t="s">
        <v>1359</v>
      </c>
      <c r="G2200" s="162" t="s">
        <v>71</v>
      </c>
      <c r="H2200" s="162" t="s">
        <v>70</v>
      </c>
      <c r="I2200" s="162" t="s">
        <v>1680</v>
      </c>
      <c r="J2200" s="162" t="s">
        <v>186</v>
      </c>
      <c r="K2200" s="162" t="s">
        <v>10</v>
      </c>
      <c r="L2200" s="162">
        <v>11</v>
      </c>
      <c r="M2200" s="162">
        <v>2019</v>
      </c>
      <c r="N2200" s="162" t="s">
        <v>3655</v>
      </c>
      <c r="O2200" s="162">
        <v>654</v>
      </c>
      <c r="P2200" s="162" t="s">
        <v>246</v>
      </c>
      <c r="Q2200" s="162" t="s">
        <v>246</v>
      </c>
      <c r="R2200" s="162" t="s">
        <v>242</v>
      </c>
      <c r="S2200" s="162" t="s">
        <v>204</v>
      </c>
      <c r="T2200" s="162" t="s">
        <v>204</v>
      </c>
      <c r="U2200" s="162" t="s">
        <v>246</v>
      </c>
      <c r="V2200" s="162" t="s">
        <v>246</v>
      </c>
      <c r="W2200" s="162" t="s">
        <v>204</v>
      </c>
      <c r="X2200" s="162" t="s">
        <v>205</v>
      </c>
      <c r="Y2200" s="162" t="s">
        <v>205</v>
      </c>
      <c r="Z2200" s="162" t="s">
        <v>246</v>
      </c>
      <c r="AA2200" s="162" t="s">
        <v>204</v>
      </c>
      <c r="AB2200" s="162" t="s">
        <v>246</v>
      </c>
      <c r="AC2200" s="162" t="s">
        <v>204</v>
      </c>
      <c r="AD2200" s="162" t="s">
        <v>204</v>
      </c>
      <c r="AE2200" s="162" t="s">
        <v>204</v>
      </c>
      <c r="AF2200" s="162" t="s">
        <v>204</v>
      </c>
      <c r="AG2200" s="162" t="s">
        <v>197</v>
      </c>
    </row>
    <row r="2201" spans="1:33" x14ac:dyDescent="0.25">
      <c r="A2201" s="162" t="s">
        <v>249</v>
      </c>
      <c r="B2201" s="162" t="s">
        <v>197</v>
      </c>
      <c r="C2201" s="162" t="s">
        <v>197</v>
      </c>
      <c r="D2201" s="162" t="s">
        <v>1358</v>
      </c>
      <c r="E2201" s="162" t="s">
        <v>197</v>
      </c>
      <c r="F2201" s="162" t="s">
        <v>1359</v>
      </c>
      <c r="G2201" s="162" t="s">
        <v>71</v>
      </c>
      <c r="H2201" s="162" t="s">
        <v>70</v>
      </c>
      <c r="I2201" s="162" t="s">
        <v>1680</v>
      </c>
      <c r="J2201" s="162" t="s">
        <v>186</v>
      </c>
      <c r="K2201" s="162" t="s">
        <v>10</v>
      </c>
      <c r="L2201" s="162">
        <v>11</v>
      </c>
      <c r="M2201" s="162">
        <v>2019</v>
      </c>
      <c r="N2201" s="162" t="s">
        <v>3656</v>
      </c>
      <c r="O2201" s="162">
        <v>249</v>
      </c>
      <c r="P2201" s="162" t="s">
        <v>246</v>
      </c>
      <c r="Q2201" s="162" t="s">
        <v>246</v>
      </c>
      <c r="R2201" s="162" t="s">
        <v>242</v>
      </c>
      <c r="S2201" s="162" t="s">
        <v>204</v>
      </c>
      <c r="T2201" s="162" t="s">
        <v>204</v>
      </c>
      <c r="U2201" s="162" t="s">
        <v>246</v>
      </c>
      <c r="V2201" s="162" t="s">
        <v>246</v>
      </c>
      <c r="W2201" s="162" t="s">
        <v>204</v>
      </c>
      <c r="X2201" s="162" t="s">
        <v>205</v>
      </c>
      <c r="Y2201" s="162" t="s">
        <v>205</v>
      </c>
      <c r="Z2201" s="162" t="s">
        <v>246</v>
      </c>
      <c r="AA2201" s="162" t="s">
        <v>204</v>
      </c>
      <c r="AB2201" s="162" t="s">
        <v>246</v>
      </c>
      <c r="AC2201" s="162" t="s">
        <v>204</v>
      </c>
      <c r="AD2201" s="162" t="s">
        <v>204</v>
      </c>
      <c r="AE2201" s="162" t="s">
        <v>204</v>
      </c>
      <c r="AF2201" s="162" t="s">
        <v>204</v>
      </c>
      <c r="AG2201" s="162" t="s">
        <v>197</v>
      </c>
    </row>
    <row r="2202" spans="1:33" x14ac:dyDescent="0.25">
      <c r="A2202" s="162" t="s">
        <v>249</v>
      </c>
      <c r="B2202" s="162" t="s">
        <v>197</v>
      </c>
      <c r="C2202" s="162" t="s">
        <v>197</v>
      </c>
      <c r="D2202" s="162" t="s">
        <v>1358</v>
      </c>
      <c r="E2202" s="162" t="s">
        <v>197</v>
      </c>
      <c r="F2202" s="162" t="s">
        <v>1359</v>
      </c>
      <c r="G2202" s="162" t="s">
        <v>71</v>
      </c>
      <c r="H2202" s="162" t="s">
        <v>70</v>
      </c>
      <c r="I2202" s="162" t="s">
        <v>1680</v>
      </c>
      <c r="J2202" s="162" t="s">
        <v>186</v>
      </c>
      <c r="K2202" s="162" t="s">
        <v>10</v>
      </c>
      <c r="L2202" s="162">
        <v>11</v>
      </c>
      <c r="M2202" s="162">
        <v>2019</v>
      </c>
      <c r="N2202" s="162" t="s">
        <v>3646</v>
      </c>
      <c r="O2202" s="162">
        <v>574</v>
      </c>
      <c r="P2202" s="162" t="s">
        <v>246</v>
      </c>
      <c r="Q2202" s="162" t="s">
        <v>246</v>
      </c>
      <c r="R2202" s="162" t="s">
        <v>242</v>
      </c>
      <c r="S2202" s="162" t="s">
        <v>204</v>
      </c>
      <c r="T2202" s="162" t="s">
        <v>204</v>
      </c>
      <c r="U2202" s="162" t="s">
        <v>246</v>
      </c>
      <c r="V2202" s="162" t="s">
        <v>246</v>
      </c>
      <c r="W2202" s="162" t="s">
        <v>204</v>
      </c>
      <c r="X2202" s="162" t="s">
        <v>205</v>
      </c>
      <c r="Y2202" s="162" t="s">
        <v>205</v>
      </c>
      <c r="Z2202" s="162" t="s">
        <v>246</v>
      </c>
      <c r="AA2202" s="162" t="s">
        <v>204</v>
      </c>
      <c r="AB2202" s="162" t="s">
        <v>246</v>
      </c>
      <c r="AC2202" s="162" t="s">
        <v>204</v>
      </c>
      <c r="AD2202" s="162" t="s">
        <v>204</v>
      </c>
      <c r="AE2202" s="162" t="s">
        <v>204</v>
      </c>
      <c r="AF2202" s="162" t="s">
        <v>204</v>
      </c>
      <c r="AG2202" s="162" t="s">
        <v>197</v>
      </c>
    </row>
    <row r="2203" spans="1:33" x14ac:dyDescent="0.25">
      <c r="A2203" s="162" t="s">
        <v>249</v>
      </c>
      <c r="B2203" s="162" t="s">
        <v>197</v>
      </c>
      <c r="C2203" s="162" t="s">
        <v>197</v>
      </c>
      <c r="D2203" s="162" t="s">
        <v>1358</v>
      </c>
      <c r="E2203" s="162" t="s">
        <v>197</v>
      </c>
      <c r="F2203" s="162" t="s">
        <v>1359</v>
      </c>
      <c r="G2203" s="162" t="s">
        <v>71</v>
      </c>
      <c r="H2203" s="162" t="s">
        <v>70</v>
      </c>
      <c r="I2203" s="162" t="s">
        <v>1680</v>
      </c>
      <c r="J2203" s="162" t="s">
        <v>186</v>
      </c>
      <c r="K2203" s="162" t="s">
        <v>10</v>
      </c>
      <c r="L2203" s="162">
        <v>4</v>
      </c>
      <c r="M2203" s="162">
        <v>2020</v>
      </c>
      <c r="N2203" s="162" t="s">
        <v>3660</v>
      </c>
      <c r="O2203" s="162">
        <v>667</v>
      </c>
      <c r="P2203" s="162" t="s">
        <v>246</v>
      </c>
      <c r="Q2203" s="162" t="s">
        <v>246</v>
      </c>
      <c r="R2203" s="162" t="s">
        <v>242</v>
      </c>
      <c r="S2203" s="162" t="s">
        <v>204</v>
      </c>
      <c r="T2203" s="162" t="s">
        <v>204</v>
      </c>
      <c r="U2203" s="162" t="s">
        <v>246</v>
      </c>
      <c r="V2203" s="162" t="s">
        <v>246</v>
      </c>
      <c r="W2203" s="162" t="s">
        <v>204</v>
      </c>
      <c r="X2203" s="162" t="s">
        <v>205</v>
      </c>
      <c r="Y2203" s="162" t="s">
        <v>205</v>
      </c>
      <c r="Z2203" s="162" t="s">
        <v>246</v>
      </c>
      <c r="AA2203" s="162" t="s">
        <v>204</v>
      </c>
      <c r="AB2203" s="162" t="s">
        <v>246</v>
      </c>
      <c r="AC2203" s="162" t="s">
        <v>204</v>
      </c>
      <c r="AD2203" s="162" t="s">
        <v>204</v>
      </c>
      <c r="AE2203" s="162" t="s">
        <v>204</v>
      </c>
      <c r="AF2203" s="162" t="s">
        <v>204</v>
      </c>
      <c r="AG2203" s="162" t="s">
        <v>197</v>
      </c>
    </row>
    <row r="2204" spans="1:33" x14ac:dyDescent="0.25">
      <c r="A2204" s="162" t="s">
        <v>249</v>
      </c>
      <c r="B2204" s="162" t="s">
        <v>197</v>
      </c>
      <c r="C2204" s="162" t="s">
        <v>197</v>
      </c>
      <c r="D2204" s="162" t="s">
        <v>1358</v>
      </c>
      <c r="E2204" s="162" t="s">
        <v>197</v>
      </c>
      <c r="F2204" s="162" t="s">
        <v>1359</v>
      </c>
      <c r="G2204" s="162" t="s">
        <v>71</v>
      </c>
      <c r="H2204" s="162" t="s">
        <v>70</v>
      </c>
      <c r="I2204" s="162" t="s">
        <v>1680</v>
      </c>
      <c r="J2204" s="162" t="s">
        <v>186</v>
      </c>
      <c r="K2204" s="162" t="s">
        <v>10</v>
      </c>
      <c r="L2204" s="162">
        <v>3</v>
      </c>
      <c r="M2204" s="162">
        <v>2020</v>
      </c>
      <c r="N2204" s="162" t="s">
        <v>3658</v>
      </c>
      <c r="O2204" s="162">
        <v>797</v>
      </c>
      <c r="P2204" s="162" t="s">
        <v>246</v>
      </c>
      <c r="Q2204" s="162" t="s">
        <v>246</v>
      </c>
      <c r="R2204" s="162" t="s">
        <v>242</v>
      </c>
      <c r="S2204" s="162" t="s">
        <v>204</v>
      </c>
      <c r="T2204" s="162" t="s">
        <v>204</v>
      </c>
      <c r="U2204" s="162" t="s">
        <v>246</v>
      </c>
      <c r="V2204" s="162" t="s">
        <v>246</v>
      </c>
      <c r="W2204" s="162" t="s">
        <v>204</v>
      </c>
      <c r="X2204" s="162" t="s">
        <v>205</v>
      </c>
      <c r="Y2204" s="162" t="s">
        <v>205</v>
      </c>
      <c r="Z2204" s="162" t="s">
        <v>246</v>
      </c>
      <c r="AA2204" s="162" t="s">
        <v>204</v>
      </c>
      <c r="AB2204" s="162" t="s">
        <v>246</v>
      </c>
      <c r="AC2204" s="162" t="s">
        <v>204</v>
      </c>
      <c r="AD2204" s="162" t="s">
        <v>204</v>
      </c>
      <c r="AE2204" s="162" t="s">
        <v>204</v>
      </c>
      <c r="AF2204" s="162" t="s">
        <v>204</v>
      </c>
      <c r="AG2204" s="162" t="s">
        <v>197</v>
      </c>
    </row>
    <row r="2205" spans="1:33" x14ac:dyDescent="0.25">
      <c r="A2205" s="162" t="s">
        <v>249</v>
      </c>
      <c r="B2205" s="162" t="s">
        <v>197</v>
      </c>
      <c r="C2205" s="162" t="s">
        <v>197</v>
      </c>
      <c r="D2205" s="162" t="s">
        <v>1358</v>
      </c>
      <c r="E2205" s="162" t="s">
        <v>197</v>
      </c>
      <c r="F2205" s="162" t="s">
        <v>1359</v>
      </c>
      <c r="G2205" s="162" t="s">
        <v>71</v>
      </c>
      <c r="H2205" s="162" t="s">
        <v>70</v>
      </c>
      <c r="I2205" s="162" t="s">
        <v>1680</v>
      </c>
      <c r="J2205" s="162" t="s">
        <v>186</v>
      </c>
      <c r="K2205" s="162" t="s">
        <v>10</v>
      </c>
      <c r="L2205" s="162">
        <v>6</v>
      </c>
      <c r="M2205" s="162">
        <v>2020</v>
      </c>
      <c r="N2205" s="162" t="s">
        <v>3661</v>
      </c>
      <c r="O2205" s="162">
        <v>436</v>
      </c>
      <c r="P2205" s="162" t="s">
        <v>246</v>
      </c>
      <c r="Q2205" s="162" t="s">
        <v>246</v>
      </c>
      <c r="R2205" s="162" t="s">
        <v>242</v>
      </c>
      <c r="S2205" s="162" t="s">
        <v>204</v>
      </c>
      <c r="T2205" s="162" t="s">
        <v>204</v>
      </c>
      <c r="U2205" s="162" t="s">
        <v>246</v>
      </c>
      <c r="V2205" s="162" t="s">
        <v>246</v>
      </c>
      <c r="W2205" s="162" t="s">
        <v>204</v>
      </c>
      <c r="X2205" s="162" t="s">
        <v>205</v>
      </c>
      <c r="Y2205" s="162" t="s">
        <v>205</v>
      </c>
      <c r="Z2205" s="162" t="s">
        <v>246</v>
      </c>
      <c r="AA2205" s="162" t="s">
        <v>204</v>
      </c>
      <c r="AB2205" s="162" t="s">
        <v>246</v>
      </c>
      <c r="AC2205" s="162" t="s">
        <v>204</v>
      </c>
      <c r="AD2205" s="162" t="s">
        <v>204</v>
      </c>
      <c r="AE2205" s="162" t="s">
        <v>204</v>
      </c>
      <c r="AF2205" s="162" t="s">
        <v>204</v>
      </c>
      <c r="AG2205" s="162" t="s">
        <v>197</v>
      </c>
    </row>
    <row r="2206" spans="1:33" x14ac:dyDescent="0.25">
      <c r="A2206" s="162" t="s">
        <v>249</v>
      </c>
      <c r="B2206" s="162" t="s">
        <v>197</v>
      </c>
      <c r="C2206" s="162" t="s">
        <v>197</v>
      </c>
      <c r="D2206" s="162" t="s">
        <v>1358</v>
      </c>
      <c r="E2206" s="162" t="s">
        <v>197</v>
      </c>
      <c r="F2206" s="162" t="s">
        <v>1359</v>
      </c>
      <c r="G2206" s="162" t="s">
        <v>71</v>
      </c>
      <c r="H2206" s="162" t="s">
        <v>70</v>
      </c>
      <c r="I2206" s="162" t="s">
        <v>1680</v>
      </c>
      <c r="J2206" s="162" t="s">
        <v>186</v>
      </c>
      <c r="K2206" s="162" t="s">
        <v>10</v>
      </c>
      <c r="L2206" s="162">
        <v>5</v>
      </c>
      <c r="M2206" s="162">
        <v>2020</v>
      </c>
      <c r="N2206" s="162" t="s">
        <v>3662</v>
      </c>
      <c r="O2206" s="162">
        <v>581</v>
      </c>
      <c r="P2206" s="162" t="s">
        <v>246</v>
      </c>
      <c r="Q2206" s="162" t="s">
        <v>246</v>
      </c>
      <c r="R2206" s="162" t="s">
        <v>242</v>
      </c>
      <c r="S2206" s="162" t="s">
        <v>204</v>
      </c>
      <c r="T2206" s="162" t="s">
        <v>204</v>
      </c>
      <c r="U2206" s="162" t="s">
        <v>246</v>
      </c>
      <c r="V2206" s="162" t="s">
        <v>246</v>
      </c>
      <c r="W2206" s="162" t="s">
        <v>204</v>
      </c>
      <c r="X2206" s="162" t="s">
        <v>205</v>
      </c>
      <c r="Y2206" s="162" t="s">
        <v>205</v>
      </c>
      <c r="Z2206" s="162" t="s">
        <v>246</v>
      </c>
      <c r="AA2206" s="162" t="s">
        <v>204</v>
      </c>
      <c r="AB2206" s="162" t="s">
        <v>246</v>
      </c>
      <c r="AC2206" s="162" t="s">
        <v>204</v>
      </c>
      <c r="AD2206" s="162" t="s">
        <v>204</v>
      </c>
      <c r="AE2206" s="162" t="s">
        <v>204</v>
      </c>
      <c r="AF2206" s="162" t="s">
        <v>204</v>
      </c>
      <c r="AG2206" s="162" t="s">
        <v>197</v>
      </c>
    </row>
    <row r="2207" spans="1:33" x14ac:dyDescent="0.25">
      <c r="A2207" s="162" t="s">
        <v>249</v>
      </c>
      <c r="B2207" s="162" t="s">
        <v>197</v>
      </c>
      <c r="C2207" s="162" t="s">
        <v>197</v>
      </c>
      <c r="D2207" s="162" t="s">
        <v>1358</v>
      </c>
      <c r="E2207" s="162" t="s">
        <v>197</v>
      </c>
      <c r="F2207" s="162" t="s">
        <v>1359</v>
      </c>
      <c r="G2207" s="162" t="s">
        <v>71</v>
      </c>
      <c r="H2207" s="162" t="s">
        <v>70</v>
      </c>
      <c r="I2207" s="162" t="s">
        <v>1680</v>
      </c>
      <c r="J2207" s="162" t="s">
        <v>186</v>
      </c>
      <c r="K2207" s="162" t="s">
        <v>10</v>
      </c>
      <c r="L2207" s="162">
        <v>12</v>
      </c>
      <c r="M2207" s="162">
        <v>2019</v>
      </c>
      <c r="N2207" s="162" t="s">
        <v>3645</v>
      </c>
      <c r="O2207" s="162">
        <v>546</v>
      </c>
      <c r="P2207" s="162" t="s">
        <v>246</v>
      </c>
      <c r="Q2207" s="162" t="s">
        <v>246</v>
      </c>
      <c r="R2207" s="162" t="s">
        <v>242</v>
      </c>
      <c r="S2207" s="162" t="s">
        <v>204</v>
      </c>
      <c r="T2207" s="162" t="s">
        <v>204</v>
      </c>
      <c r="U2207" s="162" t="s">
        <v>246</v>
      </c>
      <c r="V2207" s="162" t="s">
        <v>246</v>
      </c>
      <c r="W2207" s="162" t="s">
        <v>204</v>
      </c>
      <c r="X2207" s="162" t="s">
        <v>205</v>
      </c>
      <c r="Y2207" s="162" t="s">
        <v>205</v>
      </c>
      <c r="Z2207" s="162" t="s">
        <v>246</v>
      </c>
      <c r="AA2207" s="162" t="s">
        <v>204</v>
      </c>
      <c r="AB2207" s="162" t="s">
        <v>246</v>
      </c>
      <c r="AC2207" s="162" t="s">
        <v>204</v>
      </c>
      <c r="AD2207" s="162" t="s">
        <v>204</v>
      </c>
      <c r="AE2207" s="162" t="s">
        <v>204</v>
      </c>
      <c r="AF2207" s="162" t="s">
        <v>204</v>
      </c>
      <c r="AG2207" s="162" t="s">
        <v>197</v>
      </c>
    </row>
    <row r="2208" spans="1:33" x14ac:dyDescent="0.25">
      <c r="A2208" s="162" t="s">
        <v>249</v>
      </c>
      <c r="B2208" s="162" t="s">
        <v>197</v>
      </c>
      <c r="C2208" s="162" t="s">
        <v>197</v>
      </c>
      <c r="D2208" s="162" t="s">
        <v>1358</v>
      </c>
      <c r="E2208" s="162" t="s">
        <v>197</v>
      </c>
      <c r="F2208" s="162" t="s">
        <v>1359</v>
      </c>
      <c r="G2208" s="162" t="s">
        <v>71</v>
      </c>
      <c r="H2208" s="162" t="s">
        <v>70</v>
      </c>
      <c r="I2208" s="162" t="s">
        <v>1680</v>
      </c>
      <c r="J2208" s="162" t="s">
        <v>186</v>
      </c>
      <c r="K2208" s="162" t="s">
        <v>10</v>
      </c>
      <c r="L2208" s="162">
        <v>12</v>
      </c>
      <c r="M2208" s="162">
        <v>2019</v>
      </c>
      <c r="N2208" s="162" t="s">
        <v>3648</v>
      </c>
      <c r="O2208" s="162">
        <v>236</v>
      </c>
      <c r="P2208" s="162" t="s">
        <v>246</v>
      </c>
      <c r="Q2208" s="162" t="s">
        <v>246</v>
      </c>
      <c r="R2208" s="162" t="s">
        <v>242</v>
      </c>
      <c r="S2208" s="162" t="s">
        <v>204</v>
      </c>
      <c r="T2208" s="162" t="s">
        <v>204</v>
      </c>
      <c r="U2208" s="162" t="s">
        <v>246</v>
      </c>
      <c r="V2208" s="162" t="s">
        <v>246</v>
      </c>
      <c r="W2208" s="162" t="s">
        <v>204</v>
      </c>
      <c r="X2208" s="162" t="s">
        <v>205</v>
      </c>
      <c r="Y2208" s="162" t="s">
        <v>205</v>
      </c>
      <c r="Z2208" s="162" t="s">
        <v>246</v>
      </c>
      <c r="AA2208" s="162" t="s">
        <v>204</v>
      </c>
      <c r="AB2208" s="162" t="s">
        <v>246</v>
      </c>
      <c r="AC2208" s="162" t="s">
        <v>204</v>
      </c>
      <c r="AD2208" s="162" t="s">
        <v>204</v>
      </c>
      <c r="AE2208" s="162" t="s">
        <v>204</v>
      </c>
      <c r="AF2208" s="162" t="s">
        <v>204</v>
      </c>
      <c r="AG2208" s="162" t="s">
        <v>197</v>
      </c>
    </row>
    <row r="2209" spans="1:33" x14ac:dyDescent="0.25">
      <c r="A2209" s="162" t="s">
        <v>249</v>
      </c>
      <c r="B2209" s="162" t="s">
        <v>197</v>
      </c>
      <c r="C2209" s="162" t="s">
        <v>197</v>
      </c>
      <c r="D2209" s="162" t="s">
        <v>1358</v>
      </c>
      <c r="E2209" s="162" t="s">
        <v>197</v>
      </c>
      <c r="F2209" s="162" t="s">
        <v>1359</v>
      </c>
      <c r="G2209" s="162" t="s">
        <v>71</v>
      </c>
      <c r="H2209" s="162" t="s">
        <v>70</v>
      </c>
      <c r="I2209" s="162" t="s">
        <v>1680</v>
      </c>
      <c r="J2209" s="162" t="s">
        <v>186</v>
      </c>
      <c r="K2209" s="162" t="s">
        <v>10</v>
      </c>
      <c r="L2209" s="162">
        <v>12</v>
      </c>
      <c r="M2209" s="162">
        <v>2019</v>
      </c>
      <c r="N2209" s="162" t="s">
        <v>3649</v>
      </c>
      <c r="O2209" s="162">
        <v>621</v>
      </c>
      <c r="P2209" s="162" t="s">
        <v>246</v>
      </c>
      <c r="Q2209" s="162" t="s">
        <v>246</v>
      </c>
      <c r="R2209" s="162" t="s">
        <v>242</v>
      </c>
      <c r="S2209" s="162" t="s">
        <v>204</v>
      </c>
      <c r="T2209" s="162" t="s">
        <v>204</v>
      </c>
      <c r="U2209" s="162" t="s">
        <v>246</v>
      </c>
      <c r="V2209" s="162" t="s">
        <v>246</v>
      </c>
      <c r="W2209" s="162" t="s">
        <v>204</v>
      </c>
      <c r="X2209" s="162" t="s">
        <v>205</v>
      </c>
      <c r="Y2209" s="162" t="s">
        <v>205</v>
      </c>
      <c r="Z2209" s="162" t="s">
        <v>246</v>
      </c>
      <c r="AA2209" s="162" t="s">
        <v>204</v>
      </c>
      <c r="AB2209" s="162" t="s">
        <v>246</v>
      </c>
      <c r="AC2209" s="162" t="s">
        <v>204</v>
      </c>
      <c r="AD2209" s="162" t="s">
        <v>204</v>
      </c>
      <c r="AE2209" s="162" t="s">
        <v>204</v>
      </c>
      <c r="AF2209" s="162" t="s">
        <v>204</v>
      </c>
      <c r="AG2209" s="162" t="s">
        <v>197</v>
      </c>
    </row>
    <row r="2210" spans="1:33" x14ac:dyDescent="0.25">
      <c r="A2210" s="162" t="s">
        <v>249</v>
      </c>
      <c r="B2210" s="162" t="s">
        <v>197</v>
      </c>
      <c r="C2210" s="162" t="s">
        <v>197</v>
      </c>
      <c r="D2210" s="162" t="s">
        <v>1358</v>
      </c>
      <c r="E2210" s="162" t="s">
        <v>197</v>
      </c>
      <c r="F2210" s="162" t="s">
        <v>1359</v>
      </c>
      <c r="G2210" s="162" t="s">
        <v>71</v>
      </c>
      <c r="H2210" s="162" t="s">
        <v>70</v>
      </c>
      <c r="I2210" s="162" t="s">
        <v>1680</v>
      </c>
      <c r="J2210" s="162" t="s">
        <v>186</v>
      </c>
      <c r="K2210" s="162" t="s">
        <v>10</v>
      </c>
      <c r="L2210" s="162">
        <v>12</v>
      </c>
      <c r="M2210" s="162">
        <v>2019</v>
      </c>
      <c r="N2210" s="162" t="s">
        <v>3650</v>
      </c>
      <c r="O2210" s="162">
        <v>236</v>
      </c>
      <c r="P2210" s="162" t="s">
        <v>246</v>
      </c>
      <c r="Q2210" s="162" t="s">
        <v>246</v>
      </c>
      <c r="R2210" s="162" t="s">
        <v>242</v>
      </c>
      <c r="S2210" s="162" t="s">
        <v>204</v>
      </c>
      <c r="T2210" s="162" t="s">
        <v>204</v>
      </c>
      <c r="U2210" s="162" t="s">
        <v>246</v>
      </c>
      <c r="V2210" s="162" t="s">
        <v>246</v>
      </c>
      <c r="W2210" s="162" t="s">
        <v>204</v>
      </c>
      <c r="X2210" s="162" t="s">
        <v>205</v>
      </c>
      <c r="Y2210" s="162" t="s">
        <v>205</v>
      </c>
      <c r="Z2210" s="162" t="s">
        <v>246</v>
      </c>
      <c r="AA2210" s="162" t="s">
        <v>204</v>
      </c>
      <c r="AB2210" s="162" t="s">
        <v>246</v>
      </c>
      <c r="AC2210" s="162" t="s">
        <v>204</v>
      </c>
      <c r="AD2210" s="162" t="s">
        <v>204</v>
      </c>
      <c r="AE2210" s="162" t="s">
        <v>204</v>
      </c>
      <c r="AF2210" s="162" t="s">
        <v>204</v>
      </c>
      <c r="AG2210" s="162" t="s">
        <v>197</v>
      </c>
    </row>
    <row r="2211" spans="1:33" x14ac:dyDescent="0.25">
      <c r="A2211" s="162" t="s">
        <v>249</v>
      </c>
      <c r="B2211" s="162" t="s">
        <v>197</v>
      </c>
      <c r="C2211" s="162" t="s">
        <v>197</v>
      </c>
      <c r="D2211" s="162" t="s">
        <v>1358</v>
      </c>
      <c r="E2211" s="162" t="s">
        <v>197</v>
      </c>
      <c r="F2211" s="162" t="s">
        <v>1359</v>
      </c>
      <c r="G2211" s="162" t="s">
        <v>71</v>
      </c>
      <c r="H2211" s="162" t="s">
        <v>70</v>
      </c>
      <c r="I2211" s="162" t="s">
        <v>1680</v>
      </c>
      <c r="J2211" s="162" t="s">
        <v>186</v>
      </c>
      <c r="K2211" s="162" t="s">
        <v>10</v>
      </c>
      <c r="L2211" s="162">
        <v>10</v>
      </c>
      <c r="M2211" s="162">
        <v>2019</v>
      </c>
      <c r="N2211" s="162" t="s">
        <v>3654</v>
      </c>
      <c r="O2211" s="162">
        <v>1120</v>
      </c>
      <c r="P2211" s="162" t="s">
        <v>246</v>
      </c>
      <c r="Q2211" s="162" t="s">
        <v>246</v>
      </c>
      <c r="R2211" s="162" t="s">
        <v>242</v>
      </c>
      <c r="S2211" s="162" t="s">
        <v>204</v>
      </c>
      <c r="T2211" s="162" t="s">
        <v>204</v>
      </c>
      <c r="U2211" s="162" t="s">
        <v>246</v>
      </c>
      <c r="V2211" s="162" t="s">
        <v>246</v>
      </c>
      <c r="W2211" s="162" t="s">
        <v>204</v>
      </c>
      <c r="X2211" s="162" t="s">
        <v>205</v>
      </c>
      <c r="Y2211" s="162" t="s">
        <v>205</v>
      </c>
      <c r="Z2211" s="162" t="s">
        <v>246</v>
      </c>
      <c r="AA2211" s="162" t="s">
        <v>204</v>
      </c>
      <c r="AB2211" s="162" t="s">
        <v>246</v>
      </c>
      <c r="AC2211" s="162" t="s">
        <v>204</v>
      </c>
      <c r="AD2211" s="162" t="s">
        <v>204</v>
      </c>
      <c r="AE2211" s="162" t="s">
        <v>204</v>
      </c>
      <c r="AF2211" s="162" t="s">
        <v>204</v>
      </c>
      <c r="AG2211" s="162" t="s">
        <v>197</v>
      </c>
    </row>
    <row r="2212" spans="1:33" x14ac:dyDescent="0.25">
      <c r="A2212" s="162" t="s">
        <v>249</v>
      </c>
      <c r="B2212" s="162" t="s">
        <v>197</v>
      </c>
      <c r="C2212" s="162" t="s">
        <v>197</v>
      </c>
      <c r="D2212" s="162" t="s">
        <v>1358</v>
      </c>
      <c r="E2212" s="162" t="s">
        <v>197</v>
      </c>
      <c r="F2212" s="162" t="s">
        <v>1359</v>
      </c>
      <c r="G2212" s="162" t="s">
        <v>71</v>
      </c>
      <c r="H2212" s="162" t="s">
        <v>70</v>
      </c>
      <c r="I2212" s="162" t="s">
        <v>1680</v>
      </c>
      <c r="J2212" s="162" t="s">
        <v>186</v>
      </c>
      <c r="K2212" s="162" t="s">
        <v>10</v>
      </c>
      <c r="L2212" s="162">
        <v>10</v>
      </c>
      <c r="M2212" s="162">
        <v>2019</v>
      </c>
      <c r="N2212" s="162" t="s">
        <v>3651</v>
      </c>
      <c r="O2212" s="162">
        <v>485</v>
      </c>
      <c r="P2212" s="162" t="s">
        <v>246</v>
      </c>
      <c r="Q2212" s="162" t="s">
        <v>246</v>
      </c>
      <c r="R2212" s="162" t="s">
        <v>242</v>
      </c>
      <c r="S2212" s="162" t="s">
        <v>204</v>
      </c>
      <c r="T2212" s="162" t="s">
        <v>204</v>
      </c>
      <c r="U2212" s="162" t="s">
        <v>246</v>
      </c>
      <c r="V2212" s="162" t="s">
        <v>246</v>
      </c>
      <c r="W2212" s="162" t="s">
        <v>204</v>
      </c>
      <c r="X2212" s="162" t="s">
        <v>205</v>
      </c>
      <c r="Y2212" s="162" t="s">
        <v>205</v>
      </c>
      <c r="Z2212" s="162" t="s">
        <v>246</v>
      </c>
      <c r="AA2212" s="162" t="s">
        <v>204</v>
      </c>
      <c r="AB2212" s="162" t="s">
        <v>246</v>
      </c>
      <c r="AC2212" s="162" t="s">
        <v>204</v>
      </c>
      <c r="AD2212" s="162" t="s">
        <v>204</v>
      </c>
      <c r="AE2212" s="162" t="s">
        <v>204</v>
      </c>
      <c r="AF2212" s="162" t="s">
        <v>204</v>
      </c>
      <c r="AG2212" s="162" t="s">
        <v>197</v>
      </c>
    </row>
    <row r="2213" spans="1:33" x14ac:dyDescent="0.25">
      <c r="A2213" s="162" t="s">
        <v>249</v>
      </c>
      <c r="B2213" s="162" t="s">
        <v>197</v>
      </c>
      <c r="C2213" s="162" t="s">
        <v>197</v>
      </c>
      <c r="D2213" s="162" t="s">
        <v>1358</v>
      </c>
      <c r="E2213" s="162" t="s">
        <v>197</v>
      </c>
      <c r="F2213" s="162" t="s">
        <v>1359</v>
      </c>
      <c r="G2213" s="162" t="s">
        <v>71</v>
      </c>
      <c r="H2213" s="162" t="s">
        <v>70</v>
      </c>
      <c r="I2213" s="162" t="s">
        <v>1680</v>
      </c>
      <c r="J2213" s="162" t="s">
        <v>186</v>
      </c>
      <c r="K2213" s="162" t="s">
        <v>10</v>
      </c>
      <c r="L2213" s="162">
        <v>10</v>
      </c>
      <c r="M2213" s="162">
        <v>2019</v>
      </c>
      <c r="N2213" s="162" t="s">
        <v>3652</v>
      </c>
      <c r="O2213" s="162">
        <v>1276</v>
      </c>
      <c r="P2213" s="162" t="s">
        <v>246</v>
      </c>
      <c r="Q2213" s="162" t="s">
        <v>246</v>
      </c>
      <c r="R2213" s="162" t="s">
        <v>242</v>
      </c>
      <c r="S2213" s="162" t="s">
        <v>204</v>
      </c>
      <c r="T2213" s="162" t="s">
        <v>204</v>
      </c>
      <c r="U2213" s="162" t="s">
        <v>246</v>
      </c>
      <c r="V2213" s="162" t="s">
        <v>246</v>
      </c>
      <c r="W2213" s="162" t="s">
        <v>204</v>
      </c>
      <c r="X2213" s="162" t="s">
        <v>205</v>
      </c>
      <c r="Y2213" s="162" t="s">
        <v>205</v>
      </c>
      <c r="Z2213" s="162" t="s">
        <v>246</v>
      </c>
      <c r="AA2213" s="162" t="s">
        <v>204</v>
      </c>
      <c r="AB2213" s="162" t="s">
        <v>246</v>
      </c>
      <c r="AC2213" s="162" t="s">
        <v>204</v>
      </c>
      <c r="AD2213" s="162" t="s">
        <v>204</v>
      </c>
      <c r="AE2213" s="162" t="s">
        <v>204</v>
      </c>
      <c r="AF2213" s="162" t="s">
        <v>204</v>
      </c>
      <c r="AG2213" s="162" t="s">
        <v>197</v>
      </c>
    </row>
    <row r="2214" spans="1:33" x14ac:dyDescent="0.25">
      <c r="A2214" s="162" t="s">
        <v>249</v>
      </c>
      <c r="B2214" s="162" t="s">
        <v>197</v>
      </c>
      <c r="C2214" s="162" t="s">
        <v>197</v>
      </c>
      <c r="D2214" s="162" t="s">
        <v>1358</v>
      </c>
      <c r="E2214" s="162" t="s">
        <v>197</v>
      </c>
      <c r="F2214" s="162" t="s">
        <v>1359</v>
      </c>
      <c r="G2214" s="162" t="s">
        <v>71</v>
      </c>
      <c r="H2214" s="162" t="s">
        <v>70</v>
      </c>
      <c r="I2214" s="162" t="s">
        <v>1680</v>
      </c>
      <c r="J2214" s="162" t="s">
        <v>186</v>
      </c>
      <c r="K2214" s="162" t="s">
        <v>10</v>
      </c>
      <c r="L2214" s="162">
        <v>10</v>
      </c>
      <c r="M2214" s="162">
        <v>2019</v>
      </c>
      <c r="N2214" s="162" t="s">
        <v>3653</v>
      </c>
      <c r="O2214" s="162">
        <v>485</v>
      </c>
      <c r="P2214" s="162" t="s">
        <v>246</v>
      </c>
      <c r="Q2214" s="162" t="s">
        <v>246</v>
      </c>
      <c r="R2214" s="162" t="s">
        <v>242</v>
      </c>
      <c r="S2214" s="162" t="s">
        <v>204</v>
      </c>
      <c r="T2214" s="162" t="s">
        <v>204</v>
      </c>
      <c r="U2214" s="162" t="s">
        <v>246</v>
      </c>
      <c r="V2214" s="162" t="s">
        <v>246</v>
      </c>
      <c r="W2214" s="162" t="s">
        <v>204</v>
      </c>
      <c r="X2214" s="162" t="s">
        <v>205</v>
      </c>
      <c r="Y2214" s="162" t="s">
        <v>205</v>
      </c>
      <c r="Z2214" s="162" t="s">
        <v>246</v>
      </c>
      <c r="AA2214" s="162" t="s">
        <v>204</v>
      </c>
      <c r="AB2214" s="162" t="s">
        <v>246</v>
      </c>
      <c r="AC2214" s="162" t="s">
        <v>204</v>
      </c>
      <c r="AD2214" s="162" t="s">
        <v>204</v>
      </c>
      <c r="AE2214" s="162" t="s">
        <v>204</v>
      </c>
      <c r="AF2214" s="162" t="s">
        <v>204</v>
      </c>
      <c r="AG2214" s="162" t="s">
        <v>197</v>
      </c>
    </row>
    <row r="2215" spans="1:33" x14ac:dyDescent="0.25">
      <c r="A2215" s="162" t="s">
        <v>249</v>
      </c>
      <c r="B2215" s="162" t="s">
        <v>197</v>
      </c>
      <c r="C2215" s="162" t="s">
        <v>197</v>
      </c>
      <c r="D2215" s="162" t="s">
        <v>1358</v>
      </c>
      <c r="E2215" s="162" t="s">
        <v>197</v>
      </c>
      <c r="F2215" s="162" t="s">
        <v>1359</v>
      </c>
      <c r="G2215" s="162" t="s">
        <v>71</v>
      </c>
      <c r="H2215" s="162" t="s">
        <v>70</v>
      </c>
      <c r="I2215" s="162" t="s">
        <v>1680</v>
      </c>
      <c r="J2215" s="162" t="s">
        <v>186</v>
      </c>
      <c r="K2215" s="162" t="s">
        <v>10</v>
      </c>
      <c r="L2215" s="162">
        <v>9</v>
      </c>
      <c r="M2215" s="162">
        <v>2019</v>
      </c>
      <c r="N2215" s="162" t="s">
        <v>3633</v>
      </c>
      <c r="O2215" s="162">
        <v>994</v>
      </c>
      <c r="P2215" s="162" t="s">
        <v>246</v>
      </c>
      <c r="Q2215" s="162" t="s">
        <v>246</v>
      </c>
      <c r="R2215" s="162" t="s">
        <v>242</v>
      </c>
      <c r="S2215" s="162" t="s">
        <v>204</v>
      </c>
      <c r="T2215" s="162" t="s">
        <v>204</v>
      </c>
      <c r="U2215" s="162" t="s">
        <v>246</v>
      </c>
      <c r="V2215" s="162" t="s">
        <v>246</v>
      </c>
      <c r="W2215" s="162" t="s">
        <v>204</v>
      </c>
      <c r="X2215" s="162" t="s">
        <v>205</v>
      </c>
      <c r="Y2215" s="162" t="s">
        <v>205</v>
      </c>
      <c r="Z2215" s="162" t="s">
        <v>246</v>
      </c>
      <c r="AA2215" s="162" t="s">
        <v>204</v>
      </c>
      <c r="AB2215" s="162" t="s">
        <v>246</v>
      </c>
      <c r="AC2215" s="162" t="s">
        <v>204</v>
      </c>
      <c r="AD2215" s="162" t="s">
        <v>204</v>
      </c>
      <c r="AE2215" s="162" t="s">
        <v>204</v>
      </c>
      <c r="AF2215" s="162" t="s">
        <v>204</v>
      </c>
      <c r="AG2215" s="162" t="s">
        <v>197</v>
      </c>
    </row>
    <row r="2216" spans="1:33" x14ac:dyDescent="0.25">
      <c r="A2216" s="162" t="s">
        <v>249</v>
      </c>
      <c r="B2216" s="162" t="s">
        <v>197</v>
      </c>
      <c r="C2216" s="162" t="s">
        <v>197</v>
      </c>
      <c r="D2216" s="162" t="s">
        <v>1358</v>
      </c>
      <c r="E2216" s="162" t="s">
        <v>197</v>
      </c>
      <c r="F2216" s="162" t="s">
        <v>1359</v>
      </c>
      <c r="G2216" s="162" t="s">
        <v>71</v>
      </c>
      <c r="H2216" s="162" t="s">
        <v>70</v>
      </c>
      <c r="I2216" s="162" t="s">
        <v>1680</v>
      </c>
      <c r="J2216" s="162" t="s">
        <v>186</v>
      </c>
      <c r="K2216" s="162" t="s">
        <v>10</v>
      </c>
      <c r="L2216" s="162">
        <v>9</v>
      </c>
      <c r="M2216" s="162">
        <v>2019</v>
      </c>
      <c r="N2216" s="162" t="s">
        <v>3634</v>
      </c>
      <c r="O2216" s="162">
        <v>994</v>
      </c>
      <c r="P2216" s="162" t="s">
        <v>246</v>
      </c>
      <c r="Q2216" s="162" t="s">
        <v>246</v>
      </c>
      <c r="R2216" s="162" t="s">
        <v>242</v>
      </c>
      <c r="S2216" s="162" t="s">
        <v>204</v>
      </c>
      <c r="T2216" s="162" t="s">
        <v>204</v>
      </c>
      <c r="U2216" s="162" t="s">
        <v>246</v>
      </c>
      <c r="V2216" s="162" t="s">
        <v>246</v>
      </c>
      <c r="W2216" s="162" t="s">
        <v>204</v>
      </c>
      <c r="X2216" s="162" t="s">
        <v>205</v>
      </c>
      <c r="Y2216" s="162" t="s">
        <v>205</v>
      </c>
      <c r="Z2216" s="162" t="s">
        <v>246</v>
      </c>
      <c r="AA2216" s="162" t="s">
        <v>204</v>
      </c>
      <c r="AB2216" s="162" t="s">
        <v>246</v>
      </c>
      <c r="AC2216" s="162" t="s">
        <v>204</v>
      </c>
      <c r="AD2216" s="162" t="s">
        <v>204</v>
      </c>
      <c r="AE2216" s="162" t="s">
        <v>204</v>
      </c>
      <c r="AF2216" s="162" t="s">
        <v>204</v>
      </c>
      <c r="AG2216" s="162" t="s">
        <v>197</v>
      </c>
    </row>
    <row r="2217" spans="1:33" x14ac:dyDescent="0.25">
      <c r="A2217" s="162" t="s">
        <v>249</v>
      </c>
      <c r="B2217" s="162" t="s">
        <v>197</v>
      </c>
      <c r="C2217" s="162" t="s">
        <v>197</v>
      </c>
      <c r="D2217" s="162" t="s">
        <v>1358</v>
      </c>
      <c r="E2217" s="162" t="s">
        <v>197</v>
      </c>
      <c r="F2217" s="162" t="s">
        <v>1359</v>
      </c>
      <c r="G2217" s="162" t="s">
        <v>71</v>
      </c>
      <c r="H2217" s="162" t="s">
        <v>70</v>
      </c>
      <c r="I2217" s="162" t="s">
        <v>1680</v>
      </c>
      <c r="J2217" s="162" t="s">
        <v>186</v>
      </c>
      <c r="K2217" s="162" t="s">
        <v>10</v>
      </c>
      <c r="L2217" s="162">
        <v>9</v>
      </c>
      <c r="M2217" s="162">
        <v>2019</v>
      </c>
      <c r="N2217" s="162" t="s">
        <v>3635</v>
      </c>
      <c r="O2217" s="162">
        <v>430</v>
      </c>
      <c r="P2217" s="162" t="s">
        <v>246</v>
      </c>
      <c r="Q2217" s="162" t="s">
        <v>246</v>
      </c>
      <c r="R2217" s="162" t="s">
        <v>242</v>
      </c>
      <c r="S2217" s="162" t="s">
        <v>204</v>
      </c>
      <c r="T2217" s="162" t="s">
        <v>204</v>
      </c>
      <c r="U2217" s="162" t="s">
        <v>246</v>
      </c>
      <c r="V2217" s="162" t="s">
        <v>246</v>
      </c>
      <c r="W2217" s="162" t="s">
        <v>204</v>
      </c>
      <c r="X2217" s="162" t="s">
        <v>205</v>
      </c>
      <c r="Y2217" s="162" t="s">
        <v>205</v>
      </c>
      <c r="Z2217" s="162" t="s">
        <v>246</v>
      </c>
      <c r="AA2217" s="162" t="s">
        <v>204</v>
      </c>
      <c r="AB2217" s="162" t="s">
        <v>246</v>
      </c>
      <c r="AC2217" s="162" t="s">
        <v>204</v>
      </c>
      <c r="AD2217" s="162" t="s">
        <v>204</v>
      </c>
      <c r="AE2217" s="162" t="s">
        <v>204</v>
      </c>
      <c r="AF2217" s="162" t="s">
        <v>204</v>
      </c>
      <c r="AG2217" s="162" t="s">
        <v>197</v>
      </c>
    </row>
    <row r="2218" spans="1:33" x14ac:dyDescent="0.25">
      <c r="A2218" s="162" t="s">
        <v>249</v>
      </c>
      <c r="B2218" s="162" t="s">
        <v>197</v>
      </c>
      <c r="C2218" s="162" t="s">
        <v>197</v>
      </c>
      <c r="D2218" s="162" t="s">
        <v>1358</v>
      </c>
      <c r="E2218" s="162" t="s">
        <v>197</v>
      </c>
      <c r="F2218" s="162" t="s">
        <v>1359</v>
      </c>
      <c r="G2218" s="162" t="s">
        <v>71</v>
      </c>
      <c r="H2218" s="162" t="s">
        <v>70</v>
      </c>
      <c r="I2218" s="162" t="s">
        <v>1680</v>
      </c>
      <c r="J2218" s="162" t="s">
        <v>186</v>
      </c>
      <c r="K2218" s="162" t="s">
        <v>10</v>
      </c>
      <c r="L2218" s="162">
        <v>9</v>
      </c>
      <c r="M2218" s="162">
        <v>2019</v>
      </c>
      <c r="N2218" s="162" t="s">
        <v>3636</v>
      </c>
      <c r="O2218" s="162">
        <v>138</v>
      </c>
      <c r="P2218" s="162" t="s">
        <v>246</v>
      </c>
      <c r="Q2218" s="162" t="s">
        <v>246</v>
      </c>
      <c r="R2218" s="162" t="s">
        <v>242</v>
      </c>
      <c r="S2218" s="162" t="s">
        <v>204</v>
      </c>
      <c r="T2218" s="162" t="s">
        <v>204</v>
      </c>
      <c r="U2218" s="162" t="s">
        <v>246</v>
      </c>
      <c r="V2218" s="162" t="s">
        <v>246</v>
      </c>
      <c r="W2218" s="162" t="s">
        <v>204</v>
      </c>
      <c r="X2218" s="162" t="s">
        <v>205</v>
      </c>
      <c r="Y2218" s="162" t="s">
        <v>205</v>
      </c>
      <c r="Z2218" s="162" t="s">
        <v>246</v>
      </c>
      <c r="AA2218" s="162" t="s">
        <v>204</v>
      </c>
      <c r="AB2218" s="162" t="s">
        <v>246</v>
      </c>
      <c r="AC2218" s="162" t="s">
        <v>204</v>
      </c>
      <c r="AD2218" s="162" t="s">
        <v>204</v>
      </c>
      <c r="AE2218" s="162" t="s">
        <v>204</v>
      </c>
      <c r="AF2218" s="162" t="s">
        <v>204</v>
      </c>
      <c r="AG2218" s="162" t="s">
        <v>197</v>
      </c>
    </row>
    <row r="2219" spans="1:33" x14ac:dyDescent="0.25">
      <c r="A2219" s="162" t="s">
        <v>249</v>
      </c>
      <c r="B2219" s="162" t="s">
        <v>197</v>
      </c>
      <c r="C2219" s="162" t="s">
        <v>197</v>
      </c>
      <c r="D2219" s="162" t="s">
        <v>1358</v>
      </c>
      <c r="E2219" s="162" t="s">
        <v>197</v>
      </c>
      <c r="F2219" s="162" t="s">
        <v>1359</v>
      </c>
      <c r="G2219" s="162" t="s">
        <v>71</v>
      </c>
      <c r="H2219" s="162" t="s">
        <v>70</v>
      </c>
      <c r="I2219" s="162" t="s">
        <v>1680</v>
      </c>
      <c r="J2219" s="162" t="s">
        <v>186</v>
      </c>
      <c r="K2219" s="162" t="s">
        <v>10</v>
      </c>
      <c r="L2219" s="162">
        <v>9</v>
      </c>
      <c r="M2219" s="162">
        <v>2019</v>
      </c>
      <c r="N2219" s="162" t="s">
        <v>3632</v>
      </c>
      <c r="O2219" s="162">
        <v>430</v>
      </c>
      <c r="P2219" s="162" t="s">
        <v>246</v>
      </c>
      <c r="Q2219" s="162" t="s">
        <v>246</v>
      </c>
      <c r="R2219" s="162" t="s">
        <v>242</v>
      </c>
      <c r="S2219" s="162" t="s">
        <v>204</v>
      </c>
      <c r="T2219" s="162" t="s">
        <v>204</v>
      </c>
      <c r="U2219" s="162" t="s">
        <v>246</v>
      </c>
      <c r="V2219" s="162" t="s">
        <v>246</v>
      </c>
      <c r="W2219" s="162" t="s">
        <v>204</v>
      </c>
      <c r="X2219" s="162" t="s">
        <v>205</v>
      </c>
      <c r="Y2219" s="162" t="s">
        <v>205</v>
      </c>
      <c r="Z2219" s="162" t="s">
        <v>246</v>
      </c>
      <c r="AA2219" s="162" t="s">
        <v>204</v>
      </c>
      <c r="AB2219" s="162" t="s">
        <v>246</v>
      </c>
      <c r="AC2219" s="162" t="s">
        <v>204</v>
      </c>
      <c r="AD2219" s="162" t="s">
        <v>204</v>
      </c>
      <c r="AE2219" s="162" t="s">
        <v>204</v>
      </c>
      <c r="AF2219" s="162" t="s">
        <v>204</v>
      </c>
      <c r="AG2219" s="162" t="s">
        <v>197</v>
      </c>
    </row>
    <row r="2220" spans="1:33" x14ac:dyDescent="0.25">
      <c r="A2220" s="162" t="s">
        <v>249</v>
      </c>
      <c r="B2220" s="162" t="s">
        <v>197</v>
      </c>
      <c r="C2220" s="162" t="s">
        <v>197</v>
      </c>
      <c r="D2220" s="162" t="s">
        <v>1358</v>
      </c>
      <c r="E2220" s="162" t="s">
        <v>197</v>
      </c>
      <c r="F2220" s="162" t="s">
        <v>1359</v>
      </c>
      <c r="G2220" s="162" t="s">
        <v>71</v>
      </c>
      <c r="H2220" s="162" t="s">
        <v>70</v>
      </c>
      <c r="I2220" s="162" t="s">
        <v>1680</v>
      </c>
      <c r="J2220" s="162" t="s">
        <v>186</v>
      </c>
      <c r="K2220" s="162" t="s">
        <v>10</v>
      </c>
      <c r="L2220" s="162">
        <v>1</v>
      </c>
      <c r="M2220" s="162">
        <v>2020</v>
      </c>
      <c r="N2220" s="162" t="s">
        <v>3659</v>
      </c>
      <c r="O2220" s="162">
        <v>1040</v>
      </c>
      <c r="P2220" s="162" t="s">
        <v>246</v>
      </c>
      <c r="Q2220" s="162" t="s">
        <v>246</v>
      </c>
      <c r="R2220" s="162" t="s">
        <v>242</v>
      </c>
      <c r="S2220" s="162" t="s">
        <v>204</v>
      </c>
      <c r="T2220" s="162" t="s">
        <v>204</v>
      </c>
      <c r="U2220" s="162" t="s">
        <v>246</v>
      </c>
      <c r="V2220" s="162" t="s">
        <v>246</v>
      </c>
      <c r="W2220" s="162" t="s">
        <v>204</v>
      </c>
      <c r="X2220" s="162" t="s">
        <v>205</v>
      </c>
      <c r="Y2220" s="162" t="s">
        <v>205</v>
      </c>
      <c r="Z2220" s="162" t="s">
        <v>246</v>
      </c>
      <c r="AA2220" s="162" t="s">
        <v>204</v>
      </c>
      <c r="AB2220" s="162" t="s">
        <v>246</v>
      </c>
      <c r="AC2220" s="162" t="s">
        <v>204</v>
      </c>
      <c r="AD2220" s="162" t="s">
        <v>204</v>
      </c>
      <c r="AE2220" s="162" t="s">
        <v>204</v>
      </c>
      <c r="AF2220" s="162" t="s">
        <v>204</v>
      </c>
      <c r="AG2220" s="162" t="s">
        <v>197</v>
      </c>
    </row>
    <row r="2221" spans="1:33" x14ac:dyDescent="0.25">
      <c r="A2221" s="162" t="s">
        <v>249</v>
      </c>
      <c r="B2221" s="162" t="s">
        <v>197</v>
      </c>
      <c r="C2221" s="162" t="s">
        <v>197</v>
      </c>
      <c r="D2221" s="162" t="s">
        <v>1358</v>
      </c>
      <c r="E2221" s="162" t="s">
        <v>197</v>
      </c>
      <c r="F2221" s="162" t="s">
        <v>1359</v>
      </c>
      <c r="G2221" s="162" t="s">
        <v>71</v>
      </c>
      <c r="H2221" s="162" t="s">
        <v>70</v>
      </c>
      <c r="I2221" s="162" t="s">
        <v>1680</v>
      </c>
      <c r="J2221" s="162" t="s">
        <v>186</v>
      </c>
      <c r="K2221" s="162" t="s">
        <v>10</v>
      </c>
      <c r="L2221" s="162">
        <v>2</v>
      </c>
      <c r="M2221" s="162">
        <v>2020</v>
      </c>
      <c r="N2221" s="162" t="s">
        <v>3657</v>
      </c>
      <c r="O2221" s="162">
        <v>731</v>
      </c>
      <c r="P2221" s="162" t="s">
        <v>246</v>
      </c>
      <c r="Q2221" s="162" t="s">
        <v>246</v>
      </c>
      <c r="R2221" s="162" t="s">
        <v>242</v>
      </c>
      <c r="S2221" s="162" t="s">
        <v>204</v>
      </c>
      <c r="T2221" s="162" t="s">
        <v>204</v>
      </c>
      <c r="U2221" s="162" t="s">
        <v>246</v>
      </c>
      <c r="V2221" s="162" t="s">
        <v>246</v>
      </c>
      <c r="W2221" s="162" t="s">
        <v>204</v>
      </c>
      <c r="X2221" s="162" t="s">
        <v>205</v>
      </c>
      <c r="Y2221" s="162" t="s">
        <v>205</v>
      </c>
      <c r="Z2221" s="162" t="s">
        <v>246</v>
      </c>
      <c r="AA2221" s="162" t="s">
        <v>204</v>
      </c>
      <c r="AB2221" s="162" t="s">
        <v>246</v>
      </c>
      <c r="AC2221" s="162" t="s">
        <v>204</v>
      </c>
      <c r="AD2221" s="162" t="s">
        <v>204</v>
      </c>
      <c r="AE2221" s="162" t="s">
        <v>204</v>
      </c>
      <c r="AF2221" s="162" t="s">
        <v>204</v>
      </c>
      <c r="AG2221" s="162" t="s">
        <v>197</v>
      </c>
    </row>
    <row r="2222" spans="1:33" x14ac:dyDescent="0.25">
      <c r="A2222" s="162" t="s">
        <v>249</v>
      </c>
      <c r="B2222" s="162" t="s">
        <v>197</v>
      </c>
      <c r="C2222" s="162" t="s">
        <v>197</v>
      </c>
      <c r="D2222" s="162" t="s">
        <v>1358</v>
      </c>
      <c r="E2222" s="162" t="s">
        <v>197</v>
      </c>
      <c r="F2222" s="162" t="s">
        <v>1359</v>
      </c>
      <c r="G2222" s="162" t="s">
        <v>67</v>
      </c>
      <c r="H2222" s="162" t="s">
        <v>66</v>
      </c>
      <c r="I2222" s="162" t="s">
        <v>2059</v>
      </c>
      <c r="J2222" s="162" t="s">
        <v>1412</v>
      </c>
      <c r="K2222" s="162" t="s">
        <v>10</v>
      </c>
      <c r="L2222" s="162">
        <v>2</v>
      </c>
      <c r="M2222" s="162">
        <v>2020</v>
      </c>
      <c r="N2222" s="162" t="s">
        <v>3663</v>
      </c>
      <c r="O2222" s="162">
        <v>17010</v>
      </c>
      <c r="P2222" s="162" t="s">
        <v>246</v>
      </c>
      <c r="Q2222" s="162" t="s">
        <v>246</v>
      </c>
      <c r="R2222" s="162" t="s">
        <v>242</v>
      </c>
      <c r="S2222" s="162" t="s">
        <v>204</v>
      </c>
      <c r="T2222" s="162" t="s">
        <v>204</v>
      </c>
      <c r="U2222" s="162" t="s">
        <v>246</v>
      </c>
      <c r="V2222" s="162" t="s">
        <v>246</v>
      </c>
      <c r="W2222" s="162" t="s">
        <v>204</v>
      </c>
      <c r="X2222" s="162" t="s">
        <v>246</v>
      </c>
      <c r="Y2222" s="162" t="s">
        <v>205</v>
      </c>
      <c r="Z2222" s="162" t="s">
        <v>246</v>
      </c>
      <c r="AA2222" s="162" t="s">
        <v>204</v>
      </c>
      <c r="AB2222" s="162" t="s">
        <v>246</v>
      </c>
      <c r="AC2222" s="162" t="s">
        <v>204</v>
      </c>
      <c r="AD2222" s="162" t="s">
        <v>204</v>
      </c>
      <c r="AE2222" s="162" t="s">
        <v>204</v>
      </c>
      <c r="AF2222" s="162" t="s">
        <v>204</v>
      </c>
      <c r="AG2222" s="162" t="s">
        <v>197</v>
      </c>
    </row>
    <row r="2223" spans="1:33" x14ac:dyDescent="0.25">
      <c r="A2223" s="162" t="s">
        <v>249</v>
      </c>
      <c r="B2223" s="162" t="s">
        <v>197</v>
      </c>
      <c r="C2223" s="162" t="s">
        <v>197</v>
      </c>
      <c r="D2223" s="162" t="s">
        <v>1358</v>
      </c>
      <c r="E2223" s="162" t="s">
        <v>197</v>
      </c>
      <c r="F2223" s="162" t="s">
        <v>1359</v>
      </c>
      <c r="G2223" s="162" t="s">
        <v>3664</v>
      </c>
      <c r="H2223" s="162" t="s">
        <v>3665</v>
      </c>
      <c r="I2223" s="162" t="s">
        <v>3666</v>
      </c>
      <c r="J2223" s="162" t="s">
        <v>187</v>
      </c>
      <c r="K2223" s="162" t="s">
        <v>47</v>
      </c>
      <c r="L2223" s="162">
        <v>12</v>
      </c>
      <c r="M2223" s="162">
        <v>2019</v>
      </c>
      <c r="N2223" s="162" t="s">
        <v>3671</v>
      </c>
      <c r="O2223" s="162">
        <v>72</v>
      </c>
      <c r="P2223" s="162" t="s">
        <v>246</v>
      </c>
      <c r="Q2223" s="162" t="s">
        <v>246</v>
      </c>
      <c r="R2223" s="162" t="s">
        <v>242</v>
      </c>
      <c r="S2223" s="162" t="s">
        <v>204</v>
      </c>
      <c r="T2223" s="162" t="s">
        <v>204</v>
      </c>
      <c r="U2223" s="162" t="s">
        <v>246</v>
      </c>
      <c r="V2223" s="162" t="s">
        <v>246</v>
      </c>
      <c r="W2223" s="162" t="s">
        <v>204</v>
      </c>
      <c r="X2223" s="162" t="s">
        <v>205</v>
      </c>
      <c r="Y2223" s="162" t="s">
        <v>205</v>
      </c>
      <c r="Z2223" s="162" t="s">
        <v>246</v>
      </c>
      <c r="AA2223" s="162" t="s">
        <v>204</v>
      </c>
      <c r="AB2223" s="162" t="s">
        <v>246</v>
      </c>
      <c r="AC2223" s="162" t="s">
        <v>204</v>
      </c>
      <c r="AD2223" s="162" t="s">
        <v>204</v>
      </c>
      <c r="AE2223" s="162" t="s">
        <v>204</v>
      </c>
      <c r="AF2223" s="162" t="s">
        <v>204</v>
      </c>
      <c r="AG2223" s="162" t="s">
        <v>197</v>
      </c>
    </row>
    <row r="2224" spans="1:33" x14ac:dyDescent="0.25">
      <c r="A2224" s="162" t="s">
        <v>249</v>
      </c>
      <c r="B2224" s="162" t="s">
        <v>197</v>
      </c>
      <c r="C2224" s="162" t="s">
        <v>197</v>
      </c>
      <c r="D2224" s="162" t="s">
        <v>1358</v>
      </c>
      <c r="E2224" s="162" t="s">
        <v>197</v>
      </c>
      <c r="F2224" s="162" t="s">
        <v>1359</v>
      </c>
      <c r="G2224" s="162" t="s">
        <v>3664</v>
      </c>
      <c r="H2224" s="162" t="s">
        <v>3665</v>
      </c>
      <c r="I2224" s="162" t="s">
        <v>3666</v>
      </c>
      <c r="J2224" s="162" t="s">
        <v>187</v>
      </c>
      <c r="K2224" s="162" t="s">
        <v>47</v>
      </c>
      <c r="L2224" s="162">
        <v>11</v>
      </c>
      <c r="M2224" s="162">
        <v>2019</v>
      </c>
      <c r="N2224" s="162" t="s">
        <v>3670</v>
      </c>
      <c r="O2224" s="162">
        <v>204</v>
      </c>
      <c r="P2224" s="162" t="s">
        <v>246</v>
      </c>
      <c r="Q2224" s="162" t="s">
        <v>246</v>
      </c>
      <c r="R2224" s="162" t="s">
        <v>242</v>
      </c>
      <c r="S2224" s="162" t="s">
        <v>204</v>
      </c>
      <c r="T2224" s="162" t="s">
        <v>204</v>
      </c>
      <c r="U2224" s="162" t="s">
        <v>246</v>
      </c>
      <c r="V2224" s="162" t="s">
        <v>246</v>
      </c>
      <c r="W2224" s="162" t="s">
        <v>204</v>
      </c>
      <c r="X2224" s="162" t="s">
        <v>205</v>
      </c>
      <c r="Y2224" s="162" t="s">
        <v>205</v>
      </c>
      <c r="Z2224" s="162" t="s">
        <v>246</v>
      </c>
      <c r="AA2224" s="162" t="s">
        <v>204</v>
      </c>
      <c r="AB2224" s="162" t="s">
        <v>246</v>
      </c>
      <c r="AC2224" s="162" t="s">
        <v>204</v>
      </c>
      <c r="AD2224" s="162" t="s">
        <v>204</v>
      </c>
      <c r="AE2224" s="162" t="s">
        <v>204</v>
      </c>
      <c r="AF2224" s="162" t="s">
        <v>204</v>
      </c>
      <c r="AG2224" s="162" t="s">
        <v>197</v>
      </c>
    </row>
    <row r="2225" spans="1:33" x14ac:dyDescent="0.25">
      <c r="A2225" s="162" t="s">
        <v>249</v>
      </c>
      <c r="B2225" s="162" t="s">
        <v>197</v>
      </c>
      <c r="C2225" s="162" t="s">
        <v>197</v>
      </c>
      <c r="D2225" s="162" t="s">
        <v>1358</v>
      </c>
      <c r="E2225" s="162" t="s">
        <v>197</v>
      </c>
      <c r="F2225" s="162" t="s">
        <v>1359</v>
      </c>
      <c r="G2225" s="162" t="s">
        <v>3664</v>
      </c>
      <c r="H2225" s="162" t="s">
        <v>3665</v>
      </c>
      <c r="I2225" s="162" t="s">
        <v>3666</v>
      </c>
      <c r="J2225" s="162" t="s">
        <v>187</v>
      </c>
      <c r="K2225" s="162" t="s">
        <v>47</v>
      </c>
      <c r="L2225" s="162">
        <v>10</v>
      </c>
      <c r="M2225" s="162">
        <v>2019</v>
      </c>
      <c r="N2225" s="162" t="s">
        <v>3669</v>
      </c>
      <c r="O2225" s="162">
        <v>314</v>
      </c>
      <c r="P2225" s="162" t="s">
        <v>246</v>
      </c>
      <c r="Q2225" s="162" t="s">
        <v>246</v>
      </c>
      <c r="R2225" s="162" t="s">
        <v>242</v>
      </c>
      <c r="S2225" s="162" t="s">
        <v>204</v>
      </c>
      <c r="T2225" s="162" t="s">
        <v>204</v>
      </c>
      <c r="U2225" s="162" t="s">
        <v>246</v>
      </c>
      <c r="V2225" s="162" t="s">
        <v>246</v>
      </c>
      <c r="W2225" s="162" t="s">
        <v>204</v>
      </c>
      <c r="X2225" s="162" t="s">
        <v>205</v>
      </c>
      <c r="Y2225" s="162" t="s">
        <v>205</v>
      </c>
      <c r="Z2225" s="162" t="s">
        <v>246</v>
      </c>
      <c r="AA2225" s="162" t="s">
        <v>204</v>
      </c>
      <c r="AB2225" s="162" t="s">
        <v>246</v>
      </c>
      <c r="AC2225" s="162" t="s">
        <v>204</v>
      </c>
      <c r="AD2225" s="162" t="s">
        <v>204</v>
      </c>
      <c r="AE2225" s="162" t="s">
        <v>204</v>
      </c>
      <c r="AF2225" s="162" t="s">
        <v>204</v>
      </c>
      <c r="AG2225" s="162" t="s">
        <v>197</v>
      </c>
    </row>
    <row r="2226" spans="1:33" x14ac:dyDescent="0.25">
      <c r="A2226" s="162" t="s">
        <v>249</v>
      </c>
      <c r="B2226" s="162" t="s">
        <v>197</v>
      </c>
      <c r="C2226" s="162" t="s">
        <v>197</v>
      </c>
      <c r="D2226" s="162" t="s">
        <v>1358</v>
      </c>
      <c r="E2226" s="162" t="s">
        <v>197</v>
      </c>
      <c r="F2226" s="162" t="s">
        <v>1359</v>
      </c>
      <c r="G2226" s="162" t="s">
        <v>3664</v>
      </c>
      <c r="H2226" s="162" t="s">
        <v>3665</v>
      </c>
      <c r="I2226" s="162" t="s">
        <v>3666</v>
      </c>
      <c r="J2226" s="162" t="s">
        <v>187</v>
      </c>
      <c r="K2226" s="162" t="s">
        <v>47</v>
      </c>
      <c r="L2226" s="162">
        <v>7</v>
      </c>
      <c r="M2226" s="162">
        <v>2019</v>
      </c>
      <c r="N2226" s="162" t="s">
        <v>3667</v>
      </c>
      <c r="O2226" s="162">
        <v>529</v>
      </c>
      <c r="P2226" s="162" t="s">
        <v>246</v>
      </c>
      <c r="Q2226" s="162" t="s">
        <v>246</v>
      </c>
      <c r="R2226" s="162" t="s">
        <v>242</v>
      </c>
      <c r="S2226" s="162" t="s">
        <v>204</v>
      </c>
      <c r="T2226" s="162" t="s">
        <v>204</v>
      </c>
      <c r="U2226" s="162" t="s">
        <v>246</v>
      </c>
      <c r="V2226" s="162" t="s">
        <v>246</v>
      </c>
      <c r="W2226" s="162" t="s">
        <v>204</v>
      </c>
      <c r="X2226" s="162" t="s">
        <v>205</v>
      </c>
      <c r="Y2226" s="162" t="s">
        <v>205</v>
      </c>
      <c r="Z2226" s="162" t="s">
        <v>246</v>
      </c>
      <c r="AA2226" s="162" t="s">
        <v>204</v>
      </c>
      <c r="AB2226" s="162" t="s">
        <v>246</v>
      </c>
      <c r="AC2226" s="162" t="s">
        <v>204</v>
      </c>
      <c r="AD2226" s="162" t="s">
        <v>204</v>
      </c>
      <c r="AE2226" s="162" t="s">
        <v>204</v>
      </c>
      <c r="AF2226" s="162" t="s">
        <v>204</v>
      </c>
      <c r="AG2226" s="162" t="s">
        <v>197</v>
      </c>
    </row>
    <row r="2227" spans="1:33" x14ac:dyDescent="0.25">
      <c r="A2227" s="162" t="s">
        <v>249</v>
      </c>
      <c r="B2227" s="162" t="s">
        <v>197</v>
      </c>
      <c r="C2227" s="162" t="s">
        <v>197</v>
      </c>
      <c r="D2227" s="162" t="s">
        <v>1358</v>
      </c>
      <c r="E2227" s="162" t="s">
        <v>197</v>
      </c>
      <c r="F2227" s="162" t="s">
        <v>1359</v>
      </c>
      <c r="G2227" s="162" t="s">
        <v>3664</v>
      </c>
      <c r="H2227" s="162" t="s">
        <v>3665</v>
      </c>
      <c r="I2227" s="162" t="s">
        <v>3666</v>
      </c>
      <c r="J2227" s="162" t="s">
        <v>187</v>
      </c>
      <c r="K2227" s="162" t="s">
        <v>47</v>
      </c>
      <c r="L2227" s="162">
        <v>8</v>
      </c>
      <c r="M2227" s="162">
        <v>2019</v>
      </c>
      <c r="N2227" s="162" t="s">
        <v>3668</v>
      </c>
      <c r="O2227" s="162">
        <v>490</v>
      </c>
      <c r="P2227" s="162" t="s">
        <v>246</v>
      </c>
      <c r="Q2227" s="162" t="s">
        <v>246</v>
      </c>
      <c r="R2227" s="162" t="s">
        <v>242</v>
      </c>
      <c r="S2227" s="162" t="s">
        <v>204</v>
      </c>
      <c r="T2227" s="162" t="s">
        <v>204</v>
      </c>
      <c r="U2227" s="162" t="s">
        <v>246</v>
      </c>
      <c r="V2227" s="162" t="s">
        <v>246</v>
      </c>
      <c r="W2227" s="162" t="s">
        <v>204</v>
      </c>
      <c r="X2227" s="162" t="s">
        <v>205</v>
      </c>
      <c r="Y2227" s="162" t="s">
        <v>205</v>
      </c>
      <c r="Z2227" s="162" t="s">
        <v>246</v>
      </c>
      <c r="AA2227" s="162" t="s">
        <v>204</v>
      </c>
      <c r="AB2227" s="162" t="s">
        <v>246</v>
      </c>
      <c r="AC2227" s="162" t="s">
        <v>204</v>
      </c>
      <c r="AD2227" s="162" t="s">
        <v>204</v>
      </c>
      <c r="AE2227" s="162" t="s">
        <v>204</v>
      </c>
      <c r="AF2227" s="162" t="s">
        <v>204</v>
      </c>
      <c r="AG2227" s="162" t="s">
        <v>197</v>
      </c>
    </row>
    <row r="2228" spans="1:33" x14ac:dyDescent="0.25">
      <c r="A2228" s="162" t="s">
        <v>249</v>
      </c>
      <c r="B2228" s="162" t="s">
        <v>197</v>
      </c>
      <c r="C2228" s="162" t="s">
        <v>197</v>
      </c>
      <c r="D2228" s="162" t="s">
        <v>1358</v>
      </c>
      <c r="E2228" s="162" t="s">
        <v>197</v>
      </c>
      <c r="F2228" s="162" t="s">
        <v>1359</v>
      </c>
      <c r="G2228" s="162" t="s">
        <v>3113</v>
      </c>
      <c r="H2228" s="162" t="s">
        <v>3114</v>
      </c>
      <c r="I2228" s="162" t="s">
        <v>2535</v>
      </c>
      <c r="J2228" s="162" t="s">
        <v>1412</v>
      </c>
      <c r="K2228" s="162" t="s">
        <v>47</v>
      </c>
      <c r="L2228" s="162">
        <v>7</v>
      </c>
      <c r="M2228" s="162">
        <v>2019</v>
      </c>
      <c r="N2228" s="162" t="s">
        <v>3672</v>
      </c>
      <c r="O2228" s="162">
        <v>3247</v>
      </c>
      <c r="P2228" s="162" t="s">
        <v>246</v>
      </c>
      <c r="Q2228" s="162" t="s">
        <v>246</v>
      </c>
      <c r="R2228" s="162" t="s">
        <v>242</v>
      </c>
      <c r="S2228" s="162" t="s">
        <v>204</v>
      </c>
      <c r="T2228" s="162" t="s">
        <v>204</v>
      </c>
      <c r="U2228" s="162" t="s">
        <v>246</v>
      </c>
      <c r="V2228" s="162" t="s">
        <v>246</v>
      </c>
      <c r="W2228" s="162" t="s">
        <v>204</v>
      </c>
      <c r="X2228" s="162" t="s">
        <v>246</v>
      </c>
      <c r="Y2228" s="162" t="s">
        <v>205</v>
      </c>
      <c r="Z2228" s="162" t="s">
        <v>246</v>
      </c>
      <c r="AA2228" s="162" t="s">
        <v>204</v>
      </c>
      <c r="AB2228" s="162" t="s">
        <v>246</v>
      </c>
      <c r="AC2228" s="162" t="s">
        <v>204</v>
      </c>
      <c r="AD2228" s="162" t="s">
        <v>204</v>
      </c>
      <c r="AE2228" s="162" t="s">
        <v>246</v>
      </c>
      <c r="AF2228" s="162" t="s">
        <v>204</v>
      </c>
      <c r="AG2228" s="162" t="s">
        <v>197</v>
      </c>
    </row>
    <row r="2229" spans="1:33" x14ac:dyDescent="0.25">
      <c r="A2229" s="162" t="s">
        <v>249</v>
      </c>
      <c r="B2229" s="162" t="s">
        <v>197</v>
      </c>
      <c r="C2229" s="162" t="s">
        <v>197</v>
      </c>
      <c r="D2229" s="162" t="s">
        <v>1358</v>
      </c>
      <c r="E2229" s="162" t="s">
        <v>197</v>
      </c>
      <c r="F2229" s="162" t="s">
        <v>1359</v>
      </c>
      <c r="G2229" s="162" t="s">
        <v>3113</v>
      </c>
      <c r="H2229" s="162" t="s">
        <v>3114</v>
      </c>
      <c r="I2229" s="162" t="s">
        <v>2535</v>
      </c>
      <c r="J2229" s="162" t="s">
        <v>1412</v>
      </c>
      <c r="K2229" s="162" t="s">
        <v>47</v>
      </c>
      <c r="L2229" s="162">
        <v>8</v>
      </c>
      <c r="M2229" s="162">
        <v>2019</v>
      </c>
      <c r="N2229" s="162" t="s">
        <v>3673</v>
      </c>
      <c r="O2229" s="162">
        <v>3093</v>
      </c>
      <c r="P2229" s="162" t="s">
        <v>246</v>
      </c>
      <c r="Q2229" s="162" t="s">
        <v>246</v>
      </c>
      <c r="R2229" s="162" t="s">
        <v>242</v>
      </c>
      <c r="S2229" s="162" t="s">
        <v>204</v>
      </c>
      <c r="T2229" s="162" t="s">
        <v>204</v>
      </c>
      <c r="U2229" s="162" t="s">
        <v>246</v>
      </c>
      <c r="V2229" s="162" t="s">
        <v>246</v>
      </c>
      <c r="W2229" s="162" t="s">
        <v>204</v>
      </c>
      <c r="X2229" s="162" t="s">
        <v>246</v>
      </c>
      <c r="Y2229" s="162" t="s">
        <v>205</v>
      </c>
      <c r="Z2229" s="162" t="s">
        <v>246</v>
      </c>
      <c r="AA2229" s="162" t="s">
        <v>204</v>
      </c>
      <c r="AB2229" s="162" t="s">
        <v>246</v>
      </c>
      <c r="AC2229" s="162" t="s">
        <v>204</v>
      </c>
      <c r="AD2229" s="162" t="s">
        <v>204</v>
      </c>
      <c r="AE2229" s="162" t="s">
        <v>246</v>
      </c>
      <c r="AF2229" s="162" t="s">
        <v>204</v>
      </c>
      <c r="AG2229" s="162" t="s">
        <v>197</v>
      </c>
    </row>
    <row r="2230" spans="1:33" x14ac:dyDescent="0.25">
      <c r="A2230" s="162" t="s">
        <v>249</v>
      </c>
      <c r="B2230" s="162" t="s">
        <v>197</v>
      </c>
      <c r="C2230" s="162" t="s">
        <v>197</v>
      </c>
      <c r="D2230" s="162" t="s">
        <v>1358</v>
      </c>
      <c r="E2230" s="162" t="s">
        <v>197</v>
      </c>
      <c r="F2230" s="162" t="s">
        <v>1359</v>
      </c>
      <c r="G2230" s="162" t="s">
        <v>3113</v>
      </c>
      <c r="H2230" s="162" t="s">
        <v>3114</v>
      </c>
      <c r="I2230" s="162" t="s">
        <v>2535</v>
      </c>
      <c r="J2230" s="162" t="s">
        <v>1412</v>
      </c>
      <c r="K2230" s="162" t="s">
        <v>47</v>
      </c>
      <c r="L2230" s="162">
        <v>9</v>
      </c>
      <c r="M2230" s="162">
        <v>2019</v>
      </c>
      <c r="N2230" s="162" t="s">
        <v>3674</v>
      </c>
      <c r="O2230" s="162">
        <v>2168</v>
      </c>
      <c r="P2230" s="162" t="s">
        <v>246</v>
      </c>
      <c r="Q2230" s="162" t="s">
        <v>246</v>
      </c>
      <c r="R2230" s="162" t="s">
        <v>242</v>
      </c>
      <c r="S2230" s="162" t="s">
        <v>204</v>
      </c>
      <c r="T2230" s="162" t="s">
        <v>204</v>
      </c>
      <c r="U2230" s="162" t="s">
        <v>246</v>
      </c>
      <c r="V2230" s="162" t="s">
        <v>246</v>
      </c>
      <c r="W2230" s="162" t="s">
        <v>204</v>
      </c>
      <c r="X2230" s="162" t="s">
        <v>246</v>
      </c>
      <c r="Y2230" s="162" t="s">
        <v>205</v>
      </c>
      <c r="Z2230" s="162" t="s">
        <v>246</v>
      </c>
      <c r="AA2230" s="162" t="s">
        <v>204</v>
      </c>
      <c r="AB2230" s="162" t="s">
        <v>246</v>
      </c>
      <c r="AC2230" s="162" t="s">
        <v>204</v>
      </c>
      <c r="AD2230" s="162" t="s">
        <v>204</v>
      </c>
      <c r="AE2230" s="162" t="s">
        <v>246</v>
      </c>
      <c r="AF2230" s="162" t="s">
        <v>204</v>
      </c>
      <c r="AG2230" s="162" t="s">
        <v>197</v>
      </c>
    </row>
    <row r="2231" spans="1:33" x14ac:dyDescent="0.25">
      <c r="A2231" s="162" t="s">
        <v>249</v>
      </c>
      <c r="B2231" s="162" t="s">
        <v>197</v>
      </c>
      <c r="C2231" s="162" t="s">
        <v>197</v>
      </c>
      <c r="D2231" s="162" t="s">
        <v>1358</v>
      </c>
      <c r="E2231" s="162" t="s">
        <v>197</v>
      </c>
      <c r="F2231" s="162" t="s">
        <v>1359</v>
      </c>
      <c r="G2231" s="162" t="s">
        <v>3675</v>
      </c>
      <c r="H2231" s="162" t="s">
        <v>3676</v>
      </c>
      <c r="I2231" s="162" t="s">
        <v>3677</v>
      </c>
      <c r="J2231" s="162" t="s">
        <v>189</v>
      </c>
      <c r="K2231" s="162" t="s">
        <v>47</v>
      </c>
      <c r="L2231" s="162">
        <v>10</v>
      </c>
      <c r="M2231" s="162">
        <v>2019</v>
      </c>
      <c r="N2231" s="162" t="s">
        <v>3682</v>
      </c>
      <c r="O2231" s="162">
        <v>2000</v>
      </c>
      <c r="P2231" s="162" t="s">
        <v>246</v>
      </c>
      <c r="Q2231" s="162" t="s">
        <v>246</v>
      </c>
      <c r="R2231" s="162" t="s">
        <v>242</v>
      </c>
      <c r="S2231" s="162" t="s">
        <v>204</v>
      </c>
      <c r="T2231" s="162" t="s">
        <v>204</v>
      </c>
      <c r="U2231" s="162" t="s">
        <v>246</v>
      </c>
      <c r="V2231" s="162" t="s">
        <v>246</v>
      </c>
      <c r="W2231" s="162" t="s">
        <v>204</v>
      </c>
      <c r="X2231" s="162" t="s">
        <v>246</v>
      </c>
      <c r="Y2231" s="162" t="s">
        <v>205</v>
      </c>
      <c r="Z2231" s="162" t="s">
        <v>246</v>
      </c>
      <c r="AA2231" s="162" t="s">
        <v>204</v>
      </c>
      <c r="AB2231" s="162" t="s">
        <v>246</v>
      </c>
      <c r="AC2231" s="162" t="s">
        <v>204</v>
      </c>
      <c r="AD2231" s="162" t="s">
        <v>204</v>
      </c>
      <c r="AE2231" s="162" t="s">
        <v>204</v>
      </c>
      <c r="AF2231" s="162" t="s">
        <v>204</v>
      </c>
      <c r="AG2231" s="162" t="s">
        <v>197</v>
      </c>
    </row>
    <row r="2232" spans="1:33" x14ac:dyDescent="0.25">
      <c r="A2232" s="162" t="s">
        <v>249</v>
      </c>
      <c r="B2232" s="162" t="s">
        <v>197</v>
      </c>
      <c r="C2232" s="162" t="s">
        <v>197</v>
      </c>
      <c r="D2232" s="162" t="s">
        <v>1358</v>
      </c>
      <c r="E2232" s="162" t="s">
        <v>197</v>
      </c>
      <c r="F2232" s="162" t="s">
        <v>1359</v>
      </c>
      <c r="G2232" s="162" t="s">
        <v>3675</v>
      </c>
      <c r="H2232" s="162" t="s">
        <v>3676</v>
      </c>
      <c r="I2232" s="162" t="s">
        <v>3677</v>
      </c>
      <c r="J2232" s="162" t="s">
        <v>189</v>
      </c>
      <c r="K2232" s="162" t="s">
        <v>47</v>
      </c>
      <c r="L2232" s="162">
        <v>7</v>
      </c>
      <c r="M2232" s="162">
        <v>2019</v>
      </c>
      <c r="N2232" s="162" t="s">
        <v>3679</v>
      </c>
      <c r="O2232" s="162">
        <v>4000</v>
      </c>
      <c r="P2232" s="162" t="s">
        <v>246</v>
      </c>
      <c r="Q2232" s="162" t="s">
        <v>246</v>
      </c>
      <c r="R2232" s="162" t="s">
        <v>242</v>
      </c>
      <c r="S2232" s="162" t="s">
        <v>204</v>
      </c>
      <c r="T2232" s="162" t="s">
        <v>204</v>
      </c>
      <c r="U2232" s="162" t="s">
        <v>246</v>
      </c>
      <c r="V2232" s="162" t="s">
        <v>246</v>
      </c>
      <c r="W2232" s="162" t="s">
        <v>204</v>
      </c>
      <c r="X2232" s="162" t="s">
        <v>246</v>
      </c>
      <c r="Y2232" s="162" t="s">
        <v>205</v>
      </c>
      <c r="Z2232" s="162" t="s">
        <v>246</v>
      </c>
      <c r="AA2232" s="162" t="s">
        <v>204</v>
      </c>
      <c r="AB2232" s="162" t="s">
        <v>246</v>
      </c>
      <c r="AC2232" s="162" t="s">
        <v>204</v>
      </c>
      <c r="AD2232" s="162" t="s">
        <v>204</v>
      </c>
      <c r="AE2232" s="162" t="s">
        <v>204</v>
      </c>
      <c r="AF2232" s="162" t="s">
        <v>204</v>
      </c>
      <c r="AG2232" s="162" t="s">
        <v>197</v>
      </c>
    </row>
    <row r="2233" spans="1:33" x14ac:dyDescent="0.25">
      <c r="A2233" s="162" t="s">
        <v>249</v>
      </c>
      <c r="B2233" s="162" t="s">
        <v>197</v>
      </c>
      <c r="C2233" s="162" t="s">
        <v>197</v>
      </c>
      <c r="D2233" s="162" t="s">
        <v>1358</v>
      </c>
      <c r="E2233" s="162" t="s">
        <v>197</v>
      </c>
      <c r="F2233" s="162" t="s">
        <v>1359</v>
      </c>
      <c r="G2233" s="162" t="s">
        <v>3675</v>
      </c>
      <c r="H2233" s="162" t="s">
        <v>3676</v>
      </c>
      <c r="I2233" s="162" t="s">
        <v>3677</v>
      </c>
      <c r="J2233" s="162" t="s">
        <v>189</v>
      </c>
      <c r="K2233" s="162" t="s">
        <v>47</v>
      </c>
      <c r="L2233" s="162">
        <v>6</v>
      </c>
      <c r="M2233" s="162">
        <v>2020</v>
      </c>
      <c r="N2233" s="162" t="s">
        <v>3678</v>
      </c>
      <c r="O2233" s="162">
        <v>4000</v>
      </c>
      <c r="P2233" s="162" t="s">
        <v>246</v>
      </c>
      <c r="Q2233" s="162" t="s">
        <v>246</v>
      </c>
      <c r="R2233" s="162" t="s">
        <v>242</v>
      </c>
      <c r="S2233" s="162" t="s">
        <v>204</v>
      </c>
      <c r="T2233" s="162" t="s">
        <v>204</v>
      </c>
      <c r="U2233" s="162" t="s">
        <v>246</v>
      </c>
      <c r="V2233" s="162" t="s">
        <v>246</v>
      </c>
      <c r="W2233" s="162" t="s">
        <v>204</v>
      </c>
      <c r="X2233" s="162" t="s">
        <v>246</v>
      </c>
      <c r="Y2233" s="162" t="s">
        <v>205</v>
      </c>
      <c r="Z2233" s="162" t="s">
        <v>246</v>
      </c>
      <c r="AA2233" s="162" t="s">
        <v>204</v>
      </c>
      <c r="AB2233" s="162" t="s">
        <v>246</v>
      </c>
      <c r="AC2233" s="162" t="s">
        <v>204</v>
      </c>
      <c r="AD2233" s="162" t="s">
        <v>204</v>
      </c>
      <c r="AE2233" s="162" t="s">
        <v>204</v>
      </c>
      <c r="AF2233" s="162" t="s">
        <v>204</v>
      </c>
      <c r="AG2233" s="162" t="s">
        <v>197</v>
      </c>
    </row>
    <row r="2234" spans="1:33" x14ac:dyDescent="0.25">
      <c r="A2234" s="162" t="s">
        <v>249</v>
      </c>
      <c r="B2234" s="162" t="s">
        <v>197</v>
      </c>
      <c r="C2234" s="162" t="s">
        <v>197</v>
      </c>
      <c r="D2234" s="162" t="s">
        <v>1358</v>
      </c>
      <c r="E2234" s="162" t="s">
        <v>197</v>
      </c>
      <c r="F2234" s="162" t="s">
        <v>1359</v>
      </c>
      <c r="G2234" s="162" t="s">
        <v>3675</v>
      </c>
      <c r="H2234" s="162" t="s">
        <v>3676</v>
      </c>
      <c r="I2234" s="162" t="s">
        <v>3677</v>
      </c>
      <c r="J2234" s="162" t="s">
        <v>189</v>
      </c>
      <c r="K2234" s="162" t="s">
        <v>47</v>
      </c>
      <c r="L2234" s="162">
        <v>11</v>
      </c>
      <c r="M2234" s="162">
        <v>2019</v>
      </c>
      <c r="N2234" s="162" t="s">
        <v>3685</v>
      </c>
      <c r="O2234" s="162">
        <v>1346</v>
      </c>
      <c r="P2234" s="162" t="s">
        <v>246</v>
      </c>
      <c r="Q2234" s="162" t="s">
        <v>246</v>
      </c>
      <c r="R2234" s="162" t="s">
        <v>242</v>
      </c>
      <c r="S2234" s="162" t="s">
        <v>204</v>
      </c>
      <c r="T2234" s="162" t="s">
        <v>204</v>
      </c>
      <c r="U2234" s="162" t="s">
        <v>246</v>
      </c>
      <c r="V2234" s="162" t="s">
        <v>246</v>
      </c>
      <c r="W2234" s="162" t="s">
        <v>204</v>
      </c>
      <c r="X2234" s="162" t="s">
        <v>246</v>
      </c>
      <c r="Y2234" s="162" t="s">
        <v>205</v>
      </c>
      <c r="Z2234" s="162" t="s">
        <v>246</v>
      </c>
      <c r="AA2234" s="162" t="s">
        <v>204</v>
      </c>
      <c r="AB2234" s="162" t="s">
        <v>246</v>
      </c>
      <c r="AC2234" s="162" t="s">
        <v>204</v>
      </c>
      <c r="AD2234" s="162" t="s">
        <v>204</v>
      </c>
      <c r="AE2234" s="162" t="s">
        <v>204</v>
      </c>
      <c r="AF2234" s="162" t="s">
        <v>204</v>
      </c>
      <c r="AG2234" s="162" t="s">
        <v>197</v>
      </c>
    </row>
    <row r="2235" spans="1:33" x14ac:dyDescent="0.25">
      <c r="A2235" s="162" t="s">
        <v>249</v>
      </c>
      <c r="B2235" s="162" t="s">
        <v>197</v>
      </c>
      <c r="C2235" s="162" t="s">
        <v>197</v>
      </c>
      <c r="D2235" s="162" t="s">
        <v>1358</v>
      </c>
      <c r="E2235" s="162" t="s">
        <v>197</v>
      </c>
      <c r="F2235" s="162" t="s">
        <v>1359</v>
      </c>
      <c r="G2235" s="162" t="s">
        <v>3675</v>
      </c>
      <c r="H2235" s="162" t="s">
        <v>3676</v>
      </c>
      <c r="I2235" s="162" t="s">
        <v>3677</v>
      </c>
      <c r="J2235" s="162" t="s">
        <v>189</v>
      </c>
      <c r="K2235" s="162" t="s">
        <v>47</v>
      </c>
      <c r="L2235" s="162">
        <v>4</v>
      </c>
      <c r="M2235" s="162">
        <v>2020</v>
      </c>
      <c r="N2235" s="162" t="s">
        <v>3681</v>
      </c>
      <c r="O2235" s="162">
        <v>750</v>
      </c>
      <c r="P2235" s="162" t="s">
        <v>246</v>
      </c>
      <c r="Q2235" s="162" t="s">
        <v>246</v>
      </c>
      <c r="R2235" s="162" t="s">
        <v>242</v>
      </c>
      <c r="S2235" s="162" t="s">
        <v>204</v>
      </c>
      <c r="T2235" s="162" t="s">
        <v>204</v>
      </c>
      <c r="U2235" s="162" t="s">
        <v>246</v>
      </c>
      <c r="V2235" s="162" t="s">
        <v>246</v>
      </c>
      <c r="W2235" s="162" t="s">
        <v>204</v>
      </c>
      <c r="X2235" s="162" t="s">
        <v>246</v>
      </c>
      <c r="Y2235" s="162" t="s">
        <v>205</v>
      </c>
      <c r="Z2235" s="162" t="s">
        <v>246</v>
      </c>
      <c r="AA2235" s="162" t="s">
        <v>204</v>
      </c>
      <c r="AB2235" s="162" t="s">
        <v>246</v>
      </c>
      <c r="AC2235" s="162" t="s">
        <v>204</v>
      </c>
      <c r="AD2235" s="162" t="s">
        <v>204</v>
      </c>
      <c r="AE2235" s="162" t="s">
        <v>204</v>
      </c>
      <c r="AF2235" s="162" t="s">
        <v>204</v>
      </c>
      <c r="AG2235" s="162" t="s">
        <v>197</v>
      </c>
    </row>
    <row r="2236" spans="1:33" x14ac:dyDescent="0.25">
      <c r="A2236" s="162" t="s">
        <v>249</v>
      </c>
      <c r="B2236" s="162" t="s">
        <v>197</v>
      </c>
      <c r="C2236" s="162" t="s">
        <v>197</v>
      </c>
      <c r="D2236" s="162" t="s">
        <v>1358</v>
      </c>
      <c r="E2236" s="162" t="s">
        <v>197</v>
      </c>
      <c r="F2236" s="162" t="s">
        <v>1359</v>
      </c>
      <c r="G2236" s="162" t="s">
        <v>3675</v>
      </c>
      <c r="H2236" s="162" t="s">
        <v>3676</v>
      </c>
      <c r="I2236" s="162" t="s">
        <v>3677</v>
      </c>
      <c r="J2236" s="162" t="s">
        <v>189</v>
      </c>
      <c r="K2236" s="162" t="s">
        <v>47</v>
      </c>
      <c r="L2236" s="162">
        <v>5</v>
      </c>
      <c r="M2236" s="162">
        <v>2020</v>
      </c>
      <c r="N2236" s="162" t="s">
        <v>3684</v>
      </c>
      <c r="O2236" s="162">
        <v>4000</v>
      </c>
      <c r="P2236" s="162" t="s">
        <v>246</v>
      </c>
      <c r="Q2236" s="162" t="s">
        <v>246</v>
      </c>
      <c r="R2236" s="162" t="s">
        <v>242</v>
      </c>
      <c r="S2236" s="162" t="s">
        <v>204</v>
      </c>
      <c r="T2236" s="162" t="s">
        <v>204</v>
      </c>
      <c r="U2236" s="162" t="s">
        <v>246</v>
      </c>
      <c r="V2236" s="162" t="s">
        <v>246</v>
      </c>
      <c r="W2236" s="162" t="s">
        <v>204</v>
      </c>
      <c r="X2236" s="162" t="s">
        <v>246</v>
      </c>
      <c r="Y2236" s="162" t="s">
        <v>205</v>
      </c>
      <c r="Z2236" s="162" t="s">
        <v>246</v>
      </c>
      <c r="AA2236" s="162" t="s">
        <v>204</v>
      </c>
      <c r="AB2236" s="162" t="s">
        <v>246</v>
      </c>
      <c r="AC2236" s="162" t="s">
        <v>204</v>
      </c>
      <c r="AD2236" s="162" t="s">
        <v>204</v>
      </c>
      <c r="AE2236" s="162" t="s">
        <v>204</v>
      </c>
      <c r="AF2236" s="162" t="s">
        <v>204</v>
      </c>
      <c r="AG2236" s="162" t="s">
        <v>197</v>
      </c>
    </row>
    <row r="2237" spans="1:33" x14ac:dyDescent="0.25">
      <c r="A2237" s="162" t="s">
        <v>249</v>
      </c>
      <c r="B2237" s="162" t="s">
        <v>197</v>
      </c>
      <c r="C2237" s="162" t="s">
        <v>197</v>
      </c>
      <c r="D2237" s="162" t="s">
        <v>1358</v>
      </c>
      <c r="E2237" s="162" t="s">
        <v>197</v>
      </c>
      <c r="F2237" s="162" t="s">
        <v>1359</v>
      </c>
      <c r="G2237" s="162" t="s">
        <v>3675</v>
      </c>
      <c r="H2237" s="162" t="s">
        <v>3676</v>
      </c>
      <c r="I2237" s="162" t="s">
        <v>3677</v>
      </c>
      <c r="J2237" s="162" t="s">
        <v>189</v>
      </c>
      <c r="K2237" s="162" t="s">
        <v>47</v>
      </c>
      <c r="L2237" s="162">
        <v>8</v>
      </c>
      <c r="M2237" s="162">
        <v>2019</v>
      </c>
      <c r="N2237" s="162" t="s">
        <v>3680</v>
      </c>
      <c r="O2237" s="162">
        <v>4500</v>
      </c>
      <c r="P2237" s="162" t="s">
        <v>246</v>
      </c>
      <c r="Q2237" s="162" t="s">
        <v>246</v>
      </c>
      <c r="R2237" s="162" t="s">
        <v>242</v>
      </c>
      <c r="S2237" s="162" t="s">
        <v>204</v>
      </c>
      <c r="T2237" s="162" t="s">
        <v>204</v>
      </c>
      <c r="U2237" s="162" t="s">
        <v>246</v>
      </c>
      <c r="V2237" s="162" t="s">
        <v>246</v>
      </c>
      <c r="W2237" s="162" t="s">
        <v>204</v>
      </c>
      <c r="X2237" s="162" t="s">
        <v>246</v>
      </c>
      <c r="Y2237" s="162" t="s">
        <v>205</v>
      </c>
      <c r="Z2237" s="162" t="s">
        <v>246</v>
      </c>
      <c r="AA2237" s="162" t="s">
        <v>204</v>
      </c>
      <c r="AB2237" s="162" t="s">
        <v>246</v>
      </c>
      <c r="AC2237" s="162" t="s">
        <v>204</v>
      </c>
      <c r="AD2237" s="162" t="s">
        <v>204</v>
      </c>
      <c r="AE2237" s="162" t="s">
        <v>204</v>
      </c>
      <c r="AF2237" s="162" t="s">
        <v>204</v>
      </c>
      <c r="AG2237" s="162" t="s">
        <v>197</v>
      </c>
    </row>
    <row r="2238" spans="1:33" x14ac:dyDescent="0.25">
      <c r="A2238" s="162" t="s">
        <v>249</v>
      </c>
      <c r="B2238" s="162" t="s">
        <v>197</v>
      </c>
      <c r="C2238" s="162" t="s">
        <v>197</v>
      </c>
      <c r="D2238" s="162" t="s">
        <v>1358</v>
      </c>
      <c r="E2238" s="162" t="s">
        <v>197</v>
      </c>
      <c r="F2238" s="162" t="s">
        <v>1359</v>
      </c>
      <c r="G2238" s="162" t="s">
        <v>3675</v>
      </c>
      <c r="H2238" s="162" t="s">
        <v>3676</v>
      </c>
      <c r="I2238" s="162" t="s">
        <v>3677</v>
      </c>
      <c r="J2238" s="162" t="s">
        <v>189</v>
      </c>
      <c r="K2238" s="162" t="s">
        <v>47</v>
      </c>
      <c r="L2238" s="162">
        <v>9</v>
      </c>
      <c r="M2238" s="162">
        <v>2019</v>
      </c>
      <c r="N2238" s="162" t="s">
        <v>3683</v>
      </c>
      <c r="O2238" s="162">
        <v>2000</v>
      </c>
      <c r="P2238" s="162" t="s">
        <v>246</v>
      </c>
      <c r="Q2238" s="162" t="s">
        <v>246</v>
      </c>
      <c r="R2238" s="162" t="s">
        <v>242</v>
      </c>
      <c r="S2238" s="162" t="s">
        <v>204</v>
      </c>
      <c r="T2238" s="162" t="s">
        <v>204</v>
      </c>
      <c r="U2238" s="162" t="s">
        <v>246</v>
      </c>
      <c r="V2238" s="162" t="s">
        <v>246</v>
      </c>
      <c r="W2238" s="162" t="s">
        <v>204</v>
      </c>
      <c r="X2238" s="162" t="s">
        <v>246</v>
      </c>
      <c r="Y2238" s="162" t="s">
        <v>205</v>
      </c>
      <c r="Z2238" s="162" t="s">
        <v>246</v>
      </c>
      <c r="AA2238" s="162" t="s">
        <v>204</v>
      </c>
      <c r="AB2238" s="162" t="s">
        <v>246</v>
      </c>
      <c r="AC2238" s="162" t="s">
        <v>204</v>
      </c>
      <c r="AD2238" s="162" t="s">
        <v>204</v>
      </c>
      <c r="AE2238" s="162" t="s">
        <v>204</v>
      </c>
      <c r="AF2238" s="162" t="s">
        <v>204</v>
      </c>
      <c r="AG2238" s="162" t="s">
        <v>197</v>
      </c>
    </row>
    <row r="2239" spans="1:33" x14ac:dyDescent="0.25">
      <c r="A2239" s="162" t="s">
        <v>249</v>
      </c>
      <c r="B2239" s="162" t="s">
        <v>197</v>
      </c>
      <c r="C2239" s="162" t="s">
        <v>197</v>
      </c>
      <c r="D2239" s="162" t="s">
        <v>1358</v>
      </c>
      <c r="E2239" s="162" t="s">
        <v>197</v>
      </c>
      <c r="F2239" s="162" t="s">
        <v>1359</v>
      </c>
      <c r="G2239" s="162" t="s">
        <v>2683</v>
      </c>
      <c r="H2239" s="162" t="s">
        <v>2684</v>
      </c>
      <c r="I2239" s="162" t="s">
        <v>1411</v>
      </c>
      <c r="J2239" s="162" t="s">
        <v>1412</v>
      </c>
      <c r="K2239" s="162" t="s">
        <v>2578</v>
      </c>
      <c r="L2239" s="162">
        <v>12</v>
      </c>
      <c r="M2239" s="162">
        <v>2019</v>
      </c>
      <c r="N2239" s="162" t="s">
        <v>3686</v>
      </c>
      <c r="O2239" s="162">
        <v>2250</v>
      </c>
      <c r="P2239" s="162" t="s">
        <v>246</v>
      </c>
      <c r="Q2239" s="162" t="s">
        <v>246</v>
      </c>
      <c r="R2239" s="162" t="s">
        <v>242</v>
      </c>
      <c r="S2239" s="162" t="s">
        <v>204</v>
      </c>
      <c r="T2239" s="162" t="s">
        <v>204</v>
      </c>
      <c r="U2239" s="162" t="s">
        <v>246</v>
      </c>
      <c r="V2239" s="162" t="s">
        <v>246</v>
      </c>
      <c r="W2239" s="162" t="s">
        <v>204</v>
      </c>
      <c r="X2239" s="162" t="s">
        <v>246</v>
      </c>
      <c r="Y2239" s="162" t="s">
        <v>205</v>
      </c>
      <c r="Z2239" s="162" t="s">
        <v>246</v>
      </c>
      <c r="AA2239" s="162" t="s">
        <v>204</v>
      </c>
      <c r="AB2239" s="162" t="s">
        <v>246</v>
      </c>
      <c r="AC2239" s="162" t="s">
        <v>204</v>
      </c>
      <c r="AD2239" s="162" t="s">
        <v>204</v>
      </c>
      <c r="AE2239" s="162" t="s">
        <v>246</v>
      </c>
      <c r="AF2239" s="162" t="s">
        <v>204</v>
      </c>
      <c r="AG2239" s="162" t="s">
        <v>197</v>
      </c>
    </row>
    <row r="2240" spans="1:33" x14ac:dyDescent="0.25">
      <c r="A2240" s="162" t="s">
        <v>249</v>
      </c>
      <c r="B2240" s="162" t="s">
        <v>197</v>
      </c>
      <c r="C2240" s="162" t="s">
        <v>197</v>
      </c>
      <c r="D2240" s="162" t="s">
        <v>1358</v>
      </c>
      <c r="E2240" s="162" t="s">
        <v>197</v>
      </c>
      <c r="F2240" s="162" t="s">
        <v>1359</v>
      </c>
      <c r="G2240" s="162" t="s">
        <v>2683</v>
      </c>
      <c r="H2240" s="162" t="s">
        <v>2684</v>
      </c>
      <c r="I2240" s="162" t="s">
        <v>1411</v>
      </c>
      <c r="J2240" s="162" t="s">
        <v>1412</v>
      </c>
      <c r="K2240" s="162" t="s">
        <v>2578</v>
      </c>
      <c r="L2240" s="162">
        <v>2</v>
      </c>
      <c r="M2240" s="162">
        <v>2020</v>
      </c>
      <c r="N2240" s="162" t="s">
        <v>3687</v>
      </c>
      <c r="O2240" s="162">
        <v>750</v>
      </c>
      <c r="P2240" s="162" t="s">
        <v>246</v>
      </c>
      <c r="Q2240" s="162" t="s">
        <v>246</v>
      </c>
      <c r="R2240" s="162" t="s">
        <v>242</v>
      </c>
      <c r="S2240" s="162" t="s">
        <v>204</v>
      </c>
      <c r="T2240" s="162" t="s">
        <v>204</v>
      </c>
      <c r="U2240" s="162" t="s">
        <v>246</v>
      </c>
      <c r="V2240" s="162" t="s">
        <v>246</v>
      </c>
      <c r="W2240" s="162" t="s">
        <v>204</v>
      </c>
      <c r="X2240" s="162" t="s">
        <v>246</v>
      </c>
      <c r="Y2240" s="162" t="s">
        <v>205</v>
      </c>
      <c r="Z2240" s="162" t="s">
        <v>246</v>
      </c>
      <c r="AA2240" s="162" t="s">
        <v>204</v>
      </c>
      <c r="AB2240" s="162" t="s">
        <v>246</v>
      </c>
      <c r="AC2240" s="162" t="s">
        <v>204</v>
      </c>
      <c r="AD2240" s="162" t="s">
        <v>204</v>
      </c>
      <c r="AE2240" s="162" t="s">
        <v>246</v>
      </c>
      <c r="AF2240" s="162" t="s">
        <v>204</v>
      </c>
      <c r="AG2240" s="162" t="s">
        <v>197</v>
      </c>
    </row>
    <row r="2241" spans="1:33" x14ac:dyDescent="0.25">
      <c r="A2241" s="162" t="s">
        <v>249</v>
      </c>
      <c r="B2241" s="162" t="s">
        <v>197</v>
      </c>
      <c r="C2241" s="162" t="s">
        <v>197</v>
      </c>
      <c r="D2241" s="162" t="s">
        <v>1358</v>
      </c>
      <c r="E2241" s="162" t="s">
        <v>197</v>
      </c>
      <c r="F2241" s="162" t="s">
        <v>1359</v>
      </c>
      <c r="G2241" s="162" t="s">
        <v>2683</v>
      </c>
      <c r="H2241" s="162" t="s">
        <v>2684</v>
      </c>
      <c r="I2241" s="162" t="s">
        <v>1411</v>
      </c>
      <c r="J2241" s="162" t="s">
        <v>1412</v>
      </c>
      <c r="K2241" s="162" t="s">
        <v>2578</v>
      </c>
      <c r="L2241" s="162">
        <v>6</v>
      </c>
      <c r="M2241" s="162">
        <v>2020</v>
      </c>
      <c r="N2241" s="162" t="s">
        <v>3688</v>
      </c>
      <c r="O2241" s="162">
        <v>250</v>
      </c>
      <c r="P2241" s="162" t="s">
        <v>246</v>
      </c>
      <c r="Q2241" s="162" t="s">
        <v>246</v>
      </c>
      <c r="R2241" s="162" t="s">
        <v>242</v>
      </c>
      <c r="S2241" s="162" t="s">
        <v>204</v>
      </c>
      <c r="T2241" s="162" t="s">
        <v>204</v>
      </c>
      <c r="U2241" s="162" t="s">
        <v>246</v>
      </c>
      <c r="V2241" s="162" t="s">
        <v>246</v>
      </c>
      <c r="W2241" s="162" t="s">
        <v>204</v>
      </c>
      <c r="X2241" s="162" t="s">
        <v>246</v>
      </c>
      <c r="Y2241" s="162" t="s">
        <v>205</v>
      </c>
      <c r="Z2241" s="162" t="s">
        <v>246</v>
      </c>
      <c r="AA2241" s="162" t="s">
        <v>204</v>
      </c>
      <c r="AB2241" s="162" t="s">
        <v>246</v>
      </c>
      <c r="AC2241" s="162" t="s">
        <v>204</v>
      </c>
      <c r="AD2241" s="162" t="s">
        <v>204</v>
      </c>
      <c r="AE2241" s="162" t="s">
        <v>246</v>
      </c>
      <c r="AF2241" s="162" t="s">
        <v>204</v>
      </c>
      <c r="AG2241" s="162" t="s">
        <v>197</v>
      </c>
    </row>
    <row r="2242" spans="1:33" x14ac:dyDescent="0.25">
      <c r="A2242" s="162" t="s">
        <v>249</v>
      </c>
      <c r="B2242" s="162" t="s">
        <v>197</v>
      </c>
      <c r="C2242" s="162" t="s">
        <v>197</v>
      </c>
      <c r="D2242" s="162" t="s">
        <v>1358</v>
      </c>
      <c r="E2242" s="162" t="s">
        <v>197</v>
      </c>
      <c r="F2242" s="162" t="s">
        <v>1359</v>
      </c>
      <c r="G2242" s="162" t="s">
        <v>2686</v>
      </c>
      <c r="H2242" s="162" t="s">
        <v>2687</v>
      </c>
      <c r="I2242" s="162" t="s">
        <v>2688</v>
      </c>
      <c r="J2242" s="162" t="s">
        <v>1412</v>
      </c>
      <c r="K2242" s="162" t="s">
        <v>10</v>
      </c>
      <c r="L2242" s="162">
        <v>7</v>
      </c>
      <c r="M2242" s="162">
        <v>2019</v>
      </c>
      <c r="N2242" s="162" t="s">
        <v>3691</v>
      </c>
      <c r="O2242" s="162">
        <v>8319</v>
      </c>
      <c r="P2242" s="162" t="s">
        <v>246</v>
      </c>
      <c r="Q2242" s="162" t="s">
        <v>246</v>
      </c>
      <c r="R2242" s="162" t="s">
        <v>242</v>
      </c>
      <c r="S2242" s="162" t="s">
        <v>204</v>
      </c>
      <c r="T2242" s="162" t="s">
        <v>204</v>
      </c>
      <c r="U2242" s="162" t="s">
        <v>246</v>
      </c>
      <c r="V2242" s="162" t="s">
        <v>246</v>
      </c>
      <c r="W2242" s="162" t="s">
        <v>204</v>
      </c>
      <c r="X2242" s="162" t="s">
        <v>246</v>
      </c>
      <c r="Y2242" s="162" t="s">
        <v>205</v>
      </c>
      <c r="Z2242" s="162" t="s">
        <v>246</v>
      </c>
      <c r="AA2242" s="162" t="s">
        <v>204</v>
      </c>
      <c r="AB2242" s="162" t="s">
        <v>246</v>
      </c>
      <c r="AC2242" s="162" t="s">
        <v>204</v>
      </c>
      <c r="AD2242" s="162" t="s">
        <v>204</v>
      </c>
      <c r="AE2242" s="162" t="s">
        <v>204</v>
      </c>
      <c r="AF2242" s="162" t="s">
        <v>204</v>
      </c>
      <c r="AG2242" s="162" t="s">
        <v>197</v>
      </c>
    </row>
    <row r="2243" spans="1:33" x14ac:dyDescent="0.25">
      <c r="A2243" s="162" t="s">
        <v>249</v>
      </c>
      <c r="B2243" s="162" t="s">
        <v>197</v>
      </c>
      <c r="C2243" s="162" t="s">
        <v>197</v>
      </c>
      <c r="D2243" s="162" t="s">
        <v>1358</v>
      </c>
      <c r="E2243" s="162" t="s">
        <v>197</v>
      </c>
      <c r="F2243" s="162" t="s">
        <v>1359</v>
      </c>
      <c r="G2243" s="162" t="s">
        <v>2686</v>
      </c>
      <c r="H2243" s="162" t="s">
        <v>2687</v>
      </c>
      <c r="I2243" s="162" t="s">
        <v>2688</v>
      </c>
      <c r="J2243" s="162" t="s">
        <v>1412</v>
      </c>
      <c r="K2243" s="162" t="s">
        <v>10</v>
      </c>
      <c r="L2243" s="162">
        <v>8</v>
      </c>
      <c r="M2243" s="162">
        <v>2019</v>
      </c>
      <c r="N2243" s="162" t="s">
        <v>3689</v>
      </c>
      <c r="O2243" s="162">
        <v>16994</v>
      </c>
      <c r="P2243" s="162" t="s">
        <v>246</v>
      </c>
      <c r="Q2243" s="162" t="s">
        <v>246</v>
      </c>
      <c r="R2243" s="162" t="s">
        <v>242</v>
      </c>
      <c r="S2243" s="162" t="s">
        <v>204</v>
      </c>
      <c r="T2243" s="162" t="s">
        <v>204</v>
      </c>
      <c r="U2243" s="162" t="s">
        <v>246</v>
      </c>
      <c r="V2243" s="162" t="s">
        <v>246</v>
      </c>
      <c r="W2243" s="162" t="s">
        <v>204</v>
      </c>
      <c r="X2243" s="162" t="s">
        <v>246</v>
      </c>
      <c r="Y2243" s="162" t="s">
        <v>205</v>
      </c>
      <c r="Z2243" s="162" t="s">
        <v>246</v>
      </c>
      <c r="AA2243" s="162" t="s">
        <v>204</v>
      </c>
      <c r="AB2243" s="162" t="s">
        <v>246</v>
      </c>
      <c r="AC2243" s="162" t="s">
        <v>204</v>
      </c>
      <c r="AD2243" s="162" t="s">
        <v>204</v>
      </c>
      <c r="AE2243" s="162" t="s">
        <v>204</v>
      </c>
      <c r="AF2243" s="162" t="s">
        <v>204</v>
      </c>
      <c r="AG2243" s="162" t="s">
        <v>197</v>
      </c>
    </row>
    <row r="2244" spans="1:33" x14ac:dyDescent="0.25">
      <c r="A2244" s="162" t="s">
        <v>249</v>
      </c>
      <c r="B2244" s="162" t="s">
        <v>197</v>
      </c>
      <c r="C2244" s="162" t="s">
        <v>197</v>
      </c>
      <c r="D2244" s="162" t="s">
        <v>1358</v>
      </c>
      <c r="E2244" s="162" t="s">
        <v>197</v>
      </c>
      <c r="F2244" s="162" t="s">
        <v>1359</v>
      </c>
      <c r="G2244" s="162" t="s">
        <v>2686</v>
      </c>
      <c r="H2244" s="162" t="s">
        <v>2687</v>
      </c>
      <c r="I2244" s="162" t="s">
        <v>2688</v>
      </c>
      <c r="J2244" s="162" t="s">
        <v>1412</v>
      </c>
      <c r="K2244" s="162" t="s">
        <v>10</v>
      </c>
      <c r="L2244" s="162">
        <v>12</v>
      </c>
      <c r="M2244" s="162">
        <v>2019</v>
      </c>
      <c r="N2244" s="162" t="s">
        <v>3690</v>
      </c>
      <c r="O2244" s="162">
        <v>23248</v>
      </c>
      <c r="P2244" s="162" t="s">
        <v>246</v>
      </c>
      <c r="Q2244" s="162" t="s">
        <v>246</v>
      </c>
      <c r="R2244" s="162" t="s">
        <v>242</v>
      </c>
      <c r="S2244" s="162" t="s">
        <v>204</v>
      </c>
      <c r="T2244" s="162" t="s">
        <v>204</v>
      </c>
      <c r="U2244" s="162" t="s">
        <v>246</v>
      </c>
      <c r="V2244" s="162" t="s">
        <v>246</v>
      </c>
      <c r="W2244" s="162" t="s">
        <v>204</v>
      </c>
      <c r="X2244" s="162" t="s">
        <v>246</v>
      </c>
      <c r="Y2244" s="162" t="s">
        <v>205</v>
      </c>
      <c r="Z2244" s="162" t="s">
        <v>246</v>
      </c>
      <c r="AA2244" s="162" t="s">
        <v>204</v>
      </c>
      <c r="AB2244" s="162" t="s">
        <v>246</v>
      </c>
      <c r="AC2244" s="162" t="s">
        <v>204</v>
      </c>
      <c r="AD2244" s="162" t="s">
        <v>204</v>
      </c>
      <c r="AE2244" s="162" t="s">
        <v>204</v>
      </c>
      <c r="AF2244" s="162" t="s">
        <v>204</v>
      </c>
      <c r="AG2244" s="162" t="s">
        <v>197</v>
      </c>
    </row>
    <row r="2245" spans="1:33" x14ac:dyDescent="0.25">
      <c r="A2245" s="162" t="s">
        <v>249</v>
      </c>
      <c r="B2245" s="162" t="s">
        <v>197</v>
      </c>
      <c r="C2245" s="162" t="s">
        <v>197</v>
      </c>
      <c r="D2245" s="162" t="s">
        <v>1358</v>
      </c>
      <c r="E2245" s="162" t="s">
        <v>197</v>
      </c>
      <c r="F2245" s="162" t="s">
        <v>1359</v>
      </c>
      <c r="G2245" s="162" t="s">
        <v>3692</v>
      </c>
      <c r="H2245" s="162" t="s">
        <v>3693</v>
      </c>
      <c r="I2245" s="162" t="s">
        <v>3278</v>
      </c>
      <c r="J2245" s="162" t="s">
        <v>187</v>
      </c>
      <c r="K2245" s="162" t="s">
        <v>47</v>
      </c>
      <c r="L2245" s="162">
        <v>7</v>
      </c>
      <c r="M2245" s="162">
        <v>2019</v>
      </c>
      <c r="N2245" s="162" t="s">
        <v>3694</v>
      </c>
      <c r="O2245" s="162">
        <v>499</v>
      </c>
      <c r="P2245" s="162" t="s">
        <v>246</v>
      </c>
      <c r="Q2245" s="162" t="s">
        <v>246</v>
      </c>
      <c r="R2245" s="162" t="s">
        <v>242</v>
      </c>
      <c r="S2245" s="162" t="s">
        <v>204</v>
      </c>
      <c r="T2245" s="162" t="s">
        <v>204</v>
      </c>
      <c r="U2245" s="162" t="s">
        <v>246</v>
      </c>
      <c r="V2245" s="162" t="s">
        <v>246</v>
      </c>
      <c r="W2245" s="162" t="s">
        <v>204</v>
      </c>
      <c r="X2245" s="162" t="s">
        <v>205</v>
      </c>
      <c r="Y2245" s="162" t="s">
        <v>205</v>
      </c>
      <c r="Z2245" s="162" t="s">
        <v>246</v>
      </c>
      <c r="AA2245" s="162" t="s">
        <v>204</v>
      </c>
      <c r="AB2245" s="162" t="s">
        <v>246</v>
      </c>
      <c r="AC2245" s="162" t="s">
        <v>204</v>
      </c>
      <c r="AD2245" s="162" t="s">
        <v>204</v>
      </c>
      <c r="AE2245" s="162" t="s">
        <v>204</v>
      </c>
      <c r="AF2245" s="162" t="s">
        <v>204</v>
      </c>
      <c r="AG2245" s="162" t="s">
        <v>197</v>
      </c>
    </row>
    <row r="2246" spans="1:33" x14ac:dyDescent="0.25">
      <c r="A2246" s="162" t="s">
        <v>249</v>
      </c>
      <c r="B2246" s="162" t="s">
        <v>197</v>
      </c>
      <c r="C2246" s="162" t="s">
        <v>197</v>
      </c>
      <c r="D2246" s="162" t="s">
        <v>1358</v>
      </c>
      <c r="E2246" s="162" t="s">
        <v>197</v>
      </c>
      <c r="F2246" s="162" t="s">
        <v>1359</v>
      </c>
      <c r="G2246" s="162" t="s">
        <v>3692</v>
      </c>
      <c r="H2246" s="162" t="s">
        <v>3693</v>
      </c>
      <c r="I2246" s="162" t="s">
        <v>3278</v>
      </c>
      <c r="J2246" s="162" t="s">
        <v>187</v>
      </c>
      <c r="K2246" s="162" t="s">
        <v>47</v>
      </c>
      <c r="L2246" s="162">
        <v>8</v>
      </c>
      <c r="M2246" s="162">
        <v>2019</v>
      </c>
      <c r="N2246" s="162" t="s">
        <v>3696</v>
      </c>
      <c r="O2246" s="162">
        <v>465</v>
      </c>
      <c r="P2246" s="162" t="s">
        <v>246</v>
      </c>
      <c r="Q2246" s="162" t="s">
        <v>246</v>
      </c>
      <c r="R2246" s="162" t="s">
        <v>242</v>
      </c>
      <c r="S2246" s="162" t="s">
        <v>204</v>
      </c>
      <c r="T2246" s="162" t="s">
        <v>204</v>
      </c>
      <c r="U2246" s="162" t="s">
        <v>246</v>
      </c>
      <c r="V2246" s="162" t="s">
        <v>246</v>
      </c>
      <c r="W2246" s="162" t="s">
        <v>204</v>
      </c>
      <c r="X2246" s="162" t="s">
        <v>205</v>
      </c>
      <c r="Y2246" s="162" t="s">
        <v>205</v>
      </c>
      <c r="Z2246" s="162" t="s">
        <v>246</v>
      </c>
      <c r="AA2246" s="162" t="s">
        <v>204</v>
      </c>
      <c r="AB2246" s="162" t="s">
        <v>246</v>
      </c>
      <c r="AC2246" s="162" t="s">
        <v>204</v>
      </c>
      <c r="AD2246" s="162" t="s">
        <v>204</v>
      </c>
      <c r="AE2246" s="162" t="s">
        <v>204</v>
      </c>
      <c r="AF2246" s="162" t="s">
        <v>204</v>
      </c>
      <c r="AG2246" s="162" t="s">
        <v>197</v>
      </c>
    </row>
    <row r="2247" spans="1:33" x14ac:dyDescent="0.25">
      <c r="A2247" s="162" t="s">
        <v>249</v>
      </c>
      <c r="B2247" s="162" t="s">
        <v>197</v>
      </c>
      <c r="C2247" s="162" t="s">
        <v>197</v>
      </c>
      <c r="D2247" s="162" t="s">
        <v>1358</v>
      </c>
      <c r="E2247" s="162" t="s">
        <v>197</v>
      </c>
      <c r="F2247" s="162" t="s">
        <v>1359</v>
      </c>
      <c r="G2247" s="162" t="s">
        <v>3692</v>
      </c>
      <c r="H2247" s="162" t="s">
        <v>3693</v>
      </c>
      <c r="I2247" s="162" t="s">
        <v>3278</v>
      </c>
      <c r="J2247" s="162" t="s">
        <v>187</v>
      </c>
      <c r="K2247" s="162" t="s">
        <v>47</v>
      </c>
      <c r="L2247" s="162">
        <v>12</v>
      </c>
      <c r="M2247" s="162">
        <v>2019</v>
      </c>
      <c r="N2247" s="162" t="s">
        <v>3697</v>
      </c>
      <c r="O2247" s="162">
        <v>91</v>
      </c>
      <c r="P2247" s="162" t="s">
        <v>246</v>
      </c>
      <c r="Q2247" s="162" t="s">
        <v>246</v>
      </c>
      <c r="R2247" s="162" t="s">
        <v>242</v>
      </c>
      <c r="S2247" s="162" t="s">
        <v>204</v>
      </c>
      <c r="T2247" s="162" t="s">
        <v>204</v>
      </c>
      <c r="U2247" s="162" t="s">
        <v>246</v>
      </c>
      <c r="V2247" s="162" t="s">
        <v>246</v>
      </c>
      <c r="W2247" s="162" t="s">
        <v>204</v>
      </c>
      <c r="X2247" s="162" t="s">
        <v>205</v>
      </c>
      <c r="Y2247" s="162" t="s">
        <v>205</v>
      </c>
      <c r="Z2247" s="162" t="s">
        <v>246</v>
      </c>
      <c r="AA2247" s="162" t="s">
        <v>204</v>
      </c>
      <c r="AB2247" s="162" t="s">
        <v>246</v>
      </c>
      <c r="AC2247" s="162" t="s">
        <v>204</v>
      </c>
      <c r="AD2247" s="162" t="s">
        <v>204</v>
      </c>
      <c r="AE2247" s="162" t="s">
        <v>204</v>
      </c>
      <c r="AF2247" s="162" t="s">
        <v>204</v>
      </c>
      <c r="AG2247" s="162" t="s">
        <v>197</v>
      </c>
    </row>
    <row r="2248" spans="1:33" x14ac:dyDescent="0.25">
      <c r="A2248" s="162" t="s">
        <v>249</v>
      </c>
      <c r="B2248" s="162" t="s">
        <v>197</v>
      </c>
      <c r="C2248" s="162" t="s">
        <v>197</v>
      </c>
      <c r="D2248" s="162" t="s">
        <v>1358</v>
      </c>
      <c r="E2248" s="162" t="s">
        <v>197</v>
      </c>
      <c r="F2248" s="162" t="s">
        <v>1359</v>
      </c>
      <c r="G2248" s="162" t="s">
        <v>3692</v>
      </c>
      <c r="H2248" s="162" t="s">
        <v>3693</v>
      </c>
      <c r="I2248" s="162" t="s">
        <v>3278</v>
      </c>
      <c r="J2248" s="162" t="s">
        <v>187</v>
      </c>
      <c r="K2248" s="162" t="s">
        <v>47</v>
      </c>
      <c r="L2248" s="162">
        <v>10</v>
      </c>
      <c r="M2248" s="162">
        <v>2019</v>
      </c>
      <c r="N2248" s="162" t="s">
        <v>3695</v>
      </c>
      <c r="O2248" s="162">
        <v>328</v>
      </c>
      <c r="P2248" s="162" t="s">
        <v>246</v>
      </c>
      <c r="Q2248" s="162" t="s">
        <v>246</v>
      </c>
      <c r="R2248" s="162" t="s">
        <v>242</v>
      </c>
      <c r="S2248" s="162" t="s">
        <v>204</v>
      </c>
      <c r="T2248" s="162" t="s">
        <v>204</v>
      </c>
      <c r="U2248" s="162" t="s">
        <v>246</v>
      </c>
      <c r="V2248" s="162" t="s">
        <v>246</v>
      </c>
      <c r="W2248" s="162" t="s">
        <v>204</v>
      </c>
      <c r="X2248" s="162" t="s">
        <v>205</v>
      </c>
      <c r="Y2248" s="162" t="s">
        <v>205</v>
      </c>
      <c r="Z2248" s="162" t="s">
        <v>246</v>
      </c>
      <c r="AA2248" s="162" t="s">
        <v>204</v>
      </c>
      <c r="AB2248" s="162" t="s">
        <v>246</v>
      </c>
      <c r="AC2248" s="162" t="s">
        <v>204</v>
      </c>
      <c r="AD2248" s="162" t="s">
        <v>204</v>
      </c>
      <c r="AE2248" s="162" t="s">
        <v>204</v>
      </c>
      <c r="AF2248" s="162" t="s">
        <v>204</v>
      </c>
      <c r="AG2248" s="162" t="s">
        <v>197</v>
      </c>
    </row>
    <row r="2249" spans="1:33" x14ac:dyDescent="0.25">
      <c r="A2249" s="162" t="s">
        <v>249</v>
      </c>
      <c r="B2249" s="162" t="s">
        <v>197</v>
      </c>
      <c r="C2249" s="162" t="s">
        <v>197</v>
      </c>
      <c r="D2249" s="162" t="s">
        <v>1358</v>
      </c>
      <c r="E2249" s="162" t="s">
        <v>197</v>
      </c>
      <c r="F2249" s="162" t="s">
        <v>1359</v>
      </c>
      <c r="G2249" s="162" t="s">
        <v>3692</v>
      </c>
      <c r="H2249" s="162" t="s">
        <v>3693</v>
      </c>
      <c r="I2249" s="162" t="s">
        <v>3278</v>
      </c>
      <c r="J2249" s="162" t="s">
        <v>187</v>
      </c>
      <c r="K2249" s="162" t="s">
        <v>47</v>
      </c>
      <c r="L2249" s="162">
        <v>11</v>
      </c>
      <c r="M2249" s="162">
        <v>2019</v>
      </c>
      <c r="N2249" s="162" t="s">
        <v>3698</v>
      </c>
      <c r="O2249" s="162">
        <v>189</v>
      </c>
      <c r="P2249" s="162" t="s">
        <v>246</v>
      </c>
      <c r="Q2249" s="162" t="s">
        <v>246</v>
      </c>
      <c r="R2249" s="162" t="s">
        <v>242</v>
      </c>
      <c r="S2249" s="162" t="s">
        <v>204</v>
      </c>
      <c r="T2249" s="162" t="s">
        <v>204</v>
      </c>
      <c r="U2249" s="162" t="s">
        <v>246</v>
      </c>
      <c r="V2249" s="162" t="s">
        <v>246</v>
      </c>
      <c r="W2249" s="162" t="s">
        <v>204</v>
      </c>
      <c r="X2249" s="162" t="s">
        <v>205</v>
      </c>
      <c r="Y2249" s="162" t="s">
        <v>205</v>
      </c>
      <c r="Z2249" s="162" t="s">
        <v>246</v>
      </c>
      <c r="AA2249" s="162" t="s">
        <v>204</v>
      </c>
      <c r="AB2249" s="162" t="s">
        <v>246</v>
      </c>
      <c r="AC2249" s="162" t="s">
        <v>204</v>
      </c>
      <c r="AD2249" s="162" t="s">
        <v>204</v>
      </c>
      <c r="AE2249" s="162" t="s">
        <v>204</v>
      </c>
      <c r="AF2249" s="162" t="s">
        <v>204</v>
      </c>
      <c r="AG2249" s="162" t="s">
        <v>197</v>
      </c>
    </row>
    <row r="2250" spans="1:33" x14ac:dyDescent="0.25">
      <c r="A2250" s="162" t="s">
        <v>249</v>
      </c>
      <c r="B2250" s="162" t="s">
        <v>197</v>
      </c>
      <c r="C2250" s="162" t="s">
        <v>197</v>
      </c>
      <c r="D2250" s="162" t="s">
        <v>1358</v>
      </c>
      <c r="E2250" s="162" t="s">
        <v>197</v>
      </c>
      <c r="F2250" s="162" t="s">
        <v>1359</v>
      </c>
      <c r="G2250" s="162" t="s">
        <v>3699</v>
      </c>
      <c r="H2250" s="162" t="s">
        <v>3700</v>
      </c>
      <c r="I2250" s="162" t="s">
        <v>3278</v>
      </c>
      <c r="J2250" s="162" t="s">
        <v>187</v>
      </c>
      <c r="K2250" s="162" t="s">
        <v>47</v>
      </c>
      <c r="L2250" s="162">
        <v>11</v>
      </c>
      <c r="M2250" s="162">
        <v>2019</v>
      </c>
      <c r="N2250" s="162" t="s">
        <v>3701</v>
      </c>
      <c r="O2250" s="162">
        <v>178</v>
      </c>
      <c r="P2250" s="162" t="s">
        <v>246</v>
      </c>
      <c r="Q2250" s="162" t="s">
        <v>246</v>
      </c>
      <c r="R2250" s="162" t="s">
        <v>242</v>
      </c>
      <c r="S2250" s="162" t="s">
        <v>204</v>
      </c>
      <c r="T2250" s="162" t="s">
        <v>204</v>
      </c>
      <c r="U2250" s="162" t="s">
        <v>246</v>
      </c>
      <c r="V2250" s="162" t="s">
        <v>246</v>
      </c>
      <c r="W2250" s="162" t="s">
        <v>204</v>
      </c>
      <c r="X2250" s="162" t="s">
        <v>205</v>
      </c>
      <c r="Y2250" s="162" t="s">
        <v>205</v>
      </c>
      <c r="Z2250" s="162" t="s">
        <v>246</v>
      </c>
      <c r="AA2250" s="162" t="s">
        <v>204</v>
      </c>
      <c r="AB2250" s="162" t="s">
        <v>246</v>
      </c>
      <c r="AC2250" s="162" t="s">
        <v>204</v>
      </c>
      <c r="AD2250" s="162" t="s">
        <v>204</v>
      </c>
      <c r="AE2250" s="162" t="s">
        <v>204</v>
      </c>
      <c r="AF2250" s="162" t="s">
        <v>204</v>
      </c>
      <c r="AG2250" s="162" t="s">
        <v>197</v>
      </c>
    </row>
    <row r="2251" spans="1:33" x14ac:dyDescent="0.25">
      <c r="A2251" s="162" t="s">
        <v>249</v>
      </c>
      <c r="B2251" s="162" t="s">
        <v>197</v>
      </c>
      <c r="C2251" s="162" t="s">
        <v>197</v>
      </c>
      <c r="D2251" s="162" t="s">
        <v>1358</v>
      </c>
      <c r="E2251" s="162" t="s">
        <v>197</v>
      </c>
      <c r="F2251" s="162" t="s">
        <v>1359</v>
      </c>
      <c r="G2251" s="162" t="s">
        <v>3699</v>
      </c>
      <c r="H2251" s="162" t="s">
        <v>3700</v>
      </c>
      <c r="I2251" s="162" t="s">
        <v>3278</v>
      </c>
      <c r="J2251" s="162" t="s">
        <v>187</v>
      </c>
      <c r="K2251" s="162" t="s">
        <v>47</v>
      </c>
      <c r="L2251" s="162">
        <v>10</v>
      </c>
      <c r="M2251" s="162">
        <v>2019</v>
      </c>
      <c r="N2251" s="162" t="s">
        <v>3704</v>
      </c>
      <c r="O2251" s="162">
        <v>310</v>
      </c>
      <c r="P2251" s="162" t="s">
        <v>246</v>
      </c>
      <c r="Q2251" s="162" t="s">
        <v>246</v>
      </c>
      <c r="R2251" s="162" t="s">
        <v>242</v>
      </c>
      <c r="S2251" s="162" t="s">
        <v>204</v>
      </c>
      <c r="T2251" s="162" t="s">
        <v>204</v>
      </c>
      <c r="U2251" s="162" t="s">
        <v>246</v>
      </c>
      <c r="V2251" s="162" t="s">
        <v>246</v>
      </c>
      <c r="W2251" s="162" t="s">
        <v>204</v>
      </c>
      <c r="X2251" s="162" t="s">
        <v>205</v>
      </c>
      <c r="Y2251" s="162" t="s">
        <v>205</v>
      </c>
      <c r="Z2251" s="162" t="s">
        <v>246</v>
      </c>
      <c r="AA2251" s="162" t="s">
        <v>204</v>
      </c>
      <c r="AB2251" s="162" t="s">
        <v>246</v>
      </c>
      <c r="AC2251" s="162" t="s">
        <v>204</v>
      </c>
      <c r="AD2251" s="162" t="s">
        <v>204</v>
      </c>
      <c r="AE2251" s="162" t="s">
        <v>204</v>
      </c>
      <c r="AF2251" s="162" t="s">
        <v>204</v>
      </c>
      <c r="AG2251" s="162" t="s">
        <v>197</v>
      </c>
    </row>
    <row r="2252" spans="1:33" x14ac:dyDescent="0.25">
      <c r="A2252" s="162" t="s">
        <v>249</v>
      </c>
      <c r="B2252" s="162" t="s">
        <v>197</v>
      </c>
      <c r="C2252" s="162" t="s">
        <v>197</v>
      </c>
      <c r="D2252" s="162" t="s">
        <v>1358</v>
      </c>
      <c r="E2252" s="162" t="s">
        <v>197</v>
      </c>
      <c r="F2252" s="162" t="s">
        <v>1359</v>
      </c>
      <c r="G2252" s="162" t="s">
        <v>3699</v>
      </c>
      <c r="H2252" s="162" t="s">
        <v>3700</v>
      </c>
      <c r="I2252" s="162" t="s">
        <v>3278</v>
      </c>
      <c r="J2252" s="162" t="s">
        <v>187</v>
      </c>
      <c r="K2252" s="162" t="s">
        <v>47</v>
      </c>
      <c r="L2252" s="162">
        <v>12</v>
      </c>
      <c r="M2252" s="162">
        <v>2019</v>
      </c>
      <c r="N2252" s="162" t="s">
        <v>3702</v>
      </c>
      <c r="O2252" s="162">
        <v>91</v>
      </c>
      <c r="P2252" s="162" t="s">
        <v>246</v>
      </c>
      <c r="Q2252" s="162" t="s">
        <v>246</v>
      </c>
      <c r="R2252" s="162" t="s">
        <v>242</v>
      </c>
      <c r="S2252" s="162" t="s">
        <v>204</v>
      </c>
      <c r="T2252" s="162" t="s">
        <v>204</v>
      </c>
      <c r="U2252" s="162" t="s">
        <v>246</v>
      </c>
      <c r="V2252" s="162" t="s">
        <v>246</v>
      </c>
      <c r="W2252" s="162" t="s">
        <v>204</v>
      </c>
      <c r="X2252" s="162" t="s">
        <v>205</v>
      </c>
      <c r="Y2252" s="162" t="s">
        <v>205</v>
      </c>
      <c r="Z2252" s="162" t="s">
        <v>246</v>
      </c>
      <c r="AA2252" s="162" t="s">
        <v>204</v>
      </c>
      <c r="AB2252" s="162" t="s">
        <v>246</v>
      </c>
      <c r="AC2252" s="162" t="s">
        <v>204</v>
      </c>
      <c r="AD2252" s="162" t="s">
        <v>204</v>
      </c>
      <c r="AE2252" s="162" t="s">
        <v>204</v>
      </c>
      <c r="AF2252" s="162" t="s">
        <v>204</v>
      </c>
      <c r="AG2252" s="162" t="s">
        <v>197</v>
      </c>
    </row>
    <row r="2253" spans="1:33" x14ac:dyDescent="0.25">
      <c r="A2253" s="162" t="s">
        <v>249</v>
      </c>
      <c r="B2253" s="162" t="s">
        <v>197</v>
      </c>
      <c r="C2253" s="162" t="s">
        <v>197</v>
      </c>
      <c r="D2253" s="162" t="s">
        <v>1358</v>
      </c>
      <c r="E2253" s="162" t="s">
        <v>197</v>
      </c>
      <c r="F2253" s="162" t="s">
        <v>1359</v>
      </c>
      <c r="G2253" s="162" t="s">
        <v>3699</v>
      </c>
      <c r="H2253" s="162" t="s">
        <v>3700</v>
      </c>
      <c r="I2253" s="162" t="s">
        <v>3278</v>
      </c>
      <c r="J2253" s="162" t="s">
        <v>187</v>
      </c>
      <c r="K2253" s="162" t="s">
        <v>47</v>
      </c>
      <c r="L2253" s="162">
        <v>8</v>
      </c>
      <c r="M2253" s="162">
        <v>2019</v>
      </c>
      <c r="N2253" s="162" t="s">
        <v>3703</v>
      </c>
      <c r="O2253" s="162">
        <v>438</v>
      </c>
      <c r="P2253" s="162" t="s">
        <v>246</v>
      </c>
      <c r="Q2253" s="162" t="s">
        <v>246</v>
      </c>
      <c r="R2253" s="162" t="s">
        <v>242</v>
      </c>
      <c r="S2253" s="162" t="s">
        <v>204</v>
      </c>
      <c r="T2253" s="162" t="s">
        <v>204</v>
      </c>
      <c r="U2253" s="162" t="s">
        <v>246</v>
      </c>
      <c r="V2253" s="162" t="s">
        <v>246</v>
      </c>
      <c r="W2253" s="162" t="s">
        <v>204</v>
      </c>
      <c r="X2253" s="162" t="s">
        <v>205</v>
      </c>
      <c r="Y2253" s="162" t="s">
        <v>205</v>
      </c>
      <c r="Z2253" s="162" t="s">
        <v>246</v>
      </c>
      <c r="AA2253" s="162" t="s">
        <v>204</v>
      </c>
      <c r="AB2253" s="162" t="s">
        <v>246</v>
      </c>
      <c r="AC2253" s="162" t="s">
        <v>204</v>
      </c>
      <c r="AD2253" s="162" t="s">
        <v>204</v>
      </c>
      <c r="AE2253" s="162" t="s">
        <v>204</v>
      </c>
      <c r="AF2253" s="162" t="s">
        <v>204</v>
      </c>
      <c r="AG2253" s="162" t="s">
        <v>197</v>
      </c>
    </row>
    <row r="2254" spans="1:33" x14ac:dyDescent="0.25">
      <c r="A2254" s="162" t="s">
        <v>249</v>
      </c>
      <c r="B2254" s="162" t="s">
        <v>197</v>
      </c>
      <c r="C2254" s="162" t="s">
        <v>197</v>
      </c>
      <c r="D2254" s="162" t="s">
        <v>1358</v>
      </c>
      <c r="E2254" s="162" t="s">
        <v>197</v>
      </c>
      <c r="F2254" s="162" t="s">
        <v>1359</v>
      </c>
      <c r="G2254" s="162" t="s">
        <v>3699</v>
      </c>
      <c r="H2254" s="162" t="s">
        <v>3700</v>
      </c>
      <c r="I2254" s="162" t="s">
        <v>3278</v>
      </c>
      <c r="J2254" s="162" t="s">
        <v>187</v>
      </c>
      <c r="K2254" s="162" t="s">
        <v>47</v>
      </c>
      <c r="L2254" s="162">
        <v>7</v>
      </c>
      <c r="M2254" s="162">
        <v>2019</v>
      </c>
      <c r="N2254" s="162" t="s">
        <v>3705</v>
      </c>
      <c r="O2254" s="162">
        <v>473</v>
      </c>
      <c r="P2254" s="162" t="s">
        <v>246</v>
      </c>
      <c r="Q2254" s="162" t="s">
        <v>246</v>
      </c>
      <c r="R2254" s="162" t="s">
        <v>242</v>
      </c>
      <c r="S2254" s="162" t="s">
        <v>204</v>
      </c>
      <c r="T2254" s="162" t="s">
        <v>204</v>
      </c>
      <c r="U2254" s="162" t="s">
        <v>246</v>
      </c>
      <c r="V2254" s="162" t="s">
        <v>246</v>
      </c>
      <c r="W2254" s="162" t="s">
        <v>204</v>
      </c>
      <c r="X2254" s="162" t="s">
        <v>205</v>
      </c>
      <c r="Y2254" s="162" t="s">
        <v>205</v>
      </c>
      <c r="Z2254" s="162" t="s">
        <v>246</v>
      </c>
      <c r="AA2254" s="162" t="s">
        <v>204</v>
      </c>
      <c r="AB2254" s="162" t="s">
        <v>246</v>
      </c>
      <c r="AC2254" s="162" t="s">
        <v>204</v>
      </c>
      <c r="AD2254" s="162" t="s">
        <v>204</v>
      </c>
      <c r="AE2254" s="162" t="s">
        <v>204</v>
      </c>
      <c r="AF2254" s="162" t="s">
        <v>204</v>
      </c>
      <c r="AG2254" s="162" t="s">
        <v>197</v>
      </c>
    </row>
    <row r="2255" spans="1:33" x14ac:dyDescent="0.25">
      <c r="A2255" s="162" t="s">
        <v>249</v>
      </c>
      <c r="B2255" s="162" t="s">
        <v>197</v>
      </c>
      <c r="C2255" s="162" t="s">
        <v>197</v>
      </c>
      <c r="D2255" s="162" t="s">
        <v>1358</v>
      </c>
      <c r="E2255" s="162" t="s">
        <v>197</v>
      </c>
      <c r="F2255" s="162" t="s">
        <v>1359</v>
      </c>
      <c r="G2255" s="162" t="s">
        <v>3125</v>
      </c>
      <c r="H2255" s="162" t="s">
        <v>3126</v>
      </c>
      <c r="I2255" s="162" t="s">
        <v>1419</v>
      </c>
      <c r="J2255" s="162" t="s">
        <v>1412</v>
      </c>
      <c r="K2255" s="162" t="s">
        <v>47</v>
      </c>
      <c r="L2255" s="162">
        <v>8</v>
      </c>
      <c r="M2255" s="162">
        <v>2019</v>
      </c>
      <c r="N2255" s="162" t="s">
        <v>3707</v>
      </c>
      <c r="O2255" s="162">
        <v>3106</v>
      </c>
      <c r="P2255" s="162" t="s">
        <v>246</v>
      </c>
      <c r="Q2255" s="162" t="s">
        <v>246</v>
      </c>
      <c r="R2255" s="162" t="s">
        <v>242</v>
      </c>
      <c r="S2255" s="162" t="s">
        <v>204</v>
      </c>
      <c r="T2255" s="162" t="s">
        <v>204</v>
      </c>
      <c r="U2255" s="162" t="s">
        <v>246</v>
      </c>
      <c r="V2255" s="162" t="s">
        <v>246</v>
      </c>
      <c r="W2255" s="162" t="s">
        <v>204</v>
      </c>
      <c r="X2255" s="162" t="s">
        <v>246</v>
      </c>
      <c r="Y2255" s="162" t="s">
        <v>205</v>
      </c>
      <c r="Z2255" s="162" t="s">
        <v>246</v>
      </c>
      <c r="AA2255" s="162" t="s">
        <v>204</v>
      </c>
      <c r="AB2255" s="162" t="s">
        <v>246</v>
      </c>
      <c r="AC2255" s="162" t="s">
        <v>204</v>
      </c>
      <c r="AD2255" s="162" t="s">
        <v>204</v>
      </c>
      <c r="AE2255" s="162" t="s">
        <v>246</v>
      </c>
      <c r="AF2255" s="162" t="s">
        <v>204</v>
      </c>
      <c r="AG2255" s="162" t="s">
        <v>197</v>
      </c>
    </row>
    <row r="2256" spans="1:33" x14ac:dyDescent="0.25">
      <c r="A2256" s="162" t="s">
        <v>249</v>
      </c>
      <c r="B2256" s="162" t="s">
        <v>197</v>
      </c>
      <c r="C2256" s="162" t="s">
        <v>197</v>
      </c>
      <c r="D2256" s="162" t="s">
        <v>1358</v>
      </c>
      <c r="E2256" s="162" t="s">
        <v>197</v>
      </c>
      <c r="F2256" s="162" t="s">
        <v>1359</v>
      </c>
      <c r="G2256" s="162" t="s">
        <v>3125</v>
      </c>
      <c r="H2256" s="162" t="s">
        <v>3126</v>
      </c>
      <c r="I2256" s="162" t="s">
        <v>1419</v>
      </c>
      <c r="J2256" s="162" t="s">
        <v>1412</v>
      </c>
      <c r="K2256" s="162" t="s">
        <v>47</v>
      </c>
      <c r="L2256" s="162">
        <v>9</v>
      </c>
      <c r="M2256" s="162">
        <v>2019</v>
      </c>
      <c r="N2256" s="162" t="s">
        <v>3708</v>
      </c>
      <c r="O2256" s="162">
        <v>1924</v>
      </c>
      <c r="P2256" s="162" t="s">
        <v>246</v>
      </c>
      <c r="Q2256" s="162" t="s">
        <v>246</v>
      </c>
      <c r="R2256" s="162" t="s">
        <v>242</v>
      </c>
      <c r="S2256" s="162" t="s">
        <v>204</v>
      </c>
      <c r="T2256" s="162" t="s">
        <v>204</v>
      </c>
      <c r="U2256" s="162" t="s">
        <v>246</v>
      </c>
      <c r="V2256" s="162" t="s">
        <v>246</v>
      </c>
      <c r="W2256" s="162" t="s">
        <v>204</v>
      </c>
      <c r="X2256" s="162" t="s">
        <v>246</v>
      </c>
      <c r="Y2256" s="162" t="s">
        <v>205</v>
      </c>
      <c r="Z2256" s="162" t="s">
        <v>246</v>
      </c>
      <c r="AA2256" s="162" t="s">
        <v>204</v>
      </c>
      <c r="AB2256" s="162" t="s">
        <v>246</v>
      </c>
      <c r="AC2256" s="162" t="s">
        <v>204</v>
      </c>
      <c r="AD2256" s="162" t="s">
        <v>204</v>
      </c>
      <c r="AE2256" s="162" t="s">
        <v>246</v>
      </c>
      <c r="AF2256" s="162" t="s">
        <v>204</v>
      </c>
      <c r="AG2256" s="162" t="s">
        <v>197</v>
      </c>
    </row>
    <row r="2257" spans="1:33" x14ac:dyDescent="0.25">
      <c r="A2257" s="162" t="s">
        <v>249</v>
      </c>
      <c r="B2257" s="162" t="s">
        <v>197</v>
      </c>
      <c r="C2257" s="162" t="s">
        <v>197</v>
      </c>
      <c r="D2257" s="162" t="s">
        <v>1358</v>
      </c>
      <c r="E2257" s="162" t="s">
        <v>197</v>
      </c>
      <c r="F2257" s="162" t="s">
        <v>1359</v>
      </c>
      <c r="G2257" s="162" t="s">
        <v>3125</v>
      </c>
      <c r="H2257" s="162" t="s">
        <v>3126</v>
      </c>
      <c r="I2257" s="162" t="s">
        <v>1419</v>
      </c>
      <c r="J2257" s="162" t="s">
        <v>1412</v>
      </c>
      <c r="K2257" s="162" t="s">
        <v>47</v>
      </c>
      <c r="L2257" s="162">
        <v>7</v>
      </c>
      <c r="M2257" s="162">
        <v>2019</v>
      </c>
      <c r="N2257" s="162" t="s">
        <v>3706</v>
      </c>
      <c r="O2257" s="162">
        <v>3170</v>
      </c>
      <c r="P2257" s="162" t="s">
        <v>246</v>
      </c>
      <c r="Q2257" s="162" t="s">
        <v>246</v>
      </c>
      <c r="R2257" s="162" t="s">
        <v>242</v>
      </c>
      <c r="S2257" s="162" t="s">
        <v>204</v>
      </c>
      <c r="T2257" s="162" t="s">
        <v>204</v>
      </c>
      <c r="U2257" s="162" t="s">
        <v>246</v>
      </c>
      <c r="V2257" s="162" t="s">
        <v>246</v>
      </c>
      <c r="W2257" s="162" t="s">
        <v>204</v>
      </c>
      <c r="X2257" s="162" t="s">
        <v>246</v>
      </c>
      <c r="Y2257" s="162" t="s">
        <v>205</v>
      </c>
      <c r="Z2257" s="162" t="s">
        <v>246</v>
      </c>
      <c r="AA2257" s="162" t="s">
        <v>204</v>
      </c>
      <c r="AB2257" s="162" t="s">
        <v>246</v>
      </c>
      <c r="AC2257" s="162" t="s">
        <v>204</v>
      </c>
      <c r="AD2257" s="162" t="s">
        <v>204</v>
      </c>
      <c r="AE2257" s="162" t="s">
        <v>246</v>
      </c>
      <c r="AF2257" s="162" t="s">
        <v>204</v>
      </c>
      <c r="AG2257" s="162" t="s">
        <v>197</v>
      </c>
    </row>
    <row r="2258" spans="1:33" x14ac:dyDescent="0.25">
      <c r="A2258" s="162" t="s">
        <v>249</v>
      </c>
      <c r="B2258" s="162" t="s">
        <v>197</v>
      </c>
      <c r="C2258" s="162" t="s">
        <v>197</v>
      </c>
      <c r="D2258" s="162" t="s">
        <v>1358</v>
      </c>
      <c r="E2258" s="162" t="s">
        <v>3718</v>
      </c>
      <c r="F2258" s="162" t="s">
        <v>1359</v>
      </c>
      <c r="G2258" s="162" t="s">
        <v>3710</v>
      </c>
      <c r="H2258" s="162" t="s">
        <v>3711</v>
      </c>
      <c r="I2258" s="162" t="s">
        <v>3712</v>
      </c>
      <c r="J2258" s="162" t="s">
        <v>186</v>
      </c>
      <c r="K2258" s="162" t="s">
        <v>10</v>
      </c>
      <c r="L2258" s="162">
        <v>9</v>
      </c>
      <c r="M2258" s="162">
        <v>2020</v>
      </c>
      <c r="N2258" s="162" t="s">
        <v>3719</v>
      </c>
      <c r="O2258" s="162">
        <v>167</v>
      </c>
      <c r="P2258" s="162" t="s">
        <v>246</v>
      </c>
      <c r="Q2258" s="162" t="s">
        <v>246</v>
      </c>
      <c r="R2258" s="162" t="s">
        <v>242</v>
      </c>
      <c r="S2258" s="162" t="s">
        <v>204</v>
      </c>
      <c r="T2258" s="162" t="s">
        <v>204</v>
      </c>
      <c r="U2258" s="162" t="s">
        <v>246</v>
      </c>
      <c r="V2258" s="162" t="s">
        <v>246</v>
      </c>
      <c r="W2258" s="162" t="s">
        <v>204</v>
      </c>
      <c r="X2258" s="162" t="s">
        <v>246</v>
      </c>
      <c r="Y2258" s="162" t="s">
        <v>204</v>
      </c>
      <c r="Z2258" s="162" t="s">
        <v>246</v>
      </c>
      <c r="AA2258" s="162" t="s">
        <v>204</v>
      </c>
      <c r="AB2258" s="162" t="s">
        <v>246</v>
      </c>
      <c r="AC2258" s="162" t="s">
        <v>204</v>
      </c>
      <c r="AD2258" s="162" t="s">
        <v>204</v>
      </c>
      <c r="AE2258" s="162" t="s">
        <v>246</v>
      </c>
      <c r="AF2258" s="162" t="s">
        <v>204</v>
      </c>
      <c r="AG2258" s="162" t="s">
        <v>197</v>
      </c>
    </row>
    <row r="2259" spans="1:33" x14ac:dyDescent="0.25">
      <c r="A2259" s="162" t="s">
        <v>249</v>
      </c>
      <c r="B2259" s="162" t="s">
        <v>197</v>
      </c>
      <c r="C2259" s="162" t="s">
        <v>197</v>
      </c>
      <c r="D2259" s="162" t="s">
        <v>1358</v>
      </c>
      <c r="E2259" s="162" t="s">
        <v>3725</v>
      </c>
      <c r="F2259" s="162" t="s">
        <v>1359</v>
      </c>
      <c r="G2259" s="162" t="s">
        <v>3710</v>
      </c>
      <c r="H2259" s="162" t="s">
        <v>3711</v>
      </c>
      <c r="I2259" s="162" t="s">
        <v>3712</v>
      </c>
      <c r="J2259" s="162" t="s">
        <v>186</v>
      </c>
      <c r="K2259" s="162" t="s">
        <v>10</v>
      </c>
      <c r="L2259" s="162">
        <v>9</v>
      </c>
      <c r="M2259" s="162">
        <v>2020</v>
      </c>
      <c r="N2259" s="162" t="s">
        <v>3726</v>
      </c>
      <c r="O2259" s="162">
        <v>1565</v>
      </c>
      <c r="P2259" s="162" t="s">
        <v>246</v>
      </c>
      <c r="Q2259" s="162" t="s">
        <v>246</v>
      </c>
      <c r="R2259" s="162" t="s">
        <v>242</v>
      </c>
      <c r="S2259" s="162" t="s">
        <v>204</v>
      </c>
      <c r="T2259" s="162" t="s">
        <v>204</v>
      </c>
      <c r="U2259" s="162" t="s">
        <v>246</v>
      </c>
      <c r="V2259" s="162" t="s">
        <v>246</v>
      </c>
      <c r="W2259" s="162" t="s">
        <v>204</v>
      </c>
      <c r="X2259" s="162" t="s">
        <v>246</v>
      </c>
      <c r="Y2259" s="162" t="s">
        <v>204</v>
      </c>
      <c r="Z2259" s="162" t="s">
        <v>246</v>
      </c>
      <c r="AA2259" s="162" t="s">
        <v>204</v>
      </c>
      <c r="AB2259" s="162" t="s">
        <v>246</v>
      </c>
      <c r="AC2259" s="162" t="s">
        <v>204</v>
      </c>
      <c r="AD2259" s="162" t="s">
        <v>204</v>
      </c>
      <c r="AE2259" s="162" t="s">
        <v>246</v>
      </c>
      <c r="AF2259" s="162" t="s">
        <v>204</v>
      </c>
      <c r="AG2259" s="162" t="s">
        <v>197</v>
      </c>
    </row>
    <row r="2260" spans="1:33" x14ac:dyDescent="0.25">
      <c r="A2260" s="162" t="s">
        <v>249</v>
      </c>
      <c r="B2260" s="162" t="s">
        <v>197</v>
      </c>
      <c r="C2260" s="162" t="s">
        <v>197</v>
      </c>
      <c r="D2260" s="162" t="s">
        <v>1358</v>
      </c>
      <c r="E2260" s="162" t="s">
        <v>3723</v>
      </c>
      <c r="F2260" s="162" t="s">
        <v>1359</v>
      </c>
      <c r="G2260" s="162" t="s">
        <v>3710</v>
      </c>
      <c r="H2260" s="162" t="s">
        <v>3711</v>
      </c>
      <c r="I2260" s="162" t="s">
        <v>3712</v>
      </c>
      <c r="J2260" s="162" t="s">
        <v>186</v>
      </c>
      <c r="K2260" s="162" t="s">
        <v>10</v>
      </c>
      <c r="L2260" s="162">
        <v>9</v>
      </c>
      <c r="M2260" s="162">
        <v>2020</v>
      </c>
      <c r="N2260" s="162" t="s">
        <v>3724</v>
      </c>
      <c r="O2260" s="162">
        <v>201</v>
      </c>
      <c r="P2260" s="162" t="s">
        <v>246</v>
      </c>
      <c r="Q2260" s="162" t="s">
        <v>246</v>
      </c>
      <c r="R2260" s="162" t="s">
        <v>242</v>
      </c>
      <c r="S2260" s="162" t="s">
        <v>204</v>
      </c>
      <c r="T2260" s="162" t="s">
        <v>204</v>
      </c>
      <c r="U2260" s="162" t="s">
        <v>246</v>
      </c>
      <c r="V2260" s="162" t="s">
        <v>246</v>
      </c>
      <c r="W2260" s="162" t="s">
        <v>204</v>
      </c>
      <c r="X2260" s="162" t="s">
        <v>246</v>
      </c>
      <c r="Y2260" s="162" t="s">
        <v>204</v>
      </c>
      <c r="Z2260" s="162" t="s">
        <v>246</v>
      </c>
      <c r="AA2260" s="162" t="s">
        <v>204</v>
      </c>
      <c r="AB2260" s="162" t="s">
        <v>246</v>
      </c>
      <c r="AC2260" s="162" t="s">
        <v>204</v>
      </c>
      <c r="AD2260" s="162" t="s">
        <v>204</v>
      </c>
      <c r="AE2260" s="162" t="s">
        <v>246</v>
      </c>
      <c r="AF2260" s="162" t="s">
        <v>204</v>
      </c>
      <c r="AG2260" s="162" t="s">
        <v>197</v>
      </c>
    </row>
    <row r="2261" spans="1:33" x14ac:dyDescent="0.25">
      <c r="A2261" s="162" t="s">
        <v>249</v>
      </c>
      <c r="B2261" s="162" t="s">
        <v>197</v>
      </c>
      <c r="C2261" s="162" t="s">
        <v>197</v>
      </c>
      <c r="D2261" s="162" t="s">
        <v>1358</v>
      </c>
      <c r="E2261" s="162" t="s">
        <v>3716</v>
      </c>
      <c r="F2261" s="162" t="s">
        <v>1359</v>
      </c>
      <c r="G2261" s="162" t="s">
        <v>3710</v>
      </c>
      <c r="H2261" s="162" t="s">
        <v>3711</v>
      </c>
      <c r="I2261" s="162" t="s">
        <v>3712</v>
      </c>
      <c r="J2261" s="162" t="s">
        <v>186</v>
      </c>
      <c r="K2261" s="162" t="s">
        <v>10</v>
      </c>
      <c r="L2261" s="162">
        <v>9</v>
      </c>
      <c r="M2261" s="162">
        <v>2020</v>
      </c>
      <c r="N2261" s="162" t="s">
        <v>3722</v>
      </c>
      <c r="O2261" s="162">
        <v>448</v>
      </c>
      <c r="P2261" s="162" t="s">
        <v>246</v>
      </c>
      <c r="Q2261" s="162" t="s">
        <v>246</v>
      </c>
      <c r="R2261" s="162" t="s">
        <v>242</v>
      </c>
      <c r="S2261" s="162" t="s">
        <v>204</v>
      </c>
      <c r="T2261" s="162" t="s">
        <v>204</v>
      </c>
      <c r="U2261" s="162" t="s">
        <v>246</v>
      </c>
      <c r="V2261" s="162" t="s">
        <v>246</v>
      </c>
      <c r="W2261" s="162" t="s">
        <v>204</v>
      </c>
      <c r="X2261" s="162" t="s">
        <v>246</v>
      </c>
      <c r="Y2261" s="162" t="s">
        <v>204</v>
      </c>
      <c r="Z2261" s="162" t="s">
        <v>246</v>
      </c>
      <c r="AA2261" s="162" t="s">
        <v>204</v>
      </c>
      <c r="AB2261" s="162" t="s">
        <v>246</v>
      </c>
      <c r="AC2261" s="162" t="s">
        <v>204</v>
      </c>
      <c r="AD2261" s="162" t="s">
        <v>204</v>
      </c>
      <c r="AE2261" s="162" t="s">
        <v>246</v>
      </c>
      <c r="AF2261" s="162" t="s">
        <v>204</v>
      </c>
      <c r="AG2261" s="162" t="s">
        <v>197</v>
      </c>
    </row>
    <row r="2262" spans="1:33" x14ac:dyDescent="0.25">
      <c r="A2262" s="162" t="s">
        <v>249</v>
      </c>
      <c r="B2262" s="162" t="s">
        <v>197</v>
      </c>
      <c r="C2262" s="162" t="s">
        <v>197</v>
      </c>
      <c r="D2262" s="162" t="s">
        <v>1358</v>
      </c>
      <c r="E2262" s="162" t="s">
        <v>3720</v>
      </c>
      <c r="F2262" s="162" t="s">
        <v>1359</v>
      </c>
      <c r="G2262" s="162" t="s">
        <v>3710</v>
      </c>
      <c r="H2262" s="162" t="s">
        <v>3711</v>
      </c>
      <c r="I2262" s="162" t="s">
        <v>3712</v>
      </c>
      <c r="J2262" s="162" t="s">
        <v>186</v>
      </c>
      <c r="K2262" s="162" t="s">
        <v>10</v>
      </c>
      <c r="L2262" s="162">
        <v>9</v>
      </c>
      <c r="M2262" s="162">
        <v>2020</v>
      </c>
      <c r="N2262" s="162" t="s">
        <v>3721</v>
      </c>
      <c r="O2262" s="162">
        <v>397</v>
      </c>
      <c r="P2262" s="162" t="s">
        <v>246</v>
      </c>
      <c r="Q2262" s="162" t="s">
        <v>246</v>
      </c>
      <c r="R2262" s="162" t="s">
        <v>242</v>
      </c>
      <c r="S2262" s="162" t="s">
        <v>204</v>
      </c>
      <c r="T2262" s="162" t="s">
        <v>204</v>
      </c>
      <c r="U2262" s="162" t="s">
        <v>246</v>
      </c>
      <c r="V2262" s="162" t="s">
        <v>246</v>
      </c>
      <c r="W2262" s="162" t="s">
        <v>204</v>
      </c>
      <c r="X2262" s="162" t="s">
        <v>246</v>
      </c>
      <c r="Y2262" s="162" t="s">
        <v>204</v>
      </c>
      <c r="Z2262" s="162" t="s">
        <v>246</v>
      </c>
      <c r="AA2262" s="162" t="s">
        <v>204</v>
      </c>
      <c r="AB2262" s="162" t="s">
        <v>246</v>
      </c>
      <c r="AC2262" s="162" t="s">
        <v>204</v>
      </c>
      <c r="AD2262" s="162" t="s">
        <v>204</v>
      </c>
      <c r="AE2262" s="162" t="s">
        <v>246</v>
      </c>
      <c r="AF2262" s="162" t="s">
        <v>204</v>
      </c>
      <c r="AG2262" s="162" t="s">
        <v>197</v>
      </c>
    </row>
    <row r="2263" spans="1:33" x14ac:dyDescent="0.25">
      <c r="A2263" s="162" t="s">
        <v>249</v>
      </c>
      <c r="B2263" s="162" t="s">
        <v>197</v>
      </c>
      <c r="C2263" s="162" t="s">
        <v>197</v>
      </c>
      <c r="D2263" s="162" t="s">
        <v>1358</v>
      </c>
      <c r="E2263" s="162" t="s">
        <v>3738</v>
      </c>
      <c r="F2263" s="162" t="s">
        <v>1359</v>
      </c>
      <c r="G2263" s="162" t="s">
        <v>3710</v>
      </c>
      <c r="H2263" s="162" t="s">
        <v>3711</v>
      </c>
      <c r="I2263" s="162" t="s">
        <v>3712</v>
      </c>
      <c r="J2263" s="162" t="s">
        <v>186</v>
      </c>
      <c r="K2263" s="162" t="s">
        <v>10</v>
      </c>
      <c r="L2263" s="162">
        <v>9</v>
      </c>
      <c r="M2263" s="162">
        <v>2020</v>
      </c>
      <c r="N2263" s="162" t="s">
        <v>3739</v>
      </c>
      <c r="O2263" s="162">
        <v>1705</v>
      </c>
      <c r="P2263" s="162" t="s">
        <v>246</v>
      </c>
      <c r="Q2263" s="162" t="s">
        <v>246</v>
      </c>
      <c r="R2263" s="162" t="s">
        <v>242</v>
      </c>
      <c r="S2263" s="162" t="s">
        <v>204</v>
      </c>
      <c r="T2263" s="162" t="s">
        <v>204</v>
      </c>
      <c r="U2263" s="162" t="s">
        <v>246</v>
      </c>
      <c r="V2263" s="162" t="s">
        <v>246</v>
      </c>
      <c r="W2263" s="162" t="s">
        <v>204</v>
      </c>
      <c r="X2263" s="162" t="s">
        <v>246</v>
      </c>
      <c r="Y2263" s="162" t="s">
        <v>204</v>
      </c>
      <c r="Z2263" s="162" t="s">
        <v>246</v>
      </c>
      <c r="AA2263" s="162" t="s">
        <v>204</v>
      </c>
      <c r="AB2263" s="162" t="s">
        <v>246</v>
      </c>
      <c r="AC2263" s="162" t="s">
        <v>204</v>
      </c>
      <c r="AD2263" s="162" t="s">
        <v>204</v>
      </c>
      <c r="AE2263" s="162" t="s">
        <v>246</v>
      </c>
      <c r="AF2263" s="162" t="s">
        <v>204</v>
      </c>
      <c r="AG2263" s="162" t="s">
        <v>197</v>
      </c>
    </row>
    <row r="2264" spans="1:33" x14ac:dyDescent="0.25">
      <c r="A2264" s="162" t="s">
        <v>249</v>
      </c>
      <c r="B2264" s="162" t="s">
        <v>197</v>
      </c>
      <c r="C2264" s="162" t="s">
        <v>197</v>
      </c>
      <c r="D2264" s="162" t="s">
        <v>1358</v>
      </c>
      <c r="E2264" s="162" t="s">
        <v>3727</v>
      </c>
      <c r="F2264" s="162" t="s">
        <v>1359</v>
      </c>
      <c r="G2264" s="162" t="s">
        <v>3710</v>
      </c>
      <c r="H2264" s="162" t="s">
        <v>3711</v>
      </c>
      <c r="I2264" s="162" t="s">
        <v>3712</v>
      </c>
      <c r="J2264" s="162" t="s">
        <v>186</v>
      </c>
      <c r="K2264" s="162" t="s">
        <v>10</v>
      </c>
      <c r="L2264" s="162">
        <v>9</v>
      </c>
      <c r="M2264" s="162">
        <v>2020</v>
      </c>
      <c r="N2264" s="162" t="s">
        <v>3728</v>
      </c>
      <c r="O2264" s="162">
        <v>703</v>
      </c>
      <c r="P2264" s="162" t="s">
        <v>246</v>
      </c>
      <c r="Q2264" s="162" t="s">
        <v>246</v>
      </c>
      <c r="R2264" s="162" t="s">
        <v>242</v>
      </c>
      <c r="S2264" s="162" t="s">
        <v>204</v>
      </c>
      <c r="T2264" s="162" t="s">
        <v>204</v>
      </c>
      <c r="U2264" s="162" t="s">
        <v>246</v>
      </c>
      <c r="V2264" s="162" t="s">
        <v>246</v>
      </c>
      <c r="W2264" s="162" t="s">
        <v>204</v>
      </c>
      <c r="X2264" s="162" t="s">
        <v>246</v>
      </c>
      <c r="Y2264" s="162" t="s">
        <v>204</v>
      </c>
      <c r="Z2264" s="162" t="s">
        <v>246</v>
      </c>
      <c r="AA2264" s="162" t="s">
        <v>204</v>
      </c>
      <c r="AB2264" s="162" t="s">
        <v>246</v>
      </c>
      <c r="AC2264" s="162" t="s">
        <v>204</v>
      </c>
      <c r="AD2264" s="162" t="s">
        <v>204</v>
      </c>
      <c r="AE2264" s="162" t="s">
        <v>246</v>
      </c>
      <c r="AF2264" s="162" t="s">
        <v>204</v>
      </c>
      <c r="AG2264" s="162" t="s">
        <v>197</v>
      </c>
    </row>
    <row r="2265" spans="1:33" x14ac:dyDescent="0.25">
      <c r="A2265" s="162" t="s">
        <v>249</v>
      </c>
      <c r="B2265" s="162" t="s">
        <v>197</v>
      </c>
      <c r="C2265" s="162" t="s">
        <v>197</v>
      </c>
      <c r="D2265" s="162" t="s">
        <v>1358</v>
      </c>
      <c r="E2265" s="162" t="s">
        <v>3709</v>
      </c>
      <c r="F2265" s="162" t="s">
        <v>1359</v>
      </c>
      <c r="G2265" s="162" t="s">
        <v>3710</v>
      </c>
      <c r="H2265" s="162" t="s">
        <v>3711</v>
      </c>
      <c r="I2265" s="162" t="s">
        <v>3712</v>
      </c>
      <c r="J2265" s="162" t="s">
        <v>186</v>
      </c>
      <c r="K2265" s="162" t="s">
        <v>10</v>
      </c>
      <c r="L2265" s="162">
        <v>9</v>
      </c>
      <c r="M2265" s="162">
        <v>2020</v>
      </c>
      <c r="N2265" s="162" t="s">
        <v>3735</v>
      </c>
      <c r="O2265" s="162">
        <v>5537</v>
      </c>
      <c r="P2265" s="162" t="s">
        <v>246</v>
      </c>
      <c r="Q2265" s="162" t="s">
        <v>246</v>
      </c>
      <c r="R2265" s="162" t="s">
        <v>242</v>
      </c>
      <c r="S2265" s="162" t="s">
        <v>204</v>
      </c>
      <c r="T2265" s="162" t="s">
        <v>204</v>
      </c>
      <c r="U2265" s="162" t="s">
        <v>246</v>
      </c>
      <c r="V2265" s="162" t="s">
        <v>246</v>
      </c>
      <c r="W2265" s="162" t="s">
        <v>204</v>
      </c>
      <c r="X2265" s="162" t="s">
        <v>246</v>
      </c>
      <c r="Y2265" s="162" t="s">
        <v>204</v>
      </c>
      <c r="Z2265" s="162" t="s">
        <v>246</v>
      </c>
      <c r="AA2265" s="162" t="s">
        <v>204</v>
      </c>
      <c r="AB2265" s="162" t="s">
        <v>246</v>
      </c>
      <c r="AC2265" s="162" t="s">
        <v>204</v>
      </c>
      <c r="AD2265" s="162" t="s">
        <v>204</v>
      </c>
      <c r="AE2265" s="162" t="s">
        <v>246</v>
      </c>
      <c r="AF2265" s="162" t="s">
        <v>204</v>
      </c>
      <c r="AG2265" s="162" t="s">
        <v>197</v>
      </c>
    </row>
    <row r="2266" spans="1:33" x14ac:dyDescent="0.25">
      <c r="A2266" s="162" t="s">
        <v>249</v>
      </c>
      <c r="B2266" s="162" t="s">
        <v>197</v>
      </c>
      <c r="C2266" s="162" t="s">
        <v>197</v>
      </c>
      <c r="D2266" s="162" t="s">
        <v>1358</v>
      </c>
      <c r="E2266" s="162" t="s">
        <v>3729</v>
      </c>
      <c r="F2266" s="162" t="s">
        <v>1359</v>
      </c>
      <c r="G2266" s="162" t="s">
        <v>3710</v>
      </c>
      <c r="H2266" s="162" t="s">
        <v>3711</v>
      </c>
      <c r="I2266" s="162" t="s">
        <v>3712</v>
      </c>
      <c r="J2266" s="162" t="s">
        <v>186</v>
      </c>
      <c r="K2266" s="162" t="s">
        <v>10</v>
      </c>
      <c r="L2266" s="162">
        <v>9</v>
      </c>
      <c r="M2266" s="162">
        <v>2020</v>
      </c>
      <c r="N2266" s="162" t="s">
        <v>3730</v>
      </c>
      <c r="O2266" s="162">
        <v>1688</v>
      </c>
      <c r="P2266" s="162" t="s">
        <v>246</v>
      </c>
      <c r="Q2266" s="162" t="s">
        <v>246</v>
      </c>
      <c r="R2266" s="162" t="s">
        <v>242</v>
      </c>
      <c r="S2266" s="162" t="s">
        <v>204</v>
      </c>
      <c r="T2266" s="162" t="s">
        <v>204</v>
      </c>
      <c r="U2266" s="162" t="s">
        <v>246</v>
      </c>
      <c r="V2266" s="162" t="s">
        <v>246</v>
      </c>
      <c r="W2266" s="162" t="s">
        <v>204</v>
      </c>
      <c r="X2266" s="162" t="s">
        <v>246</v>
      </c>
      <c r="Y2266" s="162" t="s">
        <v>204</v>
      </c>
      <c r="Z2266" s="162" t="s">
        <v>246</v>
      </c>
      <c r="AA2266" s="162" t="s">
        <v>204</v>
      </c>
      <c r="AB2266" s="162" t="s">
        <v>246</v>
      </c>
      <c r="AC2266" s="162" t="s">
        <v>204</v>
      </c>
      <c r="AD2266" s="162" t="s">
        <v>204</v>
      </c>
      <c r="AE2266" s="162" t="s">
        <v>246</v>
      </c>
      <c r="AF2266" s="162" t="s">
        <v>204</v>
      </c>
      <c r="AG2266" s="162" t="s">
        <v>197</v>
      </c>
    </row>
    <row r="2267" spans="1:33" x14ac:dyDescent="0.25">
      <c r="A2267" s="162" t="s">
        <v>249</v>
      </c>
      <c r="B2267" s="162" t="s">
        <v>197</v>
      </c>
      <c r="C2267" s="162" t="s">
        <v>197</v>
      </c>
      <c r="D2267" s="162" t="s">
        <v>1358</v>
      </c>
      <c r="E2267" s="162" t="s">
        <v>3731</v>
      </c>
      <c r="F2267" s="162" t="s">
        <v>1359</v>
      </c>
      <c r="G2267" s="162" t="s">
        <v>3710</v>
      </c>
      <c r="H2267" s="162" t="s">
        <v>3711</v>
      </c>
      <c r="I2267" s="162" t="s">
        <v>3712</v>
      </c>
      <c r="J2267" s="162" t="s">
        <v>186</v>
      </c>
      <c r="K2267" s="162" t="s">
        <v>10</v>
      </c>
      <c r="L2267" s="162">
        <v>9</v>
      </c>
      <c r="M2267" s="162">
        <v>2020</v>
      </c>
      <c r="N2267" s="162" t="s">
        <v>3732</v>
      </c>
      <c r="O2267" s="162">
        <v>834</v>
      </c>
      <c r="P2267" s="162" t="s">
        <v>246</v>
      </c>
      <c r="Q2267" s="162" t="s">
        <v>246</v>
      </c>
      <c r="R2267" s="162" t="s">
        <v>242</v>
      </c>
      <c r="S2267" s="162" t="s">
        <v>204</v>
      </c>
      <c r="T2267" s="162" t="s">
        <v>204</v>
      </c>
      <c r="U2267" s="162" t="s">
        <v>246</v>
      </c>
      <c r="V2267" s="162" t="s">
        <v>246</v>
      </c>
      <c r="W2267" s="162" t="s">
        <v>204</v>
      </c>
      <c r="X2267" s="162" t="s">
        <v>246</v>
      </c>
      <c r="Y2267" s="162" t="s">
        <v>204</v>
      </c>
      <c r="Z2267" s="162" t="s">
        <v>246</v>
      </c>
      <c r="AA2267" s="162" t="s">
        <v>204</v>
      </c>
      <c r="AB2267" s="162" t="s">
        <v>246</v>
      </c>
      <c r="AC2267" s="162" t="s">
        <v>204</v>
      </c>
      <c r="AD2267" s="162" t="s">
        <v>204</v>
      </c>
      <c r="AE2267" s="162" t="s">
        <v>246</v>
      </c>
      <c r="AF2267" s="162" t="s">
        <v>204</v>
      </c>
      <c r="AG2267" s="162" t="s">
        <v>197</v>
      </c>
    </row>
    <row r="2268" spans="1:33" x14ac:dyDescent="0.25">
      <c r="A2268" s="162" t="s">
        <v>249</v>
      </c>
      <c r="B2268" s="162" t="s">
        <v>197</v>
      </c>
      <c r="C2268" s="162" t="s">
        <v>197</v>
      </c>
      <c r="D2268" s="162" t="s">
        <v>1358</v>
      </c>
      <c r="E2268" s="162" t="s">
        <v>3736</v>
      </c>
      <c r="F2268" s="162" t="s">
        <v>1359</v>
      </c>
      <c r="G2268" s="162" t="s">
        <v>3710</v>
      </c>
      <c r="H2268" s="162" t="s">
        <v>3711</v>
      </c>
      <c r="I2268" s="162" t="s">
        <v>3712</v>
      </c>
      <c r="J2268" s="162" t="s">
        <v>186</v>
      </c>
      <c r="K2268" s="162" t="s">
        <v>10</v>
      </c>
      <c r="L2268" s="162">
        <v>9</v>
      </c>
      <c r="M2268" s="162">
        <v>2020</v>
      </c>
      <c r="N2268" s="162" t="s">
        <v>3737</v>
      </c>
      <c r="O2268" s="162">
        <v>176</v>
      </c>
      <c r="P2268" s="162" t="s">
        <v>246</v>
      </c>
      <c r="Q2268" s="162" t="s">
        <v>246</v>
      </c>
      <c r="R2268" s="162" t="s">
        <v>242</v>
      </c>
      <c r="S2268" s="162" t="s">
        <v>204</v>
      </c>
      <c r="T2268" s="162" t="s">
        <v>204</v>
      </c>
      <c r="U2268" s="162" t="s">
        <v>246</v>
      </c>
      <c r="V2268" s="162" t="s">
        <v>246</v>
      </c>
      <c r="W2268" s="162" t="s">
        <v>204</v>
      </c>
      <c r="X2268" s="162" t="s">
        <v>246</v>
      </c>
      <c r="Y2268" s="162" t="s">
        <v>204</v>
      </c>
      <c r="Z2268" s="162" t="s">
        <v>246</v>
      </c>
      <c r="AA2268" s="162" t="s">
        <v>204</v>
      </c>
      <c r="AB2268" s="162" t="s">
        <v>246</v>
      </c>
      <c r="AC2268" s="162" t="s">
        <v>204</v>
      </c>
      <c r="AD2268" s="162" t="s">
        <v>204</v>
      </c>
      <c r="AE2268" s="162" t="s">
        <v>246</v>
      </c>
      <c r="AF2268" s="162" t="s">
        <v>204</v>
      </c>
      <c r="AG2268" s="162" t="s">
        <v>197</v>
      </c>
    </row>
    <row r="2269" spans="1:33" x14ac:dyDescent="0.25">
      <c r="A2269" s="162" t="s">
        <v>249</v>
      </c>
      <c r="B2269" s="162" t="s">
        <v>197</v>
      </c>
      <c r="C2269" s="162" t="s">
        <v>197</v>
      </c>
      <c r="D2269" s="162" t="s">
        <v>1358</v>
      </c>
      <c r="E2269" s="162" t="s">
        <v>3733</v>
      </c>
      <c r="F2269" s="162" t="s">
        <v>1359</v>
      </c>
      <c r="G2269" s="162" t="s">
        <v>3710</v>
      </c>
      <c r="H2269" s="162" t="s">
        <v>3711</v>
      </c>
      <c r="I2269" s="162" t="s">
        <v>3712</v>
      </c>
      <c r="J2269" s="162" t="s">
        <v>186</v>
      </c>
      <c r="K2269" s="162" t="s">
        <v>10</v>
      </c>
      <c r="L2269" s="162">
        <v>9</v>
      </c>
      <c r="M2269" s="162">
        <v>2020</v>
      </c>
      <c r="N2269" s="162" t="s">
        <v>3734</v>
      </c>
      <c r="O2269" s="162">
        <v>104</v>
      </c>
      <c r="P2269" s="162" t="s">
        <v>246</v>
      </c>
      <c r="Q2269" s="162" t="s">
        <v>246</v>
      </c>
      <c r="R2269" s="162" t="s">
        <v>242</v>
      </c>
      <c r="S2269" s="162" t="s">
        <v>204</v>
      </c>
      <c r="T2269" s="162" t="s">
        <v>204</v>
      </c>
      <c r="U2269" s="162" t="s">
        <v>246</v>
      </c>
      <c r="V2269" s="162" t="s">
        <v>246</v>
      </c>
      <c r="W2269" s="162" t="s">
        <v>204</v>
      </c>
      <c r="X2269" s="162" t="s">
        <v>246</v>
      </c>
      <c r="Y2269" s="162" t="s">
        <v>204</v>
      </c>
      <c r="Z2269" s="162" t="s">
        <v>246</v>
      </c>
      <c r="AA2269" s="162" t="s">
        <v>204</v>
      </c>
      <c r="AB2269" s="162" t="s">
        <v>246</v>
      </c>
      <c r="AC2269" s="162" t="s">
        <v>204</v>
      </c>
      <c r="AD2269" s="162" t="s">
        <v>204</v>
      </c>
      <c r="AE2269" s="162" t="s">
        <v>246</v>
      </c>
      <c r="AF2269" s="162" t="s">
        <v>204</v>
      </c>
      <c r="AG2269" s="162" t="s">
        <v>197</v>
      </c>
    </row>
    <row r="2270" spans="1:33" x14ac:dyDescent="0.25">
      <c r="A2270" s="162" t="s">
        <v>249</v>
      </c>
      <c r="B2270" s="162" t="s">
        <v>197</v>
      </c>
      <c r="C2270" s="162" t="s">
        <v>197</v>
      </c>
      <c r="D2270" s="162" t="s">
        <v>1358</v>
      </c>
      <c r="E2270" s="162" t="s">
        <v>3740</v>
      </c>
      <c r="F2270" s="162" t="s">
        <v>1359</v>
      </c>
      <c r="G2270" s="162" t="s">
        <v>3710</v>
      </c>
      <c r="H2270" s="162" t="s">
        <v>3711</v>
      </c>
      <c r="I2270" s="162" t="s">
        <v>3712</v>
      </c>
      <c r="J2270" s="162" t="s">
        <v>186</v>
      </c>
      <c r="K2270" s="162" t="s">
        <v>10</v>
      </c>
      <c r="L2270" s="162">
        <v>10</v>
      </c>
      <c r="M2270" s="162">
        <v>2020</v>
      </c>
      <c r="N2270" s="162" t="s">
        <v>3741</v>
      </c>
      <c r="O2270" s="162">
        <v>94</v>
      </c>
      <c r="P2270" s="162" t="s">
        <v>246</v>
      </c>
      <c r="Q2270" s="162" t="s">
        <v>246</v>
      </c>
      <c r="R2270" s="162" t="s">
        <v>242</v>
      </c>
      <c r="S2270" s="162" t="s">
        <v>204</v>
      </c>
      <c r="T2270" s="162" t="s">
        <v>204</v>
      </c>
      <c r="U2270" s="162" t="s">
        <v>246</v>
      </c>
      <c r="V2270" s="162" t="s">
        <v>246</v>
      </c>
      <c r="W2270" s="162" t="s">
        <v>204</v>
      </c>
      <c r="X2270" s="162" t="s">
        <v>246</v>
      </c>
      <c r="Y2270" s="162" t="s">
        <v>204</v>
      </c>
      <c r="Z2270" s="162" t="s">
        <v>246</v>
      </c>
      <c r="AA2270" s="162" t="s">
        <v>204</v>
      </c>
      <c r="AB2270" s="162" t="s">
        <v>246</v>
      </c>
      <c r="AC2270" s="162" t="s">
        <v>204</v>
      </c>
      <c r="AD2270" s="162" t="s">
        <v>204</v>
      </c>
      <c r="AE2270" s="162" t="s">
        <v>246</v>
      </c>
      <c r="AF2270" s="162" t="s">
        <v>204</v>
      </c>
      <c r="AG2270" s="162" t="s">
        <v>197</v>
      </c>
    </row>
    <row r="2271" spans="1:33" x14ac:dyDescent="0.25">
      <c r="A2271" s="162" t="s">
        <v>249</v>
      </c>
      <c r="B2271" s="162" t="s">
        <v>197</v>
      </c>
      <c r="C2271" s="162" t="s">
        <v>197</v>
      </c>
      <c r="D2271" s="162" t="s">
        <v>1358</v>
      </c>
      <c r="E2271" s="162" t="s">
        <v>3714</v>
      </c>
      <c r="F2271" s="162" t="s">
        <v>1359</v>
      </c>
      <c r="G2271" s="162" t="s">
        <v>3710</v>
      </c>
      <c r="H2271" s="162" t="s">
        <v>3711</v>
      </c>
      <c r="I2271" s="162" t="s">
        <v>3712</v>
      </c>
      <c r="J2271" s="162" t="s">
        <v>186</v>
      </c>
      <c r="K2271" s="162" t="s">
        <v>10</v>
      </c>
      <c r="L2271" s="162">
        <v>10</v>
      </c>
      <c r="M2271" s="162">
        <v>2020</v>
      </c>
      <c r="N2271" s="162" t="s">
        <v>3715</v>
      </c>
      <c r="O2271" s="162">
        <v>1111</v>
      </c>
      <c r="P2271" s="162" t="s">
        <v>246</v>
      </c>
      <c r="Q2271" s="162" t="s">
        <v>246</v>
      </c>
      <c r="R2271" s="162" t="s">
        <v>242</v>
      </c>
      <c r="S2271" s="162" t="s">
        <v>204</v>
      </c>
      <c r="T2271" s="162" t="s">
        <v>204</v>
      </c>
      <c r="U2271" s="162" t="s">
        <v>246</v>
      </c>
      <c r="V2271" s="162" t="s">
        <v>246</v>
      </c>
      <c r="W2271" s="162" t="s">
        <v>204</v>
      </c>
      <c r="X2271" s="162" t="s">
        <v>246</v>
      </c>
      <c r="Y2271" s="162" t="s">
        <v>204</v>
      </c>
      <c r="Z2271" s="162" t="s">
        <v>246</v>
      </c>
      <c r="AA2271" s="162" t="s">
        <v>204</v>
      </c>
      <c r="AB2271" s="162" t="s">
        <v>246</v>
      </c>
      <c r="AC2271" s="162" t="s">
        <v>204</v>
      </c>
      <c r="AD2271" s="162" t="s">
        <v>204</v>
      </c>
      <c r="AE2271" s="162" t="s">
        <v>246</v>
      </c>
      <c r="AF2271" s="162" t="s">
        <v>204</v>
      </c>
      <c r="AG2271" s="162" t="s">
        <v>197</v>
      </c>
    </row>
    <row r="2272" spans="1:33" x14ac:dyDescent="0.25">
      <c r="A2272" s="162" t="s">
        <v>249</v>
      </c>
      <c r="B2272" s="162" t="s">
        <v>197</v>
      </c>
      <c r="C2272" s="162" t="s">
        <v>197</v>
      </c>
      <c r="D2272" s="162" t="s">
        <v>1358</v>
      </c>
      <c r="E2272" s="162" t="s">
        <v>3716</v>
      </c>
      <c r="F2272" s="162" t="s">
        <v>1359</v>
      </c>
      <c r="G2272" s="162" t="s">
        <v>3710</v>
      </c>
      <c r="H2272" s="162" t="s">
        <v>3711</v>
      </c>
      <c r="I2272" s="162" t="s">
        <v>3712</v>
      </c>
      <c r="J2272" s="162" t="s">
        <v>186</v>
      </c>
      <c r="K2272" s="162" t="s">
        <v>10</v>
      </c>
      <c r="L2272" s="162">
        <v>10</v>
      </c>
      <c r="M2272" s="162">
        <v>2020</v>
      </c>
      <c r="N2272" s="162" t="s">
        <v>3717</v>
      </c>
      <c r="O2272" s="162">
        <v>100</v>
      </c>
      <c r="P2272" s="162" t="s">
        <v>246</v>
      </c>
      <c r="Q2272" s="162" t="s">
        <v>246</v>
      </c>
      <c r="R2272" s="162" t="s">
        <v>242</v>
      </c>
      <c r="S2272" s="162" t="s">
        <v>204</v>
      </c>
      <c r="T2272" s="162" t="s">
        <v>204</v>
      </c>
      <c r="U2272" s="162" t="s">
        <v>246</v>
      </c>
      <c r="V2272" s="162" t="s">
        <v>246</v>
      </c>
      <c r="W2272" s="162" t="s">
        <v>204</v>
      </c>
      <c r="X2272" s="162" t="s">
        <v>246</v>
      </c>
      <c r="Y2272" s="162" t="s">
        <v>204</v>
      </c>
      <c r="Z2272" s="162" t="s">
        <v>246</v>
      </c>
      <c r="AA2272" s="162" t="s">
        <v>204</v>
      </c>
      <c r="AB2272" s="162" t="s">
        <v>246</v>
      </c>
      <c r="AC2272" s="162" t="s">
        <v>204</v>
      </c>
      <c r="AD2272" s="162" t="s">
        <v>204</v>
      </c>
      <c r="AE2272" s="162" t="s">
        <v>246</v>
      </c>
      <c r="AF2272" s="162" t="s">
        <v>204</v>
      </c>
      <c r="AG2272" s="162" t="s">
        <v>197</v>
      </c>
    </row>
    <row r="2273" spans="1:33" x14ac:dyDescent="0.25">
      <c r="A2273" s="162" t="s">
        <v>249</v>
      </c>
      <c r="B2273" s="162" t="s">
        <v>197</v>
      </c>
      <c r="C2273" s="162" t="s">
        <v>197</v>
      </c>
      <c r="D2273" s="162" t="s">
        <v>1358</v>
      </c>
      <c r="E2273" s="162" t="s">
        <v>3742</v>
      </c>
      <c r="F2273" s="162" t="s">
        <v>1359</v>
      </c>
      <c r="G2273" s="162" t="s">
        <v>3710</v>
      </c>
      <c r="H2273" s="162" t="s">
        <v>3711</v>
      </c>
      <c r="I2273" s="162" t="s">
        <v>3712</v>
      </c>
      <c r="J2273" s="162" t="s">
        <v>186</v>
      </c>
      <c r="K2273" s="162" t="s">
        <v>10</v>
      </c>
      <c r="L2273" s="162">
        <v>10</v>
      </c>
      <c r="M2273" s="162">
        <v>2020</v>
      </c>
      <c r="N2273" s="162" t="s">
        <v>3743</v>
      </c>
      <c r="O2273" s="162">
        <v>593</v>
      </c>
      <c r="P2273" s="162" t="s">
        <v>246</v>
      </c>
      <c r="Q2273" s="162" t="s">
        <v>246</v>
      </c>
      <c r="R2273" s="162" t="s">
        <v>242</v>
      </c>
      <c r="S2273" s="162" t="s">
        <v>204</v>
      </c>
      <c r="T2273" s="162" t="s">
        <v>204</v>
      </c>
      <c r="U2273" s="162" t="s">
        <v>246</v>
      </c>
      <c r="V2273" s="162" t="s">
        <v>246</v>
      </c>
      <c r="W2273" s="162" t="s">
        <v>204</v>
      </c>
      <c r="X2273" s="162" t="s">
        <v>246</v>
      </c>
      <c r="Y2273" s="162" t="s">
        <v>204</v>
      </c>
      <c r="Z2273" s="162" t="s">
        <v>246</v>
      </c>
      <c r="AA2273" s="162" t="s">
        <v>204</v>
      </c>
      <c r="AB2273" s="162" t="s">
        <v>246</v>
      </c>
      <c r="AC2273" s="162" t="s">
        <v>204</v>
      </c>
      <c r="AD2273" s="162" t="s">
        <v>204</v>
      </c>
      <c r="AE2273" s="162" t="s">
        <v>246</v>
      </c>
      <c r="AF2273" s="162" t="s">
        <v>204</v>
      </c>
      <c r="AG2273" s="162" t="s">
        <v>197</v>
      </c>
    </row>
    <row r="2274" spans="1:33" x14ac:dyDescent="0.25">
      <c r="A2274" s="162" t="s">
        <v>249</v>
      </c>
      <c r="B2274" s="162" t="s">
        <v>197</v>
      </c>
      <c r="C2274" s="162" t="s">
        <v>197</v>
      </c>
      <c r="D2274" s="162" t="s">
        <v>1358</v>
      </c>
      <c r="E2274" s="162" t="s">
        <v>3709</v>
      </c>
      <c r="F2274" s="162" t="s">
        <v>1359</v>
      </c>
      <c r="G2274" s="162" t="s">
        <v>3710</v>
      </c>
      <c r="H2274" s="162" t="s">
        <v>3711</v>
      </c>
      <c r="I2274" s="162" t="s">
        <v>3712</v>
      </c>
      <c r="J2274" s="162" t="s">
        <v>186</v>
      </c>
      <c r="K2274" s="162" t="s">
        <v>10</v>
      </c>
      <c r="L2274" s="162">
        <v>10</v>
      </c>
      <c r="M2274" s="162">
        <v>2020</v>
      </c>
      <c r="N2274" s="162" t="s">
        <v>3713</v>
      </c>
      <c r="O2274" s="162">
        <v>2396</v>
      </c>
      <c r="P2274" s="162" t="s">
        <v>246</v>
      </c>
      <c r="Q2274" s="162" t="s">
        <v>246</v>
      </c>
      <c r="R2274" s="162" t="s">
        <v>242</v>
      </c>
      <c r="S2274" s="162" t="s">
        <v>204</v>
      </c>
      <c r="T2274" s="162" t="s">
        <v>204</v>
      </c>
      <c r="U2274" s="162" t="s">
        <v>246</v>
      </c>
      <c r="V2274" s="162" t="s">
        <v>246</v>
      </c>
      <c r="W2274" s="162" t="s">
        <v>204</v>
      </c>
      <c r="X2274" s="162" t="s">
        <v>246</v>
      </c>
      <c r="Y2274" s="162" t="s">
        <v>204</v>
      </c>
      <c r="Z2274" s="162" t="s">
        <v>246</v>
      </c>
      <c r="AA2274" s="162" t="s">
        <v>204</v>
      </c>
      <c r="AB2274" s="162" t="s">
        <v>246</v>
      </c>
      <c r="AC2274" s="162" t="s">
        <v>204</v>
      </c>
      <c r="AD2274" s="162" t="s">
        <v>204</v>
      </c>
      <c r="AE2274" s="162" t="s">
        <v>246</v>
      </c>
      <c r="AF2274" s="162" t="s">
        <v>204</v>
      </c>
      <c r="AG2274" s="162" t="s">
        <v>197</v>
      </c>
    </row>
    <row r="2275" spans="1:33" x14ac:dyDescent="0.25">
      <c r="A2275" s="162" t="s">
        <v>249</v>
      </c>
      <c r="B2275" s="162" t="s">
        <v>197</v>
      </c>
      <c r="C2275" s="162" t="s">
        <v>197</v>
      </c>
      <c r="D2275" s="162" t="s">
        <v>1358</v>
      </c>
      <c r="E2275" s="162" t="s">
        <v>3744</v>
      </c>
      <c r="F2275" s="162" t="s">
        <v>1359</v>
      </c>
      <c r="G2275" s="162" t="s">
        <v>3710</v>
      </c>
      <c r="H2275" s="162" t="s">
        <v>3711</v>
      </c>
      <c r="I2275" s="162" t="s">
        <v>3712</v>
      </c>
      <c r="J2275" s="162" t="s">
        <v>186</v>
      </c>
      <c r="K2275" s="162" t="s">
        <v>10</v>
      </c>
      <c r="L2275" s="162">
        <v>7</v>
      </c>
      <c r="M2275" s="162">
        <v>2020</v>
      </c>
      <c r="N2275" s="162" t="s">
        <v>3745</v>
      </c>
      <c r="O2275" s="162">
        <v>802</v>
      </c>
      <c r="P2275" s="162" t="s">
        <v>246</v>
      </c>
      <c r="Q2275" s="162" t="s">
        <v>246</v>
      </c>
      <c r="R2275" s="162" t="s">
        <v>242</v>
      </c>
      <c r="S2275" s="162" t="s">
        <v>204</v>
      </c>
      <c r="T2275" s="162" t="s">
        <v>204</v>
      </c>
      <c r="U2275" s="162" t="s">
        <v>246</v>
      </c>
      <c r="V2275" s="162" t="s">
        <v>246</v>
      </c>
      <c r="W2275" s="162" t="s">
        <v>204</v>
      </c>
      <c r="X2275" s="162" t="s">
        <v>246</v>
      </c>
      <c r="Y2275" s="162" t="s">
        <v>204</v>
      </c>
      <c r="Z2275" s="162" t="s">
        <v>246</v>
      </c>
      <c r="AA2275" s="162" t="s">
        <v>204</v>
      </c>
      <c r="AB2275" s="162" t="s">
        <v>246</v>
      </c>
      <c r="AC2275" s="162" t="s">
        <v>204</v>
      </c>
      <c r="AD2275" s="162" t="s">
        <v>204</v>
      </c>
      <c r="AE2275" s="162" t="s">
        <v>246</v>
      </c>
      <c r="AF2275" s="162" t="s">
        <v>204</v>
      </c>
      <c r="AG2275" s="162" t="s">
        <v>197</v>
      </c>
    </row>
    <row r="2276" spans="1:33" x14ac:dyDescent="0.25">
      <c r="A2276" s="162" t="s">
        <v>249</v>
      </c>
      <c r="B2276" s="162" t="s">
        <v>197</v>
      </c>
      <c r="C2276" s="162" t="s">
        <v>197</v>
      </c>
      <c r="D2276" s="162" t="s">
        <v>1358</v>
      </c>
      <c r="E2276" s="162" t="s">
        <v>3744</v>
      </c>
      <c r="F2276" s="162" t="s">
        <v>1359</v>
      </c>
      <c r="G2276" s="162" t="s">
        <v>3710</v>
      </c>
      <c r="H2276" s="162" t="s">
        <v>3711</v>
      </c>
      <c r="I2276" s="162" t="s">
        <v>3712</v>
      </c>
      <c r="J2276" s="162" t="s">
        <v>186</v>
      </c>
      <c r="K2276" s="162" t="s">
        <v>10</v>
      </c>
      <c r="L2276" s="162">
        <v>8</v>
      </c>
      <c r="M2276" s="162">
        <v>2020</v>
      </c>
      <c r="N2276" s="162" t="s">
        <v>3746</v>
      </c>
      <c r="O2276" s="162">
        <v>16</v>
      </c>
      <c r="P2276" s="162" t="s">
        <v>246</v>
      </c>
      <c r="Q2276" s="162" t="s">
        <v>246</v>
      </c>
      <c r="R2276" s="162" t="s">
        <v>242</v>
      </c>
      <c r="S2276" s="162" t="s">
        <v>204</v>
      </c>
      <c r="T2276" s="162" t="s">
        <v>204</v>
      </c>
      <c r="U2276" s="162" t="s">
        <v>246</v>
      </c>
      <c r="V2276" s="162" t="s">
        <v>246</v>
      </c>
      <c r="W2276" s="162" t="s">
        <v>204</v>
      </c>
      <c r="X2276" s="162" t="s">
        <v>246</v>
      </c>
      <c r="Y2276" s="162" t="s">
        <v>204</v>
      </c>
      <c r="Z2276" s="162" t="s">
        <v>246</v>
      </c>
      <c r="AA2276" s="162" t="s">
        <v>204</v>
      </c>
      <c r="AB2276" s="162" t="s">
        <v>246</v>
      </c>
      <c r="AC2276" s="162" t="s">
        <v>204</v>
      </c>
      <c r="AD2276" s="162" t="s">
        <v>204</v>
      </c>
      <c r="AE2276" s="162" t="s">
        <v>246</v>
      </c>
      <c r="AF2276" s="162" t="s">
        <v>204</v>
      </c>
      <c r="AG2276" s="162" t="s">
        <v>197</v>
      </c>
    </row>
    <row r="2277" spans="1:33" x14ac:dyDescent="0.25">
      <c r="A2277" s="162" t="s">
        <v>249</v>
      </c>
      <c r="B2277" s="162" t="s">
        <v>197</v>
      </c>
      <c r="C2277" s="162" t="s">
        <v>197</v>
      </c>
      <c r="D2277" s="162" t="s">
        <v>1358</v>
      </c>
      <c r="E2277" s="162" t="s">
        <v>3752</v>
      </c>
      <c r="F2277" s="162" t="s">
        <v>1359</v>
      </c>
      <c r="G2277" s="162" t="s">
        <v>3710</v>
      </c>
      <c r="H2277" s="162" t="s">
        <v>3711</v>
      </c>
      <c r="I2277" s="162" t="s">
        <v>3712</v>
      </c>
      <c r="J2277" s="162" t="s">
        <v>186</v>
      </c>
      <c r="K2277" s="162" t="s">
        <v>10</v>
      </c>
      <c r="L2277" s="162">
        <v>8</v>
      </c>
      <c r="M2277" s="162">
        <v>2020</v>
      </c>
      <c r="N2277" s="162" t="s">
        <v>3753</v>
      </c>
      <c r="O2277" s="162">
        <v>185</v>
      </c>
      <c r="P2277" s="162" t="s">
        <v>246</v>
      </c>
      <c r="Q2277" s="162" t="s">
        <v>246</v>
      </c>
      <c r="R2277" s="162" t="s">
        <v>242</v>
      </c>
      <c r="S2277" s="162" t="s">
        <v>204</v>
      </c>
      <c r="T2277" s="162" t="s">
        <v>204</v>
      </c>
      <c r="U2277" s="162" t="s">
        <v>246</v>
      </c>
      <c r="V2277" s="162" t="s">
        <v>246</v>
      </c>
      <c r="W2277" s="162" t="s">
        <v>204</v>
      </c>
      <c r="X2277" s="162" t="s">
        <v>246</v>
      </c>
      <c r="Y2277" s="162" t="s">
        <v>204</v>
      </c>
      <c r="Z2277" s="162" t="s">
        <v>246</v>
      </c>
      <c r="AA2277" s="162" t="s">
        <v>204</v>
      </c>
      <c r="AB2277" s="162" t="s">
        <v>246</v>
      </c>
      <c r="AC2277" s="162" t="s">
        <v>204</v>
      </c>
      <c r="AD2277" s="162" t="s">
        <v>204</v>
      </c>
      <c r="AE2277" s="162" t="s">
        <v>246</v>
      </c>
      <c r="AF2277" s="162" t="s">
        <v>204</v>
      </c>
      <c r="AG2277" s="162" t="s">
        <v>197</v>
      </c>
    </row>
    <row r="2278" spans="1:33" x14ac:dyDescent="0.25">
      <c r="A2278" s="162" t="s">
        <v>249</v>
      </c>
      <c r="B2278" s="162" t="s">
        <v>197</v>
      </c>
      <c r="C2278" s="162" t="s">
        <v>197</v>
      </c>
      <c r="D2278" s="162" t="s">
        <v>1358</v>
      </c>
      <c r="E2278" s="162" t="s">
        <v>3747</v>
      </c>
      <c r="F2278" s="162" t="s">
        <v>1359</v>
      </c>
      <c r="G2278" s="162" t="s">
        <v>3710</v>
      </c>
      <c r="H2278" s="162" t="s">
        <v>3711</v>
      </c>
      <c r="I2278" s="162" t="s">
        <v>3712</v>
      </c>
      <c r="J2278" s="162" t="s">
        <v>186</v>
      </c>
      <c r="K2278" s="162" t="s">
        <v>10</v>
      </c>
      <c r="L2278" s="162">
        <v>8</v>
      </c>
      <c r="M2278" s="162">
        <v>2020</v>
      </c>
      <c r="N2278" s="162" t="s">
        <v>3748</v>
      </c>
      <c r="O2278" s="162">
        <v>652</v>
      </c>
      <c r="P2278" s="162" t="s">
        <v>246</v>
      </c>
      <c r="Q2278" s="162" t="s">
        <v>246</v>
      </c>
      <c r="R2278" s="162" t="s">
        <v>242</v>
      </c>
      <c r="S2278" s="162" t="s">
        <v>204</v>
      </c>
      <c r="T2278" s="162" t="s">
        <v>204</v>
      </c>
      <c r="U2278" s="162" t="s">
        <v>246</v>
      </c>
      <c r="V2278" s="162" t="s">
        <v>246</v>
      </c>
      <c r="W2278" s="162" t="s">
        <v>204</v>
      </c>
      <c r="X2278" s="162" t="s">
        <v>246</v>
      </c>
      <c r="Y2278" s="162" t="s">
        <v>204</v>
      </c>
      <c r="Z2278" s="162" t="s">
        <v>246</v>
      </c>
      <c r="AA2278" s="162" t="s">
        <v>204</v>
      </c>
      <c r="AB2278" s="162" t="s">
        <v>246</v>
      </c>
      <c r="AC2278" s="162" t="s">
        <v>204</v>
      </c>
      <c r="AD2278" s="162" t="s">
        <v>204</v>
      </c>
      <c r="AE2278" s="162" t="s">
        <v>246</v>
      </c>
      <c r="AF2278" s="162" t="s">
        <v>204</v>
      </c>
      <c r="AG2278" s="162" t="s">
        <v>197</v>
      </c>
    </row>
    <row r="2279" spans="1:33" x14ac:dyDescent="0.25">
      <c r="A2279" s="162" t="s">
        <v>249</v>
      </c>
      <c r="B2279" s="162" t="s">
        <v>197</v>
      </c>
      <c r="C2279" s="162" t="s">
        <v>197</v>
      </c>
      <c r="D2279" s="162" t="s">
        <v>1358</v>
      </c>
      <c r="E2279" s="162" t="s">
        <v>3758</v>
      </c>
      <c r="F2279" s="162" t="s">
        <v>1359</v>
      </c>
      <c r="G2279" s="162" t="s">
        <v>3710</v>
      </c>
      <c r="H2279" s="162" t="s">
        <v>3711</v>
      </c>
      <c r="I2279" s="162" t="s">
        <v>3712</v>
      </c>
      <c r="J2279" s="162" t="s">
        <v>186</v>
      </c>
      <c r="K2279" s="162" t="s">
        <v>10</v>
      </c>
      <c r="L2279" s="162">
        <v>8</v>
      </c>
      <c r="M2279" s="162">
        <v>2020</v>
      </c>
      <c r="N2279" s="162" t="s">
        <v>3759</v>
      </c>
      <c r="O2279" s="162">
        <v>399</v>
      </c>
      <c r="P2279" s="162" t="s">
        <v>246</v>
      </c>
      <c r="Q2279" s="162" t="s">
        <v>246</v>
      </c>
      <c r="R2279" s="162" t="s">
        <v>242</v>
      </c>
      <c r="S2279" s="162" t="s">
        <v>204</v>
      </c>
      <c r="T2279" s="162" t="s">
        <v>204</v>
      </c>
      <c r="U2279" s="162" t="s">
        <v>246</v>
      </c>
      <c r="V2279" s="162" t="s">
        <v>246</v>
      </c>
      <c r="W2279" s="162" t="s">
        <v>204</v>
      </c>
      <c r="X2279" s="162" t="s">
        <v>246</v>
      </c>
      <c r="Y2279" s="162" t="s">
        <v>204</v>
      </c>
      <c r="Z2279" s="162" t="s">
        <v>246</v>
      </c>
      <c r="AA2279" s="162" t="s">
        <v>204</v>
      </c>
      <c r="AB2279" s="162" t="s">
        <v>246</v>
      </c>
      <c r="AC2279" s="162" t="s">
        <v>204</v>
      </c>
      <c r="AD2279" s="162" t="s">
        <v>204</v>
      </c>
      <c r="AE2279" s="162" t="s">
        <v>246</v>
      </c>
      <c r="AF2279" s="162" t="s">
        <v>204</v>
      </c>
      <c r="AG2279" s="162" t="s">
        <v>197</v>
      </c>
    </row>
    <row r="2280" spans="1:33" x14ac:dyDescent="0.25">
      <c r="A2280" s="162" t="s">
        <v>249</v>
      </c>
      <c r="B2280" s="162" t="s">
        <v>197</v>
      </c>
      <c r="C2280" s="162" t="s">
        <v>197</v>
      </c>
      <c r="D2280" s="162" t="s">
        <v>1358</v>
      </c>
      <c r="E2280" s="162" t="s">
        <v>3756</v>
      </c>
      <c r="F2280" s="162" t="s">
        <v>1359</v>
      </c>
      <c r="G2280" s="162" t="s">
        <v>3710</v>
      </c>
      <c r="H2280" s="162" t="s">
        <v>3711</v>
      </c>
      <c r="I2280" s="162" t="s">
        <v>3712</v>
      </c>
      <c r="J2280" s="162" t="s">
        <v>186</v>
      </c>
      <c r="K2280" s="162" t="s">
        <v>10</v>
      </c>
      <c r="L2280" s="162">
        <v>8</v>
      </c>
      <c r="M2280" s="162">
        <v>2020</v>
      </c>
      <c r="N2280" s="162" t="s">
        <v>3757</v>
      </c>
      <c r="O2280" s="162">
        <v>454</v>
      </c>
      <c r="P2280" s="162" t="s">
        <v>246</v>
      </c>
      <c r="Q2280" s="162" t="s">
        <v>246</v>
      </c>
      <c r="R2280" s="162" t="s">
        <v>242</v>
      </c>
      <c r="S2280" s="162" t="s">
        <v>204</v>
      </c>
      <c r="T2280" s="162" t="s">
        <v>204</v>
      </c>
      <c r="U2280" s="162" t="s">
        <v>246</v>
      </c>
      <c r="V2280" s="162" t="s">
        <v>246</v>
      </c>
      <c r="W2280" s="162" t="s">
        <v>204</v>
      </c>
      <c r="X2280" s="162" t="s">
        <v>246</v>
      </c>
      <c r="Y2280" s="162" t="s">
        <v>204</v>
      </c>
      <c r="Z2280" s="162" t="s">
        <v>246</v>
      </c>
      <c r="AA2280" s="162" t="s">
        <v>204</v>
      </c>
      <c r="AB2280" s="162" t="s">
        <v>246</v>
      </c>
      <c r="AC2280" s="162" t="s">
        <v>204</v>
      </c>
      <c r="AD2280" s="162" t="s">
        <v>204</v>
      </c>
      <c r="AE2280" s="162" t="s">
        <v>246</v>
      </c>
      <c r="AF2280" s="162" t="s">
        <v>204</v>
      </c>
      <c r="AG2280" s="162" t="s">
        <v>197</v>
      </c>
    </row>
    <row r="2281" spans="1:33" x14ac:dyDescent="0.25">
      <c r="A2281" s="162" t="s">
        <v>249</v>
      </c>
      <c r="B2281" s="162" t="s">
        <v>197</v>
      </c>
      <c r="C2281" s="162" t="s">
        <v>197</v>
      </c>
      <c r="D2281" s="162" t="s">
        <v>1358</v>
      </c>
      <c r="E2281" s="162" t="s">
        <v>3754</v>
      </c>
      <c r="F2281" s="162" t="s">
        <v>1359</v>
      </c>
      <c r="G2281" s="162" t="s">
        <v>3710</v>
      </c>
      <c r="H2281" s="162" t="s">
        <v>3711</v>
      </c>
      <c r="I2281" s="162" t="s">
        <v>3712</v>
      </c>
      <c r="J2281" s="162" t="s">
        <v>186</v>
      </c>
      <c r="K2281" s="162" t="s">
        <v>10</v>
      </c>
      <c r="L2281" s="162">
        <v>8</v>
      </c>
      <c r="M2281" s="162">
        <v>2020</v>
      </c>
      <c r="N2281" s="162" t="s">
        <v>3755</v>
      </c>
      <c r="O2281" s="162">
        <v>781</v>
      </c>
      <c r="P2281" s="162" t="s">
        <v>246</v>
      </c>
      <c r="Q2281" s="162" t="s">
        <v>246</v>
      </c>
      <c r="R2281" s="162" t="s">
        <v>242</v>
      </c>
      <c r="S2281" s="162" t="s">
        <v>204</v>
      </c>
      <c r="T2281" s="162" t="s">
        <v>204</v>
      </c>
      <c r="U2281" s="162" t="s">
        <v>246</v>
      </c>
      <c r="V2281" s="162" t="s">
        <v>246</v>
      </c>
      <c r="W2281" s="162" t="s">
        <v>204</v>
      </c>
      <c r="X2281" s="162" t="s">
        <v>246</v>
      </c>
      <c r="Y2281" s="162" t="s">
        <v>204</v>
      </c>
      <c r="Z2281" s="162" t="s">
        <v>246</v>
      </c>
      <c r="AA2281" s="162" t="s">
        <v>204</v>
      </c>
      <c r="AB2281" s="162" t="s">
        <v>246</v>
      </c>
      <c r="AC2281" s="162" t="s">
        <v>204</v>
      </c>
      <c r="AD2281" s="162" t="s">
        <v>204</v>
      </c>
      <c r="AE2281" s="162" t="s">
        <v>246</v>
      </c>
      <c r="AF2281" s="162" t="s">
        <v>204</v>
      </c>
      <c r="AG2281" s="162" t="s">
        <v>197</v>
      </c>
    </row>
    <row r="2282" spans="1:33" x14ac:dyDescent="0.25">
      <c r="A2282" s="162" t="s">
        <v>249</v>
      </c>
      <c r="B2282" s="162" t="s">
        <v>197</v>
      </c>
      <c r="C2282" s="162" t="s">
        <v>197</v>
      </c>
      <c r="D2282" s="162" t="s">
        <v>1358</v>
      </c>
      <c r="E2282" s="162" t="s">
        <v>3718</v>
      </c>
      <c r="F2282" s="162" t="s">
        <v>1359</v>
      </c>
      <c r="G2282" s="162" t="s">
        <v>3710</v>
      </c>
      <c r="H2282" s="162" t="s">
        <v>3711</v>
      </c>
      <c r="I2282" s="162" t="s">
        <v>3712</v>
      </c>
      <c r="J2282" s="162" t="s">
        <v>186</v>
      </c>
      <c r="K2282" s="162" t="s">
        <v>10</v>
      </c>
      <c r="L2282" s="162">
        <v>8</v>
      </c>
      <c r="M2282" s="162">
        <v>2020</v>
      </c>
      <c r="N2282" s="162" t="s">
        <v>3751</v>
      </c>
      <c r="O2282" s="162">
        <v>2188</v>
      </c>
      <c r="P2282" s="162" t="s">
        <v>246</v>
      </c>
      <c r="Q2282" s="162" t="s">
        <v>246</v>
      </c>
      <c r="R2282" s="162" t="s">
        <v>242</v>
      </c>
      <c r="S2282" s="162" t="s">
        <v>204</v>
      </c>
      <c r="T2282" s="162" t="s">
        <v>204</v>
      </c>
      <c r="U2282" s="162" t="s">
        <v>246</v>
      </c>
      <c r="V2282" s="162" t="s">
        <v>246</v>
      </c>
      <c r="W2282" s="162" t="s">
        <v>204</v>
      </c>
      <c r="X2282" s="162" t="s">
        <v>246</v>
      </c>
      <c r="Y2282" s="162" t="s">
        <v>204</v>
      </c>
      <c r="Z2282" s="162" t="s">
        <v>246</v>
      </c>
      <c r="AA2282" s="162" t="s">
        <v>204</v>
      </c>
      <c r="AB2282" s="162" t="s">
        <v>246</v>
      </c>
      <c r="AC2282" s="162" t="s">
        <v>204</v>
      </c>
      <c r="AD2282" s="162" t="s">
        <v>204</v>
      </c>
      <c r="AE2282" s="162" t="s">
        <v>246</v>
      </c>
      <c r="AF2282" s="162" t="s">
        <v>204</v>
      </c>
      <c r="AG2282" s="162" t="s">
        <v>197</v>
      </c>
    </row>
    <row r="2283" spans="1:33" x14ac:dyDescent="0.25">
      <c r="A2283" s="162" t="s">
        <v>249</v>
      </c>
      <c r="B2283" s="162" t="s">
        <v>197</v>
      </c>
      <c r="C2283" s="162" t="s">
        <v>197</v>
      </c>
      <c r="D2283" s="162" t="s">
        <v>1358</v>
      </c>
      <c r="E2283" s="162" t="s">
        <v>3749</v>
      </c>
      <c r="F2283" s="162" t="s">
        <v>1359</v>
      </c>
      <c r="G2283" s="162" t="s">
        <v>3710</v>
      </c>
      <c r="H2283" s="162" t="s">
        <v>3711</v>
      </c>
      <c r="I2283" s="162" t="s">
        <v>3712</v>
      </c>
      <c r="J2283" s="162" t="s">
        <v>186</v>
      </c>
      <c r="K2283" s="162" t="s">
        <v>10</v>
      </c>
      <c r="L2283" s="162">
        <v>8</v>
      </c>
      <c r="M2283" s="162">
        <v>2020</v>
      </c>
      <c r="N2283" s="162" t="s">
        <v>3750</v>
      </c>
      <c r="O2283" s="162">
        <v>57</v>
      </c>
      <c r="P2283" s="162" t="s">
        <v>246</v>
      </c>
      <c r="Q2283" s="162" t="s">
        <v>246</v>
      </c>
      <c r="R2283" s="162" t="s">
        <v>242</v>
      </c>
      <c r="S2283" s="162" t="s">
        <v>204</v>
      </c>
      <c r="T2283" s="162" t="s">
        <v>204</v>
      </c>
      <c r="U2283" s="162" t="s">
        <v>246</v>
      </c>
      <c r="V2283" s="162" t="s">
        <v>246</v>
      </c>
      <c r="W2283" s="162" t="s">
        <v>204</v>
      </c>
      <c r="X2283" s="162" t="s">
        <v>246</v>
      </c>
      <c r="Y2283" s="162" t="s">
        <v>204</v>
      </c>
      <c r="Z2283" s="162" t="s">
        <v>246</v>
      </c>
      <c r="AA2283" s="162" t="s">
        <v>204</v>
      </c>
      <c r="AB2283" s="162" t="s">
        <v>246</v>
      </c>
      <c r="AC2283" s="162" t="s">
        <v>204</v>
      </c>
      <c r="AD2283" s="162" t="s">
        <v>204</v>
      </c>
      <c r="AE2283" s="162" t="s">
        <v>246</v>
      </c>
      <c r="AF2283" s="162" t="s">
        <v>204</v>
      </c>
      <c r="AG2283" s="162" t="s">
        <v>197</v>
      </c>
    </row>
    <row r="2284" spans="1:33" x14ac:dyDescent="0.25">
      <c r="A2284" s="162" t="s">
        <v>249</v>
      </c>
      <c r="B2284" s="162" t="s">
        <v>197</v>
      </c>
      <c r="C2284" s="162" t="s">
        <v>197</v>
      </c>
      <c r="D2284" s="162" t="s">
        <v>1358</v>
      </c>
      <c r="E2284" s="162" t="s">
        <v>197</v>
      </c>
      <c r="F2284" s="162" t="s">
        <v>1359</v>
      </c>
      <c r="G2284" s="162" t="s">
        <v>3760</v>
      </c>
      <c r="H2284" s="162" t="s">
        <v>3761</v>
      </c>
      <c r="I2284" s="162" t="s">
        <v>3762</v>
      </c>
      <c r="J2284" s="162" t="s">
        <v>182</v>
      </c>
      <c r="K2284" s="162" t="s">
        <v>10</v>
      </c>
      <c r="L2284" s="162">
        <v>3</v>
      </c>
      <c r="M2284" s="162">
        <v>2020</v>
      </c>
      <c r="N2284" s="162" t="s">
        <v>3763</v>
      </c>
      <c r="O2284" s="162">
        <v>11500</v>
      </c>
      <c r="P2284" s="162" t="s">
        <v>246</v>
      </c>
      <c r="Q2284" s="162" t="s">
        <v>246</v>
      </c>
      <c r="R2284" s="162" t="s">
        <v>242</v>
      </c>
      <c r="S2284" s="162" t="s">
        <v>204</v>
      </c>
      <c r="T2284" s="162" t="s">
        <v>204</v>
      </c>
      <c r="U2284" s="162" t="s">
        <v>246</v>
      </c>
      <c r="V2284" s="162" t="s">
        <v>246</v>
      </c>
      <c r="W2284" s="162" t="s">
        <v>204</v>
      </c>
      <c r="X2284" s="162" t="s">
        <v>246</v>
      </c>
      <c r="Y2284" s="162" t="s">
        <v>204</v>
      </c>
      <c r="Z2284" s="162" t="s">
        <v>246</v>
      </c>
      <c r="AA2284" s="162" t="s">
        <v>204</v>
      </c>
      <c r="AB2284" s="162" t="s">
        <v>246</v>
      </c>
      <c r="AC2284" s="162" t="s">
        <v>204</v>
      </c>
      <c r="AD2284" s="162" t="s">
        <v>204</v>
      </c>
      <c r="AE2284" s="162" t="s">
        <v>246</v>
      </c>
      <c r="AF2284" s="162" t="s">
        <v>204</v>
      </c>
      <c r="AG2284" s="162" t="s">
        <v>197</v>
      </c>
    </row>
    <row r="2285" spans="1:33" x14ac:dyDescent="0.25">
      <c r="A2285" s="162" t="s">
        <v>249</v>
      </c>
      <c r="B2285" s="162" t="s">
        <v>197</v>
      </c>
      <c r="C2285" s="162" t="s">
        <v>197</v>
      </c>
      <c r="D2285" s="162" t="s">
        <v>1358</v>
      </c>
      <c r="E2285" s="162" t="s">
        <v>197</v>
      </c>
      <c r="F2285" s="162" t="s">
        <v>1359</v>
      </c>
      <c r="G2285" s="162" t="s">
        <v>3764</v>
      </c>
      <c r="H2285" s="162" t="s">
        <v>3765</v>
      </c>
      <c r="I2285" s="162" t="s">
        <v>3278</v>
      </c>
      <c r="J2285" s="162" t="s">
        <v>187</v>
      </c>
      <c r="K2285" s="162" t="s">
        <v>47</v>
      </c>
      <c r="L2285" s="162">
        <v>10</v>
      </c>
      <c r="M2285" s="162">
        <v>2019</v>
      </c>
      <c r="N2285" s="162" t="s">
        <v>3769</v>
      </c>
      <c r="O2285" s="162">
        <v>297</v>
      </c>
      <c r="P2285" s="162" t="s">
        <v>246</v>
      </c>
      <c r="Q2285" s="162" t="s">
        <v>246</v>
      </c>
      <c r="R2285" s="162" t="s">
        <v>242</v>
      </c>
      <c r="S2285" s="162" t="s">
        <v>204</v>
      </c>
      <c r="T2285" s="162" t="s">
        <v>204</v>
      </c>
      <c r="U2285" s="162" t="s">
        <v>246</v>
      </c>
      <c r="V2285" s="162" t="s">
        <v>246</v>
      </c>
      <c r="W2285" s="162" t="s">
        <v>204</v>
      </c>
      <c r="X2285" s="162" t="s">
        <v>205</v>
      </c>
      <c r="Y2285" s="162" t="s">
        <v>205</v>
      </c>
      <c r="Z2285" s="162" t="s">
        <v>246</v>
      </c>
      <c r="AA2285" s="162" t="s">
        <v>204</v>
      </c>
      <c r="AB2285" s="162" t="s">
        <v>246</v>
      </c>
      <c r="AC2285" s="162" t="s">
        <v>204</v>
      </c>
      <c r="AD2285" s="162" t="s">
        <v>204</v>
      </c>
      <c r="AE2285" s="162" t="s">
        <v>204</v>
      </c>
      <c r="AF2285" s="162" t="s">
        <v>204</v>
      </c>
      <c r="AG2285" s="162" t="s">
        <v>197</v>
      </c>
    </row>
    <row r="2286" spans="1:33" x14ac:dyDescent="0.25">
      <c r="A2286" s="162" t="s">
        <v>249</v>
      </c>
      <c r="B2286" s="162" t="s">
        <v>197</v>
      </c>
      <c r="C2286" s="162" t="s">
        <v>197</v>
      </c>
      <c r="D2286" s="162" t="s">
        <v>1358</v>
      </c>
      <c r="E2286" s="162" t="s">
        <v>197</v>
      </c>
      <c r="F2286" s="162" t="s">
        <v>1359</v>
      </c>
      <c r="G2286" s="162" t="s">
        <v>3764</v>
      </c>
      <c r="H2286" s="162" t="s">
        <v>3765</v>
      </c>
      <c r="I2286" s="162" t="s">
        <v>3278</v>
      </c>
      <c r="J2286" s="162" t="s">
        <v>187</v>
      </c>
      <c r="K2286" s="162" t="s">
        <v>47</v>
      </c>
      <c r="L2286" s="162">
        <v>7</v>
      </c>
      <c r="M2286" s="162">
        <v>2019</v>
      </c>
      <c r="N2286" s="162" t="s">
        <v>3768</v>
      </c>
      <c r="O2286" s="162">
        <v>501</v>
      </c>
      <c r="P2286" s="162" t="s">
        <v>246</v>
      </c>
      <c r="Q2286" s="162" t="s">
        <v>246</v>
      </c>
      <c r="R2286" s="162" t="s">
        <v>242</v>
      </c>
      <c r="S2286" s="162" t="s">
        <v>204</v>
      </c>
      <c r="T2286" s="162" t="s">
        <v>204</v>
      </c>
      <c r="U2286" s="162" t="s">
        <v>246</v>
      </c>
      <c r="V2286" s="162" t="s">
        <v>246</v>
      </c>
      <c r="W2286" s="162" t="s">
        <v>204</v>
      </c>
      <c r="X2286" s="162" t="s">
        <v>205</v>
      </c>
      <c r="Y2286" s="162" t="s">
        <v>205</v>
      </c>
      <c r="Z2286" s="162" t="s">
        <v>246</v>
      </c>
      <c r="AA2286" s="162" t="s">
        <v>204</v>
      </c>
      <c r="AB2286" s="162" t="s">
        <v>246</v>
      </c>
      <c r="AC2286" s="162" t="s">
        <v>204</v>
      </c>
      <c r="AD2286" s="162" t="s">
        <v>204</v>
      </c>
      <c r="AE2286" s="162" t="s">
        <v>204</v>
      </c>
      <c r="AF2286" s="162" t="s">
        <v>204</v>
      </c>
      <c r="AG2286" s="162" t="s">
        <v>197</v>
      </c>
    </row>
    <row r="2287" spans="1:33" x14ac:dyDescent="0.25">
      <c r="A2287" s="162" t="s">
        <v>249</v>
      </c>
      <c r="B2287" s="162" t="s">
        <v>197</v>
      </c>
      <c r="C2287" s="162" t="s">
        <v>197</v>
      </c>
      <c r="D2287" s="162" t="s">
        <v>1358</v>
      </c>
      <c r="E2287" s="162" t="s">
        <v>197</v>
      </c>
      <c r="F2287" s="162" t="s">
        <v>1359</v>
      </c>
      <c r="G2287" s="162" t="s">
        <v>3764</v>
      </c>
      <c r="H2287" s="162" t="s">
        <v>3765</v>
      </c>
      <c r="I2287" s="162" t="s">
        <v>3278</v>
      </c>
      <c r="J2287" s="162" t="s">
        <v>187</v>
      </c>
      <c r="K2287" s="162" t="s">
        <v>47</v>
      </c>
      <c r="L2287" s="162">
        <v>9</v>
      </c>
      <c r="M2287" s="162">
        <v>2019</v>
      </c>
      <c r="N2287" s="162" t="s">
        <v>3771</v>
      </c>
      <c r="O2287" s="162">
        <v>323</v>
      </c>
      <c r="P2287" s="162" t="s">
        <v>246</v>
      </c>
      <c r="Q2287" s="162" t="s">
        <v>246</v>
      </c>
      <c r="R2287" s="162" t="s">
        <v>242</v>
      </c>
      <c r="S2287" s="162" t="s">
        <v>204</v>
      </c>
      <c r="T2287" s="162" t="s">
        <v>204</v>
      </c>
      <c r="U2287" s="162" t="s">
        <v>246</v>
      </c>
      <c r="V2287" s="162" t="s">
        <v>246</v>
      </c>
      <c r="W2287" s="162" t="s">
        <v>204</v>
      </c>
      <c r="X2287" s="162" t="s">
        <v>205</v>
      </c>
      <c r="Y2287" s="162" t="s">
        <v>205</v>
      </c>
      <c r="Z2287" s="162" t="s">
        <v>246</v>
      </c>
      <c r="AA2287" s="162" t="s">
        <v>204</v>
      </c>
      <c r="AB2287" s="162" t="s">
        <v>246</v>
      </c>
      <c r="AC2287" s="162" t="s">
        <v>204</v>
      </c>
      <c r="AD2287" s="162" t="s">
        <v>204</v>
      </c>
      <c r="AE2287" s="162" t="s">
        <v>204</v>
      </c>
      <c r="AF2287" s="162" t="s">
        <v>204</v>
      </c>
      <c r="AG2287" s="162" t="s">
        <v>197</v>
      </c>
    </row>
    <row r="2288" spans="1:33" x14ac:dyDescent="0.25">
      <c r="A2288" s="162" t="s">
        <v>249</v>
      </c>
      <c r="B2288" s="162" t="s">
        <v>197</v>
      </c>
      <c r="C2288" s="162" t="s">
        <v>197</v>
      </c>
      <c r="D2288" s="162" t="s">
        <v>1358</v>
      </c>
      <c r="E2288" s="162" t="s">
        <v>197</v>
      </c>
      <c r="F2288" s="162" t="s">
        <v>1359</v>
      </c>
      <c r="G2288" s="162" t="s">
        <v>3764</v>
      </c>
      <c r="H2288" s="162" t="s">
        <v>3765</v>
      </c>
      <c r="I2288" s="162" t="s">
        <v>3278</v>
      </c>
      <c r="J2288" s="162" t="s">
        <v>187</v>
      </c>
      <c r="K2288" s="162" t="s">
        <v>47</v>
      </c>
      <c r="L2288" s="162">
        <v>8</v>
      </c>
      <c r="M2288" s="162">
        <v>2019</v>
      </c>
      <c r="N2288" s="162" t="s">
        <v>3770</v>
      </c>
      <c r="O2288" s="162">
        <v>444</v>
      </c>
      <c r="P2288" s="162" t="s">
        <v>246</v>
      </c>
      <c r="Q2288" s="162" t="s">
        <v>246</v>
      </c>
      <c r="R2288" s="162" t="s">
        <v>242</v>
      </c>
      <c r="S2288" s="162" t="s">
        <v>204</v>
      </c>
      <c r="T2288" s="162" t="s">
        <v>204</v>
      </c>
      <c r="U2288" s="162" t="s">
        <v>246</v>
      </c>
      <c r="V2288" s="162" t="s">
        <v>246</v>
      </c>
      <c r="W2288" s="162" t="s">
        <v>204</v>
      </c>
      <c r="X2288" s="162" t="s">
        <v>205</v>
      </c>
      <c r="Y2288" s="162" t="s">
        <v>205</v>
      </c>
      <c r="Z2288" s="162" t="s">
        <v>246</v>
      </c>
      <c r="AA2288" s="162" t="s">
        <v>204</v>
      </c>
      <c r="AB2288" s="162" t="s">
        <v>246</v>
      </c>
      <c r="AC2288" s="162" t="s">
        <v>204</v>
      </c>
      <c r="AD2288" s="162" t="s">
        <v>204</v>
      </c>
      <c r="AE2288" s="162" t="s">
        <v>204</v>
      </c>
      <c r="AF2288" s="162" t="s">
        <v>204</v>
      </c>
      <c r="AG2288" s="162" t="s">
        <v>197</v>
      </c>
    </row>
    <row r="2289" spans="1:33" x14ac:dyDescent="0.25">
      <c r="A2289" s="162" t="s">
        <v>249</v>
      </c>
      <c r="B2289" s="162" t="s">
        <v>197</v>
      </c>
      <c r="C2289" s="162" t="s">
        <v>197</v>
      </c>
      <c r="D2289" s="162" t="s">
        <v>1358</v>
      </c>
      <c r="E2289" s="162" t="s">
        <v>197</v>
      </c>
      <c r="F2289" s="162" t="s">
        <v>1359</v>
      </c>
      <c r="G2289" s="162" t="s">
        <v>3764</v>
      </c>
      <c r="H2289" s="162" t="s">
        <v>3765</v>
      </c>
      <c r="I2289" s="162" t="s">
        <v>3278</v>
      </c>
      <c r="J2289" s="162" t="s">
        <v>187</v>
      </c>
      <c r="K2289" s="162" t="s">
        <v>47</v>
      </c>
      <c r="L2289" s="162">
        <v>11</v>
      </c>
      <c r="M2289" s="162">
        <v>2019</v>
      </c>
      <c r="N2289" s="162" t="s">
        <v>3766</v>
      </c>
      <c r="O2289" s="162">
        <v>169</v>
      </c>
      <c r="P2289" s="162" t="s">
        <v>246</v>
      </c>
      <c r="Q2289" s="162" t="s">
        <v>246</v>
      </c>
      <c r="R2289" s="162" t="s">
        <v>242</v>
      </c>
      <c r="S2289" s="162" t="s">
        <v>204</v>
      </c>
      <c r="T2289" s="162" t="s">
        <v>204</v>
      </c>
      <c r="U2289" s="162" t="s">
        <v>246</v>
      </c>
      <c r="V2289" s="162" t="s">
        <v>246</v>
      </c>
      <c r="W2289" s="162" t="s">
        <v>204</v>
      </c>
      <c r="X2289" s="162" t="s">
        <v>205</v>
      </c>
      <c r="Y2289" s="162" t="s">
        <v>205</v>
      </c>
      <c r="Z2289" s="162" t="s">
        <v>246</v>
      </c>
      <c r="AA2289" s="162" t="s">
        <v>204</v>
      </c>
      <c r="AB2289" s="162" t="s">
        <v>246</v>
      </c>
      <c r="AC2289" s="162" t="s">
        <v>204</v>
      </c>
      <c r="AD2289" s="162" t="s">
        <v>204</v>
      </c>
      <c r="AE2289" s="162" t="s">
        <v>204</v>
      </c>
      <c r="AF2289" s="162" t="s">
        <v>204</v>
      </c>
      <c r="AG2289" s="162" t="s">
        <v>197</v>
      </c>
    </row>
    <row r="2290" spans="1:33" x14ac:dyDescent="0.25">
      <c r="A2290" s="162" t="s">
        <v>249</v>
      </c>
      <c r="B2290" s="162" t="s">
        <v>197</v>
      </c>
      <c r="C2290" s="162" t="s">
        <v>197</v>
      </c>
      <c r="D2290" s="162" t="s">
        <v>1358</v>
      </c>
      <c r="E2290" s="162" t="s">
        <v>197</v>
      </c>
      <c r="F2290" s="162" t="s">
        <v>1359</v>
      </c>
      <c r="G2290" s="162" t="s">
        <v>3764</v>
      </c>
      <c r="H2290" s="162" t="s">
        <v>3765</v>
      </c>
      <c r="I2290" s="162" t="s">
        <v>3278</v>
      </c>
      <c r="J2290" s="162" t="s">
        <v>187</v>
      </c>
      <c r="K2290" s="162" t="s">
        <v>47</v>
      </c>
      <c r="L2290" s="162">
        <v>12</v>
      </c>
      <c r="M2290" s="162">
        <v>2019</v>
      </c>
      <c r="N2290" s="162" t="s">
        <v>3767</v>
      </c>
      <c r="O2290" s="162">
        <v>82</v>
      </c>
      <c r="P2290" s="162" t="s">
        <v>246</v>
      </c>
      <c r="Q2290" s="162" t="s">
        <v>246</v>
      </c>
      <c r="R2290" s="162" t="s">
        <v>242</v>
      </c>
      <c r="S2290" s="162" t="s">
        <v>204</v>
      </c>
      <c r="T2290" s="162" t="s">
        <v>204</v>
      </c>
      <c r="U2290" s="162" t="s">
        <v>246</v>
      </c>
      <c r="V2290" s="162" t="s">
        <v>246</v>
      </c>
      <c r="W2290" s="162" t="s">
        <v>204</v>
      </c>
      <c r="X2290" s="162" t="s">
        <v>205</v>
      </c>
      <c r="Y2290" s="162" t="s">
        <v>205</v>
      </c>
      <c r="Z2290" s="162" t="s">
        <v>246</v>
      </c>
      <c r="AA2290" s="162" t="s">
        <v>204</v>
      </c>
      <c r="AB2290" s="162" t="s">
        <v>246</v>
      </c>
      <c r="AC2290" s="162" t="s">
        <v>204</v>
      </c>
      <c r="AD2290" s="162" t="s">
        <v>204</v>
      </c>
      <c r="AE2290" s="162" t="s">
        <v>204</v>
      </c>
      <c r="AF2290" s="162" t="s">
        <v>204</v>
      </c>
      <c r="AG2290" s="162" t="s">
        <v>197</v>
      </c>
    </row>
    <row r="2291" spans="1:33" x14ac:dyDescent="0.25">
      <c r="A2291" s="162" t="s">
        <v>249</v>
      </c>
      <c r="B2291" s="162" t="s">
        <v>197</v>
      </c>
      <c r="C2291" s="162" t="s">
        <v>197</v>
      </c>
      <c r="D2291" s="162" t="s">
        <v>1358</v>
      </c>
      <c r="E2291" s="162" t="s">
        <v>197</v>
      </c>
      <c r="F2291" s="162" t="s">
        <v>1359</v>
      </c>
      <c r="G2291" s="162" t="s">
        <v>3772</v>
      </c>
      <c r="H2291" s="162" t="s">
        <v>3773</v>
      </c>
      <c r="I2291" s="162" t="s">
        <v>3162</v>
      </c>
      <c r="J2291" s="162" t="s">
        <v>187</v>
      </c>
      <c r="K2291" s="162" t="s">
        <v>47</v>
      </c>
      <c r="L2291" s="162">
        <v>12</v>
      </c>
      <c r="M2291" s="162">
        <v>2019</v>
      </c>
      <c r="N2291" s="162" t="s">
        <v>3778</v>
      </c>
      <c r="O2291" s="162">
        <v>71</v>
      </c>
      <c r="P2291" s="162" t="s">
        <v>246</v>
      </c>
      <c r="Q2291" s="162" t="s">
        <v>246</v>
      </c>
      <c r="R2291" s="162" t="s">
        <v>242</v>
      </c>
      <c r="S2291" s="162" t="s">
        <v>204</v>
      </c>
      <c r="T2291" s="162" t="s">
        <v>204</v>
      </c>
      <c r="U2291" s="162" t="s">
        <v>246</v>
      </c>
      <c r="V2291" s="162" t="s">
        <v>246</v>
      </c>
      <c r="W2291" s="162" t="s">
        <v>204</v>
      </c>
      <c r="X2291" s="162" t="s">
        <v>205</v>
      </c>
      <c r="Y2291" s="162" t="s">
        <v>205</v>
      </c>
      <c r="Z2291" s="162" t="s">
        <v>246</v>
      </c>
      <c r="AA2291" s="162" t="s">
        <v>204</v>
      </c>
      <c r="AB2291" s="162" t="s">
        <v>246</v>
      </c>
      <c r="AC2291" s="162" t="s">
        <v>204</v>
      </c>
      <c r="AD2291" s="162" t="s">
        <v>204</v>
      </c>
      <c r="AE2291" s="162" t="s">
        <v>204</v>
      </c>
      <c r="AF2291" s="162" t="s">
        <v>204</v>
      </c>
      <c r="AG2291" s="162" t="s">
        <v>197</v>
      </c>
    </row>
    <row r="2292" spans="1:33" x14ac:dyDescent="0.25">
      <c r="A2292" s="162" t="s">
        <v>249</v>
      </c>
      <c r="B2292" s="162" t="s">
        <v>197</v>
      </c>
      <c r="C2292" s="162" t="s">
        <v>197</v>
      </c>
      <c r="D2292" s="162" t="s">
        <v>1358</v>
      </c>
      <c r="E2292" s="162" t="s">
        <v>197</v>
      </c>
      <c r="F2292" s="162" t="s">
        <v>1359</v>
      </c>
      <c r="G2292" s="162" t="s">
        <v>3772</v>
      </c>
      <c r="H2292" s="162" t="s">
        <v>3773</v>
      </c>
      <c r="I2292" s="162" t="s">
        <v>3162</v>
      </c>
      <c r="J2292" s="162" t="s">
        <v>187</v>
      </c>
      <c r="K2292" s="162" t="s">
        <v>47</v>
      </c>
      <c r="L2292" s="162">
        <v>8</v>
      </c>
      <c r="M2292" s="162">
        <v>2019</v>
      </c>
      <c r="N2292" s="162" t="s">
        <v>3774</v>
      </c>
      <c r="O2292" s="162">
        <v>489</v>
      </c>
      <c r="P2292" s="162" t="s">
        <v>246</v>
      </c>
      <c r="Q2292" s="162" t="s">
        <v>246</v>
      </c>
      <c r="R2292" s="162" t="s">
        <v>242</v>
      </c>
      <c r="S2292" s="162" t="s">
        <v>204</v>
      </c>
      <c r="T2292" s="162" t="s">
        <v>204</v>
      </c>
      <c r="U2292" s="162" t="s">
        <v>246</v>
      </c>
      <c r="V2292" s="162" t="s">
        <v>246</v>
      </c>
      <c r="W2292" s="162" t="s">
        <v>204</v>
      </c>
      <c r="X2292" s="162" t="s">
        <v>205</v>
      </c>
      <c r="Y2292" s="162" t="s">
        <v>205</v>
      </c>
      <c r="Z2292" s="162" t="s">
        <v>246</v>
      </c>
      <c r="AA2292" s="162" t="s">
        <v>204</v>
      </c>
      <c r="AB2292" s="162" t="s">
        <v>246</v>
      </c>
      <c r="AC2292" s="162" t="s">
        <v>204</v>
      </c>
      <c r="AD2292" s="162" t="s">
        <v>204</v>
      </c>
      <c r="AE2292" s="162" t="s">
        <v>204</v>
      </c>
      <c r="AF2292" s="162" t="s">
        <v>204</v>
      </c>
      <c r="AG2292" s="162" t="s">
        <v>197</v>
      </c>
    </row>
    <row r="2293" spans="1:33" x14ac:dyDescent="0.25">
      <c r="A2293" s="162" t="s">
        <v>249</v>
      </c>
      <c r="B2293" s="162" t="s">
        <v>197</v>
      </c>
      <c r="C2293" s="162" t="s">
        <v>197</v>
      </c>
      <c r="D2293" s="162" t="s">
        <v>1358</v>
      </c>
      <c r="E2293" s="162" t="s">
        <v>197</v>
      </c>
      <c r="F2293" s="162" t="s">
        <v>1359</v>
      </c>
      <c r="G2293" s="162" t="s">
        <v>3772</v>
      </c>
      <c r="H2293" s="162" t="s">
        <v>3773</v>
      </c>
      <c r="I2293" s="162" t="s">
        <v>3162</v>
      </c>
      <c r="J2293" s="162" t="s">
        <v>187</v>
      </c>
      <c r="K2293" s="162" t="s">
        <v>47</v>
      </c>
      <c r="L2293" s="162">
        <v>7</v>
      </c>
      <c r="M2293" s="162">
        <v>2019</v>
      </c>
      <c r="N2293" s="162" t="s">
        <v>3775</v>
      </c>
      <c r="O2293" s="162">
        <v>521</v>
      </c>
      <c r="P2293" s="162" t="s">
        <v>246</v>
      </c>
      <c r="Q2293" s="162" t="s">
        <v>246</v>
      </c>
      <c r="R2293" s="162" t="s">
        <v>242</v>
      </c>
      <c r="S2293" s="162" t="s">
        <v>204</v>
      </c>
      <c r="T2293" s="162" t="s">
        <v>204</v>
      </c>
      <c r="U2293" s="162" t="s">
        <v>246</v>
      </c>
      <c r="V2293" s="162" t="s">
        <v>246</v>
      </c>
      <c r="W2293" s="162" t="s">
        <v>204</v>
      </c>
      <c r="X2293" s="162" t="s">
        <v>205</v>
      </c>
      <c r="Y2293" s="162" t="s">
        <v>205</v>
      </c>
      <c r="Z2293" s="162" t="s">
        <v>246</v>
      </c>
      <c r="AA2293" s="162" t="s">
        <v>204</v>
      </c>
      <c r="AB2293" s="162" t="s">
        <v>246</v>
      </c>
      <c r="AC2293" s="162" t="s">
        <v>204</v>
      </c>
      <c r="AD2293" s="162" t="s">
        <v>204</v>
      </c>
      <c r="AE2293" s="162" t="s">
        <v>204</v>
      </c>
      <c r="AF2293" s="162" t="s">
        <v>204</v>
      </c>
      <c r="AG2293" s="162" t="s">
        <v>197</v>
      </c>
    </row>
    <row r="2294" spans="1:33" x14ac:dyDescent="0.25">
      <c r="A2294" s="162" t="s">
        <v>249</v>
      </c>
      <c r="B2294" s="162" t="s">
        <v>197</v>
      </c>
      <c r="C2294" s="162" t="s">
        <v>197</v>
      </c>
      <c r="D2294" s="162" t="s">
        <v>1358</v>
      </c>
      <c r="E2294" s="162" t="s">
        <v>197</v>
      </c>
      <c r="F2294" s="162" t="s">
        <v>1359</v>
      </c>
      <c r="G2294" s="162" t="s">
        <v>3772</v>
      </c>
      <c r="H2294" s="162" t="s">
        <v>3773</v>
      </c>
      <c r="I2294" s="162" t="s">
        <v>3162</v>
      </c>
      <c r="J2294" s="162" t="s">
        <v>187</v>
      </c>
      <c r="K2294" s="162" t="s">
        <v>47</v>
      </c>
      <c r="L2294" s="162">
        <v>11</v>
      </c>
      <c r="M2294" s="162">
        <v>2019</v>
      </c>
      <c r="N2294" s="162" t="s">
        <v>3777</v>
      </c>
      <c r="O2294" s="162">
        <v>193</v>
      </c>
      <c r="P2294" s="162" t="s">
        <v>246</v>
      </c>
      <c r="Q2294" s="162" t="s">
        <v>246</v>
      </c>
      <c r="R2294" s="162" t="s">
        <v>242</v>
      </c>
      <c r="S2294" s="162" t="s">
        <v>204</v>
      </c>
      <c r="T2294" s="162" t="s">
        <v>204</v>
      </c>
      <c r="U2294" s="162" t="s">
        <v>246</v>
      </c>
      <c r="V2294" s="162" t="s">
        <v>246</v>
      </c>
      <c r="W2294" s="162" t="s">
        <v>204</v>
      </c>
      <c r="X2294" s="162" t="s">
        <v>205</v>
      </c>
      <c r="Y2294" s="162" t="s">
        <v>205</v>
      </c>
      <c r="Z2294" s="162" t="s">
        <v>246</v>
      </c>
      <c r="AA2294" s="162" t="s">
        <v>204</v>
      </c>
      <c r="AB2294" s="162" t="s">
        <v>246</v>
      </c>
      <c r="AC2294" s="162" t="s">
        <v>204</v>
      </c>
      <c r="AD2294" s="162" t="s">
        <v>204</v>
      </c>
      <c r="AE2294" s="162" t="s">
        <v>204</v>
      </c>
      <c r="AF2294" s="162" t="s">
        <v>204</v>
      </c>
      <c r="AG2294" s="162" t="s">
        <v>197</v>
      </c>
    </row>
    <row r="2295" spans="1:33" x14ac:dyDescent="0.25">
      <c r="A2295" s="162" t="s">
        <v>249</v>
      </c>
      <c r="B2295" s="162" t="s">
        <v>197</v>
      </c>
      <c r="C2295" s="162" t="s">
        <v>197</v>
      </c>
      <c r="D2295" s="162" t="s">
        <v>1358</v>
      </c>
      <c r="E2295" s="162" t="s">
        <v>197</v>
      </c>
      <c r="F2295" s="162" t="s">
        <v>1359</v>
      </c>
      <c r="G2295" s="162" t="s">
        <v>3772</v>
      </c>
      <c r="H2295" s="162" t="s">
        <v>3773</v>
      </c>
      <c r="I2295" s="162" t="s">
        <v>3162</v>
      </c>
      <c r="J2295" s="162" t="s">
        <v>187</v>
      </c>
      <c r="K2295" s="162" t="s">
        <v>47</v>
      </c>
      <c r="L2295" s="162">
        <v>10</v>
      </c>
      <c r="M2295" s="162">
        <v>2019</v>
      </c>
      <c r="N2295" s="162" t="s">
        <v>3776</v>
      </c>
      <c r="O2295" s="162">
        <v>308</v>
      </c>
      <c r="P2295" s="162" t="s">
        <v>246</v>
      </c>
      <c r="Q2295" s="162" t="s">
        <v>246</v>
      </c>
      <c r="R2295" s="162" t="s">
        <v>242</v>
      </c>
      <c r="S2295" s="162" t="s">
        <v>204</v>
      </c>
      <c r="T2295" s="162" t="s">
        <v>204</v>
      </c>
      <c r="U2295" s="162" t="s">
        <v>246</v>
      </c>
      <c r="V2295" s="162" t="s">
        <v>246</v>
      </c>
      <c r="W2295" s="162" t="s">
        <v>204</v>
      </c>
      <c r="X2295" s="162" t="s">
        <v>205</v>
      </c>
      <c r="Y2295" s="162" t="s">
        <v>205</v>
      </c>
      <c r="Z2295" s="162" t="s">
        <v>246</v>
      </c>
      <c r="AA2295" s="162" t="s">
        <v>204</v>
      </c>
      <c r="AB2295" s="162" t="s">
        <v>246</v>
      </c>
      <c r="AC2295" s="162" t="s">
        <v>204</v>
      </c>
      <c r="AD2295" s="162" t="s">
        <v>204</v>
      </c>
      <c r="AE2295" s="162" t="s">
        <v>204</v>
      </c>
      <c r="AF2295" s="162" t="s">
        <v>204</v>
      </c>
      <c r="AG2295" s="162" t="s">
        <v>197</v>
      </c>
    </row>
    <row r="2296" spans="1:33" x14ac:dyDescent="0.25">
      <c r="A2296" s="162" t="s">
        <v>249</v>
      </c>
      <c r="B2296" s="162" t="s">
        <v>197</v>
      </c>
      <c r="C2296" s="162" t="s">
        <v>197</v>
      </c>
      <c r="D2296" s="162" t="s">
        <v>1358</v>
      </c>
      <c r="E2296" s="162" t="s">
        <v>197</v>
      </c>
      <c r="F2296" s="162" t="s">
        <v>1359</v>
      </c>
      <c r="G2296" s="162" t="s">
        <v>3779</v>
      </c>
      <c r="H2296" s="162" t="s">
        <v>3780</v>
      </c>
      <c r="I2296" s="162" t="s">
        <v>3162</v>
      </c>
      <c r="J2296" s="162" t="s">
        <v>187</v>
      </c>
      <c r="K2296" s="162" t="s">
        <v>47</v>
      </c>
      <c r="L2296" s="162">
        <v>10</v>
      </c>
      <c r="M2296" s="162">
        <v>2019</v>
      </c>
      <c r="N2296" s="162" t="s">
        <v>3784</v>
      </c>
      <c r="O2296" s="162">
        <v>295</v>
      </c>
      <c r="P2296" s="162" t="s">
        <v>246</v>
      </c>
      <c r="Q2296" s="162" t="s">
        <v>246</v>
      </c>
      <c r="R2296" s="162" t="s">
        <v>242</v>
      </c>
      <c r="S2296" s="162" t="s">
        <v>204</v>
      </c>
      <c r="T2296" s="162" t="s">
        <v>204</v>
      </c>
      <c r="U2296" s="162" t="s">
        <v>246</v>
      </c>
      <c r="V2296" s="162" t="s">
        <v>246</v>
      </c>
      <c r="W2296" s="162" t="s">
        <v>204</v>
      </c>
      <c r="X2296" s="162" t="s">
        <v>205</v>
      </c>
      <c r="Y2296" s="162" t="s">
        <v>205</v>
      </c>
      <c r="Z2296" s="162" t="s">
        <v>246</v>
      </c>
      <c r="AA2296" s="162" t="s">
        <v>204</v>
      </c>
      <c r="AB2296" s="162" t="s">
        <v>246</v>
      </c>
      <c r="AC2296" s="162" t="s">
        <v>204</v>
      </c>
      <c r="AD2296" s="162" t="s">
        <v>204</v>
      </c>
      <c r="AE2296" s="162" t="s">
        <v>204</v>
      </c>
      <c r="AF2296" s="162" t="s">
        <v>204</v>
      </c>
      <c r="AG2296" s="162" t="s">
        <v>197</v>
      </c>
    </row>
    <row r="2297" spans="1:33" x14ac:dyDescent="0.25">
      <c r="A2297" s="162" t="s">
        <v>249</v>
      </c>
      <c r="B2297" s="162" t="s">
        <v>197</v>
      </c>
      <c r="C2297" s="162" t="s">
        <v>197</v>
      </c>
      <c r="D2297" s="162" t="s">
        <v>1358</v>
      </c>
      <c r="E2297" s="162" t="s">
        <v>197</v>
      </c>
      <c r="F2297" s="162" t="s">
        <v>1359</v>
      </c>
      <c r="G2297" s="162" t="s">
        <v>3779</v>
      </c>
      <c r="H2297" s="162" t="s">
        <v>3780</v>
      </c>
      <c r="I2297" s="162" t="s">
        <v>3162</v>
      </c>
      <c r="J2297" s="162" t="s">
        <v>187</v>
      </c>
      <c r="K2297" s="162" t="s">
        <v>47</v>
      </c>
      <c r="L2297" s="162">
        <v>12</v>
      </c>
      <c r="M2297" s="162">
        <v>2019</v>
      </c>
      <c r="N2297" s="162" t="s">
        <v>3782</v>
      </c>
      <c r="O2297" s="162">
        <v>62</v>
      </c>
      <c r="P2297" s="162" t="s">
        <v>246</v>
      </c>
      <c r="Q2297" s="162" t="s">
        <v>246</v>
      </c>
      <c r="R2297" s="162" t="s">
        <v>242</v>
      </c>
      <c r="S2297" s="162" t="s">
        <v>204</v>
      </c>
      <c r="T2297" s="162" t="s">
        <v>204</v>
      </c>
      <c r="U2297" s="162" t="s">
        <v>246</v>
      </c>
      <c r="V2297" s="162" t="s">
        <v>246</v>
      </c>
      <c r="W2297" s="162" t="s">
        <v>204</v>
      </c>
      <c r="X2297" s="162" t="s">
        <v>205</v>
      </c>
      <c r="Y2297" s="162" t="s">
        <v>205</v>
      </c>
      <c r="Z2297" s="162" t="s">
        <v>246</v>
      </c>
      <c r="AA2297" s="162" t="s">
        <v>204</v>
      </c>
      <c r="AB2297" s="162" t="s">
        <v>246</v>
      </c>
      <c r="AC2297" s="162" t="s">
        <v>204</v>
      </c>
      <c r="AD2297" s="162" t="s">
        <v>204</v>
      </c>
      <c r="AE2297" s="162" t="s">
        <v>204</v>
      </c>
      <c r="AF2297" s="162" t="s">
        <v>204</v>
      </c>
      <c r="AG2297" s="162" t="s">
        <v>197</v>
      </c>
    </row>
    <row r="2298" spans="1:33" x14ac:dyDescent="0.25">
      <c r="A2298" s="162" t="s">
        <v>249</v>
      </c>
      <c r="B2298" s="162" t="s">
        <v>197</v>
      </c>
      <c r="C2298" s="162" t="s">
        <v>197</v>
      </c>
      <c r="D2298" s="162" t="s">
        <v>1358</v>
      </c>
      <c r="E2298" s="162" t="s">
        <v>197</v>
      </c>
      <c r="F2298" s="162" t="s">
        <v>1359</v>
      </c>
      <c r="G2298" s="162" t="s">
        <v>3779</v>
      </c>
      <c r="H2298" s="162" t="s">
        <v>3780</v>
      </c>
      <c r="I2298" s="162" t="s">
        <v>3162</v>
      </c>
      <c r="J2298" s="162" t="s">
        <v>187</v>
      </c>
      <c r="K2298" s="162" t="s">
        <v>47</v>
      </c>
      <c r="L2298" s="162">
        <v>11</v>
      </c>
      <c r="M2298" s="162">
        <v>2019</v>
      </c>
      <c r="N2298" s="162" t="s">
        <v>3783</v>
      </c>
      <c r="O2298" s="162">
        <v>160</v>
      </c>
      <c r="P2298" s="162" t="s">
        <v>246</v>
      </c>
      <c r="Q2298" s="162" t="s">
        <v>246</v>
      </c>
      <c r="R2298" s="162" t="s">
        <v>242</v>
      </c>
      <c r="S2298" s="162" t="s">
        <v>204</v>
      </c>
      <c r="T2298" s="162" t="s">
        <v>204</v>
      </c>
      <c r="U2298" s="162" t="s">
        <v>246</v>
      </c>
      <c r="V2298" s="162" t="s">
        <v>246</v>
      </c>
      <c r="W2298" s="162" t="s">
        <v>204</v>
      </c>
      <c r="X2298" s="162" t="s">
        <v>205</v>
      </c>
      <c r="Y2298" s="162" t="s">
        <v>205</v>
      </c>
      <c r="Z2298" s="162" t="s">
        <v>246</v>
      </c>
      <c r="AA2298" s="162" t="s">
        <v>204</v>
      </c>
      <c r="AB2298" s="162" t="s">
        <v>246</v>
      </c>
      <c r="AC2298" s="162" t="s">
        <v>204</v>
      </c>
      <c r="AD2298" s="162" t="s">
        <v>204</v>
      </c>
      <c r="AE2298" s="162" t="s">
        <v>204</v>
      </c>
      <c r="AF2298" s="162" t="s">
        <v>204</v>
      </c>
      <c r="AG2298" s="162" t="s">
        <v>197</v>
      </c>
    </row>
    <row r="2299" spans="1:33" x14ac:dyDescent="0.25">
      <c r="A2299" s="162" t="s">
        <v>249</v>
      </c>
      <c r="B2299" s="162" t="s">
        <v>197</v>
      </c>
      <c r="C2299" s="162" t="s">
        <v>197</v>
      </c>
      <c r="D2299" s="162" t="s">
        <v>1358</v>
      </c>
      <c r="E2299" s="162" t="s">
        <v>197</v>
      </c>
      <c r="F2299" s="162" t="s">
        <v>1359</v>
      </c>
      <c r="G2299" s="162" t="s">
        <v>3779</v>
      </c>
      <c r="H2299" s="162" t="s">
        <v>3780</v>
      </c>
      <c r="I2299" s="162" t="s">
        <v>3162</v>
      </c>
      <c r="J2299" s="162" t="s">
        <v>187</v>
      </c>
      <c r="K2299" s="162" t="s">
        <v>47</v>
      </c>
      <c r="L2299" s="162">
        <v>7</v>
      </c>
      <c r="M2299" s="162">
        <v>2019</v>
      </c>
      <c r="N2299" s="162" t="s">
        <v>3785</v>
      </c>
      <c r="O2299" s="162">
        <v>486</v>
      </c>
      <c r="P2299" s="162" t="s">
        <v>246</v>
      </c>
      <c r="Q2299" s="162" t="s">
        <v>246</v>
      </c>
      <c r="R2299" s="162" t="s">
        <v>242</v>
      </c>
      <c r="S2299" s="162" t="s">
        <v>204</v>
      </c>
      <c r="T2299" s="162" t="s">
        <v>204</v>
      </c>
      <c r="U2299" s="162" t="s">
        <v>246</v>
      </c>
      <c r="V2299" s="162" t="s">
        <v>246</v>
      </c>
      <c r="W2299" s="162" t="s">
        <v>204</v>
      </c>
      <c r="X2299" s="162" t="s">
        <v>205</v>
      </c>
      <c r="Y2299" s="162" t="s">
        <v>205</v>
      </c>
      <c r="Z2299" s="162" t="s">
        <v>246</v>
      </c>
      <c r="AA2299" s="162" t="s">
        <v>204</v>
      </c>
      <c r="AB2299" s="162" t="s">
        <v>246</v>
      </c>
      <c r="AC2299" s="162" t="s">
        <v>204</v>
      </c>
      <c r="AD2299" s="162" t="s">
        <v>204</v>
      </c>
      <c r="AE2299" s="162" t="s">
        <v>204</v>
      </c>
      <c r="AF2299" s="162" t="s">
        <v>204</v>
      </c>
      <c r="AG2299" s="162" t="s">
        <v>197</v>
      </c>
    </row>
    <row r="2300" spans="1:33" x14ac:dyDescent="0.25">
      <c r="A2300" s="162" t="s">
        <v>249</v>
      </c>
      <c r="B2300" s="162" t="s">
        <v>197</v>
      </c>
      <c r="C2300" s="162" t="s">
        <v>197</v>
      </c>
      <c r="D2300" s="162" t="s">
        <v>1358</v>
      </c>
      <c r="E2300" s="162" t="s">
        <v>197</v>
      </c>
      <c r="F2300" s="162" t="s">
        <v>1359</v>
      </c>
      <c r="G2300" s="162" t="s">
        <v>3779</v>
      </c>
      <c r="H2300" s="162" t="s">
        <v>3780</v>
      </c>
      <c r="I2300" s="162" t="s">
        <v>3162</v>
      </c>
      <c r="J2300" s="162" t="s">
        <v>187</v>
      </c>
      <c r="K2300" s="162" t="s">
        <v>47</v>
      </c>
      <c r="L2300" s="162">
        <v>8</v>
      </c>
      <c r="M2300" s="162">
        <v>2019</v>
      </c>
      <c r="N2300" s="162" t="s">
        <v>3781</v>
      </c>
      <c r="O2300" s="162">
        <v>443</v>
      </c>
      <c r="P2300" s="162" t="s">
        <v>246</v>
      </c>
      <c r="Q2300" s="162" t="s">
        <v>246</v>
      </c>
      <c r="R2300" s="162" t="s">
        <v>242</v>
      </c>
      <c r="S2300" s="162" t="s">
        <v>204</v>
      </c>
      <c r="T2300" s="162" t="s">
        <v>204</v>
      </c>
      <c r="U2300" s="162" t="s">
        <v>246</v>
      </c>
      <c r="V2300" s="162" t="s">
        <v>246</v>
      </c>
      <c r="W2300" s="162" t="s">
        <v>204</v>
      </c>
      <c r="X2300" s="162" t="s">
        <v>205</v>
      </c>
      <c r="Y2300" s="162" t="s">
        <v>205</v>
      </c>
      <c r="Z2300" s="162" t="s">
        <v>246</v>
      </c>
      <c r="AA2300" s="162" t="s">
        <v>204</v>
      </c>
      <c r="AB2300" s="162" t="s">
        <v>246</v>
      </c>
      <c r="AC2300" s="162" t="s">
        <v>204</v>
      </c>
      <c r="AD2300" s="162" t="s">
        <v>204</v>
      </c>
      <c r="AE2300" s="162" t="s">
        <v>204</v>
      </c>
      <c r="AF2300" s="162" t="s">
        <v>204</v>
      </c>
      <c r="AG2300" s="162" t="s">
        <v>197</v>
      </c>
    </row>
    <row r="2301" spans="1:33" x14ac:dyDescent="0.25">
      <c r="A2301" s="162" t="s">
        <v>249</v>
      </c>
      <c r="B2301" s="162" t="s">
        <v>197</v>
      </c>
      <c r="C2301" s="162" t="s">
        <v>197</v>
      </c>
      <c r="D2301" s="162" t="s">
        <v>1358</v>
      </c>
      <c r="E2301" s="162" t="s">
        <v>197</v>
      </c>
      <c r="F2301" s="162" t="s">
        <v>1359</v>
      </c>
      <c r="G2301" s="162" t="s">
        <v>3786</v>
      </c>
      <c r="H2301" s="162" t="s">
        <v>3787</v>
      </c>
      <c r="I2301" s="162" t="s">
        <v>3666</v>
      </c>
      <c r="J2301" s="162" t="s">
        <v>187</v>
      </c>
      <c r="K2301" s="162" t="s">
        <v>47</v>
      </c>
      <c r="L2301" s="162">
        <v>7</v>
      </c>
      <c r="M2301" s="162">
        <v>2019</v>
      </c>
      <c r="N2301" s="162" t="s">
        <v>3788</v>
      </c>
      <c r="O2301" s="162">
        <v>482</v>
      </c>
      <c r="P2301" s="162" t="s">
        <v>246</v>
      </c>
      <c r="Q2301" s="162" t="s">
        <v>246</v>
      </c>
      <c r="R2301" s="162" t="s">
        <v>242</v>
      </c>
      <c r="S2301" s="162" t="s">
        <v>204</v>
      </c>
      <c r="T2301" s="162" t="s">
        <v>204</v>
      </c>
      <c r="U2301" s="162" t="s">
        <v>246</v>
      </c>
      <c r="V2301" s="162" t="s">
        <v>246</v>
      </c>
      <c r="W2301" s="162" t="s">
        <v>204</v>
      </c>
      <c r="X2301" s="162" t="s">
        <v>205</v>
      </c>
      <c r="Y2301" s="162" t="s">
        <v>205</v>
      </c>
      <c r="Z2301" s="162" t="s">
        <v>246</v>
      </c>
      <c r="AA2301" s="162" t="s">
        <v>204</v>
      </c>
      <c r="AB2301" s="162" t="s">
        <v>246</v>
      </c>
      <c r="AC2301" s="162" t="s">
        <v>204</v>
      </c>
      <c r="AD2301" s="162" t="s">
        <v>204</v>
      </c>
      <c r="AE2301" s="162" t="s">
        <v>204</v>
      </c>
      <c r="AF2301" s="162" t="s">
        <v>204</v>
      </c>
      <c r="AG2301" s="162" t="s">
        <v>197</v>
      </c>
    </row>
    <row r="2302" spans="1:33" x14ac:dyDescent="0.25">
      <c r="A2302" s="162" t="s">
        <v>249</v>
      </c>
      <c r="B2302" s="162" t="s">
        <v>197</v>
      </c>
      <c r="C2302" s="162" t="s">
        <v>197</v>
      </c>
      <c r="D2302" s="162" t="s">
        <v>1358</v>
      </c>
      <c r="E2302" s="162" t="s">
        <v>197</v>
      </c>
      <c r="F2302" s="162" t="s">
        <v>1359</v>
      </c>
      <c r="G2302" s="162" t="s">
        <v>3786</v>
      </c>
      <c r="H2302" s="162" t="s">
        <v>3787</v>
      </c>
      <c r="I2302" s="162" t="s">
        <v>3666</v>
      </c>
      <c r="J2302" s="162" t="s">
        <v>187</v>
      </c>
      <c r="K2302" s="162" t="s">
        <v>47</v>
      </c>
      <c r="L2302" s="162">
        <v>8</v>
      </c>
      <c r="M2302" s="162">
        <v>2019</v>
      </c>
      <c r="N2302" s="162" t="s">
        <v>3790</v>
      </c>
      <c r="O2302" s="162">
        <v>457</v>
      </c>
      <c r="P2302" s="162" t="s">
        <v>246</v>
      </c>
      <c r="Q2302" s="162" t="s">
        <v>246</v>
      </c>
      <c r="R2302" s="162" t="s">
        <v>242</v>
      </c>
      <c r="S2302" s="162" t="s">
        <v>204</v>
      </c>
      <c r="T2302" s="162" t="s">
        <v>204</v>
      </c>
      <c r="U2302" s="162" t="s">
        <v>246</v>
      </c>
      <c r="V2302" s="162" t="s">
        <v>246</v>
      </c>
      <c r="W2302" s="162" t="s">
        <v>204</v>
      </c>
      <c r="X2302" s="162" t="s">
        <v>205</v>
      </c>
      <c r="Y2302" s="162" t="s">
        <v>205</v>
      </c>
      <c r="Z2302" s="162" t="s">
        <v>246</v>
      </c>
      <c r="AA2302" s="162" t="s">
        <v>204</v>
      </c>
      <c r="AB2302" s="162" t="s">
        <v>246</v>
      </c>
      <c r="AC2302" s="162" t="s">
        <v>204</v>
      </c>
      <c r="AD2302" s="162" t="s">
        <v>204</v>
      </c>
      <c r="AE2302" s="162" t="s">
        <v>204</v>
      </c>
      <c r="AF2302" s="162" t="s">
        <v>204</v>
      </c>
      <c r="AG2302" s="162" t="s">
        <v>197</v>
      </c>
    </row>
    <row r="2303" spans="1:33" x14ac:dyDescent="0.25">
      <c r="A2303" s="162" t="s">
        <v>249</v>
      </c>
      <c r="B2303" s="162" t="s">
        <v>197</v>
      </c>
      <c r="C2303" s="162" t="s">
        <v>197</v>
      </c>
      <c r="D2303" s="162" t="s">
        <v>1358</v>
      </c>
      <c r="E2303" s="162" t="s">
        <v>197</v>
      </c>
      <c r="F2303" s="162" t="s">
        <v>1359</v>
      </c>
      <c r="G2303" s="162" t="s">
        <v>3786</v>
      </c>
      <c r="H2303" s="162" t="s">
        <v>3787</v>
      </c>
      <c r="I2303" s="162" t="s">
        <v>3666</v>
      </c>
      <c r="J2303" s="162" t="s">
        <v>187</v>
      </c>
      <c r="K2303" s="162" t="s">
        <v>47</v>
      </c>
      <c r="L2303" s="162">
        <v>9</v>
      </c>
      <c r="M2303" s="162">
        <v>2019</v>
      </c>
      <c r="N2303" s="162" t="s">
        <v>3791</v>
      </c>
      <c r="O2303" s="162">
        <v>335</v>
      </c>
      <c r="P2303" s="162" t="s">
        <v>246</v>
      </c>
      <c r="Q2303" s="162" t="s">
        <v>246</v>
      </c>
      <c r="R2303" s="162" t="s">
        <v>242</v>
      </c>
      <c r="S2303" s="162" t="s">
        <v>204</v>
      </c>
      <c r="T2303" s="162" t="s">
        <v>204</v>
      </c>
      <c r="U2303" s="162" t="s">
        <v>246</v>
      </c>
      <c r="V2303" s="162" t="s">
        <v>246</v>
      </c>
      <c r="W2303" s="162" t="s">
        <v>204</v>
      </c>
      <c r="X2303" s="162" t="s">
        <v>205</v>
      </c>
      <c r="Y2303" s="162" t="s">
        <v>205</v>
      </c>
      <c r="Z2303" s="162" t="s">
        <v>246</v>
      </c>
      <c r="AA2303" s="162" t="s">
        <v>204</v>
      </c>
      <c r="AB2303" s="162" t="s">
        <v>246</v>
      </c>
      <c r="AC2303" s="162" t="s">
        <v>204</v>
      </c>
      <c r="AD2303" s="162" t="s">
        <v>204</v>
      </c>
      <c r="AE2303" s="162" t="s">
        <v>204</v>
      </c>
      <c r="AF2303" s="162" t="s">
        <v>204</v>
      </c>
      <c r="AG2303" s="162" t="s">
        <v>197</v>
      </c>
    </row>
    <row r="2304" spans="1:33" x14ac:dyDescent="0.25">
      <c r="A2304" s="162" t="s">
        <v>249</v>
      </c>
      <c r="B2304" s="162" t="s">
        <v>197</v>
      </c>
      <c r="C2304" s="162" t="s">
        <v>197</v>
      </c>
      <c r="D2304" s="162" t="s">
        <v>1358</v>
      </c>
      <c r="E2304" s="162" t="s">
        <v>197</v>
      </c>
      <c r="F2304" s="162" t="s">
        <v>1359</v>
      </c>
      <c r="G2304" s="162" t="s">
        <v>3786</v>
      </c>
      <c r="H2304" s="162" t="s">
        <v>3787</v>
      </c>
      <c r="I2304" s="162" t="s">
        <v>3666</v>
      </c>
      <c r="J2304" s="162" t="s">
        <v>187</v>
      </c>
      <c r="K2304" s="162" t="s">
        <v>47</v>
      </c>
      <c r="L2304" s="162">
        <v>12</v>
      </c>
      <c r="M2304" s="162">
        <v>2019</v>
      </c>
      <c r="N2304" s="162" t="s">
        <v>3793</v>
      </c>
      <c r="O2304" s="162">
        <v>76</v>
      </c>
      <c r="P2304" s="162" t="s">
        <v>246</v>
      </c>
      <c r="Q2304" s="162" t="s">
        <v>246</v>
      </c>
      <c r="R2304" s="162" t="s">
        <v>242</v>
      </c>
      <c r="S2304" s="162" t="s">
        <v>204</v>
      </c>
      <c r="T2304" s="162" t="s">
        <v>204</v>
      </c>
      <c r="U2304" s="162" t="s">
        <v>246</v>
      </c>
      <c r="V2304" s="162" t="s">
        <v>246</v>
      </c>
      <c r="W2304" s="162" t="s">
        <v>204</v>
      </c>
      <c r="X2304" s="162" t="s">
        <v>205</v>
      </c>
      <c r="Y2304" s="162" t="s">
        <v>205</v>
      </c>
      <c r="Z2304" s="162" t="s">
        <v>246</v>
      </c>
      <c r="AA2304" s="162" t="s">
        <v>204</v>
      </c>
      <c r="AB2304" s="162" t="s">
        <v>246</v>
      </c>
      <c r="AC2304" s="162" t="s">
        <v>204</v>
      </c>
      <c r="AD2304" s="162" t="s">
        <v>204</v>
      </c>
      <c r="AE2304" s="162" t="s">
        <v>204</v>
      </c>
      <c r="AF2304" s="162" t="s">
        <v>204</v>
      </c>
      <c r="AG2304" s="162" t="s">
        <v>197</v>
      </c>
    </row>
    <row r="2305" spans="1:33" x14ac:dyDescent="0.25">
      <c r="A2305" s="162" t="s">
        <v>249</v>
      </c>
      <c r="B2305" s="162" t="s">
        <v>197</v>
      </c>
      <c r="C2305" s="162" t="s">
        <v>197</v>
      </c>
      <c r="D2305" s="162" t="s">
        <v>1358</v>
      </c>
      <c r="E2305" s="162" t="s">
        <v>197</v>
      </c>
      <c r="F2305" s="162" t="s">
        <v>1359</v>
      </c>
      <c r="G2305" s="162" t="s">
        <v>3786</v>
      </c>
      <c r="H2305" s="162" t="s">
        <v>3787</v>
      </c>
      <c r="I2305" s="162" t="s">
        <v>3666</v>
      </c>
      <c r="J2305" s="162" t="s">
        <v>187</v>
      </c>
      <c r="K2305" s="162" t="s">
        <v>47</v>
      </c>
      <c r="L2305" s="162">
        <v>10</v>
      </c>
      <c r="M2305" s="162">
        <v>2019</v>
      </c>
      <c r="N2305" s="162" t="s">
        <v>3789</v>
      </c>
      <c r="O2305" s="162">
        <v>276</v>
      </c>
      <c r="P2305" s="162" t="s">
        <v>246</v>
      </c>
      <c r="Q2305" s="162" t="s">
        <v>246</v>
      </c>
      <c r="R2305" s="162" t="s">
        <v>242</v>
      </c>
      <c r="S2305" s="162" t="s">
        <v>204</v>
      </c>
      <c r="T2305" s="162" t="s">
        <v>204</v>
      </c>
      <c r="U2305" s="162" t="s">
        <v>246</v>
      </c>
      <c r="V2305" s="162" t="s">
        <v>246</v>
      </c>
      <c r="W2305" s="162" t="s">
        <v>204</v>
      </c>
      <c r="X2305" s="162" t="s">
        <v>205</v>
      </c>
      <c r="Y2305" s="162" t="s">
        <v>205</v>
      </c>
      <c r="Z2305" s="162" t="s">
        <v>246</v>
      </c>
      <c r="AA2305" s="162" t="s">
        <v>204</v>
      </c>
      <c r="AB2305" s="162" t="s">
        <v>246</v>
      </c>
      <c r="AC2305" s="162" t="s">
        <v>204</v>
      </c>
      <c r="AD2305" s="162" t="s">
        <v>204</v>
      </c>
      <c r="AE2305" s="162" t="s">
        <v>204</v>
      </c>
      <c r="AF2305" s="162" t="s">
        <v>204</v>
      </c>
      <c r="AG2305" s="162" t="s">
        <v>197</v>
      </c>
    </row>
    <row r="2306" spans="1:33" x14ac:dyDescent="0.25">
      <c r="A2306" s="162" t="s">
        <v>249</v>
      </c>
      <c r="B2306" s="162" t="s">
        <v>197</v>
      </c>
      <c r="C2306" s="162" t="s">
        <v>197</v>
      </c>
      <c r="D2306" s="162" t="s">
        <v>1358</v>
      </c>
      <c r="E2306" s="162" t="s">
        <v>197</v>
      </c>
      <c r="F2306" s="162" t="s">
        <v>1359</v>
      </c>
      <c r="G2306" s="162" t="s">
        <v>3786</v>
      </c>
      <c r="H2306" s="162" t="s">
        <v>3787</v>
      </c>
      <c r="I2306" s="162" t="s">
        <v>3666</v>
      </c>
      <c r="J2306" s="162" t="s">
        <v>187</v>
      </c>
      <c r="K2306" s="162" t="s">
        <v>47</v>
      </c>
      <c r="L2306" s="162">
        <v>11</v>
      </c>
      <c r="M2306" s="162">
        <v>2019</v>
      </c>
      <c r="N2306" s="162" t="s">
        <v>3792</v>
      </c>
      <c r="O2306" s="162">
        <v>180</v>
      </c>
      <c r="P2306" s="162" t="s">
        <v>246</v>
      </c>
      <c r="Q2306" s="162" t="s">
        <v>246</v>
      </c>
      <c r="R2306" s="162" t="s">
        <v>242</v>
      </c>
      <c r="S2306" s="162" t="s">
        <v>204</v>
      </c>
      <c r="T2306" s="162" t="s">
        <v>204</v>
      </c>
      <c r="U2306" s="162" t="s">
        <v>246</v>
      </c>
      <c r="V2306" s="162" t="s">
        <v>246</v>
      </c>
      <c r="W2306" s="162" t="s">
        <v>204</v>
      </c>
      <c r="X2306" s="162" t="s">
        <v>205</v>
      </c>
      <c r="Y2306" s="162" t="s">
        <v>205</v>
      </c>
      <c r="Z2306" s="162" t="s">
        <v>246</v>
      </c>
      <c r="AA2306" s="162" t="s">
        <v>204</v>
      </c>
      <c r="AB2306" s="162" t="s">
        <v>246</v>
      </c>
      <c r="AC2306" s="162" t="s">
        <v>204</v>
      </c>
      <c r="AD2306" s="162" t="s">
        <v>204</v>
      </c>
      <c r="AE2306" s="162" t="s">
        <v>204</v>
      </c>
      <c r="AF2306" s="162" t="s">
        <v>204</v>
      </c>
      <c r="AG2306" s="162" t="s">
        <v>197</v>
      </c>
    </row>
    <row r="2307" spans="1:33" x14ac:dyDescent="0.25">
      <c r="A2307" s="162" t="s">
        <v>249</v>
      </c>
      <c r="B2307" s="162" t="s">
        <v>197</v>
      </c>
      <c r="C2307" s="162" t="s">
        <v>197</v>
      </c>
      <c r="D2307" s="162" t="s">
        <v>1358</v>
      </c>
      <c r="E2307" s="162" t="s">
        <v>197</v>
      </c>
      <c r="F2307" s="162" t="s">
        <v>1359</v>
      </c>
      <c r="G2307" s="162" t="s">
        <v>3794</v>
      </c>
      <c r="H2307" s="162" t="s">
        <v>3795</v>
      </c>
      <c r="I2307" s="162" t="s">
        <v>3796</v>
      </c>
      <c r="J2307" s="162" t="s">
        <v>189</v>
      </c>
      <c r="K2307" s="162" t="s">
        <v>10</v>
      </c>
      <c r="L2307" s="162">
        <v>12</v>
      </c>
      <c r="M2307" s="162">
        <v>2019</v>
      </c>
      <c r="N2307" s="162" t="s">
        <v>3797</v>
      </c>
      <c r="O2307" s="162">
        <v>2190</v>
      </c>
      <c r="P2307" s="162" t="s">
        <v>246</v>
      </c>
      <c r="Q2307" s="162" t="s">
        <v>246</v>
      </c>
      <c r="R2307" s="162" t="s">
        <v>242</v>
      </c>
      <c r="S2307" s="162" t="s">
        <v>204</v>
      </c>
      <c r="T2307" s="162" t="s">
        <v>204</v>
      </c>
      <c r="U2307" s="162" t="s">
        <v>246</v>
      </c>
      <c r="V2307" s="162" t="s">
        <v>246</v>
      </c>
      <c r="W2307" s="162" t="s">
        <v>204</v>
      </c>
      <c r="X2307" s="162" t="s">
        <v>246</v>
      </c>
      <c r="Y2307" s="162" t="s">
        <v>205</v>
      </c>
      <c r="Z2307" s="162" t="s">
        <v>246</v>
      </c>
      <c r="AA2307" s="162" t="s">
        <v>204</v>
      </c>
      <c r="AB2307" s="162" t="s">
        <v>246</v>
      </c>
      <c r="AC2307" s="162" t="s">
        <v>204</v>
      </c>
      <c r="AD2307" s="162" t="s">
        <v>204</v>
      </c>
      <c r="AE2307" s="162" t="s">
        <v>246</v>
      </c>
      <c r="AF2307" s="162" t="s">
        <v>204</v>
      </c>
      <c r="AG2307" s="162" t="s">
        <v>197</v>
      </c>
    </row>
    <row r="2308" spans="1:33" x14ac:dyDescent="0.25">
      <c r="A2308" s="162" t="s">
        <v>249</v>
      </c>
      <c r="B2308" s="162" t="s">
        <v>197</v>
      </c>
      <c r="C2308" s="162" t="s">
        <v>197</v>
      </c>
      <c r="D2308" s="162" t="s">
        <v>1358</v>
      </c>
      <c r="E2308" s="162" t="s">
        <v>197</v>
      </c>
      <c r="F2308" s="162" t="s">
        <v>1359</v>
      </c>
      <c r="G2308" s="162" t="s">
        <v>3798</v>
      </c>
      <c r="H2308" s="162" t="s">
        <v>3799</v>
      </c>
      <c r="I2308" s="162" t="s">
        <v>3020</v>
      </c>
      <c r="J2308" s="162" t="s">
        <v>189</v>
      </c>
      <c r="K2308" s="162" t="s">
        <v>47</v>
      </c>
      <c r="L2308" s="162">
        <v>5</v>
      </c>
      <c r="M2308" s="162">
        <v>2020</v>
      </c>
      <c r="N2308" s="162" t="s">
        <v>3801</v>
      </c>
      <c r="O2308" s="162">
        <v>4123</v>
      </c>
      <c r="P2308" s="162" t="s">
        <v>246</v>
      </c>
      <c r="Q2308" s="162" t="s">
        <v>246</v>
      </c>
      <c r="R2308" s="162" t="s">
        <v>242</v>
      </c>
      <c r="S2308" s="162" t="s">
        <v>204</v>
      </c>
      <c r="T2308" s="162" t="s">
        <v>204</v>
      </c>
      <c r="U2308" s="162" t="s">
        <v>246</v>
      </c>
      <c r="V2308" s="162" t="s">
        <v>246</v>
      </c>
      <c r="W2308" s="162" t="s">
        <v>204</v>
      </c>
      <c r="X2308" s="162" t="s">
        <v>246</v>
      </c>
      <c r="Y2308" s="162" t="s">
        <v>205</v>
      </c>
      <c r="Z2308" s="162" t="s">
        <v>246</v>
      </c>
      <c r="AA2308" s="162" t="s">
        <v>204</v>
      </c>
      <c r="AB2308" s="162" t="s">
        <v>246</v>
      </c>
      <c r="AC2308" s="162" t="s">
        <v>204</v>
      </c>
      <c r="AD2308" s="162" t="s">
        <v>204</v>
      </c>
      <c r="AE2308" s="162" t="s">
        <v>204</v>
      </c>
      <c r="AF2308" s="162" t="s">
        <v>204</v>
      </c>
      <c r="AG2308" s="162" t="s">
        <v>197</v>
      </c>
    </row>
    <row r="2309" spans="1:33" x14ac:dyDescent="0.25">
      <c r="A2309" s="162" t="s">
        <v>249</v>
      </c>
      <c r="B2309" s="162" t="s">
        <v>197</v>
      </c>
      <c r="C2309" s="162" t="s">
        <v>197</v>
      </c>
      <c r="D2309" s="162" t="s">
        <v>1358</v>
      </c>
      <c r="E2309" s="162" t="s">
        <v>197</v>
      </c>
      <c r="F2309" s="162" t="s">
        <v>1359</v>
      </c>
      <c r="G2309" s="162" t="s">
        <v>3798</v>
      </c>
      <c r="H2309" s="162" t="s">
        <v>3799</v>
      </c>
      <c r="I2309" s="162" t="s">
        <v>3020</v>
      </c>
      <c r="J2309" s="162" t="s">
        <v>189</v>
      </c>
      <c r="K2309" s="162" t="s">
        <v>47</v>
      </c>
      <c r="L2309" s="162">
        <v>12</v>
      </c>
      <c r="M2309" s="162">
        <v>2019</v>
      </c>
      <c r="N2309" s="162" t="s">
        <v>3800</v>
      </c>
      <c r="O2309" s="162">
        <v>2127</v>
      </c>
      <c r="P2309" s="162" t="s">
        <v>246</v>
      </c>
      <c r="Q2309" s="162" t="s">
        <v>246</v>
      </c>
      <c r="R2309" s="162" t="s">
        <v>242</v>
      </c>
      <c r="S2309" s="162" t="s">
        <v>204</v>
      </c>
      <c r="T2309" s="162" t="s">
        <v>204</v>
      </c>
      <c r="U2309" s="162" t="s">
        <v>246</v>
      </c>
      <c r="V2309" s="162" t="s">
        <v>246</v>
      </c>
      <c r="W2309" s="162" t="s">
        <v>204</v>
      </c>
      <c r="X2309" s="162" t="s">
        <v>246</v>
      </c>
      <c r="Y2309" s="162" t="s">
        <v>205</v>
      </c>
      <c r="Z2309" s="162" t="s">
        <v>246</v>
      </c>
      <c r="AA2309" s="162" t="s">
        <v>204</v>
      </c>
      <c r="AB2309" s="162" t="s">
        <v>246</v>
      </c>
      <c r="AC2309" s="162" t="s">
        <v>204</v>
      </c>
      <c r="AD2309" s="162" t="s">
        <v>204</v>
      </c>
      <c r="AE2309" s="162" t="s">
        <v>204</v>
      </c>
      <c r="AF2309" s="162" t="s">
        <v>204</v>
      </c>
      <c r="AG2309" s="162" t="s">
        <v>197</v>
      </c>
    </row>
    <row r="2310" spans="1:33" x14ac:dyDescent="0.25">
      <c r="A2310" s="162" t="s">
        <v>249</v>
      </c>
      <c r="B2310" s="162" t="s">
        <v>197</v>
      </c>
      <c r="C2310" s="162" t="s">
        <v>197</v>
      </c>
      <c r="D2310" s="162" t="s">
        <v>1358</v>
      </c>
      <c r="E2310" s="162" t="s">
        <v>197</v>
      </c>
      <c r="F2310" s="162" t="s">
        <v>1359</v>
      </c>
      <c r="G2310" s="162" t="s">
        <v>96</v>
      </c>
      <c r="H2310" s="162" t="s">
        <v>95</v>
      </c>
      <c r="I2310" s="162" t="s">
        <v>2986</v>
      </c>
      <c r="J2310" s="162" t="s">
        <v>1523</v>
      </c>
      <c r="K2310" s="162" t="s">
        <v>10</v>
      </c>
      <c r="L2310" s="162">
        <v>12</v>
      </c>
      <c r="M2310" s="162">
        <v>2019</v>
      </c>
      <c r="N2310" s="162" t="s">
        <v>3802</v>
      </c>
      <c r="O2310" s="162">
        <v>10273</v>
      </c>
      <c r="P2310" s="162" t="s">
        <v>246</v>
      </c>
      <c r="Q2310" s="162" t="s">
        <v>246</v>
      </c>
      <c r="R2310" s="162" t="s">
        <v>242</v>
      </c>
      <c r="S2310" s="162" t="s">
        <v>204</v>
      </c>
      <c r="T2310" s="162" t="s">
        <v>204</v>
      </c>
      <c r="U2310" s="162" t="s">
        <v>246</v>
      </c>
      <c r="V2310" s="162" t="s">
        <v>246</v>
      </c>
      <c r="W2310" s="162" t="s">
        <v>204</v>
      </c>
      <c r="X2310" s="162" t="s">
        <v>205</v>
      </c>
      <c r="Y2310" s="162" t="s">
        <v>205</v>
      </c>
      <c r="Z2310" s="162" t="s">
        <v>246</v>
      </c>
      <c r="AA2310" s="162" t="s">
        <v>204</v>
      </c>
      <c r="AB2310" s="162" t="s">
        <v>246</v>
      </c>
      <c r="AC2310" s="162" t="s">
        <v>204</v>
      </c>
      <c r="AD2310" s="162" t="s">
        <v>204</v>
      </c>
      <c r="AE2310" s="162" t="s">
        <v>204</v>
      </c>
      <c r="AF2310" s="162" t="s">
        <v>204</v>
      </c>
      <c r="AG2310" s="162" t="s">
        <v>197</v>
      </c>
    </row>
    <row r="2311" spans="1:33" x14ac:dyDescent="0.25">
      <c r="A2311" s="162" t="s">
        <v>249</v>
      </c>
      <c r="B2311" s="162" t="s">
        <v>197</v>
      </c>
      <c r="C2311" s="162" t="s">
        <v>197</v>
      </c>
      <c r="D2311" s="162" t="s">
        <v>1358</v>
      </c>
      <c r="E2311" s="162" t="s">
        <v>197</v>
      </c>
      <c r="F2311" s="162" t="s">
        <v>1359</v>
      </c>
      <c r="G2311" s="162" t="s">
        <v>3144</v>
      </c>
      <c r="H2311" s="162" t="s">
        <v>3145</v>
      </c>
      <c r="I2311" s="162" t="s">
        <v>3020</v>
      </c>
      <c r="J2311" s="162" t="s">
        <v>189</v>
      </c>
      <c r="K2311" s="162" t="s">
        <v>47</v>
      </c>
      <c r="L2311" s="162">
        <v>7</v>
      </c>
      <c r="M2311" s="162">
        <v>2019</v>
      </c>
      <c r="N2311" s="162" t="s">
        <v>3805</v>
      </c>
      <c r="O2311" s="162">
        <v>11192</v>
      </c>
      <c r="P2311" s="162" t="s">
        <v>246</v>
      </c>
      <c r="Q2311" s="162" t="s">
        <v>246</v>
      </c>
      <c r="R2311" s="162" t="s">
        <v>242</v>
      </c>
      <c r="S2311" s="162" t="s">
        <v>204</v>
      </c>
      <c r="T2311" s="162" t="s">
        <v>204</v>
      </c>
      <c r="U2311" s="162" t="s">
        <v>246</v>
      </c>
      <c r="V2311" s="162" t="s">
        <v>246</v>
      </c>
      <c r="W2311" s="162" t="s">
        <v>204</v>
      </c>
      <c r="X2311" s="162" t="s">
        <v>246</v>
      </c>
      <c r="Y2311" s="162" t="s">
        <v>205</v>
      </c>
      <c r="Z2311" s="162" t="s">
        <v>246</v>
      </c>
      <c r="AA2311" s="162" t="s">
        <v>204</v>
      </c>
      <c r="AB2311" s="162" t="s">
        <v>246</v>
      </c>
      <c r="AC2311" s="162" t="s">
        <v>204</v>
      </c>
      <c r="AD2311" s="162" t="s">
        <v>204</v>
      </c>
      <c r="AE2311" s="162" t="s">
        <v>204</v>
      </c>
      <c r="AF2311" s="162" t="s">
        <v>204</v>
      </c>
      <c r="AG2311" s="162" t="s">
        <v>197</v>
      </c>
    </row>
    <row r="2312" spans="1:33" x14ac:dyDescent="0.25">
      <c r="A2312" s="162" t="s">
        <v>249</v>
      </c>
      <c r="B2312" s="162" t="s">
        <v>197</v>
      </c>
      <c r="C2312" s="162" t="s">
        <v>197</v>
      </c>
      <c r="D2312" s="162" t="s">
        <v>1358</v>
      </c>
      <c r="E2312" s="162" t="s">
        <v>197</v>
      </c>
      <c r="F2312" s="162" t="s">
        <v>1359</v>
      </c>
      <c r="G2312" s="162" t="s">
        <v>3144</v>
      </c>
      <c r="H2312" s="162" t="s">
        <v>3145</v>
      </c>
      <c r="I2312" s="162" t="s">
        <v>3020</v>
      </c>
      <c r="J2312" s="162" t="s">
        <v>189</v>
      </c>
      <c r="K2312" s="162" t="s">
        <v>47</v>
      </c>
      <c r="L2312" s="162">
        <v>11</v>
      </c>
      <c r="M2312" s="162">
        <v>2019</v>
      </c>
      <c r="N2312" s="162" t="s">
        <v>3803</v>
      </c>
      <c r="O2312" s="162">
        <v>11641</v>
      </c>
      <c r="P2312" s="162" t="s">
        <v>246</v>
      </c>
      <c r="Q2312" s="162" t="s">
        <v>246</v>
      </c>
      <c r="R2312" s="162" t="s">
        <v>242</v>
      </c>
      <c r="S2312" s="162" t="s">
        <v>204</v>
      </c>
      <c r="T2312" s="162" t="s">
        <v>204</v>
      </c>
      <c r="U2312" s="162" t="s">
        <v>246</v>
      </c>
      <c r="V2312" s="162" t="s">
        <v>246</v>
      </c>
      <c r="W2312" s="162" t="s">
        <v>204</v>
      </c>
      <c r="X2312" s="162" t="s">
        <v>246</v>
      </c>
      <c r="Y2312" s="162" t="s">
        <v>205</v>
      </c>
      <c r="Z2312" s="162" t="s">
        <v>246</v>
      </c>
      <c r="AA2312" s="162" t="s">
        <v>204</v>
      </c>
      <c r="AB2312" s="162" t="s">
        <v>246</v>
      </c>
      <c r="AC2312" s="162" t="s">
        <v>204</v>
      </c>
      <c r="AD2312" s="162" t="s">
        <v>204</v>
      </c>
      <c r="AE2312" s="162" t="s">
        <v>246</v>
      </c>
      <c r="AF2312" s="162" t="s">
        <v>204</v>
      </c>
      <c r="AG2312" s="162" t="s">
        <v>197</v>
      </c>
    </row>
    <row r="2313" spans="1:33" x14ac:dyDescent="0.25">
      <c r="A2313" s="162" t="s">
        <v>249</v>
      </c>
      <c r="B2313" s="162" t="s">
        <v>197</v>
      </c>
      <c r="C2313" s="162" t="s">
        <v>197</v>
      </c>
      <c r="D2313" s="162" t="s">
        <v>1358</v>
      </c>
      <c r="E2313" s="162" t="s">
        <v>197</v>
      </c>
      <c r="F2313" s="162" t="s">
        <v>1359</v>
      </c>
      <c r="G2313" s="162" t="s">
        <v>3144</v>
      </c>
      <c r="H2313" s="162" t="s">
        <v>3145</v>
      </c>
      <c r="I2313" s="162" t="s">
        <v>3020</v>
      </c>
      <c r="J2313" s="162" t="s">
        <v>189</v>
      </c>
      <c r="K2313" s="162" t="s">
        <v>47</v>
      </c>
      <c r="L2313" s="162">
        <v>12</v>
      </c>
      <c r="M2313" s="162">
        <v>2019</v>
      </c>
      <c r="N2313" s="162" t="s">
        <v>3804</v>
      </c>
      <c r="O2313" s="162">
        <v>7240</v>
      </c>
      <c r="P2313" s="162" t="s">
        <v>246</v>
      </c>
      <c r="Q2313" s="162" t="s">
        <v>246</v>
      </c>
      <c r="R2313" s="162" t="s">
        <v>242</v>
      </c>
      <c r="S2313" s="162" t="s">
        <v>204</v>
      </c>
      <c r="T2313" s="162" t="s">
        <v>204</v>
      </c>
      <c r="U2313" s="162" t="s">
        <v>246</v>
      </c>
      <c r="V2313" s="162" t="s">
        <v>246</v>
      </c>
      <c r="W2313" s="162" t="s">
        <v>204</v>
      </c>
      <c r="X2313" s="162" t="s">
        <v>246</v>
      </c>
      <c r="Y2313" s="162" t="s">
        <v>205</v>
      </c>
      <c r="Z2313" s="162" t="s">
        <v>246</v>
      </c>
      <c r="AA2313" s="162" t="s">
        <v>204</v>
      </c>
      <c r="AB2313" s="162" t="s">
        <v>246</v>
      </c>
      <c r="AC2313" s="162" t="s">
        <v>204</v>
      </c>
      <c r="AD2313" s="162" t="s">
        <v>204</v>
      </c>
      <c r="AE2313" s="162" t="s">
        <v>246</v>
      </c>
      <c r="AF2313" s="162" t="s">
        <v>204</v>
      </c>
      <c r="AG2313" s="162" t="s">
        <v>197</v>
      </c>
    </row>
    <row r="2314" spans="1:33" x14ac:dyDescent="0.25">
      <c r="A2314" s="162" t="s">
        <v>249</v>
      </c>
      <c r="B2314" s="162" t="s">
        <v>197</v>
      </c>
      <c r="C2314" s="162" t="s">
        <v>197</v>
      </c>
      <c r="D2314" s="162" t="s">
        <v>1358</v>
      </c>
      <c r="E2314" s="162" t="s">
        <v>3742</v>
      </c>
      <c r="F2314" s="162" t="s">
        <v>1359</v>
      </c>
      <c r="G2314" s="162" t="s">
        <v>27</v>
      </c>
      <c r="H2314" s="162" t="s">
        <v>201</v>
      </c>
      <c r="I2314" s="162" t="s">
        <v>202</v>
      </c>
      <c r="J2314" s="162" t="s">
        <v>186</v>
      </c>
      <c r="K2314" s="162" t="s">
        <v>10</v>
      </c>
      <c r="L2314" s="162">
        <v>2</v>
      </c>
      <c r="M2314" s="162">
        <v>2020</v>
      </c>
      <c r="N2314" s="162" t="s">
        <v>3817</v>
      </c>
      <c r="O2314" s="162">
        <v>9666</v>
      </c>
      <c r="P2314" s="162" t="s">
        <v>246</v>
      </c>
      <c r="Q2314" s="162" t="s">
        <v>246</v>
      </c>
      <c r="R2314" s="162" t="s">
        <v>242</v>
      </c>
      <c r="S2314" s="162" t="s">
        <v>204</v>
      </c>
      <c r="T2314" s="162" t="s">
        <v>204</v>
      </c>
      <c r="U2314" s="162" t="s">
        <v>246</v>
      </c>
      <c r="V2314" s="162" t="s">
        <v>246</v>
      </c>
      <c r="W2314" s="162" t="s">
        <v>204</v>
      </c>
      <c r="X2314" s="162" t="s">
        <v>205</v>
      </c>
      <c r="Y2314" s="162" t="s">
        <v>205</v>
      </c>
      <c r="Z2314" s="162" t="s">
        <v>246</v>
      </c>
      <c r="AA2314" s="162" t="s">
        <v>204</v>
      </c>
      <c r="AB2314" s="162" t="s">
        <v>246</v>
      </c>
      <c r="AC2314" s="162" t="s">
        <v>204</v>
      </c>
      <c r="AD2314" s="162" t="s">
        <v>204</v>
      </c>
      <c r="AE2314" s="162" t="s">
        <v>204</v>
      </c>
      <c r="AF2314" s="162" t="s">
        <v>204</v>
      </c>
      <c r="AG2314" s="162" t="s">
        <v>197</v>
      </c>
    </row>
    <row r="2315" spans="1:33" x14ac:dyDescent="0.25">
      <c r="A2315" s="162" t="s">
        <v>249</v>
      </c>
      <c r="B2315" s="162" t="s">
        <v>197</v>
      </c>
      <c r="C2315" s="162" t="s">
        <v>197</v>
      </c>
      <c r="D2315" s="162" t="s">
        <v>1358</v>
      </c>
      <c r="E2315" s="162" t="s">
        <v>3714</v>
      </c>
      <c r="F2315" s="162" t="s">
        <v>1359</v>
      </c>
      <c r="G2315" s="162" t="s">
        <v>27</v>
      </c>
      <c r="H2315" s="162" t="s">
        <v>201</v>
      </c>
      <c r="I2315" s="162" t="s">
        <v>202</v>
      </c>
      <c r="J2315" s="162" t="s">
        <v>186</v>
      </c>
      <c r="K2315" s="162" t="s">
        <v>10</v>
      </c>
      <c r="L2315" s="162">
        <v>2</v>
      </c>
      <c r="M2315" s="162">
        <v>2020</v>
      </c>
      <c r="N2315" s="162" t="s">
        <v>3824</v>
      </c>
      <c r="O2315" s="162">
        <v>11342</v>
      </c>
      <c r="P2315" s="162" t="s">
        <v>246</v>
      </c>
      <c r="Q2315" s="162" t="s">
        <v>246</v>
      </c>
      <c r="R2315" s="162" t="s">
        <v>242</v>
      </c>
      <c r="S2315" s="162" t="s">
        <v>204</v>
      </c>
      <c r="T2315" s="162" t="s">
        <v>204</v>
      </c>
      <c r="U2315" s="162" t="s">
        <v>246</v>
      </c>
      <c r="V2315" s="162" t="s">
        <v>246</v>
      </c>
      <c r="W2315" s="162" t="s">
        <v>204</v>
      </c>
      <c r="X2315" s="162" t="s">
        <v>205</v>
      </c>
      <c r="Y2315" s="162" t="s">
        <v>205</v>
      </c>
      <c r="Z2315" s="162" t="s">
        <v>246</v>
      </c>
      <c r="AA2315" s="162" t="s">
        <v>204</v>
      </c>
      <c r="AB2315" s="162" t="s">
        <v>246</v>
      </c>
      <c r="AC2315" s="162" t="s">
        <v>204</v>
      </c>
      <c r="AD2315" s="162" t="s">
        <v>204</v>
      </c>
      <c r="AE2315" s="162" t="s">
        <v>204</v>
      </c>
      <c r="AF2315" s="162" t="s">
        <v>204</v>
      </c>
      <c r="AG2315" s="162" t="s">
        <v>197</v>
      </c>
    </row>
    <row r="2316" spans="1:33" x14ac:dyDescent="0.25">
      <c r="A2316" s="162" t="s">
        <v>249</v>
      </c>
      <c r="B2316" s="162" t="s">
        <v>197</v>
      </c>
      <c r="C2316" s="162" t="s">
        <v>197</v>
      </c>
      <c r="D2316" s="162" t="s">
        <v>1358</v>
      </c>
      <c r="E2316" s="162" t="s">
        <v>3749</v>
      </c>
      <c r="F2316" s="162" t="s">
        <v>1359</v>
      </c>
      <c r="G2316" s="162" t="s">
        <v>27</v>
      </c>
      <c r="H2316" s="162" t="s">
        <v>201</v>
      </c>
      <c r="I2316" s="162" t="s">
        <v>202</v>
      </c>
      <c r="J2316" s="162" t="s">
        <v>186</v>
      </c>
      <c r="K2316" s="162" t="s">
        <v>10</v>
      </c>
      <c r="L2316" s="162">
        <v>2</v>
      </c>
      <c r="M2316" s="162">
        <v>2020</v>
      </c>
      <c r="N2316" s="162" t="s">
        <v>3826</v>
      </c>
      <c r="O2316" s="162">
        <v>357</v>
      </c>
      <c r="P2316" s="162" t="s">
        <v>246</v>
      </c>
      <c r="Q2316" s="162" t="s">
        <v>246</v>
      </c>
      <c r="R2316" s="162" t="s">
        <v>242</v>
      </c>
      <c r="S2316" s="162" t="s">
        <v>204</v>
      </c>
      <c r="T2316" s="162" t="s">
        <v>204</v>
      </c>
      <c r="U2316" s="162" t="s">
        <v>246</v>
      </c>
      <c r="V2316" s="162" t="s">
        <v>246</v>
      </c>
      <c r="W2316" s="162" t="s">
        <v>204</v>
      </c>
      <c r="X2316" s="162" t="s">
        <v>205</v>
      </c>
      <c r="Y2316" s="162" t="s">
        <v>205</v>
      </c>
      <c r="Z2316" s="162" t="s">
        <v>246</v>
      </c>
      <c r="AA2316" s="162" t="s">
        <v>204</v>
      </c>
      <c r="AB2316" s="162" t="s">
        <v>246</v>
      </c>
      <c r="AC2316" s="162" t="s">
        <v>204</v>
      </c>
      <c r="AD2316" s="162" t="s">
        <v>204</v>
      </c>
      <c r="AE2316" s="162" t="s">
        <v>204</v>
      </c>
      <c r="AF2316" s="162" t="s">
        <v>204</v>
      </c>
      <c r="AG2316" s="162" t="s">
        <v>197</v>
      </c>
    </row>
    <row r="2317" spans="1:33" x14ac:dyDescent="0.25">
      <c r="A2317" s="162" t="s">
        <v>249</v>
      </c>
      <c r="B2317" s="162" t="s">
        <v>197</v>
      </c>
      <c r="C2317" s="162" t="s">
        <v>197</v>
      </c>
      <c r="D2317" s="162" t="s">
        <v>1358</v>
      </c>
      <c r="E2317" s="162" t="s">
        <v>3752</v>
      </c>
      <c r="F2317" s="162" t="s">
        <v>1359</v>
      </c>
      <c r="G2317" s="162" t="s">
        <v>27</v>
      </c>
      <c r="H2317" s="162" t="s">
        <v>201</v>
      </c>
      <c r="I2317" s="162" t="s">
        <v>202</v>
      </c>
      <c r="J2317" s="162" t="s">
        <v>186</v>
      </c>
      <c r="K2317" s="162" t="s">
        <v>10</v>
      </c>
      <c r="L2317" s="162">
        <v>2</v>
      </c>
      <c r="M2317" s="162">
        <v>2020</v>
      </c>
      <c r="N2317" s="162" t="s">
        <v>3818</v>
      </c>
      <c r="O2317" s="162">
        <v>2051</v>
      </c>
      <c r="P2317" s="162" t="s">
        <v>246</v>
      </c>
      <c r="Q2317" s="162" t="s">
        <v>246</v>
      </c>
      <c r="R2317" s="162" t="s">
        <v>242</v>
      </c>
      <c r="S2317" s="162" t="s">
        <v>204</v>
      </c>
      <c r="T2317" s="162" t="s">
        <v>204</v>
      </c>
      <c r="U2317" s="162" t="s">
        <v>246</v>
      </c>
      <c r="V2317" s="162" t="s">
        <v>246</v>
      </c>
      <c r="W2317" s="162" t="s">
        <v>204</v>
      </c>
      <c r="X2317" s="162" t="s">
        <v>205</v>
      </c>
      <c r="Y2317" s="162" t="s">
        <v>205</v>
      </c>
      <c r="Z2317" s="162" t="s">
        <v>246</v>
      </c>
      <c r="AA2317" s="162" t="s">
        <v>204</v>
      </c>
      <c r="AB2317" s="162" t="s">
        <v>246</v>
      </c>
      <c r="AC2317" s="162" t="s">
        <v>204</v>
      </c>
      <c r="AD2317" s="162" t="s">
        <v>204</v>
      </c>
      <c r="AE2317" s="162" t="s">
        <v>204</v>
      </c>
      <c r="AF2317" s="162" t="s">
        <v>204</v>
      </c>
      <c r="AG2317" s="162" t="s">
        <v>197</v>
      </c>
    </row>
    <row r="2318" spans="1:33" x14ac:dyDescent="0.25">
      <c r="A2318" s="162" t="s">
        <v>249</v>
      </c>
      <c r="B2318" s="162" t="s">
        <v>197</v>
      </c>
      <c r="C2318" s="162" t="s">
        <v>197</v>
      </c>
      <c r="D2318" s="162" t="s">
        <v>1358</v>
      </c>
      <c r="E2318" s="162" t="s">
        <v>3754</v>
      </c>
      <c r="F2318" s="162" t="s">
        <v>1359</v>
      </c>
      <c r="G2318" s="162" t="s">
        <v>27</v>
      </c>
      <c r="H2318" s="162" t="s">
        <v>201</v>
      </c>
      <c r="I2318" s="162" t="s">
        <v>202</v>
      </c>
      <c r="J2318" s="162" t="s">
        <v>186</v>
      </c>
      <c r="K2318" s="162" t="s">
        <v>10</v>
      </c>
      <c r="L2318" s="162">
        <v>2</v>
      </c>
      <c r="M2318" s="162">
        <v>2020</v>
      </c>
      <c r="N2318" s="162" t="s">
        <v>3819</v>
      </c>
      <c r="O2318" s="162">
        <v>8565</v>
      </c>
      <c r="P2318" s="162" t="s">
        <v>246</v>
      </c>
      <c r="Q2318" s="162" t="s">
        <v>246</v>
      </c>
      <c r="R2318" s="162" t="s">
        <v>242</v>
      </c>
      <c r="S2318" s="162" t="s">
        <v>204</v>
      </c>
      <c r="T2318" s="162" t="s">
        <v>204</v>
      </c>
      <c r="U2318" s="162" t="s">
        <v>246</v>
      </c>
      <c r="V2318" s="162" t="s">
        <v>246</v>
      </c>
      <c r="W2318" s="162" t="s">
        <v>204</v>
      </c>
      <c r="X2318" s="162" t="s">
        <v>205</v>
      </c>
      <c r="Y2318" s="162" t="s">
        <v>205</v>
      </c>
      <c r="Z2318" s="162" t="s">
        <v>246</v>
      </c>
      <c r="AA2318" s="162" t="s">
        <v>204</v>
      </c>
      <c r="AB2318" s="162" t="s">
        <v>246</v>
      </c>
      <c r="AC2318" s="162" t="s">
        <v>204</v>
      </c>
      <c r="AD2318" s="162" t="s">
        <v>204</v>
      </c>
      <c r="AE2318" s="162" t="s">
        <v>204</v>
      </c>
      <c r="AF2318" s="162" t="s">
        <v>204</v>
      </c>
      <c r="AG2318" s="162" t="s">
        <v>197</v>
      </c>
    </row>
    <row r="2319" spans="1:33" x14ac:dyDescent="0.25">
      <c r="A2319" s="162" t="s">
        <v>249</v>
      </c>
      <c r="B2319" s="162" t="s">
        <v>197</v>
      </c>
      <c r="C2319" s="162" t="s">
        <v>197</v>
      </c>
      <c r="D2319" s="162" t="s">
        <v>1358</v>
      </c>
      <c r="E2319" s="162" t="s">
        <v>3756</v>
      </c>
      <c r="F2319" s="162" t="s">
        <v>1359</v>
      </c>
      <c r="G2319" s="162" t="s">
        <v>27</v>
      </c>
      <c r="H2319" s="162" t="s">
        <v>201</v>
      </c>
      <c r="I2319" s="162" t="s">
        <v>202</v>
      </c>
      <c r="J2319" s="162" t="s">
        <v>186</v>
      </c>
      <c r="K2319" s="162" t="s">
        <v>10</v>
      </c>
      <c r="L2319" s="162">
        <v>2</v>
      </c>
      <c r="M2319" s="162">
        <v>2020</v>
      </c>
      <c r="N2319" s="162" t="s">
        <v>3820</v>
      </c>
      <c r="O2319" s="162">
        <v>1518</v>
      </c>
      <c r="P2319" s="162" t="s">
        <v>246</v>
      </c>
      <c r="Q2319" s="162" t="s">
        <v>246</v>
      </c>
      <c r="R2319" s="162" t="s">
        <v>242</v>
      </c>
      <c r="S2319" s="162" t="s">
        <v>204</v>
      </c>
      <c r="T2319" s="162" t="s">
        <v>204</v>
      </c>
      <c r="U2319" s="162" t="s">
        <v>246</v>
      </c>
      <c r="V2319" s="162" t="s">
        <v>246</v>
      </c>
      <c r="W2319" s="162" t="s">
        <v>204</v>
      </c>
      <c r="X2319" s="162" t="s">
        <v>205</v>
      </c>
      <c r="Y2319" s="162" t="s">
        <v>205</v>
      </c>
      <c r="Z2319" s="162" t="s">
        <v>246</v>
      </c>
      <c r="AA2319" s="162" t="s">
        <v>204</v>
      </c>
      <c r="AB2319" s="162" t="s">
        <v>246</v>
      </c>
      <c r="AC2319" s="162" t="s">
        <v>204</v>
      </c>
      <c r="AD2319" s="162" t="s">
        <v>204</v>
      </c>
      <c r="AE2319" s="162" t="s">
        <v>204</v>
      </c>
      <c r="AF2319" s="162" t="s">
        <v>204</v>
      </c>
      <c r="AG2319" s="162" t="s">
        <v>197</v>
      </c>
    </row>
    <row r="2320" spans="1:33" x14ac:dyDescent="0.25">
      <c r="A2320" s="162" t="s">
        <v>249</v>
      </c>
      <c r="B2320" s="162" t="s">
        <v>197</v>
      </c>
      <c r="C2320" s="162" t="s">
        <v>197</v>
      </c>
      <c r="D2320" s="162" t="s">
        <v>1358</v>
      </c>
      <c r="E2320" s="162" t="s">
        <v>3758</v>
      </c>
      <c r="F2320" s="162" t="s">
        <v>1359</v>
      </c>
      <c r="G2320" s="162" t="s">
        <v>27</v>
      </c>
      <c r="H2320" s="162" t="s">
        <v>201</v>
      </c>
      <c r="I2320" s="162" t="s">
        <v>202</v>
      </c>
      <c r="J2320" s="162" t="s">
        <v>186</v>
      </c>
      <c r="K2320" s="162" t="s">
        <v>10</v>
      </c>
      <c r="L2320" s="162">
        <v>2</v>
      </c>
      <c r="M2320" s="162">
        <v>2020</v>
      </c>
      <c r="N2320" s="162" t="s">
        <v>3821</v>
      </c>
      <c r="O2320" s="162">
        <v>4047</v>
      </c>
      <c r="P2320" s="162" t="s">
        <v>246</v>
      </c>
      <c r="Q2320" s="162" t="s">
        <v>246</v>
      </c>
      <c r="R2320" s="162" t="s">
        <v>242</v>
      </c>
      <c r="S2320" s="162" t="s">
        <v>204</v>
      </c>
      <c r="T2320" s="162" t="s">
        <v>204</v>
      </c>
      <c r="U2320" s="162" t="s">
        <v>246</v>
      </c>
      <c r="V2320" s="162" t="s">
        <v>246</v>
      </c>
      <c r="W2320" s="162" t="s">
        <v>204</v>
      </c>
      <c r="X2320" s="162" t="s">
        <v>205</v>
      </c>
      <c r="Y2320" s="162" t="s">
        <v>205</v>
      </c>
      <c r="Z2320" s="162" t="s">
        <v>246</v>
      </c>
      <c r="AA2320" s="162" t="s">
        <v>204</v>
      </c>
      <c r="AB2320" s="162" t="s">
        <v>246</v>
      </c>
      <c r="AC2320" s="162" t="s">
        <v>204</v>
      </c>
      <c r="AD2320" s="162" t="s">
        <v>204</v>
      </c>
      <c r="AE2320" s="162" t="s">
        <v>204</v>
      </c>
      <c r="AF2320" s="162" t="s">
        <v>204</v>
      </c>
      <c r="AG2320" s="162" t="s">
        <v>197</v>
      </c>
    </row>
    <row r="2321" spans="1:33" x14ac:dyDescent="0.25">
      <c r="A2321" s="162" t="s">
        <v>249</v>
      </c>
      <c r="B2321" s="162" t="s">
        <v>197</v>
      </c>
      <c r="C2321" s="162" t="s">
        <v>197</v>
      </c>
      <c r="D2321" s="162" t="s">
        <v>1358</v>
      </c>
      <c r="E2321" s="162" t="s">
        <v>3747</v>
      </c>
      <c r="F2321" s="162" t="s">
        <v>1359</v>
      </c>
      <c r="G2321" s="162" t="s">
        <v>27</v>
      </c>
      <c r="H2321" s="162" t="s">
        <v>201</v>
      </c>
      <c r="I2321" s="162" t="s">
        <v>202</v>
      </c>
      <c r="J2321" s="162" t="s">
        <v>186</v>
      </c>
      <c r="K2321" s="162" t="s">
        <v>10</v>
      </c>
      <c r="L2321" s="162">
        <v>2</v>
      </c>
      <c r="M2321" s="162">
        <v>2020</v>
      </c>
      <c r="N2321" s="162" t="s">
        <v>3822</v>
      </c>
      <c r="O2321" s="162">
        <v>10426</v>
      </c>
      <c r="P2321" s="162" t="s">
        <v>246</v>
      </c>
      <c r="Q2321" s="162" t="s">
        <v>246</v>
      </c>
      <c r="R2321" s="162" t="s">
        <v>242</v>
      </c>
      <c r="S2321" s="162" t="s">
        <v>204</v>
      </c>
      <c r="T2321" s="162" t="s">
        <v>204</v>
      </c>
      <c r="U2321" s="162" t="s">
        <v>246</v>
      </c>
      <c r="V2321" s="162" t="s">
        <v>246</v>
      </c>
      <c r="W2321" s="162" t="s">
        <v>204</v>
      </c>
      <c r="X2321" s="162" t="s">
        <v>205</v>
      </c>
      <c r="Y2321" s="162" t="s">
        <v>205</v>
      </c>
      <c r="Z2321" s="162" t="s">
        <v>246</v>
      </c>
      <c r="AA2321" s="162" t="s">
        <v>204</v>
      </c>
      <c r="AB2321" s="162" t="s">
        <v>246</v>
      </c>
      <c r="AC2321" s="162" t="s">
        <v>204</v>
      </c>
      <c r="AD2321" s="162" t="s">
        <v>204</v>
      </c>
      <c r="AE2321" s="162" t="s">
        <v>204</v>
      </c>
      <c r="AF2321" s="162" t="s">
        <v>204</v>
      </c>
      <c r="AG2321" s="162" t="s">
        <v>197</v>
      </c>
    </row>
    <row r="2322" spans="1:33" x14ac:dyDescent="0.25">
      <c r="A2322" s="162" t="s">
        <v>249</v>
      </c>
      <c r="B2322" s="162" t="s">
        <v>197</v>
      </c>
      <c r="C2322" s="162" t="s">
        <v>197</v>
      </c>
      <c r="D2322" s="162" t="s">
        <v>1358</v>
      </c>
      <c r="E2322" s="162" t="s">
        <v>3744</v>
      </c>
      <c r="F2322" s="162" t="s">
        <v>1359</v>
      </c>
      <c r="G2322" s="162" t="s">
        <v>27</v>
      </c>
      <c r="H2322" s="162" t="s">
        <v>201</v>
      </c>
      <c r="I2322" s="162" t="s">
        <v>202</v>
      </c>
      <c r="J2322" s="162" t="s">
        <v>186</v>
      </c>
      <c r="K2322" s="162" t="s">
        <v>10</v>
      </c>
      <c r="L2322" s="162">
        <v>2</v>
      </c>
      <c r="M2322" s="162">
        <v>2020</v>
      </c>
      <c r="N2322" s="162" t="s">
        <v>3823</v>
      </c>
      <c r="O2322" s="162">
        <v>15212</v>
      </c>
      <c r="P2322" s="162" t="s">
        <v>246</v>
      </c>
      <c r="Q2322" s="162" t="s">
        <v>246</v>
      </c>
      <c r="R2322" s="162" t="s">
        <v>242</v>
      </c>
      <c r="S2322" s="162" t="s">
        <v>204</v>
      </c>
      <c r="T2322" s="162" t="s">
        <v>204</v>
      </c>
      <c r="U2322" s="162" t="s">
        <v>246</v>
      </c>
      <c r="V2322" s="162" t="s">
        <v>246</v>
      </c>
      <c r="W2322" s="162" t="s">
        <v>204</v>
      </c>
      <c r="X2322" s="162" t="s">
        <v>205</v>
      </c>
      <c r="Y2322" s="162" t="s">
        <v>205</v>
      </c>
      <c r="Z2322" s="162" t="s">
        <v>246</v>
      </c>
      <c r="AA2322" s="162" t="s">
        <v>204</v>
      </c>
      <c r="AB2322" s="162" t="s">
        <v>246</v>
      </c>
      <c r="AC2322" s="162" t="s">
        <v>204</v>
      </c>
      <c r="AD2322" s="162" t="s">
        <v>204</v>
      </c>
      <c r="AE2322" s="162" t="s">
        <v>204</v>
      </c>
      <c r="AF2322" s="162" t="s">
        <v>204</v>
      </c>
      <c r="AG2322" s="162" t="s">
        <v>197</v>
      </c>
    </row>
    <row r="2323" spans="1:33" x14ac:dyDescent="0.25">
      <c r="A2323" s="162" t="s">
        <v>249</v>
      </c>
      <c r="B2323" s="162" t="s">
        <v>197</v>
      </c>
      <c r="C2323" s="162" t="s">
        <v>197</v>
      </c>
      <c r="D2323" s="162" t="s">
        <v>1358</v>
      </c>
      <c r="E2323" s="162" t="s">
        <v>3756</v>
      </c>
      <c r="F2323" s="162" t="s">
        <v>1359</v>
      </c>
      <c r="G2323" s="162" t="s">
        <v>27</v>
      </c>
      <c r="H2323" s="162" t="s">
        <v>201</v>
      </c>
      <c r="I2323" s="162" t="s">
        <v>202</v>
      </c>
      <c r="J2323" s="162" t="s">
        <v>186</v>
      </c>
      <c r="K2323" s="162" t="s">
        <v>10</v>
      </c>
      <c r="L2323" s="162">
        <v>2</v>
      </c>
      <c r="M2323" s="162">
        <v>2020</v>
      </c>
      <c r="N2323" s="162" t="s">
        <v>3825</v>
      </c>
      <c r="O2323" s="162">
        <v>1769</v>
      </c>
      <c r="P2323" s="162" t="s">
        <v>246</v>
      </c>
      <c r="Q2323" s="162" t="s">
        <v>246</v>
      </c>
      <c r="R2323" s="162" t="s">
        <v>242</v>
      </c>
      <c r="S2323" s="162" t="s">
        <v>204</v>
      </c>
      <c r="T2323" s="162" t="s">
        <v>204</v>
      </c>
      <c r="U2323" s="162" t="s">
        <v>246</v>
      </c>
      <c r="V2323" s="162" t="s">
        <v>246</v>
      </c>
      <c r="W2323" s="162" t="s">
        <v>204</v>
      </c>
      <c r="X2323" s="162" t="s">
        <v>205</v>
      </c>
      <c r="Y2323" s="162" t="s">
        <v>205</v>
      </c>
      <c r="Z2323" s="162" t="s">
        <v>246</v>
      </c>
      <c r="AA2323" s="162" t="s">
        <v>204</v>
      </c>
      <c r="AB2323" s="162" t="s">
        <v>246</v>
      </c>
      <c r="AC2323" s="162" t="s">
        <v>204</v>
      </c>
      <c r="AD2323" s="162" t="s">
        <v>204</v>
      </c>
      <c r="AE2323" s="162" t="s">
        <v>204</v>
      </c>
      <c r="AF2323" s="162" t="s">
        <v>204</v>
      </c>
      <c r="AG2323" s="162" t="s">
        <v>197</v>
      </c>
    </row>
    <row r="2324" spans="1:33" x14ac:dyDescent="0.25">
      <c r="A2324" s="162" t="s">
        <v>249</v>
      </c>
      <c r="B2324" s="162" t="s">
        <v>197</v>
      </c>
      <c r="C2324" s="162" t="s">
        <v>197</v>
      </c>
      <c r="D2324" s="162" t="s">
        <v>1358</v>
      </c>
      <c r="E2324" s="162" t="s">
        <v>3709</v>
      </c>
      <c r="F2324" s="162" t="s">
        <v>1359</v>
      </c>
      <c r="G2324" s="162" t="s">
        <v>27</v>
      </c>
      <c r="H2324" s="162" t="s">
        <v>201</v>
      </c>
      <c r="I2324" s="162" t="s">
        <v>202</v>
      </c>
      <c r="J2324" s="162" t="s">
        <v>186</v>
      </c>
      <c r="K2324" s="162" t="s">
        <v>10</v>
      </c>
      <c r="L2324" s="162">
        <v>1</v>
      </c>
      <c r="M2324" s="162">
        <v>2020</v>
      </c>
      <c r="N2324" s="162" t="s">
        <v>3806</v>
      </c>
      <c r="O2324" s="162">
        <v>34267</v>
      </c>
      <c r="P2324" s="162" t="s">
        <v>246</v>
      </c>
      <c r="Q2324" s="162" t="s">
        <v>246</v>
      </c>
      <c r="R2324" s="162" t="s">
        <v>242</v>
      </c>
      <c r="S2324" s="162" t="s">
        <v>204</v>
      </c>
      <c r="T2324" s="162" t="s">
        <v>204</v>
      </c>
      <c r="U2324" s="162" t="s">
        <v>246</v>
      </c>
      <c r="V2324" s="162" t="s">
        <v>246</v>
      </c>
      <c r="W2324" s="162" t="s">
        <v>204</v>
      </c>
      <c r="X2324" s="162" t="s">
        <v>205</v>
      </c>
      <c r="Y2324" s="162" t="s">
        <v>205</v>
      </c>
      <c r="Z2324" s="162" t="s">
        <v>246</v>
      </c>
      <c r="AA2324" s="162" t="s">
        <v>204</v>
      </c>
      <c r="AB2324" s="162" t="s">
        <v>246</v>
      </c>
      <c r="AC2324" s="162" t="s">
        <v>204</v>
      </c>
      <c r="AD2324" s="162" t="s">
        <v>204</v>
      </c>
      <c r="AE2324" s="162" t="s">
        <v>204</v>
      </c>
      <c r="AF2324" s="162" t="s">
        <v>204</v>
      </c>
      <c r="AG2324" s="162" t="s">
        <v>197</v>
      </c>
    </row>
    <row r="2325" spans="1:33" x14ac:dyDescent="0.25">
      <c r="A2325" s="162" t="s">
        <v>249</v>
      </c>
      <c r="B2325" s="162" t="s">
        <v>197</v>
      </c>
      <c r="C2325" s="162" t="s">
        <v>197</v>
      </c>
      <c r="D2325" s="162" t="s">
        <v>1358</v>
      </c>
      <c r="E2325" s="162" t="s">
        <v>3740</v>
      </c>
      <c r="F2325" s="162" t="s">
        <v>1359</v>
      </c>
      <c r="G2325" s="162" t="s">
        <v>27</v>
      </c>
      <c r="H2325" s="162" t="s">
        <v>201</v>
      </c>
      <c r="I2325" s="162" t="s">
        <v>202</v>
      </c>
      <c r="J2325" s="162" t="s">
        <v>186</v>
      </c>
      <c r="K2325" s="162" t="s">
        <v>10</v>
      </c>
      <c r="L2325" s="162">
        <v>1</v>
      </c>
      <c r="M2325" s="162">
        <v>2020</v>
      </c>
      <c r="N2325" s="162" t="s">
        <v>3807</v>
      </c>
      <c r="O2325" s="162">
        <v>5726</v>
      </c>
      <c r="P2325" s="162" t="s">
        <v>246</v>
      </c>
      <c r="Q2325" s="162" t="s">
        <v>246</v>
      </c>
      <c r="R2325" s="162" t="s">
        <v>242</v>
      </c>
      <c r="S2325" s="162" t="s">
        <v>204</v>
      </c>
      <c r="T2325" s="162" t="s">
        <v>204</v>
      </c>
      <c r="U2325" s="162" t="s">
        <v>246</v>
      </c>
      <c r="V2325" s="162" t="s">
        <v>246</v>
      </c>
      <c r="W2325" s="162" t="s">
        <v>204</v>
      </c>
      <c r="X2325" s="162" t="s">
        <v>205</v>
      </c>
      <c r="Y2325" s="162" t="s">
        <v>205</v>
      </c>
      <c r="Z2325" s="162" t="s">
        <v>246</v>
      </c>
      <c r="AA2325" s="162" t="s">
        <v>204</v>
      </c>
      <c r="AB2325" s="162" t="s">
        <v>246</v>
      </c>
      <c r="AC2325" s="162" t="s">
        <v>204</v>
      </c>
      <c r="AD2325" s="162" t="s">
        <v>204</v>
      </c>
      <c r="AE2325" s="162" t="s">
        <v>204</v>
      </c>
      <c r="AF2325" s="162" t="s">
        <v>204</v>
      </c>
      <c r="AG2325" s="162" t="s">
        <v>197</v>
      </c>
    </row>
    <row r="2326" spans="1:33" x14ac:dyDescent="0.25">
      <c r="A2326" s="162" t="s">
        <v>249</v>
      </c>
      <c r="B2326" s="162" t="s">
        <v>197</v>
      </c>
      <c r="C2326" s="162" t="s">
        <v>197</v>
      </c>
      <c r="D2326" s="162" t="s">
        <v>1358</v>
      </c>
      <c r="E2326" s="162" t="s">
        <v>3742</v>
      </c>
      <c r="F2326" s="162" t="s">
        <v>1359</v>
      </c>
      <c r="G2326" s="162" t="s">
        <v>27</v>
      </c>
      <c r="H2326" s="162" t="s">
        <v>201</v>
      </c>
      <c r="I2326" s="162" t="s">
        <v>202</v>
      </c>
      <c r="J2326" s="162" t="s">
        <v>186</v>
      </c>
      <c r="K2326" s="162" t="s">
        <v>10</v>
      </c>
      <c r="L2326" s="162">
        <v>1</v>
      </c>
      <c r="M2326" s="162">
        <v>2020</v>
      </c>
      <c r="N2326" s="162" t="s">
        <v>3808</v>
      </c>
      <c r="O2326" s="162">
        <v>16287</v>
      </c>
      <c r="P2326" s="162" t="s">
        <v>246</v>
      </c>
      <c r="Q2326" s="162" t="s">
        <v>246</v>
      </c>
      <c r="R2326" s="162" t="s">
        <v>242</v>
      </c>
      <c r="S2326" s="162" t="s">
        <v>204</v>
      </c>
      <c r="T2326" s="162" t="s">
        <v>204</v>
      </c>
      <c r="U2326" s="162" t="s">
        <v>246</v>
      </c>
      <c r="V2326" s="162" t="s">
        <v>246</v>
      </c>
      <c r="W2326" s="162" t="s">
        <v>204</v>
      </c>
      <c r="X2326" s="162" t="s">
        <v>205</v>
      </c>
      <c r="Y2326" s="162" t="s">
        <v>205</v>
      </c>
      <c r="Z2326" s="162" t="s">
        <v>246</v>
      </c>
      <c r="AA2326" s="162" t="s">
        <v>204</v>
      </c>
      <c r="AB2326" s="162" t="s">
        <v>246</v>
      </c>
      <c r="AC2326" s="162" t="s">
        <v>204</v>
      </c>
      <c r="AD2326" s="162" t="s">
        <v>204</v>
      </c>
      <c r="AE2326" s="162" t="s">
        <v>204</v>
      </c>
      <c r="AF2326" s="162" t="s">
        <v>204</v>
      </c>
      <c r="AG2326" s="162" t="s">
        <v>197</v>
      </c>
    </row>
    <row r="2327" spans="1:33" x14ac:dyDescent="0.25">
      <c r="A2327" s="162" t="s">
        <v>249</v>
      </c>
      <c r="B2327" s="162" t="s">
        <v>197</v>
      </c>
      <c r="C2327" s="162" t="s">
        <v>197</v>
      </c>
      <c r="D2327" s="162" t="s">
        <v>1358</v>
      </c>
      <c r="E2327" s="162" t="s">
        <v>3709</v>
      </c>
      <c r="F2327" s="162" t="s">
        <v>1359</v>
      </c>
      <c r="G2327" s="162" t="s">
        <v>27</v>
      </c>
      <c r="H2327" s="162" t="s">
        <v>201</v>
      </c>
      <c r="I2327" s="162" t="s">
        <v>202</v>
      </c>
      <c r="J2327" s="162" t="s">
        <v>186</v>
      </c>
      <c r="K2327" s="162" t="s">
        <v>10</v>
      </c>
      <c r="L2327" s="162">
        <v>11</v>
      </c>
      <c r="M2327" s="162">
        <v>2019</v>
      </c>
      <c r="N2327" s="162" t="s">
        <v>3812</v>
      </c>
      <c r="O2327" s="162">
        <v>8569</v>
      </c>
      <c r="P2327" s="162" t="s">
        <v>246</v>
      </c>
      <c r="Q2327" s="162" t="s">
        <v>246</v>
      </c>
      <c r="R2327" s="162" t="s">
        <v>242</v>
      </c>
      <c r="S2327" s="162" t="s">
        <v>204</v>
      </c>
      <c r="T2327" s="162" t="s">
        <v>204</v>
      </c>
      <c r="U2327" s="162" t="s">
        <v>246</v>
      </c>
      <c r="V2327" s="162" t="s">
        <v>246</v>
      </c>
      <c r="W2327" s="162" t="s">
        <v>204</v>
      </c>
      <c r="X2327" s="162" t="s">
        <v>205</v>
      </c>
      <c r="Y2327" s="162" t="s">
        <v>205</v>
      </c>
      <c r="Z2327" s="162" t="s">
        <v>246</v>
      </c>
      <c r="AA2327" s="162" t="s">
        <v>204</v>
      </c>
      <c r="AB2327" s="162" t="s">
        <v>246</v>
      </c>
      <c r="AC2327" s="162" t="s">
        <v>204</v>
      </c>
      <c r="AD2327" s="162" t="s">
        <v>204</v>
      </c>
      <c r="AE2327" s="162" t="s">
        <v>204</v>
      </c>
      <c r="AF2327" s="162" t="s">
        <v>204</v>
      </c>
      <c r="AG2327" s="162" t="s">
        <v>197</v>
      </c>
    </row>
    <row r="2328" spans="1:33" x14ac:dyDescent="0.25">
      <c r="A2328" s="162" t="s">
        <v>249</v>
      </c>
      <c r="B2328" s="162" t="s">
        <v>197</v>
      </c>
      <c r="C2328" s="162" t="s">
        <v>197</v>
      </c>
      <c r="D2328" s="162" t="s">
        <v>1358</v>
      </c>
      <c r="E2328" s="162" t="s">
        <v>3709</v>
      </c>
      <c r="F2328" s="162" t="s">
        <v>1359</v>
      </c>
      <c r="G2328" s="162" t="s">
        <v>27</v>
      </c>
      <c r="H2328" s="162" t="s">
        <v>201</v>
      </c>
      <c r="I2328" s="162" t="s">
        <v>202</v>
      </c>
      <c r="J2328" s="162" t="s">
        <v>186</v>
      </c>
      <c r="K2328" s="162" t="s">
        <v>10</v>
      </c>
      <c r="L2328" s="162">
        <v>11</v>
      </c>
      <c r="M2328" s="162">
        <v>2019</v>
      </c>
      <c r="N2328" s="162" t="s">
        <v>3811</v>
      </c>
      <c r="O2328" s="162">
        <v>9653</v>
      </c>
      <c r="P2328" s="162" t="s">
        <v>246</v>
      </c>
      <c r="Q2328" s="162" t="s">
        <v>246</v>
      </c>
      <c r="R2328" s="162" t="s">
        <v>242</v>
      </c>
      <c r="S2328" s="162" t="s">
        <v>204</v>
      </c>
      <c r="T2328" s="162" t="s">
        <v>204</v>
      </c>
      <c r="U2328" s="162" t="s">
        <v>246</v>
      </c>
      <c r="V2328" s="162" t="s">
        <v>246</v>
      </c>
      <c r="W2328" s="162" t="s">
        <v>204</v>
      </c>
      <c r="X2328" s="162" t="s">
        <v>205</v>
      </c>
      <c r="Y2328" s="162" t="s">
        <v>205</v>
      </c>
      <c r="Z2328" s="162" t="s">
        <v>246</v>
      </c>
      <c r="AA2328" s="162" t="s">
        <v>204</v>
      </c>
      <c r="AB2328" s="162" t="s">
        <v>246</v>
      </c>
      <c r="AC2328" s="162" t="s">
        <v>204</v>
      </c>
      <c r="AD2328" s="162" t="s">
        <v>204</v>
      </c>
      <c r="AE2328" s="162" t="s">
        <v>204</v>
      </c>
      <c r="AF2328" s="162" t="s">
        <v>204</v>
      </c>
      <c r="AG2328" s="162" t="s">
        <v>197</v>
      </c>
    </row>
    <row r="2329" spans="1:33" x14ac:dyDescent="0.25">
      <c r="A2329" s="162" t="s">
        <v>249</v>
      </c>
      <c r="B2329" s="162" t="s">
        <v>197</v>
      </c>
      <c r="C2329" s="162" t="s">
        <v>197</v>
      </c>
      <c r="D2329" s="162" t="s">
        <v>1358</v>
      </c>
      <c r="E2329" s="162" t="s">
        <v>3738</v>
      </c>
      <c r="F2329" s="162" t="s">
        <v>1359</v>
      </c>
      <c r="G2329" s="162" t="s">
        <v>27</v>
      </c>
      <c r="H2329" s="162" t="s">
        <v>201</v>
      </c>
      <c r="I2329" s="162" t="s">
        <v>202</v>
      </c>
      <c r="J2329" s="162" t="s">
        <v>186</v>
      </c>
      <c r="K2329" s="162" t="s">
        <v>10</v>
      </c>
      <c r="L2329" s="162">
        <v>11</v>
      </c>
      <c r="M2329" s="162">
        <v>2019</v>
      </c>
      <c r="N2329" s="162" t="s">
        <v>3816</v>
      </c>
      <c r="O2329" s="162">
        <v>14703</v>
      </c>
      <c r="P2329" s="162" t="s">
        <v>246</v>
      </c>
      <c r="Q2329" s="162" t="s">
        <v>246</v>
      </c>
      <c r="R2329" s="162" t="s">
        <v>242</v>
      </c>
      <c r="S2329" s="162" t="s">
        <v>204</v>
      </c>
      <c r="T2329" s="162" t="s">
        <v>204</v>
      </c>
      <c r="U2329" s="162" t="s">
        <v>246</v>
      </c>
      <c r="V2329" s="162" t="s">
        <v>246</v>
      </c>
      <c r="W2329" s="162" t="s">
        <v>204</v>
      </c>
      <c r="X2329" s="162" t="s">
        <v>205</v>
      </c>
      <c r="Y2329" s="162" t="s">
        <v>205</v>
      </c>
      <c r="Z2329" s="162" t="s">
        <v>246</v>
      </c>
      <c r="AA2329" s="162" t="s">
        <v>204</v>
      </c>
      <c r="AB2329" s="162" t="s">
        <v>246</v>
      </c>
      <c r="AC2329" s="162" t="s">
        <v>204</v>
      </c>
      <c r="AD2329" s="162" t="s">
        <v>204</v>
      </c>
      <c r="AE2329" s="162" t="s">
        <v>204</v>
      </c>
      <c r="AF2329" s="162" t="s">
        <v>204</v>
      </c>
      <c r="AG2329" s="162" t="s">
        <v>197</v>
      </c>
    </row>
    <row r="2330" spans="1:33" x14ac:dyDescent="0.25">
      <c r="A2330" s="162" t="s">
        <v>249</v>
      </c>
      <c r="B2330" s="162" t="s">
        <v>197</v>
      </c>
      <c r="C2330" s="162" t="s">
        <v>197</v>
      </c>
      <c r="D2330" s="162" t="s">
        <v>1358</v>
      </c>
      <c r="E2330" s="162" t="s">
        <v>3720</v>
      </c>
      <c r="F2330" s="162" t="s">
        <v>1359</v>
      </c>
      <c r="G2330" s="162" t="s">
        <v>27</v>
      </c>
      <c r="H2330" s="162" t="s">
        <v>201</v>
      </c>
      <c r="I2330" s="162" t="s">
        <v>202</v>
      </c>
      <c r="J2330" s="162" t="s">
        <v>186</v>
      </c>
      <c r="K2330" s="162" t="s">
        <v>10</v>
      </c>
      <c r="L2330" s="162">
        <v>11</v>
      </c>
      <c r="M2330" s="162">
        <v>2019</v>
      </c>
      <c r="N2330" s="162" t="s">
        <v>3814</v>
      </c>
      <c r="O2330" s="162">
        <v>5301</v>
      </c>
      <c r="P2330" s="162" t="s">
        <v>246</v>
      </c>
      <c r="Q2330" s="162" t="s">
        <v>246</v>
      </c>
      <c r="R2330" s="162" t="s">
        <v>242</v>
      </c>
      <c r="S2330" s="162" t="s">
        <v>204</v>
      </c>
      <c r="T2330" s="162" t="s">
        <v>204</v>
      </c>
      <c r="U2330" s="162" t="s">
        <v>246</v>
      </c>
      <c r="V2330" s="162" t="s">
        <v>246</v>
      </c>
      <c r="W2330" s="162" t="s">
        <v>204</v>
      </c>
      <c r="X2330" s="162" t="s">
        <v>205</v>
      </c>
      <c r="Y2330" s="162" t="s">
        <v>205</v>
      </c>
      <c r="Z2330" s="162" t="s">
        <v>246</v>
      </c>
      <c r="AA2330" s="162" t="s">
        <v>204</v>
      </c>
      <c r="AB2330" s="162" t="s">
        <v>246</v>
      </c>
      <c r="AC2330" s="162" t="s">
        <v>204</v>
      </c>
      <c r="AD2330" s="162" t="s">
        <v>204</v>
      </c>
      <c r="AE2330" s="162" t="s">
        <v>204</v>
      </c>
      <c r="AF2330" s="162" t="s">
        <v>204</v>
      </c>
      <c r="AG2330" s="162" t="s">
        <v>197</v>
      </c>
    </row>
    <row r="2331" spans="1:33" x14ac:dyDescent="0.25">
      <c r="A2331" s="162" t="s">
        <v>249</v>
      </c>
      <c r="B2331" s="162" t="s">
        <v>197</v>
      </c>
      <c r="C2331" s="162" t="s">
        <v>197</v>
      </c>
      <c r="D2331" s="162" t="s">
        <v>1358</v>
      </c>
      <c r="E2331" s="162" t="s">
        <v>3716</v>
      </c>
      <c r="F2331" s="162" t="s">
        <v>1359</v>
      </c>
      <c r="G2331" s="162" t="s">
        <v>27</v>
      </c>
      <c r="H2331" s="162" t="s">
        <v>201</v>
      </c>
      <c r="I2331" s="162" t="s">
        <v>202</v>
      </c>
      <c r="J2331" s="162" t="s">
        <v>186</v>
      </c>
      <c r="K2331" s="162" t="s">
        <v>10</v>
      </c>
      <c r="L2331" s="162">
        <v>11</v>
      </c>
      <c r="M2331" s="162">
        <v>2019</v>
      </c>
      <c r="N2331" s="162" t="s">
        <v>3813</v>
      </c>
      <c r="O2331" s="162">
        <v>4830</v>
      </c>
      <c r="P2331" s="162" t="s">
        <v>246</v>
      </c>
      <c r="Q2331" s="162" t="s">
        <v>246</v>
      </c>
      <c r="R2331" s="162" t="s">
        <v>242</v>
      </c>
      <c r="S2331" s="162" t="s">
        <v>204</v>
      </c>
      <c r="T2331" s="162" t="s">
        <v>204</v>
      </c>
      <c r="U2331" s="162" t="s">
        <v>246</v>
      </c>
      <c r="V2331" s="162" t="s">
        <v>246</v>
      </c>
      <c r="W2331" s="162" t="s">
        <v>204</v>
      </c>
      <c r="X2331" s="162" t="s">
        <v>205</v>
      </c>
      <c r="Y2331" s="162" t="s">
        <v>205</v>
      </c>
      <c r="Z2331" s="162" t="s">
        <v>246</v>
      </c>
      <c r="AA2331" s="162" t="s">
        <v>204</v>
      </c>
      <c r="AB2331" s="162" t="s">
        <v>246</v>
      </c>
      <c r="AC2331" s="162" t="s">
        <v>204</v>
      </c>
      <c r="AD2331" s="162" t="s">
        <v>204</v>
      </c>
      <c r="AE2331" s="162" t="s">
        <v>204</v>
      </c>
      <c r="AF2331" s="162" t="s">
        <v>204</v>
      </c>
      <c r="AG2331" s="162" t="s">
        <v>197</v>
      </c>
    </row>
    <row r="2332" spans="1:33" x14ac:dyDescent="0.25">
      <c r="A2332" s="162" t="s">
        <v>249</v>
      </c>
      <c r="B2332" s="162" t="s">
        <v>197</v>
      </c>
      <c r="C2332" s="162" t="s">
        <v>197</v>
      </c>
      <c r="D2332" s="162" t="s">
        <v>1358</v>
      </c>
      <c r="E2332" s="162" t="s">
        <v>3709</v>
      </c>
      <c r="F2332" s="162" t="s">
        <v>1359</v>
      </c>
      <c r="G2332" s="162" t="s">
        <v>27</v>
      </c>
      <c r="H2332" s="162" t="s">
        <v>201</v>
      </c>
      <c r="I2332" s="162" t="s">
        <v>202</v>
      </c>
      <c r="J2332" s="162" t="s">
        <v>186</v>
      </c>
      <c r="K2332" s="162" t="s">
        <v>10</v>
      </c>
      <c r="L2332" s="162">
        <v>11</v>
      </c>
      <c r="M2332" s="162">
        <v>2019</v>
      </c>
      <c r="N2332" s="162" t="s">
        <v>3815</v>
      </c>
      <c r="O2332" s="162">
        <v>280</v>
      </c>
      <c r="P2332" s="162" t="s">
        <v>246</v>
      </c>
      <c r="Q2332" s="162" t="s">
        <v>246</v>
      </c>
      <c r="R2332" s="162" t="s">
        <v>242</v>
      </c>
      <c r="S2332" s="162" t="s">
        <v>204</v>
      </c>
      <c r="T2332" s="162" t="s">
        <v>204</v>
      </c>
      <c r="U2332" s="162" t="s">
        <v>246</v>
      </c>
      <c r="V2332" s="162" t="s">
        <v>246</v>
      </c>
      <c r="W2332" s="162" t="s">
        <v>204</v>
      </c>
      <c r="X2332" s="162" t="s">
        <v>205</v>
      </c>
      <c r="Y2332" s="162" t="s">
        <v>205</v>
      </c>
      <c r="Z2332" s="162" t="s">
        <v>246</v>
      </c>
      <c r="AA2332" s="162" t="s">
        <v>204</v>
      </c>
      <c r="AB2332" s="162" t="s">
        <v>246</v>
      </c>
      <c r="AC2332" s="162" t="s">
        <v>204</v>
      </c>
      <c r="AD2332" s="162" t="s">
        <v>204</v>
      </c>
      <c r="AE2332" s="162" t="s">
        <v>204</v>
      </c>
      <c r="AF2332" s="162" t="s">
        <v>204</v>
      </c>
      <c r="AG2332" s="162" t="s">
        <v>197</v>
      </c>
    </row>
    <row r="2333" spans="1:33" x14ac:dyDescent="0.25">
      <c r="A2333" s="162" t="s">
        <v>249</v>
      </c>
      <c r="B2333" s="162" t="s">
        <v>197</v>
      </c>
      <c r="C2333" s="162" t="s">
        <v>197</v>
      </c>
      <c r="D2333" s="162" t="s">
        <v>1358</v>
      </c>
      <c r="E2333" s="162" t="s">
        <v>3709</v>
      </c>
      <c r="F2333" s="162" t="s">
        <v>1359</v>
      </c>
      <c r="G2333" s="162" t="s">
        <v>27</v>
      </c>
      <c r="H2333" s="162" t="s">
        <v>201</v>
      </c>
      <c r="I2333" s="162" t="s">
        <v>202</v>
      </c>
      <c r="J2333" s="162" t="s">
        <v>186</v>
      </c>
      <c r="K2333" s="162" t="s">
        <v>10</v>
      </c>
      <c r="L2333" s="162">
        <v>9</v>
      </c>
      <c r="M2333" s="162">
        <v>2019</v>
      </c>
      <c r="N2333" s="162" t="s">
        <v>3832</v>
      </c>
      <c r="O2333" s="162">
        <v>2589</v>
      </c>
      <c r="P2333" s="162" t="s">
        <v>246</v>
      </c>
      <c r="Q2333" s="162" t="s">
        <v>246</v>
      </c>
      <c r="R2333" s="162" t="s">
        <v>242</v>
      </c>
      <c r="S2333" s="162" t="s">
        <v>204</v>
      </c>
      <c r="T2333" s="162" t="s">
        <v>204</v>
      </c>
      <c r="U2333" s="162" t="s">
        <v>246</v>
      </c>
      <c r="V2333" s="162" t="s">
        <v>246</v>
      </c>
      <c r="W2333" s="162" t="s">
        <v>204</v>
      </c>
      <c r="X2333" s="162" t="s">
        <v>205</v>
      </c>
      <c r="Y2333" s="162" t="s">
        <v>205</v>
      </c>
      <c r="Z2333" s="162" t="s">
        <v>246</v>
      </c>
      <c r="AA2333" s="162" t="s">
        <v>204</v>
      </c>
      <c r="AB2333" s="162" t="s">
        <v>246</v>
      </c>
      <c r="AC2333" s="162" t="s">
        <v>204</v>
      </c>
      <c r="AD2333" s="162" t="s">
        <v>204</v>
      </c>
      <c r="AE2333" s="162" t="s">
        <v>204</v>
      </c>
      <c r="AF2333" s="162" t="s">
        <v>204</v>
      </c>
      <c r="AG2333" s="162" t="s">
        <v>197</v>
      </c>
    </row>
    <row r="2334" spans="1:33" x14ac:dyDescent="0.25">
      <c r="A2334" s="162" t="s">
        <v>249</v>
      </c>
      <c r="B2334" s="162" t="s">
        <v>197</v>
      </c>
      <c r="C2334" s="162" t="s">
        <v>197</v>
      </c>
      <c r="D2334" s="162" t="s">
        <v>1358</v>
      </c>
      <c r="E2334" s="162" t="s">
        <v>3729</v>
      </c>
      <c r="F2334" s="162" t="s">
        <v>1359</v>
      </c>
      <c r="G2334" s="162" t="s">
        <v>27</v>
      </c>
      <c r="H2334" s="162" t="s">
        <v>201</v>
      </c>
      <c r="I2334" s="162" t="s">
        <v>202</v>
      </c>
      <c r="J2334" s="162" t="s">
        <v>186</v>
      </c>
      <c r="K2334" s="162" t="s">
        <v>10</v>
      </c>
      <c r="L2334" s="162">
        <v>8</v>
      </c>
      <c r="M2334" s="162">
        <v>2019</v>
      </c>
      <c r="N2334" s="162" t="s">
        <v>3833</v>
      </c>
      <c r="O2334" s="162">
        <v>1425</v>
      </c>
      <c r="P2334" s="162" t="s">
        <v>246</v>
      </c>
      <c r="Q2334" s="162" t="s">
        <v>246</v>
      </c>
      <c r="R2334" s="162" t="s">
        <v>242</v>
      </c>
      <c r="S2334" s="162" t="s">
        <v>204</v>
      </c>
      <c r="T2334" s="162" t="s">
        <v>204</v>
      </c>
      <c r="U2334" s="162" t="s">
        <v>246</v>
      </c>
      <c r="V2334" s="162" t="s">
        <v>246</v>
      </c>
      <c r="W2334" s="162" t="s">
        <v>204</v>
      </c>
      <c r="X2334" s="162" t="s">
        <v>205</v>
      </c>
      <c r="Y2334" s="162" t="s">
        <v>205</v>
      </c>
      <c r="Z2334" s="162" t="s">
        <v>246</v>
      </c>
      <c r="AA2334" s="162" t="s">
        <v>204</v>
      </c>
      <c r="AB2334" s="162" t="s">
        <v>246</v>
      </c>
      <c r="AC2334" s="162" t="s">
        <v>204</v>
      </c>
      <c r="AD2334" s="162" t="s">
        <v>204</v>
      </c>
      <c r="AE2334" s="162" t="s">
        <v>204</v>
      </c>
      <c r="AF2334" s="162" t="s">
        <v>204</v>
      </c>
      <c r="AG2334" s="162" t="s">
        <v>197</v>
      </c>
    </row>
    <row r="2335" spans="1:33" x14ac:dyDescent="0.25">
      <c r="A2335" s="162" t="s">
        <v>249</v>
      </c>
      <c r="B2335" s="162" t="s">
        <v>197</v>
      </c>
      <c r="C2335" s="162" t="s">
        <v>197</v>
      </c>
      <c r="D2335" s="162" t="s">
        <v>1358</v>
      </c>
      <c r="E2335" s="162" t="s">
        <v>3731</v>
      </c>
      <c r="F2335" s="162" t="s">
        <v>1359</v>
      </c>
      <c r="G2335" s="162" t="s">
        <v>27</v>
      </c>
      <c r="H2335" s="162" t="s">
        <v>201</v>
      </c>
      <c r="I2335" s="162" t="s">
        <v>202</v>
      </c>
      <c r="J2335" s="162" t="s">
        <v>186</v>
      </c>
      <c r="K2335" s="162" t="s">
        <v>10</v>
      </c>
      <c r="L2335" s="162">
        <v>8</v>
      </c>
      <c r="M2335" s="162">
        <v>2019</v>
      </c>
      <c r="N2335" s="162" t="s">
        <v>3837</v>
      </c>
      <c r="O2335" s="162">
        <v>8041</v>
      </c>
      <c r="P2335" s="162" t="s">
        <v>246</v>
      </c>
      <c r="Q2335" s="162" t="s">
        <v>246</v>
      </c>
      <c r="R2335" s="162" t="s">
        <v>242</v>
      </c>
      <c r="S2335" s="162" t="s">
        <v>204</v>
      </c>
      <c r="T2335" s="162" t="s">
        <v>204</v>
      </c>
      <c r="U2335" s="162" t="s">
        <v>246</v>
      </c>
      <c r="V2335" s="162" t="s">
        <v>246</v>
      </c>
      <c r="W2335" s="162" t="s">
        <v>204</v>
      </c>
      <c r="X2335" s="162" t="s">
        <v>205</v>
      </c>
      <c r="Y2335" s="162" t="s">
        <v>205</v>
      </c>
      <c r="Z2335" s="162" t="s">
        <v>246</v>
      </c>
      <c r="AA2335" s="162" t="s">
        <v>204</v>
      </c>
      <c r="AB2335" s="162" t="s">
        <v>246</v>
      </c>
      <c r="AC2335" s="162" t="s">
        <v>204</v>
      </c>
      <c r="AD2335" s="162" t="s">
        <v>204</v>
      </c>
      <c r="AE2335" s="162" t="s">
        <v>204</v>
      </c>
      <c r="AF2335" s="162" t="s">
        <v>204</v>
      </c>
      <c r="AG2335" s="162" t="s">
        <v>197</v>
      </c>
    </row>
    <row r="2336" spans="1:33" x14ac:dyDescent="0.25">
      <c r="A2336" s="162" t="s">
        <v>249</v>
      </c>
      <c r="B2336" s="162" t="s">
        <v>197</v>
      </c>
      <c r="C2336" s="162" t="s">
        <v>197</v>
      </c>
      <c r="D2336" s="162" t="s">
        <v>1358</v>
      </c>
      <c r="E2336" s="162" t="s">
        <v>3733</v>
      </c>
      <c r="F2336" s="162" t="s">
        <v>1359</v>
      </c>
      <c r="G2336" s="162" t="s">
        <v>27</v>
      </c>
      <c r="H2336" s="162" t="s">
        <v>201</v>
      </c>
      <c r="I2336" s="162" t="s">
        <v>202</v>
      </c>
      <c r="J2336" s="162" t="s">
        <v>186</v>
      </c>
      <c r="K2336" s="162" t="s">
        <v>10</v>
      </c>
      <c r="L2336" s="162">
        <v>8</v>
      </c>
      <c r="M2336" s="162">
        <v>2019</v>
      </c>
      <c r="N2336" s="162" t="s">
        <v>3834</v>
      </c>
      <c r="O2336" s="162">
        <v>5540</v>
      </c>
      <c r="P2336" s="162" t="s">
        <v>246</v>
      </c>
      <c r="Q2336" s="162" t="s">
        <v>246</v>
      </c>
      <c r="R2336" s="162" t="s">
        <v>242</v>
      </c>
      <c r="S2336" s="162" t="s">
        <v>204</v>
      </c>
      <c r="T2336" s="162" t="s">
        <v>204</v>
      </c>
      <c r="U2336" s="162" t="s">
        <v>246</v>
      </c>
      <c r="V2336" s="162" t="s">
        <v>246</v>
      </c>
      <c r="W2336" s="162" t="s">
        <v>204</v>
      </c>
      <c r="X2336" s="162" t="s">
        <v>205</v>
      </c>
      <c r="Y2336" s="162" t="s">
        <v>205</v>
      </c>
      <c r="Z2336" s="162" t="s">
        <v>246</v>
      </c>
      <c r="AA2336" s="162" t="s">
        <v>204</v>
      </c>
      <c r="AB2336" s="162" t="s">
        <v>246</v>
      </c>
      <c r="AC2336" s="162" t="s">
        <v>204</v>
      </c>
      <c r="AD2336" s="162" t="s">
        <v>204</v>
      </c>
      <c r="AE2336" s="162" t="s">
        <v>204</v>
      </c>
      <c r="AF2336" s="162" t="s">
        <v>204</v>
      </c>
      <c r="AG2336" s="162" t="s">
        <v>197</v>
      </c>
    </row>
    <row r="2337" spans="1:33" x14ac:dyDescent="0.25">
      <c r="A2337" s="162" t="s">
        <v>249</v>
      </c>
      <c r="B2337" s="162" t="s">
        <v>197</v>
      </c>
      <c r="C2337" s="162" t="s">
        <v>197</v>
      </c>
      <c r="D2337" s="162" t="s">
        <v>1358</v>
      </c>
      <c r="E2337" s="162" t="s">
        <v>3736</v>
      </c>
      <c r="F2337" s="162" t="s">
        <v>1359</v>
      </c>
      <c r="G2337" s="162" t="s">
        <v>27</v>
      </c>
      <c r="H2337" s="162" t="s">
        <v>201</v>
      </c>
      <c r="I2337" s="162" t="s">
        <v>202</v>
      </c>
      <c r="J2337" s="162" t="s">
        <v>186</v>
      </c>
      <c r="K2337" s="162" t="s">
        <v>10</v>
      </c>
      <c r="L2337" s="162">
        <v>8</v>
      </c>
      <c r="M2337" s="162">
        <v>2019</v>
      </c>
      <c r="N2337" s="162" t="s">
        <v>3836</v>
      </c>
      <c r="O2337" s="162">
        <v>4918</v>
      </c>
      <c r="P2337" s="162" t="s">
        <v>246</v>
      </c>
      <c r="Q2337" s="162" t="s">
        <v>246</v>
      </c>
      <c r="R2337" s="162" t="s">
        <v>242</v>
      </c>
      <c r="S2337" s="162" t="s">
        <v>204</v>
      </c>
      <c r="T2337" s="162" t="s">
        <v>204</v>
      </c>
      <c r="U2337" s="162" t="s">
        <v>246</v>
      </c>
      <c r="V2337" s="162" t="s">
        <v>246</v>
      </c>
      <c r="W2337" s="162" t="s">
        <v>204</v>
      </c>
      <c r="X2337" s="162" t="s">
        <v>205</v>
      </c>
      <c r="Y2337" s="162" t="s">
        <v>205</v>
      </c>
      <c r="Z2337" s="162" t="s">
        <v>246</v>
      </c>
      <c r="AA2337" s="162" t="s">
        <v>204</v>
      </c>
      <c r="AB2337" s="162" t="s">
        <v>246</v>
      </c>
      <c r="AC2337" s="162" t="s">
        <v>204</v>
      </c>
      <c r="AD2337" s="162" t="s">
        <v>204</v>
      </c>
      <c r="AE2337" s="162" t="s">
        <v>204</v>
      </c>
      <c r="AF2337" s="162" t="s">
        <v>204</v>
      </c>
      <c r="AG2337" s="162" t="s">
        <v>197</v>
      </c>
    </row>
    <row r="2338" spans="1:33" x14ac:dyDescent="0.25">
      <c r="A2338" s="162" t="s">
        <v>249</v>
      </c>
      <c r="B2338" s="162" t="s">
        <v>197</v>
      </c>
      <c r="C2338" s="162" t="s">
        <v>197</v>
      </c>
      <c r="D2338" s="162" t="s">
        <v>1358</v>
      </c>
      <c r="E2338" s="162" t="s">
        <v>3709</v>
      </c>
      <c r="F2338" s="162" t="s">
        <v>1359</v>
      </c>
      <c r="G2338" s="162" t="s">
        <v>27</v>
      </c>
      <c r="H2338" s="162" t="s">
        <v>201</v>
      </c>
      <c r="I2338" s="162" t="s">
        <v>202</v>
      </c>
      <c r="J2338" s="162" t="s">
        <v>186</v>
      </c>
      <c r="K2338" s="162" t="s">
        <v>10</v>
      </c>
      <c r="L2338" s="162">
        <v>8</v>
      </c>
      <c r="M2338" s="162">
        <v>2019</v>
      </c>
      <c r="N2338" s="162" t="s">
        <v>3835</v>
      </c>
      <c r="O2338" s="162">
        <v>18345</v>
      </c>
      <c r="P2338" s="162" t="s">
        <v>246</v>
      </c>
      <c r="Q2338" s="162" t="s">
        <v>246</v>
      </c>
      <c r="R2338" s="162" t="s">
        <v>242</v>
      </c>
      <c r="S2338" s="162" t="s">
        <v>204</v>
      </c>
      <c r="T2338" s="162" t="s">
        <v>204</v>
      </c>
      <c r="U2338" s="162" t="s">
        <v>246</v>
      </c>
      <c r="V2338" s="162" t="s">
        <v>246</v>
      </c>
      <c r="W2338" s="162" t="s">
        <v>204</v>
      </c>
      <c r="X2338" s="162" t="s">
        <v>205</v>
      </c>
      <c r="Y2338" s="162" t="s">
        <v>205</v>
      </c>
      <c r="Z2338" s="162" t="s">
        <v>246</v>
      </c>
      <c r="AA2338" s="162" t="s">
        <v>204</v>
      </c>
      <c r="AB2338" s="162" t="s">
        <v>246</v>
      </c>
      <c r="AC2338" s="162" t="s">
        <v>204</v>
      </c>
      <c r="AD2338" s="162" t="s">
        <v>204</v>
      </c>
      <c r="AE2338" s="162" t="s">
        <v>204</v>
      </c>
      <c r="AF2338" s="162" t="s">
        <v>204</v>
      </c>
      <c r="AG2338" s="162" t="s">
        <v>197</v>
      </c>
    </row>
    <row r="2339" spans="1:33" x14ac:dyDescent="0.25">
      <c r="A2339" s="162" t="s">
        <v>249</v>
      </c>
      <c r="B2339" s="162" t="s">
        <v>197</v>
      </c>
      <c r="C2339" s="162" t="s">
        <v>197</v>
      </c>
      <c r="D2339" s="162" t="s">
        <v>1358</v>
      </c>
      <c r="E2339" s="162" t="s">
        <v>3709</v>
      </c>
      <c r="F2339" s="162" t="s">
        <v>1359</v>
      </c>
      <c r="G2339" s="162" t="s">
        <v>27</v>
      </c>
      <c r="H2339" s="162" t="s">
        <v>201</v>
      </c>
      <c r="I2339" s="162" t="s">
        <v>202</v>
      </c>
      <c r="J2339" s="162" t="s">
        <v>186</v>
      </c>
      <c r="K2339" s="162" t="s">
        <v>10</v>
      </c>
      <c r="L2339" s="162">
        <v>12</v>
      </c>
      <c r="M2339" s="162">
        <v>2019</v>
      </c>
      <c r="N2339" s="162" t="s">
        <v>3810</v>
      </c>
      <c r="O2339" s="162">
        <v>25448</v>
      </c>
      <c r="P2339" s="162" t="s">
        <v>246</v>
      </c>
      <c r="Q2339" s="162" t="s">
        <v>246</v>
      </c>
      <c r="R2339" s="162" t="s">
        <v>242</v>
      </c>
      <c r="S2339" s="162" t="s">
        <v>204</v>
      </c>
      <c r="T2339" s="162" t="s">
        <v>204</v>
      </c>
      <c r="U2339" s="162" t="s">
        <v>246</v>
      </c>
      <c r="V2339" s="162" t="s">
        <v>246</v>
      </c>
      <c r="W2339" s="162" t="s">
        <v>204</v>
      </c>
      <c r="X2339" s="162" t="s">
        <v>205</v>
      </c>
      <c r="Y2339" s="162" t="s">
        <v>205</v>
      </c>
      <c r="Z2339" s="162" t="s">
        <v>246</v>
      </c>
      <c r="AA2339" s="162" t="s">
        <v>204</v>
      </c>
      <c r="AB2339" s="162" t="s">
        <v>246</v>
      </c>
      <c r="AC2339" s="162" t="s">
        <v>204</v>
      </c>
      <c r="AD2339" s="162" t="s">
        <v>204</v>
      </c>
      <c r="AE2339" s="162" t="s">
        <v>204</v>
      </c>
      <c r="AF2339" s="162" t="s">
        <v>204</v>
      </c>
      <c r="AG2339" s="162" t="s">
        <v>197</v>
      </c>
    </row>
    <row r="2340" spans="1:33" x14ac:dyDescent="0.25">
      <c r="A2340" s="162" t="s">
        <v>249</v>
      </c>
      <c r="B2340" s="162" t="s">
        <v>197</v>
      </c>
      <c r="C2340" s="162" t="s">
        <v>197</v>
      </c>
      <c r="D2340" s="162" t="s">
        <v>1358</v>
      </c>
      <c r="E2340" s="162" t="s">
        <v>3718</v>
      </c>
      <c r="F2340" s="162" t="s">
        <v>1359</v>
      </c>
      <c r="G2340" s="162" t="s">
        <v>27</v>
      </c>
      <c r="H2340" s="162" t="s">
        <v>201</v>
      </c>
      <c r="I2340" s="162" t="s">
        <v>202</v>
      </c>
      <c r="J2340" s="162" t="s">
        <v>186</v>
      </c>
      <c r="K2340" s="162" t="s">
        <v>10</v>
      </c>
      <c r="L2340" s="162">
        <v>10</v>
      </c>
      <c r="M2340" s="162">
        <v>2019</v>
      </c>
      <c r="N2340" s="162" t="s">
        <v>3827</v>
      </c>
      <c r="O2340" s="162">
        <v>6894</v>
      </c>
      <c r="P2340" s="162" t="s">
        <v>246</v>
      </c>
      <c r="Q2340" s="162" t="s">
        <v>246</v>
      </c>
      <c r="R2340" s="162" t="s">
        <v>242</v>
      </c>
      <c r="S2340" s="162" t="s">
        <v>204</v>
      </c>
      <c r="T2340" s="162" t="s">
        <v>204</v>
      </c>
      <c r="U2340" s="162" t="s">
        <v>246</v>
      </c>
      <c r="V2340" s="162" t="s">
        <v>246</v>
      </c>
      <c r="W2340" s="162" t="s">
        <v>204</v>
      </c>
      <c r="X2340" s="162" t="s">
        <v>205</v>
      </c>
      <c r="Y2340" s="162" t="s">
        <v>205</v>
      </c>
      <c r="Z2340" s="162" t="s">
        <v>246</v>
      </c>
      <c r="AA2340" s="162" t="s">
        <v>204</v>
      </c>
      <c r="AB2340" s="162" t="s">
        <v>246</v>
      </c>
      <c r="AC2340" s="162" t="s">
        <v>204</v>
      </c>
      <c r="AD2340" s="162" t="s">
        <v>204</v>
      </c>
      <c r="AE2340" s="162" t="s">
        <v>204</v>
      </c>
      <c r="AF2340" s="162" t="s">
        <v>204</v>
      </c>
      <c r="AG2340" s="162" t="s">
        <v>197</v>
      </c>
    </row>
    <row r="2341" spans="1:33" x14ac:dyDescent="0.25">
      <c r="A2341" s="162" t="s">
        <v>249</v>
      </c>
      <c r="B2341" s="162" t="s">
        <v>197</v>
      </c>
      <c r="C2341" s="162" t="s">
        <v>197</v>
      </c>
      <c r="D2341" s="162" t="s">
        <v>1358</v>
      </c>
      <c r="E2341" s="162" t="s">
        <v>3723</v>
      </c>
      <c r="F2341" s="162" t="s">
        <v>1359</v>
      </c>
      <c r="G2341" s="162" t="s">
        <v>27</v>
      </c>
      <c r="H2341" s="162" t="s">
        <v>201</v>
      </c>
      <c r="I2341" s="162" t="s">
        <v>202</v>
      </c>
      <c r="J2341" s="162" t="s">
        <v>186</v>
      </c>
      <c r="K2341" s="162" t="s">
        <v>10</v>
      </c>
      <c r="L2341" s="162">
        <v>10</v>
      </c>
      <c r="M2341" s="162">
        <v>2019</v>
      </c>
      <c r="N2341" s="162" t="s">
        <v>3830</v>
      </c>
      <c r="O2341" s="162">
        <v>1761</v>
      </c>
      <c r="P2341" s="162" t="s">
        <v>246</v>
      </c>
      <c r="Q2341" s="162" t="s">
        <v>246</v>
      </c>
      <c r="R2341" s="162" t="s">
        <v>242</v>
      </c>
      <c r="S2341" s="162" t="s">
        <v>204</v>
      </c>
      <c r="T2341" s="162" t="s">
        <v>204</v>
      </c>
      <c r="U2341" s="162" t="s">
        <v>246</v>
      </c>
      <c r="V2341" s="162" t="s">
        <v>246</v>
      </c>
      <c r="W2341" s="162" t="s">
        <v>204</v>
      </c>
      <c r="X2341" s="162" t="s">
        <v>205</v>
      </c>
      <c r="Y2341" s="162" t="s">
        <v>205</v>
      </c>
      <c r="Z2341" s="162" t="s">
        <v>246</v>
      </c>
      <c r="AA2341" s="162" t="s">
        <v>204</v>
      </c>
      <c r="AB2341" s="162" t="s">
        <v>246</v>
      </c>
      <c r="AC2341" s="162" t="s">
        <v>204</v>
      </c>
      <c r="AD2341" s="162" t="s">
        <v>204</v>
      </c>
      <c r="AE2341" s="162" t="s">
        <v>204</v>
      </c>
      <c r="AF2341" s="162" t="s">
        <v>204</v>
      </c>
      <c r="AG2341" s="162" t="s">
        <v>197</v>
      </c>
    </row>
    <row r="2342" spans="1:33" x14ac:dyDescent="0.25">
      <c r="A2342" s="162" t="s">
        <v>249</v>
      </c>
      <c r="B2342" s="162" t="s">
        <v>197</v>
      </c>
      <c r="C2342" s="162" t="s">
        <v>197</v>
      </c>
      <c r="D2342" s="162" t="s">
        <v>1358</v>
      </c>
      <c r="E2342" s="162" t="s">
        <v>3725</v>
      </c>
      <c r="F2342" s="162" t="s">
        <v>1359</v>
      </c>
      <c r="G2342" s="162" t="s">
        <v>27</v>
      </c>
      <c r="H2342" s="162" t="s">
        <v>201</v>
      </c>
      <c r="I2342" s="162" t="s">
        <v>202</v>
      </c>
      <c r="J2342" s="162" t="s">
        <v>186</v>
      </c>
      <c r="K2342" s="162" t="s">
        <v>10</v>
      </c>
      <c r="L2342" s="162">
        <v>10</v>
      </c>
      <c r="M2342" s="162">
        <v>2019</v>
      </c>
      <c r="N2342" s="162" t="s">
        <v>3831</v>
      </c>
      <c r="O2342" s="162">
        <v>18215</v>
      </c>
      <c r="P2342" s="162" t="s">
        <v>246</v>
      </c>
      <c r="Q2342" s="162" t="s">
        <v>246</v>
      </c>
      <c r="R2342" s="162" t="s">
        <v>242</v>
      </c>
      <c r="S2342" s="162" t="s">
        <v>204</v>
      </c>
      <c r="T2342" s="162" t="s">
        <v>204</v>
      </c>
      <c r="U2342" s="162" t="s">
        <v>246</v>
      </c>
      <c r="V2342" s="162" t="s">
        <v>246</v>
      </c>
      <c r="W2342" s="162" t="s">
        <v>204</v>
      </c>
      <c r="X2342" s="162" t="s">
        <v>205</v>
      </c>
      <c r="Y2342" s="162" t="s">
        <v>205</v>
      </c>
      <c r="Z2342" s="162" t="s">
        <v>246</v>
      </c>
      <c r="AA2342" s="162" t="s">
        <v>204</v>
      </c>
      <c r="AB2342" s="162" t="s">
        <v>246</v>
      </c>
      <c r="AC2342" s="162" t="s">
        <v>204</v>
      </c>
      <c r="AD2342" s="162" t="s">
        <v>204</v>
      </c>
      <c r="AE2342" s="162" t="s">
        <v>204</v>
      </c>
      <c r="AF2342" s="162" t="s">
        <v>204</v>
      </c>
      <c r="AG2342" s="162" t="s">
        <v>197</v>
      </c>
    </row>
    <row r="2343" spans="1:33" x14ac:dyDescent="0.25">
      <c r="A2343" s="162" t="s">
        <v>249</v>
      </c>
      <c r="B2343" s="162" t="s">
        <v>197</v>
      </c>
      <c r="C2343" s="162" t="s">
        <v>197</v>
      </c>
      <c r="D2343" s="162" t="s">
        <v>1358</v>
      </c>
      <c r="E2343" s="162" t="s">
        <v>3727</v>
      </c>
      <c r="F2343" s="162" t="s">
        <v>1359</v>
      </c>
      <c r="G2343" s="162" t="s">
        <v>27</v>
      </c>
      <c r="H2343" s="162" t="s">
        <v>201</v>
      </c>
      <c r="I2343" s="162" t="s">
        <v>202</v>
      </c>
      <c r="J2343" s="162" t="s">
        <v>186</v>
      </c>
      <c r="K2343" s="162" t="s">
        <v>10</v>
      </c>
      <c r="L2343" s="162">
        <v>10</v>
      </c>
      <c r="M2343" s="162">
        <v>2019</v>
      </c>
      <c r="N2343" s="162" t="s">
        <v>3828</v>
      </c>
      <c r="O2343" s="162">
        <v>10555</v>
      </c>
      <c r="P2343" s="162" t="s">
        <v>246</v>
      </c>
      <c r="Q2343" s="162" t="s">
        <v>246</v>
      </c>
      <c r="R2343" s="162" t="s">
        <v>242</v>
      </c>
      <c r="S2343" s="162" t="s">
        <v>204</v>
      </c>
      <c r="T2343" s="162" t="s">
        <v>204</v>
      </c>
      <c r="U2343" s="162" t="s">
        <v>246</v>
      </c>
      <c r="V2343" s="162" t="s">
        <v>246</v>
      </c>
      <c r="W2343" s="162" t="s">
        <v>204</v>
      </c>
      <c r="X2343" s="162" t="s">
        <v>205</v>
      </c>
      <c r="Y2343" s="162" t="s">
        <v>205</v>
      </c>
      <c r="Z2343" s="162" t="s">
        <v>246</v>
      </c>
      <c r="AA2343" s="162" t="s">
        <v>204</v>
      </c>
      <c r="AB2343" s="162" t="s">
        <v>246</v>
      </c>
      <c r="AC2343" s="162" t="s">
        <v>204</v>
      </c>
      <c r="AD2343" s="162" t="s">
        <v>204</v>
      </c>
      <c r="AE2343" s="162" t="s">
        <v>204</v>
      </c>
      <c r="AF2343" s="162" t="s">
        <v>204</v>
      </c>
      <c r="AG2343" s="162" t="s">
        <v>197</v>
      </c>
    </row>
    <row r="2344" spans="1:33" x14ac:dyDescent="0.25">
      <c r="A2344" s="162" t="s">
        <v>249</v>
      </c>
      <c r="B2344" s="162" t="s">
        <v>197</v>
      </c>
      <c r="C2344" s="162" t="s">
        <v>197</v>
      </c>
      <c r="D2344" s="162" t="s">
        <v>1358</v>
      </c>
      <c r="E2344" s="162" t="s">
        <v>3738</v>
      </c>
      <c r="F2344" s="162" t="s">
        <v>1359</v>
      </c>
      <c r="G2344" s="162" t="s">
        <v>27</v>
      </c>
      <c r="H2344" s="162" t="s">
        <v>201</v>
      </c>
      <c r="I2344" s="162" t="s">
        <v>202</v>
      </c>
      <c r="J2344" s="162" t="s">
        <v>186</v>
      </c>
      <c r="K2344" s="162" t="s">
        <v>10</v>
      </c>
      <c r="L2344" s="162">
        <v>10</v>
      </c>
      <c r="M2344" s="162">
        <v>2019</v>
      </c>
      <c r="N2344" s="162" t="s">
        <v>3829</v>
      </c>
      <c r="O2344" s="162">
        <v>8093</v>
      </c>
      <c r="P2344" s="162" t="s">
        <v>246</v>
      </c>
      <c r="Q2344" s="162" t="s">
        <v>246</v>
      </c>
      <c r="R2344" s="162" t="s">
        <v>242</v>
      </c>
      <c r="S2344" s="162" t="s">
        <v>204</v>
      </c>
      <c r="T2344" s="162" t="s">
        <v>204</v>
      </c>
      <c r="U2344" s="162" t="s">
        <v>246</v>
      </c>
      <c r="V2344" s="162" t="s">
        <v>246</v>
      </c>
      <c r="W2344" s="162" t="s">
        <v>204</v>
      </c>
      <c r="X2344" s="162" t="s">
        <v>205</v>
      </c>
      <c r="Y2344" s="162" t="s">
        <v>205</v>
      </c>
      <c r="Z2344" s="162" t="s">
        <v>246</v>
      </c>
      <c r="AA2344" s="162" t="s">
        <v>204</v>
      </c>
      <c r="AB2344" s="162" t="s">
        <v>246</v>
      </c>
      <c r="AC2344" s="162" t="s">
        <v>204</v>
      </c>
      <c r="AD2344" s="162" t="s">
        <v>204</v>
      </c>
      <c r="AE2344" s="162" t="s">
        <v>204</v>
      </c>
      <c r="AF2344" s="162" t="s">
        <v>204</v>
      </c>
      <c r="AG2344" s="162" t="s">
        <v>197</v>
      </c>
    </row>
    <row r="2345" spans="1:33" x14ac:dyDescent="0.25">
      <c r="A2345" s="162" t="s">
        <v>249</v>
      </c>
      <c r="B2345" s="162" t="s">
        <v>197</v>
      </c>
      <c r="C2345" s="162" t="s">
        <v>197</v>
      </c>
      <c r="D2345" s="162" t="s">
        <v>1358</v>
      </c>
      <c r="E2345" s="162" t="s">
        <v>3749</v>
      </c>
      <c r="F2345" s="162" t="s">
        <v>1359</v>
      </c>
      <c r="G2345" s="162" t="s">
        <v>27</v>
      </c>
      <c r="H2345" s="162" t="s">
        <v>201</v>
      </c>
      <c r="I2345" s="162" t="s">
        <v>202</v>
      </c>
      <c r="J2345" s="162" t="s">
        <v>186</v>
      </c>
      <c r="K2345" s="162" t="s">
        <v>10</v>
      </c>
      <c r="L2345" s="162">
        <v>3</v>
      </c>
      <c r="M2345" s="162">
        <v>2020</v>
      </c>
      <c r="N2345" s="162" t="s">
        <v>3809</v>
      </c>
      <c r="O2345" s="162">
        <v>166</v>
      </c>
      <c r="P2345" s="162" t="s">
        <v>246</v>
      </c>
      <c r="Q2345" s="162" t="s">
        <v>246</v>
      </c>
      <c r="R2345" s="162" t="s">
        <v>242</v>
      </c>
      <c r="S2345" s="162" t="s">
        <v>204</v>
      </c>
      <c r="T2345" s="162" t="s">
        <v>204</v>
      </c>
      <c r="U2345" s="162" t="s">
        <v>246</v>
      </c>
      <c r="V2345" s="162" t="s">
        <v>246</v>
      </c>
      <c r="W2345" s="162" t="s">
        <v>204</v>
      </c>
      <c r="X2345" s="162" t="s">
        <v>205</v>
      </c>
      <c r="Y2345" s="162" t="s">
        <v>205</v>
      </c>
      <c r="Z2345" s="162" t="s">
        <v>246</v>
      </c>
      <c r="AA2345" s="162" t="s">
        <v>204</v>
      </c>
      <c r="AB2345" s="162" t="s">
        <v>246</v>
      </c>
      <c r="AC2345" s="162" t="s">
        <v>204</v>
      </c>
      <c r="AD2345" s="162" t="s">
        <v>204</v>
      </c>
      <c r="AE2345" s="162" t="s">
        <v>204</v>
      </c>
      <c r="AF2345" s="162" t="s">
        <v>204</v>
      </c>
      <c r="AG2345" s="162" t="s">
        <v>197</v>
      </c>
    </row>
    <row r="2346" spans="1:33" x14ac:dyDescent="0.25">
      <c r="A2346" s="162" t="s">
        <v>249</v>
      </c>
      <c r="B2346" s="162" t="s">
        <v>197</v>
      </c>
      <c r="C2346" s="162" t="s">
        <v>197</v>
      </c>
      <c r="D2346" s="162" t="s">
        <v>1358</v>
      </c>
      <c r="E2346" s="162" t="s">
        <v>3718</v>
      </c>
      <c r="F2346" s="162" t="s">
        <v>1359</v>
      </c>
      <c r="G2346" s="162" t="s">
        <v>27</v>
      </c>
      <c r="H2346" s="162" t="s">
        <v>201</v>
      </c>
      <c r="I2346" s="162" t="s">
        <v>202</v>
      </c>
      <c r="J2346" s="162" t="s">
        <v>186</v>
      </c>
      <c r="K2346" s="162" t="s">
        <v>10</v>
      </c>
      <c r="L2346" s="162">
        <v>3</v>
      </c>
      <c r="M2346" s="162">
        <v>2020</v>
      </c>
      <c r="N2346" s="162" t="s">
        <v>3840</v>
      </c>
      <c r="O2346" s="162">
        <v>7804</v>
      </c>
      <c r="P2346" s="162" t="s">
        <v>246</v>
      </c>
      <c r="Q2346" s="162" t="s">
        <v>246</v>
      </c>
      <c r="R2346" s="162" t="s">
        <v>242</v>
      </c>
      <c r="S2346" s="162" t="s">
        <v>204</v>
      </c>
      <c r="T2346" s="162" t="s">
        <v>204</v>
      </c>
      <c r="U2346" s="162" t="s">
        <v>246</v>
      </c>
      <c r="V2346" s="162" t="s">
        <v>246</v>
      </c>
      <c r="W2346" s="162" t="s">
        <v>204</v>
      </c>
      <c r="X2346" s="162" t="s">
        <v>205</v>
      </c>
      <c r="Y2346" s="162" t="s">
        <v>205</v>
      </c>
      <c r="Z2346" s="162" t="s">
        <v>246</v>
      </c>
      <c r="AA2346" s="162" t="s">
        <v>204</v>
      </c>
      <c r="AB2346" s="162" t="s">
        <v>246</v>
      </c>
      <c r="AC2346" s="162" t="s">
        <v>204</v>
      </c>
      <c r="AD2346" s="162" t="s">
        <v>204</v>
      </c>
      <c r="AE2346" s="162" t="s">
        <v>204</v>
      </c>
      <c r="AF2346" s="162" t="s">
        <v>204</v>
      </c>
      <c r="AG2346" s="162" t="s">
        <v>197</v>
      </c>
    </row>
    <row r="2347" spans="1:33" x14ac:dyDescent="0.25">
      <c r="A2347" s="162" t="s">
        <v>249</v>
      </c>
      <c r="B2347" s="162" t="s">
        <v>197</v>
      </c>
      <c r="C2347" s="162" t="s">
        <v>197</v>
      </c>
      <c r="D2347" s="162" t="s">
        <v>1358</v>
      </c>
      <c r="E2347" s="162" t="s">
        <v>3729</v>
      </c>
      <c r="F2347" s="162" t="s">
        <v>1359</v>
      </c>
      <c r="G2347" s="162" t="s">
        <v>27</v>
      </c>
      <c r="H2347" s="162" t="s">
        <v>201</v>
      </c>
      <c r="I2347" s="162" t="s">
        <v>202</v>
      </c>
      <c r="J2347" s="162" t="s">
        <v>186</v>
      </c>
      <c r="K2347" s="162" t="s">
        <v>10</v>
      </c>
      <c r="L2347" s="162">
        <v>7</v>
      </c>
      <c r="M2347" s="162">
        <v>2019</v>
      </c>
      <c r="N2347" s="162" t="s">
        <v>3839</v>
      </c>
      <c r="O2347" s="162">
        <v>5184</v>
      </c>
      <c r="P2347" s="162" t="s">
        <v>246</v>
      </c>
      <c r="Q2347" s="162" t="s">
        <v>246</v>
      </c>
      <c r="R2347" s="162" t="s">
        <v>242</v>
      </c>
      <c r="S2347" s="162" t="s">
        <v>204</v>
      </c>
      <c r="T2347" s="162" t="s">
        <v>204</v>
      </c>
      <c r="U2347" s="162" t="s">
        <v>246</v>
      </c>
      <c r="V2347" s="162" t="s">
        <v>246</v>
      </c>
      <c r="W2347" s="162" t="s">
        <v>204</v>
      </c>
      <c r="X2347" s="162" t="s">
        <v>205</v>
      </c>
      <c r="Y2347" s="162" t="s">
        <v>205</v>
      </c>
      <c r="Z2347" s="162" t="s">
        <v>246</v>
      </c>
      <c r="AA2347" s="162" t="s">
        <v>204</v>
      </c>
      <c r="AB2347" s="162" t="s">
        <v>246</v>
      </c>
      <c r="AC2347" s="162" t="s">
        <v>204</v>
      </c>
      <c r="AD2347" s="162" t="s">
        <v>204</v>
      </c>
      <c r="AE2347" s="162" t="s">
        <v>204</v>
      </c>
      <c r="AF2347" s="162" t="s">
        <v>204</v>
      </c>
      <c r="AG2347" s="162" t="s">
        <v>197</v>
      </c>
    </row>
    <row r="2348" spans="1:33" x14ac:dyDescent="0.25">
      <c r="A2348" s="162" t="s">
        <v>249</v>
      </c>
      <c r="B2348" s="162" t="s">
        <v>197</v>
      </c>
      <c r="C2348" s="162" t="s">
        <v>197</v>
      </c>
      <c r="D2348" s="162" t="s">
        <v>1358</v>
      </c>
      <c r="E2348" s="162" t="s">
        <v>3729</v>
      </c>
      <c r="F2348" s="162" t="s">
        <v>1359</v>
      </c>
      <c r="G2348" s="162" t="s">
        <v>27</v>
      </c>
      <c r="H2348" s="162" t="s">
        <v>201</v>
      </c>
      <c r="I2348" s="162" t="s">
        <v>202</v>
      </c>
      <c r="J2348" s="162" t="s">
        <v>186</v>
      </c>
      <c r="K2348" s="162" t="s">
        <v>10</v>
      </c>
      <c r="L2348" s="162">
        <v>7</v>
      </c>
      <c r="M2348" s="162">
        <v>2019</v>
      </c>
      <c r="N2348" s="162" t="s">
        <v>3838</v>
      </c>
      <c r="O2348" s="162">
        <v>12499</v>
      </c>
      <c r="P2348" s="162" t="s">
        <v>246</v>
      </c>
      <c r="Q2348" s="162" t="s">
        <v>246</v>
      </c>
      <c r="R2348" s="162" t="s">
        <v>242</v>
      </c>
      <c r="S2348" s="162" t="s">
        <v>204</v>
      </c>
      <c r="T2348" s="162" t="s">
        <v>204</v>
      </c>
      <c r="U2348" s="162" t="s">
        <v>246</v>
      </c>
      <c r="V2348" s="162" t="s">
        <v>246</v>
      </c>
      <c r="W2348" s="162" t="s">
        <v>204</v>
      </c>
      <c r="X2348" s="162" t="s">
        <v>205</v>
      </c>
      <c r="Y2348" s="162" t="s">
        <v>205</v>
      </c>
      <c r="Z2348" s="162" t="s">
        <v>246</v>
      </c>
      <c r="AA2348" s="162" t="s">
        <v>204</v>
      </c>
      <c r="AB2348" s="162" t="s">
        <v>246</v>
      </c>
      <c r="AC2348" s="162" t="s">
        <v>204</v>
      </c>
      <c r="AD2348" s="162" t="s">
        <v>204</v>
      </c>
      <c r="AE2348" s="162" t="s">
        <v>204</v>
      </c>
      <c r="AF2348" s="162" t="s">
        <v>204</v>
      </c>
      <c r="AG2348" s="162" t="s">
        <v>197</v>
      </c>
    </row>
    <row r="2349" spans="1:33" x14ac:dyDescent="0.25">
      <c r="A2349" s="162" t="s">
        <v>249</v>
      </c>
      <c r="B2349" s="162" t="s">
        <v>197</v>
      </c>
      <c r="C2349" s="162" t="s">
        <v>197</v>
      </c>
      <c r="D2349" s="162" t="s">
        <v>1358</v>
      </c>
      <c r="E2349" s="162" t="s">
        <v>197</v>
      </c>
      <c r="F2349" s="162" t="s">
        <v>1359</v>
      </c>
      <c r="G2349" s="162" t="s">
        <v>2038</v>
      </c>
      <c r="H2349" s="162" t="s">
        <v>2039</v>
      </c>
      <c r="I2349" s="162" t="s">
        <v>2040</v>
      </c>
      <c r="J2349" s="162" t="s">
        <v>1412</v>
      </c>
      <c r="K2349" s="162" t="s">
        <v>10</v>
      </c>
      <c r="L2349" s="162">
        <v>1</v>
      </c>
      <c r="M2349" s="162">
        <v>2020</v>
      </c>
      <c r="N2349" s="162" t="s">
        <v>3841</v>
      </c>
      <c r="O2349" s="162">
        <v>10000</v>
      </c>
      <c r="P2349" s="162" t="s">
        <v>246</v>
      </c>
      <c r="Q2349" s="162" t="s">
        <v>246</v>
      </c>
      <c r="R2349" s="162" t="s">
        <v>242</v>
      </c>
      <c r="S2349" s="162" t="s">
        <v>204</v>
      </c>
      <c r="T2349" s="162" t="s">
        <v>204</v>
      </c>
      <c r="U2349" s="162" t="s">
        <v>246</v>
      </c>
      <c r="V2349" s="162" t="s">
        <v>246</v>
      </c>
      <c r="W2349" s="162" t="s">
        <v>204</v>
      </c>
      <c r="X2349" s="162" t="s">
        <v>246</v>
      </c>
      <c r="Y2349" s="162" t="s">
        <v>205</v>
      </c>
      <c r="Z2349" s="162" t="s">
        <v>246</v>
      </c>
      <c r="AA2349" s="162" t="s">
        <v>204</v>
      </c>
      <c r="AB2349" s="162" t="s">
        <v>246</v>
      </c>
      <c r="AC2349" s="162" t="s">
        <v>204</v>
      </c>
      <c r="AD2349" s="162" t="s">
        <v>204</v>
      </c>
      <c r="AE2349" s="162" t="s">
        <v>246</v>
      </c>
      <c r="AF2349" s="162" t="s">
        <v>204</v>
      </c>
      <c r="AG2349" s="162" t="s">
        <v>197</v>
      </c>
    </row>
    <row r="2350" spans="1:33" x14ac:dyDescent="0.25">
      <c r="A2350" s="162" t="s">
        <v>252</v>
      </c>
      <c r="B2350" s="162" t="s">
        <v>197</v>
      </c>
      <c r="C2350" s="162" t="s">
        <v>197</v>
      </c>
      <c r="D2350" s="162" t="s">
        <v>1358</v>
      </c>
      <c r="E2350" s="162" t="s">
        <v>197</v>
      </c>
      <c r="F2350" s="162" t="s">
        <v>1359</v>
      </c>
      <c r="G2350" s="162" t="s">
        <v>2718</v>
      </c>
      <c r="H2350" s="162" t="s">
        <v>2719</v>
      </c>
      <c r="I2350" s="162" t="s">
        <v>2720</v>
      </c>
      <c r="J2350" s="162" t="s">
        <v>187</v>
      </c>
      <c r="K2350" s="162" t="s">
        <v>47</v>
      </c>
      <c r="L2350" s="162">
        <v>7</v>
      </c>
      <c r="M2350" s="162">
        <v>2020</v>
      </c>
      <c r="N2350" s="162" t="s">
        <v>3842</v>
      </c>
      <c r="O2350" s="162">
        <v>525</v>
      </c>
      <c r="P2350" s="162" t="s">
        <v>246</v>
      </c>
      <c r="Q2350" s="162" t="s">
        <v>246</v>
      </c>
      <c r="R2350" s="162" t="s">
        <v>242</v>
      </c>
      <c r="S2350" s="162" t="s">
        <v>204</v>
      </c>
      <c r="T2350" s="162" t="s">
        <v>204</v>
      </c>
      <c r="U2350" s="162" t="s">
        <v>246</v>
      </c>
      <c r="V2350" s="162" t="s">
        <v>246</v>
      </c>
      <c r="W2350" s="162" t="s">
        <v>204</v>
      </c>
      <c r="X2350" s="162" t="s">
        <v>246</v>
      </c>
      <c r="Y2350" s="162" t="s">
        <v>204</v>
      </c>
      <c r="Z2350" s="162" t="s">
        <v>246</v>
      </c>
      <c r="AA2350" s="162" t="s">
        <v>204</v>
      </c>
      <c r="AB2350" s="162" t="s">
        <v>246</v>
      </c>
      <c r="AC2350" s="162" t="s">
        <v>204</v>
      </c>
      <c r="AD2350" s="162" t="s">
        <v>204</v>
      </c>
      <c r="AE2350" s="162" t="s">
        <v>204</v>
      </c>
      <c r="AF2350" s="162" t="s">
        <v>204</v>
      </c>
      <c r="AG2350" s="162" t="s">
        <v>197</v>
      </c>
    </row>
    <row r="2351" spans="1:33" x14ac:dyDescent="0.25">
      <c r="A2351" s="162" t="s">
        <v>252</v>
      </c>
      <c r="B2351" s="162" t="s">
        <v>197</v>
      </c>
      <c r="C2351" s="162" t="s">
        <v>197</v>
      </c>
      <c r="D2351" s="162" t="s">
        <v>1358</v>
      </c>
      <c r="E2351" s="162" t="s">
        <v>197</v>
      </c>
      <c r="F2351" s="162" t="s">
        <v>1359</v>
      </c>
      <c r="G2351" s="162" t="s">
        <v>2718</v>
      </c>
      <c r="H2351" s="162" t="s">
        <v>2719</v>
      </c>
      <c r="I2351" s="162" t="s">
        <v>2720</v>
      </c>
      <c r="J2351" s="162" t="s">
        <v>187</v>
      </c>
      <c r="K2351" s="162" t="s">
        <v>47</v>
      </c>
      <c r="L2351" s="162">
        <v>4</v>
      </c>
      <c r="M2351" s="162">
        <v>2021</v>
      </c>
      <c r="N2351" s="162" t="s">
        <v>3851</v>
      </c>
      <c r="O2351" s="162">
        <v>2101</v>
      </c>
      <c r="P2351" s="162" t="s">
        <v>246</v>
      </c>
      <c r="Q2351" s="162" t="s">
        <v>246</v>
      </c>
      <c r="R2351" s="162" t="s">
        <v>242</v>
      </c>
      <c r="S2351" s="162" t="s">
        <v>204</v>
      </c>
      <c r="T2351" s="162" t="s">
        <v>204</v>
      </c>
      <c r="U2351" s="162" t="s">
        <v>246</v>
      </c>
      <c r="V2351" s="162" t="s">
        <v>246</v>
      </c>
      <c r="W2351" s="162" t="s">
        <v>204</v>
      </c>
      <c r="X2351" s="162" t="s">
        <v>246</v>
      </c>
      <c r="Y2351" s="162" t="s">
        <v>204</v>
      </c>
      <c r="Z2351" s="162" t="s">
        <v>246</v>
      </c>
      <c r="AA2351" s="162" t="s">
        <v>204</v>
      </c>
      <c r="AB2351" s="162" t="s">
        <v>246</v>
      </c>
      <c r="AC2351" s="162" t="s">
        <v>204</v>
      </c>
      <c r="AD2351" s="162" t="s">
        <v>204</v>
      </c>
      <c r="AE2351" s="162" t="s">
        <v>204</v>
      </c>
      <c r="AF2351" s="162" t="s">
        <v>204</v>
      </c>
      <c r="AG2351" s="162" t="s">
        <v>197</v>
      </c>
    </row>
    <row r="2352" spans="1:33" x14ac:dyDescent="0.25">
      <c r="A2352" s="162" t="s">
        <v>252</v>
      </c>
      <c r="B2352" s="162" t="s">
        <v>197</v>
      </c>
      <c r="C2352" s="162" t="s">
        <v>197</v>
      </c>
      <c r="D2352" s="162" t="s">
        <v>1358</v>
      </c>
      <c r="E2352" s="162" t="s">
        <v>197</v>
      </c>
      <c r="F2352" s="162" t="s">
        <v>1359</v>
      </c>
      <c r="G2352" s="162" t="s">
        <v>2718</v>
      </c>
      <c r="H2352" s="162" t="s">
        <v>2719</v>
      </c>
      <c r="I2352" s="162" t="s">
        <v>2720</v>
      </c>
      <c r="J2352" s="162" t="s">
        <v>187</v>
      </c>
      <c r="K2352" s="162" t="s">
        <v>47</v>
      </c>
      <c r="L2352" s="162">
        <v>9</v>
      </c>
      <c r="M2352" s="162">
        <v>2020</v>
      </c>
      <c r="N2352" s="162" t="s">
        <v>3844</v>
      </c>
      <c r="O2352" s="162">
        <v>1686</v>
      </c>
      <c r="P2352" s="162" t="s">
        <v>246</v>
      </c>
      <c r="Q2352" s="162" t="s">
        <v>246</v>
      </c>
      <c r="R2352" s="162" t="s">
        <v>242</v>
      </c>
      <c r="S2352" s="162" t="s">
        <v>204</v>
      </c>
      <c r="T2352" s="162" t="s">
        <v>204</v>
      </c>
      <c r="U2352" s="162" t="s">
        <v>246</v>
      </c>
      <c r="V2352" s="162" t="s">
        <v>246</v>
      </c>
      <c r="W2352" s="162" t="s">
        <v>204</v>
      </c>
      <c r="X2352" s="162" t="s">
        <v>246</v>
      </c>
      <c r="Y2352" s="162" t="s">
        <v>204</v>
      </c>
      <c r="Z2352" s="162" t="s">
        <v>246</v>
      </c>
      <c r="AA2352" s="162" t="s">
        <v>204</v>
      </c>
      <c r="AB2352" s="162" t="s">
        <v>246</v>
      </c>
      <c r="AC2352" s="162" t="s">
        <v>204</v>
      </c>
      <c r="AD2352" s="162" t="s">
        <v>204</v>
      </c>
      <c r="AE2352" s="162" t="s">
        <v>204</v>
      </c>
      <c r="AF2352" s="162" t="s">
        <v>204</v>
      </c>
      <c r="AG2352" s="162" t="s">
        <v>197</v>
      </c>
    </row>
    <row r="2353" spans="1:33" x14ac:dyDescent="0.25">
      <c r="A2353" s="162" t="s">
        <v>252</v>
      </c>
      <c r="B2353" s="162" t="s">
        <v>197</v>
      </c>
      <c r="C2353" s="162" t="s">
        <v>197</v>
      </c>
      <c r="D2353" s="162" t="s">
        <v>1358</v>
      </c>
      <c r="E2353" s="162" t="s">
        <v>197</v>
      </c>
      <c r="F2353" s="162" t="s">
        <v>1359</v>
      </c>
      <c r="G2353" s="162" t="s">
        <v>2718</v>
      </c>
      <c r="H2353" s="162" t="s">
        <v>2719</v>
      </c>
      <c r="I2353" s="162" t="s">
        <v>2720</v>
      </c>
      <c r="J2353" s="162" t="s">
        <v>187</v>
      </c>
      <c r="K2353" s="162" t="s">
        <v>47</v>
      </c>
      <c r="L2353" s="162">
        <v>12</v>
      </c>
      <c r="M2353" s="162">
        <v>2020</v>
      </c>
      <c r="N2353" s="162" t="s">
        <v>3847</v>
      </c>
      <c r="O2353" s="162">
        <v>728</v>
      </c>
      <c r="P2353" s="162" t="s">
        <v>246</v>
      </c>
      <c r="Q2353" s="162" t="s">
        <v>246</v>
      </c>
      <c r="R2353" s="162" t="s">
        <v>242</v>
      </c>
      <c r="S2353" s="162" t="s">
        <v>204</v>
      </c>
      <c r="T2353" s="162" t="s">
        <v>204</v>
      </c>
      <c r="U2353" s="162" t="s">
        <v>246</v>
      </c>
      <c r="V2353" s="162" t="s">
        <v>246</v>
      </c>
      <c r="W2353" s="162" t="s">
        <v>204</v>
      </c>
      <c r="X2353" s="162" t="s">
        <v>246</v>
      </c>
      <c r="Y2353" s="162" t="s">
        <v>204</v>
      </c>
      <c r="Z2353" s="162" t="s">
        <v>246</v>
      </c>
      <c r="AA2353" s="162" t="s">
        <v>204</v>
      </c>
      <c r="AB2353" s="162" t="s">
        <v>246</v>
      </c>
      <c r="AC2353" s="162" t="s">
        <v>204</v>
      </c>
      <c r="AD2353" s="162" t="s">
        <v>204</v>
      </c>
      <c r="AE2353" s="162" t="s">
        <v>204</v>
      </c>
      <c r="AF2353" s="162" t="s">
        <v>204</v>
      </c>
      <c r="AG2353" s="162" t="s">
        <v>197</v>
      </c>
    </row>
    <row r="2354" spans="1:33" x14ac:dyDescent="0.25">
      <c r="A2354" s="162" t="s">
        <v>252</v>
      </c>
      <c r="B2354" s="162" t="s">
        <v>197</v>
      </c>
      <c r="C2354" s="162" t="s">
        <v>197</v>
      </c>
      <c r="D2354" s="162" t="s">
        <v>1358</v>
      </c>
      <c r="E2354" s="162" t="s">
        <v>197</v>
      </c>
      <c r="F2354" s="162" t="s">
        <v>1359</v>
      </c>
      <c r="G2354" s="162" t="s">
        <v>2718</v>
      </c>
      <c r="H2354" s="162" t="s">
        <v>2719</v>
      </c>
      <c r="I2354" s="162" t="s">
        <v>2720</v>
      </c>
      <c r="J2354" s="162" t="s">
        <v>187</v>
      </c>
      <c r="K2354" s="162" t="s">
        <v>47</v>
      </c>
      <c r="L2354" s="162">
        <v>10</v>
      </c>
      <c r="M2354" s="162">
        <v>2020</v>
      </c>
      <c r="N2354" s="162" t="s">
        <v>3845</v>
      </c>
      <c r="O2354" s="162">
        <v>1466</v>
      </c>
      <c r="P2354" s="162" t="s">
        <v>246</v>
      </c>
      <c r="Q2354" s="162" t="s">
        <v>246</v>
      </c>
      <c r="R2354" s="162" t="s">
        <v>242</v>
      </c>
      <c r="S2354" s="162" t="s">
        <v>204</v>
      </c>
      <c r="T2354" s="162" t="s">
        <v>204</v>
      </c>
      <c r="U2354" s="162" t="s">
        <v>246</v>
      </c>
      <c r="V2354" s="162" t="s">
        <v>246</v>
      </c>
      <c r="W2354" s="162" t="s">
        <v>204</v>
      </c>
      <c r="X2354" s="162" t="s">
        <v>246</v>
      </c>
      <c r="Y2354" s="162" t="s">
        <v>204</v>
      </c>
      <c r="Z2354" s="162" t="s">
        <v>246</v>
      </c>
      <c r="AA2354" s="162" t="s">
        <v>204</v>
      </c>
      <c r="AB2354" s="162" t="s">
        <v>246</v>
      </c>
      <c r="AC2354" s="162" t="s">
        <v>204</v>
      </c>
      <c r="AD2354" s="162" t="s">
        <v>204</v>
      </c>
      <c r="AE2354" s="162" t="s">
        <v>204</v>
      </c>
      <c r="AF2354" s="162" t="s">
        <v>204</v>
      </c>
      <c r="AG2354" s="162" t="s">
        <v>197</v>
      </c>
    </row>
    <row r="2355" spans="1:33" x14ac:dyDescent="0.25">
      <c r="A2355" s="162" t="s">
        <v>252</v>
      </c>
      <c r="B2355" s="162" t="s">
        <v>197</v>
      </c>
      <c r="C2355" s="162" t="s">
        <v>197</v>
      </c>
      <c r="D2355" s="162" t="s">
        <v>1358</v>
      </c>
      <c r="E2355" s="162" t="s">
        <v>197</v>
      </c>
      <c r="F2355" s="162" t="s">
        <v>1359</v>
      </c>
      <c r="G2355" s="162" t="s">
        <v>2718</v>
      </c>
      <c r="H2355" s="162" t="s">
        <v>2719</v>
      </c>
      <c r="I2355" s="162" t="s">
        <v>2720</v>
      </c>
      <c r="J2355" s="162" t="s">
        <v>187</v>
      </c>
      <c r="K2355" s="162" t="s">
        <v>47</v>
      </c>
      <c r="L2355" s="162">
        <v>8</v>
      </c>
      <c r="M2355" s="162">
        <v>2020</v>
      </c>
      <c r="N2355" s="162" t="s">
        <v>3843</v>
      </c>
      <c r="O2355" s="162">
        <v>2103</v>
      </c>
      <c r="P2355" s="162" t="s">
        <v>246</v>
      </c>
      <c r="Q2355" s="162" t="s">
        <v>246</v>
      </c>
      <c r="R2355" s="162" t="s">
        <v>242</v>
      </c>
      <c r="S2355" s="162" t="s">
        <v>204</v>
      </c>
      <c r="T2355" s="162" t="s">
        <v>204</v>
      </c>
      <c r="U2355" s="162" t="s">
        <v>246</v>
      </c>
      <c r="V2355" s="162" t="s">
        <v>246</v>
      </c>
      <c r="W2355" s="162" t="s">
        <v>204</v>
      </c>
      <c r="X2355" s="162" t="s">
        <v>246</v>
      </c>
      <c r="Y2355" s="162" t="s">
        <v>204</v>
      </c>
      <c r="Z2355" s="162" t="s">
        <v>246</v>
      </c>
      <c r="AA2355" s="162" t="s">
        <v>204</v>
      </c>
      <c r="AB2355" s="162" t="s">
        <v>246</v>
      </c>
      <c r="AC2355" s="162" t="s">
        <v>204</v>
      </c>
      <c r="AD2355" s="162" t="s">
        <v>204</v>
      </c>
      <c r="AE2355" s="162" t="s">
        <v>204</v>
      </c>
      <c r="AF2355" s="162" t="s">
        <v>204</v>
      </c>
      <c r="AG2355" s="162" t="s">
        <v>197</v>
      </c>
    </row>
    <row r="2356" spans="1:33" x14ac:dyDescent="0.25">
      <c r="A2356" s="162" t="s">
        <v>252</v>
      </c>
      <c r="B2356" s="162" t="s">
        <v>197</v>
      </c>
      <c r="C2356" s="162" t="s">
        <v>197</v>
      </c>
      <c r="D2356" s="162" t="s">
        <v>1358</v>
      </c>
      <c r="E2356" s="162" t="s">
        <v>197</v>
      </c>
      <c r="F2356" s="162" t="s">
        <v>1359</v>
      </c>
      <c r="G2356" s="162" t="s">
        <v>2718</v>
      </c>
      <c r="H2356" s="162" t="s">
        <v>2719</v>
      </c>
      <c r="I2356" s="162" t="s">
        <v>2720</v>
      </c>
      <c r="J2356" s="162" t="s">
        <v>187</v>
      </c>
      <c r="K2356" s="162" t="s">
        <v>47</v>
      </c>
      <c r="L2356" s="162">
        <v>1</v>
      </c>
      <c r="M2356" s="162">
        <v>2021</v>
      </c>
      <c r="N2356" s="162" t="s">
        <v>3848</v>
      </c>
      <c r="O2356" s="162">
        <v>676</v>
      </c>
      <c r="P2356" s="162" t="s">
        <v>246</v>
      </c>
      <c r="Q2356" s="162" t="s">
        <v>246</v>
      </c>
      <c r="R2356" s="162" t="s">
        <v>242</v>
      </c>
      <c r="S2356" s="162" t="s">
        <v>204</v>
      </c>
      <c r="T2356" s="162" t="s">
        <v>204</v>
      </c>
      <c r="U2356" s="162" t="s">
        <v>246</v>
      </c>
      <c r="V2356" s="162" t="s">
        <v>246</v>
      </c>
      <c r="W2356" s="162" t="s">
        <v>204</v>
      </c>
      <c r="X2356" s="162" t="s">
        <v>246</v>
      </c>
      <c r="Y2356" s="162" t="s">
        <v>204</v>
      </c>
      <c r="Z2356" s="162" t="s">
        <v>246</v>
      </c>
      <c r="AA2356" s="162" t="s">
        <v>204</v>
      </c>
      <c r="AB2356" s="162" t="s">
        <v>246</v>
      </c>
      <c r="AC2356" s="162" t="s">
        <v>204</v>
      </c>
      <c r="AD2356" s="162" t="s">
        <v>204</v>
      </c>
      <c r="AE2356" s="162" t="s">
        <v>204</v>
      </c>
      <c r="AF2356" s="162" t="s">
        <v>204</v>
      </c>
      <c r="AG2356" s="162" t="s">
        <v>197</v>
      </c>
    </row>
    <row r="2357" spans="1:33" x14ac:dyDescent="0.25">
      <c r="A2357" s="162" t="s">
        <v>252</v>
      </c>
      <c r="B2357" s="162" t="s">
        <v>197</v>
      </c>
      <c r="C2357" s="162" t="s">
        <v>197</v>
      </c>
      <c r="D2357" s="162" t="s">
        <v>1358</v>
      </c>
      <c r="E2357" s="162" t="s">
        <v>197</v>
      </c>
      <c r="F2357" s="162" t="s">
        <v>1359</v>
      </c>
      <c r="G2357" s="162" t="s">
        <v>2718</v>
      </c>
      <c r="H2357" s="162" t="s">
        <v>2719</v>
      </c>
      <c r="I2357" s="162" t="s">
        <v>2720</v>
      </c>
      <c r="J2357" s="162" t="s">
        <v>187</v>
      </c>
      <c r="K2357" s="162" t="s">
        <v>47</v>
      </c>
      <c r="L2357" s="162">
        <v>2</v>
      </c>
      <c r="M2357" s="162">
        <v>2021</v>
      </c>
      <c r="N2357" s="162" t="s">
        <v>3849</v>
      </c>
      <c r="O2357" s="162">
        <v>909</v>
      </c>
      <c r="P2357" s="162" t="s">
        <v>246</v>
      </c>
      <c r="Q2357" s="162" t="s">
        <v>246</v>
      </c>
      <c r="R2357" s="162" t="s">
        <v>242</v>
      </c>
      <c r="S2357" s="162" t="s">
        <v>204</v>
      </c>
      <c r="T2357" s="162" t="s">
        <v>204</v>
      </c>
      <c r="U2357" s="162" t="s">
        <v>246</v>
      </c>
      <c r="V2357" s="162" t="s">
        <v>246</v>
      </c>
      <c r="W2357" s="162" t="s">
        <v>204</v>
      </c>
      <c r="X2357" s="162" t="s">
        <v>246</v>
      </c>
      <c r="Y2357" s="162" t="s">
        <v>204</v>
      </c>
      <c r="Z2357" s="162" t="s">
        <v>246</v>
      </c>
      <c r="AA2357" s="162" t="s">
        <v>204</v>
      </c>
      <c r="AB2357" s="162" t="s">
        <v>246</v>
      </c>
      <c r="AC2357" s="162" t="s">
        <v>204</v>
      </c>
      <c r="AD2357" s="162" t="s">
        <v>204</v>
      </c>
      <c r="AE2357" s="162" t="s">
        <v>204</v>
      </c>
      <c r="AF2357" s="162" t="s">
        <v>204</v>
      </c>
      <c r="AG2357" s="162" t="s">
        <v>197</v>
      </c>
    </row>
    <row r="2358" spans="1:33" x14ac:dyDescent="0.25">
      <c r="A2358" s="162" t="s">
        <v>252</v>
      </c>
      <c r="B2358" s="162" t="s">
        <v>197</v>
      </c>
      <c r="C2358" s="162" t="s">
        <v>197</v>
      </c>
      <c r="D2358" s="162" t="s">
        <v>1358</v>
      </c>
      <c r="E2358" s="162" t="s">
        <v>197</v>
      </c>
      <c r="F2358" s="162" t="s">
        <v>1359</v>
      </c>
      <c r="G2358" s="162" t="s">
        <v>2718</v>
      </c>
      <c r="H2358" s="162" t="s">
        <v>2719</v>
      </c>
      <c r="I2358" s="162" t="s">
        <v>2720</v>
      </c>
      <c r="J2358" s="162" t="s">
        <v>187</v>
      </c>
      <c r="K2358" s="162" t="s">
        <v>47</v>
      </c>
      <c r="L2358" s="162">
        <v>11</v>
      </c>
      <c r="M2358" s="162">
        <v>2020</v>
      </c>
      <c r="N2358" s="162" t="s">
        <v>3846</v>
      </c>
      <c r="O2358" s="162">
        <v>762</v>
      </c>
      <c r="P2358" s="162" t="s">
        <v>246</v>
      </c>
      <c r="Q2358" s="162" t="s">
        <v>246</v>
      </c>
      <c r="R2358" s="162" t="s">
        <v>242</v>
      </c>
      <c r="S2358" s="162" t="s">
        <v>204</v>
      </c>
      <c r="T2358" s="162" t="s">
        <v>204</v>
      </c>
      <c r="U2358" s="162" t="s">
        <v>246</v>
      </c>
      <c r="V2358" s="162" t="s">
        <v>246</v>
      </c>
      <c r="W2358" s="162" t="s">
        <v>204</v>
      </c>
      <c r="X2358" s="162" t="s">
        <v>246</v>
      </c>
      <c r="Y2358" s="162" t="s">
        <v>204</v>
      </c>
      <c r="Z2358" s="162" t="s">
        <v>246</v>
      </c>
      <c r="AA2358" s="162" t="s">
        <v>204</v>
      </c>
      <c r="AB2358" s="162" t="s">
        <v>246</v>
      </c>
      <c r="AC2358" s="162" t="s">
        <v>204</v>
      </c>
      <c r="AD2358" s="162" t="s">
        <v>204</v>
      </c>
      <c r="AE2358" s="162" t="s">
        <v>204</v>
      </c>
      <c r="AF2358" s="162" t="s">
        <v>204</v>
      </c>
      <c r="AG2358" s="162" t="s">
        <v>197</v>
      </c>
    </row>
    <row r="2359" spans="1:33" x14ac:dyDescent="0.25">
      <c r="A2359" s="162" t="s">
        <v>252</v>
      </c>
      <c r="B2359" s="162" t="s">
        <v>197</v>
      </c>
      <c r="C2359" s="162" t="s">
        <v>197</v>
      </c>
      <c r="D2359" s="162" t="s">
        <v>1358</v>
      </c>
      <c r="E2359" s="162" t="s">
        <v>197</v>
      </c>
      <c r="F2359" s="162" t="s">
        <v>1359</v>
      </c>
      <c r="G2359" s="162" t="s">
        <v>2718</v>
      </c>
      <c r="H2359" s="162" t="s">
        <v>2719</v>
      </c>
      <c r="I2359" s="162" t="s">
        <v>2720</v>
      </c>
      <c r="J2359" s="162" t="s">
        <v>187</v>
      </c>
      <c r="K2359" s="162" t="s">
        <v>47</v>
      </c>
      <c r="L2359" s="162">
        <v>3</v>
      </c>
      <c r="M2359" s="162">
        <v>2021</v>
      </c>
      <c r="N2359" s="162" t="s">
        <v>3850</v>
      </c>
      <c r="O2359" s="162">
        <v>1612</v>
      </c>
      <c r="P2359" s="162" t="s">
        <v>246</v>
      </c>
      <c r="Q2359" s="162" t="s">
        <v>246</v>
      </c>
      <c r="R2359" s="162" t="s">
        <v>242</v>
      </c>
      <c r="S2359" s="162" t="s">
        <v>204</v>
      </c>
      <c r="T2359" s="162" t="s">
        <v>204</v>
      </c>
      <c r="U2359" s="162" t="s">
        <v>246</v>
      </c>
      <c r="V2359" s="162" t="s">
        <v>246</v>
      </c>
      <c r="W2359" s="162" t="s">
        <v>204</v>
      </c>
      <c r="X2359" s="162" t="s">
        <v>246</v>
      </c>
      <c r="Y2359" s="162" t="s">
        <v>204</v>
      </c>
      <c r="Z2359" s="162" t="s">
        <v>246</v>
      </c>
      <c r="AA2359" s="162" t="s">
        <v>204</v>
      </c>
      <c r="AB2359" s="162" t="s">
        <v>246</v>
      </c>
      <c r="AC2359" s="162" t="s">
        <v>204</v>
      </c>
      <c r="AD2359" s="162" t="s">
        <v>204</v>
      </c>
      <c r="AE2359" s="162" t="s">
        <v>204</v>
      </c>
      <c r="AF2359" s="162" t="s">
        <v>204</v>
      </c>
      <c r="AG2359" s="162" t="s">
        <v>197</v>
      </c>
    </row>
    <row r="2360" spans="1:33" x14ac:dyDescent="0.25">
      <c r="A2360" s="162" t="s">
        <v>252</v>
      </c>
      <c r="B2360" s="162" t="s">
        <v>197</v>
      </c>
      <c r="C2360" s="162" t="s">
        <v>197</v>
      </c>
      <c r="D2360" s="162" t="s">
        <v>1358</v>
      </c>
      <c r="E2360" s="162" t="s">
        <v>197</v>
      </c>
      <c r="F2360" s="162" t="s">
        <v>1359</v>
      </c>
      <c r="G2360" s="162" t="s">
        <v>2718</v>
      </c>
      <c r="H2360" s="162" t="s">
        <v>2719</v>
      </c>
      <c r="I2360" s="162" t="s">
        <v>2720</v>
      </c>
      <c r="J2360" s="162" t="s">
        <v>187</v>
      </c>
      <c r="K2360" s="162" t="s">
        <v>47</v>
      </c>
      <c r="L2360" s="162">
        <v>6</v>
      </c>
      <c r="M2360" s="162">
        <v>2021</v>
      </c>
      <c r="N2360" s="162" t="s">
        <v>3853</v>
      </c>
      <c r="O2360" s="162">
        <v>2308</v>
      </c>
      <c r="P2360" s="162" t="s">
        <v>246</v>
      </c>
      <c r="Q2360" s="162" t="s">
        <v>246</v>
      </c>
      <c r="R2360" s="162" t="s">
        <v>242</v>
      </c>
      <c r="S2360" s="162" t="s">
        <v>204</v>
      </c>
      <c r="T2360" s="162" t="s">
        <v>204</v>
      </c>
      <c r="U2360" s="162" t="s">
        <v>246</v>
      </c>
      <c r="V2360" s="162" t="s">
        <v>246</v>
      </c>
      <c r="W2360" s="162" t="s">
        <v>204</v>
      </c>
      <c r="X2360" s="162" t="s">
        <v>246</v>
      </c>
      <c r="Y2360" s="162" t="s">
        <v>204</v>
      </c>
      <c r="Z2360" s="162" t="s">
        <v>246</v>
      </c>
      <c r="AA2360" s="162" t="s">
        <v>204</v>
      </c>
      <c r="AB2360" s="162" t="s">
        <v>246</v>
      </c>
      <c r="AC2360" s="162" t="s">
        <v>204</v>
      </c>
      <c r="AD2360" s="162" t="s">
        <v>204</v>
      </c>
      <c r="AE2360" s="162" t="s">
        <v>204</v>
      </c>
      <c r="AF2360" s="162" t="s">
        <v>204</v>
      </c>
      <c r="AG2360" s="162" t="s">
        <v>197</v>
      </c>
    </row>
    <row r="2361" spans="1:33" x14ac:dyDescent="0.25">
      <c r="A2361" s="162" t="s">
        <v>252</v>
      </c>
      <c r="B2361" s="162" t="s">
        <v>197</v>
      </c>
      <c r="C2361" s="162" t="s">
        <v>197</v>
      </c>
      <c r="D2361" s="162" t="s">
        <v>1358</v>
      </c>
      <c r="E2361" s="162" t="s">
        <v>197</v>
      </c>
      <c r="F2361" s="162" t="s">
        <v>1359</v>
      </c>
      <c r="G2361" s="162" t="s">
        <v>2718</v>
      </c>
      <c r="H2361" s="162" t="s">
        <v>2719</v>
      </c>
      <c r="I2361" s="162" t="s">
        <v>2720</v>
      </c>
      <c r="J2361" s="162" t="s">
        <v>187</v>
      </c>
      <c r="K2361" s="162" t="s">
        <v>47</v>
      </c>
      <c r="L2361" s="162">
        <v>5</v>
      </c>
      <c r="M2361" s="162">
        <v>2021</v>
      </c>
      <c r="N2361" s="162" t="s">
        <v>3852</v>
      </c>
      <c r="O2361" s="162">
        <v>2225</v>
      </c>
      <c r="P2361" s="162" t="s">
        <v>246</v>
      </c>
      <c r="Q2361" s="162" t="s">
        <v>246</v>
      </c>
      <c r="R2361" s="162" t="s">
        <v>242</v>
      </c>
      <c r="S2361" s="162" t="s">
        <v>204</v>
      </c>
      <c r="T2361" s="162" t="s">
        <v>204</v>
      </c>
      <c r="U2361" s="162" t="s">
        <v>246</v>
      </c>
      <c r="V2361" s="162" t="s">
        <v>246</v>
      </c>
      <c r="W2361" s="162" t="s">
        <v>204</v>
      </c>
      <c r="X2361" s="162" t="s">
        <v>246</v>
      </c>
      <c r="Y2361" s="162" t="s">
        <v>204</v>
      </c>
      <c r="Z2361" s="162" t="s">
        <v>246</v>
      </c>
      <c r="AA2361" s="162" t="s">
        <v>204</v>
      </c>
      <c r="AB2361" s="162" t="s">
        <v>246</v>
      </c>
      <c r="AC2361" s="162" t="s">
        <v>204</v>
      </c>
      <c r="AD2361" s="162" t="s">
        <v>204</v>
      </c>
      <c r="AE2361" s="162" t="s">
        <v>204</v>
      </c>
      <c r="AF2361" s="162" t="s">
        <v>204</v>
      </c>
      <c r="AG2361" s="162" t="s">
        <v>197</v>
      </c>
    </row>
    <row r="2362" spans="1:33" x14ac:dyDescent="0.25">
      <c r="A2362" s="162" t="s">
        <v>252</v>
      </c>
      <c r="B2362" s="162" t="s">
        <v>197</v>
      </c>
      <c r="C2362" s="162" t="s">
        <v>197</v>
      </c>
      <c r="D2362" s="162" t="s">
        <v>1358</v>
      </c>
      <c r="E2362" s="162" t="s">
        <v>197</v>
      </c>
      <c r="F2362" s="162" t="s">
        <v>1359</v>
      </c>
      <c r="G2362" s="162" t="s">
        <v>3188</v>
      </c>
      <c r="H2362" s="162" t="s">
        <v>3189</v>
      </c>
      <c r="I2362" s="162" t="s">
        <v>3190</v>
      </c>
      <c r="J2362" s="162" t="s">
        <v>182</v>
      </c>
      <c r="K2362" s="162" t="s">
        <v>47</v>
      </c>
      <c r="L2362" s="162">
        <v>12</v>
      </c>
      <c r="M2362" s="162">
        <v>2020</v>
      </c>
      <c r="N2362" s="162" t="s">
        <v>3855</v>
      </c>
      <c r="O2362" s="162">
        <v>156</v>
      </c>
      <c r="P2362" s="162" t="s">
        <v>246</v>
      </c>
      <c r="Q2362" s="162" t="s">
        <v>246</v>
      </c>
      <c r="R2362" s="162" t="s">
        <v>242</v>
      </c>
      <c r="S2362" s="162" t="s">
        <v>204</v>
      </c>
      <c r="T2362" s="162" t="s">
        <v>204</v>
      </c>
      <c r="U2362" s="162" t="s">
        <v>246</v>
      </c>
      <c r="V2362" s="162" t="s">
        <v>246</v>
      </c>
      <c r="W2362" s="162" t="s">
        <v>204</v>
      </c>
      <c r="X2362" s="162" t="s">
        <v>246</v>
      </c>
      <c r="Y2362" s="162" t="s">
        <v>204</v>
      </c>
      <c r="Z2362" s="162" t="s">
        <v>246</v>
      </c>
      <c r="AA2362" s="162" t="s">
        <v>204</v>
      </c>
      <c r="AB2362" s="162" t="s">
        <v>246</v>
      </c>
      <c r="AC2362" s="162" t="s">
        <v>204</v>
      </c>
      <c r="AD2362" s="162" t="s">
        <v>204</v>
      </c>
      <c r="AE2362" s="162" t="s">
        <v>246</v>
      </c>
      <c r="AF2362" s="162" t="s">
        <v>204</v>
      </c>
      <c r="AG2362" s="162" t="s">
        <v>197</v>
      </c>
    </row>
    <row r="2363" spans="1:33" x14ac:dyDescent="0.25">
      <c r="A2363" s="162" t="s">
        <v>252</v>
      </c>
      <c r="B2363" s="162" t="s">
        <v>197</v>
      </c>
      <c r="C2363" s="162" t="s">
        <v>197</v>
      </c>
      <c r="D2363" s="162" t="s">
        <v>1358</v>
      </c>
      <c r="E2363" s="162" t="s">
        <v>197</v>
      </c>
      <c r="F2363" s="162" t="s">
        <v>1359</v>
      </c>
      <c r="G2363" s="162" t="s">
        <v>3188</v>
      </c>
      <c r="H2363" s="162" t="s">
        <v>3189</v>
      </c>
      <c r="I2363" s="162" t="s">
        <v>3190</v>
      </c>
      <c r="J2363" s="162" t="s">
        <v>182</v>
      </c>
      <c r="K2363" s="162" t="s">
        <v>47</v>
      </c>
      <c r="L2363" s="162">
        <v>11</v>
      </c>
      <c r="M2363" s="162">
        <v>2020</v>
      </c>
      <c r="N2363" s="162" t="s">
        <v>3854</v>
      </c>
      <c r="O2363" s="162">
        <v>219</v>
      </c>
      <c r="P2363" s="162" t="s">
        <v>246</v>
      </c>
      <c r="Q2363" s="162" t="s">
        <v>246</v>
      </c>
      <c r="R2363" s="162" t="s">
        <v>242</v>
      </c>
      <c r="S2363" s="162" t="s">
        <v>204</v>
      </c>
      <c r="T2363" s="162" t="s">
        <v>204</v>
      </c>
      <c r="U2363" s="162" t="s">
        <v>246</v>
      </c>
      <c r="V2363" s="162" t="s">
        <v>246</v>
      </c>
      <c r="W2363" s="162" t="s">
        <v>204</v>
      </c>
      <c r="X2363" s="162" t="s">
        <v>246</v>
      </c>
      <c r="Y2363" s="162" t="s">
        <v>204</v>
      </c>
      <c r="Z2363" s="162" t="s">
        <v>246</v>
      </c>
      <c r="AA2363" s="162" t="s">
        <v>204</v>
      </c>
      <c r="AB2363" s="162" t="s">
        <v>246</v>
      </c>
      <c r="AC2363" s="162" t="s">
        <v>204</v>
      </c>
      <c r="AD2363" s="162" t="s">
        <v>204</v>
      </c>
      <c r="AE2363" s="162" t="s">
        <v>246</v>
      </c>
      <c r="AF2363" s="162" t="s">
        <v>204</v>
      </c>
      <c r="AG2363" s="162" t="s">
        <v>197</v>
      </c>
    </row>
    <row r="2364" spans="1:33" x14ac:dyDescent="0.25">
      <c r="A2364" s="162" t="s">
        <v>252</v>
      </c>
      <c r="B2364" s="162" t="s">
        <v>197</v>
      </c>
      <c r="C2364" s="162" t="s">
        <v>197</v>
      </c>
      <c r="D2364" s="162" t="s">
        <v>1358</v>
      </c>
      <c r="E2364" s="162" t="s">
        <v>197</v>
      </c>
      <c r="F2364" s="162" t="s">
        <v>1359</v>
      </c>
      <c r="G2364" s="162" t="s">
        <v>3856</v>
      </c>
      <c r="H2364" s="162" t="s">
        <v>3857</v>
      </c>
      <c r="I2364" s="162" t="s">
        <v>3858</v>
      </c>
      <c r="J2364" s="162" t="s">
        <v>181</v>
      </c>
      <c r="K2364" s="162" t="s">
        <v>10</v>
      </c>
      <c r="L2364" s="162">
        <v>7</v>
      </c>
      <c r="M2364" s="162">
        <v>2020</v>
      </c>
      <c r="N2364" s="162" t="s">
        <v>3859</v>
      </c>
      <c r="O2364" s="162">
        <v>1567</v>
      </c>
      <c r="P2364" s="162" t="s">
        <v>246</v>
      </c>
      <c r="Q2364" s="162" t="s">
        <v>246</v>
      </c>
      <c r="R2364" s="162" t="s">
        <v>242</v>
      </c>
      <c r="S2364" s="162" t="s">
        <v>204</v>
      </c>
      <c r="T2364" s="162" t="s">
        <v>204</v>
      </c>
      <c r="U2364" s="162" t="s">
        <v>246</v>
      </c>
      <c r="V2364" s="162" t="s">
        <v>246</v>
      </c>
      <c r="W2364" s="162" t="s">
        <v>204</v>
      </c>
      <c r="X2364" s="162" t="s">
        <v>246</v>
      </c>
      <c r="Y2364" s="162" t="s">
        <v>204</v>
      </c>
      <c r="Z2364" s="162" t="s">
        <v>246</v>
      </c>
      <c r="AA2364" s="162" t="s">
        <v>204</v>
      </c>
      <c r="AB2364" s="162" t="s">
        <v>246</v>
      </c>
      <c r="AC2364" s="162" t="s">
        <v>204</v>
      </c>
      <c r="AD2364" s="162" t="s">
        <v>204</v>
      </c>
      <c r="AE2364" s="162" t="s">
        <v>204</v>
      </c>
      <c r="AF2364" s="162" t="s">
        <v>204</v>
      </c>
      <c r="AG2364" s="162" t="s">
        <v>197</v>
      </c>
    </row>
    <row r="2365" spans="1:33" x14ac:dyDescent="0.25">
      <c r="A2365" s="162" t="s">
        <v>252</v>
      </c>
      <c r="B2365" s="162" t="s">
        <v>197</v>
      </c>
      <c r="C2365" s="162" t="s">
        <v>197</v>
      </c>
      <c r="D2365" s="162" t="s">
        <v>1358</v>
      </c>
      <c r="E2365" s="162" t="s">
        <v>197</v>
      </c>
      <c r="F2365" s="162" t="s">
        <v>1359</v>
      </c>
      <c r="G2365" s="162" t="s">
        <v>3856</v>
      </c>
      <c r="H2365" s="162" t="s">
        <v>3857</v>
      </c>
      <c r="I2365" s="162" t="s">
        <v>3858</v>
      </c>
      <c r="J2365" s="162" t="s">
        <v>181</v>
      </c>
      <c r="K2365" s="162" t="s">
        <v>10</v>
      </c>
      <c r="L2365" s="162">
        <v>7</v>
      </c>
      <c r="M2365" s="162">
        <v>2020</v>
      </c>
      <c r="N2365" s="162" t="s">
        <v>3860</v>
      </c>
      <c r="O2365" s="162">
        <v>20579</v>
      </c>
      <c r="P2365" s="162" t="s">
        <v>246</v>
      </c>
      <c r="Q2365" s="162" t="s">
        <v>246</v>
      </c>
      <c r="R2365" s="162" t="s">
        <v>242</v>
      </c>
      <c r="S2365" s="162" t="s">
        <v>204</v>
      </c>
      <c r="T2365" s="162" t="s">
        <v>204</v>
      </c>
      <c r="U2365" s="162" t="s">
        <v>246</v>
      </c>
      <c r="V2365" s="162" t="s">
        <v>246</v>
      </c>
      <c r="W2365" s="162" t="s">
        <v>204</v>
      </c>
      <c r="X2365" s="162" t="s">
        <v>246</v>
      </c>
      <c r="Y2365" s="162" t="s">
        <v>204</v>
      </c>
      <c r="Z2365" s="162" t="s">
        <v>246</v>
      </c>
      <c r="AA2365" s="162" t="s">
        <v>204</v>
      </c>
      <c r="AB2365" s="162" t="s">
        <v>246</v>
      </c>
      <c r="AC2365" s="162" t="s">
        <v>204</v>
      </c>
      <c r="AD2365" s="162" t="s">
        <v>204</v>
      </c>
      <c r="AE2365" s="162" t="s">
        <v>204</v>
      </c>
      <c r="AF2365" s="162" t="s">
        <v>204</v>
      </c>
      <c r="AG2365" s="162" t="s">
        <v>197</v>
      </c>
    </row>
    <row r="2366" spans="1:33" x14ac:dyDescent="0.25">
      <c r="A2366" s="162" t="s">
        <v>252</v>
      </c>
      <c r="B2366" s="162" t="s">
        <v>197</v>
      </c>
      <c r="C2366" s="162" t="s">
        <v>197</v>
      </c>
      <c r="D2366" s="162" t="s">
        <v>1358</v>
      </c>
      <c r="E2366" s="162" t="s">
        <v>197</v>
      </c>
      <c r="F2366" s="162" t="s">
        <v>1359</v>
      </c>
      <c r="G2366" s="162" t="s">
        <v>3545</v>
      </c>
      <c r="H2366" s="162" t="s">
        <v>3546</v>
      </c>
      <c r="I2366" s="162" t="s">
        <v>3547</v>
      </c>
      <c r="J2366" s="162" t="s">
        <v>181</v>
      </c>
      <c r="K2366" s="162" t="s">
        <v>10</v>
      </c>
      <c r="L2366" s="162">
        <v>9</v>
      </c>
      <c r="M2366" s="162">
        <v>2020</v>
      </c>
      <c r="N2366" s="162" t="s">
        <v>3862</v>
      </c>
      <c r="O2366" s="162">
        <v>5715</v>
      </c>
      <c r="P2366" s="162" t="s">
        <v>246</v>
      </c>
      <c r="Q2366" s="162" t="s">
        <v>246</v>
      </c>
      <c r="R2366" s="162" t="s">
        <v>242</v>
      </c>
      <c r="S2366" s="162" t="s">
        <v>204</v>
      </c>
      <c r="T2366" s="162" t="s">
        <v>204</v>
      </c>
      <c r="U2366" s="162" t="s">
        <v>246</v>
      </c>
      <c r="V2366" s="162" t="s">
        <v>246</v>
      </c>
      <c r="W2366" s="162" t="s">
        <v>204</v>
      </c>
      <c r="X2366" s="162" t="s">
        <v>246</v>
      </c>
      <c r="Y2366" s="162" t="s">
        <v>205</v>
      </c>
      <c r="Z2366" s="162" t="s">
        <v>246</v>
      </c>
      <c r="AA2366" s="162" t="s">
        <v>204</v>
      </c>
      <c r="AB2366" s="162" t="s">
        <v>246</v>
      </c>
      <c r="AC2366" s="162" t="s">
        <v>204</v>
      </c>
      <c r="AD2366" s="162" t="s">
        <v>204</v>
      </c>
      <c r="AE2366" s="162" t="s">
        <v>204</v>
      </c>
      <c r="AF2366" s="162" t="s">
        <v>204</v>
      </c>
      <c r="AG2366" s="162" t="s">
        <v>197</v>
      </c>
    </row>
    <row r="2367" spans="1:33" x14ac:dyDescent="0.25">
      <c r="A2367" s="162" t="s">
        <v>252</v>
      </c>
      <c r="B2367" s="162" t="s">
        <v>197</v>
      </c>
      <c r="C2367" s="162" t="s">
        <v>197</v>
      </c>
      <c r="D2367" s="162" t="s">
        <v>1358</v>
      </c>
      <c r="E2367" s="162" t="s">
        <v>197</v>
      </c>
      <c r="F2367" s="162" t="s">
        <v>1359</v>
      </c>
      <c r="G2367" s="162" t="s">
        <v>3545</v>
      </c>
      <c r="H2367" s="162" t="s">
        <v>3546</v>
      </c>
      <c r="I2367" s="162" t="s">
        <v>3547</v>
      </c>
      <c r="J2367" s="162" t="s">
        <v>181</v>
      </c>
      <c r="K2367" s="162" t="s">
        <v>10</v>
      </c>
      <c r="L2367" s="162">
        <v>9</v>
      </c>
      <c r="M2367" s="162">
        <v>2020</v>
      </c>
      <c r="N2367" s="162" t="s">
        <v>3861</v>
      </c>
      <c r="O2367" s="162">
        <v>10350</v>
      </c>
      <c r="P2367" s="162" t="s">
        <v>246</v>
      </c>
      <c r="Q2367" s="162" t="s">
        <v>246</v>
      </c>
      <c r="R2367" s="162" t="s">
        <v>242</v>
      </c>
      <c r="S2367" s="162" t="s">
        <v>204</v>
      </c>
      <c r="T2367" s="162" t="s">
        <v>204</v>
      </c>
      <c r="U2367" s="162" t="s">
        <v>246</v>
      </c>
      <c r="V2367" s="162" t="s">
        <v>246</v>
      </c>
      <c r="W2367" s="162" t="s">
        <v>204</v>
      </c>
      <c r="X2367" s="162" t="s">
        <v>246</v>
      </c>
      <c r="Y2367" s="162" t="s">
        <v>205</v>
      </c>
      <c r="Z2367" s="162" t="s">
        <v>246</v>
      </c>
      <c r="AA2367" s="162" t="s">
        <v>204</v>
      </c>
      <c r="AB2367" s="162" t="s">
        <v>246</v>
      </c>
      <c r="AC2367" s="162" t="s">
        <v>204</v>
      </c>
      <c r="AD2367" s="162" t="s">
        <v>204</v>
      </c>
      <c r="AE2367" s="162" t="s">
        <v>204</v>
      </c>
      <c r="AF2367" s="162" t="s">
        <v>204</v>
      </c>
      <c r="AG2367" s="162" t="s">
        <v>197</v>
      </c>
    </row>
    <row r="2368" spans="1:33" x14ac:dyDescent="0.25">
      <c r="A2368" s="162" t="s">
        <v>252</v>
      </c>
      <c r="B2368" s="162" t="s">
        <v>197</v>
      </c>
      <c r="C2368" s="162" t="s">
        <v>197</v>
      </c>
      <c r="D2368" s="162" t="s">
        <v>1358</v>
      </c>
      <c r="E2368" s="162" t="s">
        <v>197</v>
      </c>
      <c r="F2368" s="162" t="s">
        <v>1359</v>
      </c>
      <c r="G2368" s="162" t="s">
        <v>3545</v>
      </c>
      <c r="H2368" s="162" t="s">
        <v>3546</v>
      </c>
      <c r="I2368" s="162" t="s">
        <v>3547</v>
      </c>
      <c r="J2368" s="162" t="s">
        <v>181</v>
      </c>
      <c r="K2368" s="162" t="s">
        <v>10</v>
      </c>
      <c r="L2368" s="162">
        <v>7</v>
      </c>
      <c r="M2368" s="162">
        <v>2020</v>
      </c>
      <c r="N2368" s="162" t="s">
        <v>3873</v>
      </c>
      <c r="O2368" s="162">
        <v>8195</v>
      </c>
      <c r="P2368" s="162" t="s">
        <v>246</v>
      </c>
      <c r="Q2368" s="162" t="s">
        <v>246</v>
      </c>
      <c r="R2368" s="162" t="s">
        <v>242</v>
      </c>
      <c r="S2368" s="162" t="s">
        <v>204</v>
      </c>
      <c r="T2368" s="162" t="s">
        <v>204</v>
      </c>
      <c r="U2368" s="162" t="s">
        <v>246</v>
      </c>
      <c r="V2368" s="162" t="s">
        <v>246</v>
      </c>
      <c r="W2368" s="162" t="s">
        <v>204</v>
      </c>
      <c r="X2368" s="162" t="s">
        <v>246</v>
      </c>
      <c r="Y2368" s="162" t="s">
        <v>205</v>
      </c>
      <c r="Z2368" s="162" t="s">
        <v>246</v>
      </c>
      <c r="AA2368" s="162" t="s">
        <v>204</v>
      </c>
      <c r="AB2368" s="162" t="s">
        <v>246</v>
      </c>
      <c r="AC2368" s="162" t="s">
        <v>204</v>
      </c>
      <c r="AD2368" s="162" t="s">
        <v>204</v>
      </c>
      <c r="AE2368" s="162" t="s">
        <v>204</v>
      </c>
      <c r="AF2368" s="162" t="s">
        <v>204</v>
      </c>
      <c r="AG2368" s="162" t="s">
        <v>197</v>
      </c>
    </row>
    <row r="2369" spans="1:33" x14ac:dyDescent="0.25">
      <c r="A2369" s="162" t="s">
        <v>252</v>
      </c>
      <c r="B2369" s="162" t="s">
        <v>197</v>
      </c>
      <c r="C2369" s="162" t="s">
        <v>197</v>
      </c>
      <c r="D2369" s="162" t="s">
        <v>1358</v>
      </c>
      <c r="E2369" s="162" t="s">
        <v>197</v>
      </c>
      <c r="F2369" s="162" t="s">
        <v>1359</v>
      </c>
      <c r="G2369" s="162" t="s">
        <v>3545</v>
      </c>
      <c r="H2369" s="162" t="s">
        <v>3546</v>
      </c>
      <c r="I2369" s="162" t="s">
        <v>3547</v>
      </c>
      <c r="J2369" s="162" t="s">
        <v>181</v>
      </c>
      <c r="K2369" s="162" t="s">
        <v>10</v>
      </c>
      <c r="L2369" s="162">
        <v>11</v>
      </c>
      <c r="M2369" s="162">
        <v>2020</v>
      </c>
      <c r="N2369" s="162" t="s">
        <v>3869</v>
      </c>
      <c r="O2369" s="162">
        <v>7223</v>
      </c>
      <c r="P2369" s="162" t="s">
        <v>246</v>
      </c>
      <c r="Q2369" s="162" t="s">
        <v>246</v>
      </c>
      <c r="R2369" s="162" t="s">
        <v>242</v>
      </c>
      <c r="S2369" s="162" t="s">
        <v>204</v>
      </c>
      <c r="T2369" s="162" t="s">
        <v>204</v>
      </c>
      <c r="U2369" s="162" t="s">
        <v>246</v>
      </c>
      <c r="V2369" s="162" t="s">
        <v>246</v>
      </c>
      <c r="W2369" s="162" t="s">
        <v>204</v>
      </c>
      <c r="X2369" s="162" t="s">
        <v>246</v>
      </c>
      <c r="Y2369" s="162" t="s">
        <v>205</v>
      </c>
      <c r="Z2369" s="162" t="s">
        <v>246</v>
      </c>
      <c r="AA2369" s="162" t="s">
        <v>204</v>
      </c>
      <c r="AB2369" s="162" t="s">
        <v>246</v>
      </c>
      <c r="AC2369" s="162" t="s">
        <v>204</v>
      </c>
      <c r="AD2369" s="162" t="s">
        <v>204</v>
      </c>
      <c r="AE2369" s="162" t="s">
        <v>204</v>
      </c>
      <c r="AF2369" s="162" t="s">
        <v>204</v>
      </c>
      <c r="AG2369" s="162" t="s">
        <v>197</v>
      </c>
    </row>
    <row r="2370" spans="1:33" x14ac:dyDescent="0.25">
      <c r="A2370" s="162" t="s">
        <v>252</v>
      </c>
      <c r="B2370" s="162" t="s">
        <v>197</v>
      </c>
      <c r="C2370" s="162" t="s">
        <v>197</v>
      </c>
      <c r="D2370" s="162" t="s">
        <v>1358</v>
      </c>
      <c r="E2370" s="162" t="s">
        <v>197</v>
      </c>
      <c r="F2370" s="162" t="s">
        <v>1359</v>
      </c>
      <c r="G2370" s="162" t="s">
        <v>3545</v>
      </c>
      <c r="H2370" s="162" t="s">
        <v>3546</v>
      </c>
      <c r="I2370" s="162" t="s">
        <v>3547</v>
      </c>
      <c r="J2370" s="162" t="s">
        <v>181</v>
      </c>
      <c r="K2370" s="162" t="s">
        <v>10</v>
      </c>
      <c r="L2370" s="162">
        <v>11</v>
      </c>
      <c r="M2370" s="162">
        <v>2020</v>
      </c>
      <c r="N2370" s="162" t="s">
        <v>3872</v>
      </c>
      <c r="O2370" s="162">
        <v>1610</v>
      </c>
      <c r="P2370" s="162" t="s">
        <v>246</v>
      </c>
      <c r="Q2370" s="162" t="s">
        <v>246</v>
      </c>
      <c r="R2370" s="162" t="s">
        <v>242</v>
      </c>
      <c r="S2370" s="162" t="s">
        <v>204</v>
      </c>
      <c r="T2370" s="162" t="s">
        <v>204</v>
      </c>
      <c r="U2370" s="162" t="s">
        <v>246</v>
      </c>
      <c r="V2370" s="162" t="s">
        <v>246</v>
      </c>
      <c r="W2370" s="162" t="s">
        <v>204</v>
      </c>
      <c r="X2370" s="162" t="s">
        <v>246</v>
      </c>
      <c r="Y2370" s="162" t="s">
        <v>205</v>
      </c>
      <c r="Z2370" s="162" t="s">
        <v>246</v>
      </c>
      <c r="AA2370" s="162" t="s">
        <v>204</v>
      </c>
      <c r="AB2370" s="162" t="s">
        <v>246</v>
      </c>
      <c r="AC2370" s="162" t="s">
        <v>204</v>
      </c>
      <c r="AD2370" s="162" t="s">
        <v>204</v>
      </c>
      <c r="AE2370" s="162" t="s">
        <v>204</v>
      </c>
      <c r="AF2370" s="162" t="s">
        <v>204</v>
      </c>
      <c r="AG2370" s="162" t="s">
        <v>197</v>
      </c>
    </row>
    <row r="2371" spans="1:33" x14ac:dyDescent="0.25">
      <c r="A2371" s="162" t="s">
        <v>252</v>
      </c>
      <c r="B2371" s="162" t="s">
        <v>197</v>
      </c>
      <c r="C2371" s="162" t="s">
        <v>197</v>
      </c>
      <c r="D2371" s="162" t="s">
        <v>1358</v>
      </c>
      <c r="E2371" s="162" t="s">
        <v>197</v>
      </c>
      <c r="F2371" s="162" t="s">
        <v>1359</v>
      </c>
      <c r="G2371" s="162" t="s">
        <v>3545</v>
      </c>
      <c r="H2371" s="162" t="s">
        <v>3546</v>
      </c>
      <c r="I2371" s="162" t="s">
        <v>3547</v>
      </c>
      <c r="J2371" s="162" t="s">
        <v>181</v>
      </c>
      <c r="K2371" s="162" t="s">
        <v>10</v>
      </c>
      <c r="L2371" s="162">
        <v>11</v>
      </c>
      <c r="M2371" s="162">
        <v>2020</v>
      </c>
      <c r="N2371" s="162" t="s">
        <v>3865</v>
      </c>
      <c r="O2371" s="162">
        <v>361</v>
      </c>
      <c r="P2371" s="162" t="s">
        <v>246</v>
      </c>
      <c r="Q2371" s="162" t="s">
        <v>246</v>
      </c>
      <c r="R2371" s="162" t="s">
        <v>242</v>
      </c>
      <c r="S2371" s="162" t="s">
        <v>204</v>
      </c>
      <c r="T2371" s="162" t="s">
        <v>204</v>
      </c>
      <c r="U2371" s="162" t="s">
        <v>246</v>
      </c>
      <c r="V2371" s="162" t="s">
        <v>246</v>
      </c>
      <c r="W2371" s="162" t="s">
        <v>204</v>
      </c>
      <c r="X2371" s="162" t="s">
        <v>246</v>
      </c>
      <c r="Y2371" s="162" t="s">
        <v>205</v>
      </c>
      <c r="Z2371" s="162" t="s">
        <v>246</v>
      </c>
      <c r="AA2371" s="162" t="s">
        <v>204</v>
      </c>
      <c r="AB2371" s="162" t="s">
        <v>246</v>
      </c>
      <c r="AC2371" s="162" t="s">
        <v>204</v>
      </c>
      <c r="AD2371" s="162" t="s">
        <v>204</v>
      </c>
      <c r="AE2371" s="162" t="s">
        <v>204</v>
      </c>
      <c r="AF2371" s="162" t="s">
        <v>204</v>
      </c>
      <c r="AG2371" s="162" t="s">
        <v>197</v>
      </c>
    </row>
    <row r="2372" spans="1:33" x14ac:dyDescent="0.25">
      <c r="A2372" s="162" t="s">
        <v>252</v>
      </c>
      <c r="B2372" s="162" t="s">
        <v>197</v>
      </c>
      <c r="C2372" s="162" t="s">
        <v>197</v>
      </c>
      <c r="D2372" s="162" t="s">
        <v>1358</v>
      </c>
      <c r="E2372" s="162" t="s">
        <v>197</v>
      </c>
      <c r="F2372" s="162" t="s">
        <v>1359</v>
      </c>
      <c r="G2372" s="162" t="s">
        <v>3545</v>
      </c>
      <c r="H2372" s="162" t="s">
        <v>3546</v>
      </c>
      <c r="I2372" s="162" t="s">
        <v>3547</v>
      </c>
      <c r="J2372" s="162" t="s">
        <v>181</v>
      </c>
      <c r="K2372" s="162" t="s">
        <v>10</v>
      </c>
      <c r="L2372" s="162">
        <v>11</v>
      </c>
      <c r="M2372" s="162">
        <v>2020</v>
      </c>
      <c r="N2372" s="162" t="s">
        <v>3866</v>
      </c>
      <c r="O2372" s="162">
        <v>361</v>
      </c>
      <c r="P2372" s="162" t="s">
        <v>246</v>
      </c>
      <c r="Q2372" s="162" t="s">
        <v>246</v>
      </c>
      <c r="R2372" s="162" t="s">
        <v>242</v>
      </c>
      <c r="S2372" s="162" t="s">
        <v>204</v>
      </c>
      <c r="T2372" s="162" t="s">
        <v>204</v>
      </c>
      <c r="U2372" s="162" t="s">
        <v>246</v>
      </c>
      <c r="V2372" s="162" t="s">
        <v>246</v>
      </c>
      <c r="W2372" s="162" t="s">
        <v>204</v>
      </c>
      <c r="X2372" s="162" t="s">
        <v>246</v>
      </c>
      <c r="Y2372" s="162" t="s">
        <v>205</v>
      </c>
      <c r="Z2372" s="162" t="s">
        <v>246</v>
      </c>
      <c r="AA2372" s="162" t="s">
        <v>204</v>
      </c>
      <c r="AB2372" s="162" t="s">
        <v>246</v>
      </c>
      <c r="AC2372" s="162" t="s">
        <v>204</v>
      </c>
      <c r="AD2372" s="162" t="s">
        <v>204</v>
      </c>
      <c r="AE2372" s="162" t="s">
        <v>204</v>
      </c>
      <c r="AF2372" s="162" t="s">
        <v>204</v>
      </c>
      <c r="AG2372" s="162" t="s">
        <v>197</v>
      </c>
    </row>
    <row r="2373" spans="1:33" x14ac:dyDescent="0.25">
      <c r="A2373" s="162" t="s">
        <v>252</v>
      </c>
      <c r="B2373" s="162" t="s">
        <v>197</v>
      </c>
      <c r="C2373" s="162" t="s">
        <v>197</v>
      </c>
      <c r="D2373" s="162" t="s">
        <v>1358</v>
      </c>
      <c r="E2373" s="162" t="s">
        <v>197</v>
      </c>
      <c r="F2373" s="162" t="s">
        <v>1359</v>
      </c>
      <c r="G2373" s="162" t="s">
        <v>3545</v>
      </c>
      <c r="H2373" s="162" t="s">
        <v>3546</v>
      </c>
      <c r="I2373" s="162" t="s">
        <v>3547</v>
      </c>
      <c r="J2373" s="162" t="s">
        <v>181</v>
      </c>
      <c r="K2373" s="162" t="s">
        <v>10</v>
      </c>
      <c r="L2373" s="162">
        <v>11</v>
      </c>
      <c r="M2373" s="162">
        <v>2020</v>
      </c>
      <c r="N2373" s="162" t="s">
        <v>3870</v>
      </c>
      <c r="O2373" s="162">
        <v>1403</v>
      </c>
      <c r="P2373" s="162" t="s">
        <v>246</v>
      </c>
      <c r="Q2373" s="162" t="s">
        <v>246</v>
      </c>
      <c r="R2373" s="162" t="s">
        <v>242</v>
      </c>
      <c r="S2373" s="162" t="s">
        <v>204</v>
      </c>
      <c r="T2373" s="162" t="s">
        <v>204</v>
      </c>
      <c r="U2373" s="162" t="s">
        <v>246</v>
      </c>
      <c r="V2373" s="162" t="s">
        <v>246</v>
      </c>
      <c r="W2373" s="162" t="s">
        <v>204</v>
      </c>
      <c r="X2373" s="162" t="s">
        <v>246</v>
      </c>
      <c r="Y2373" s="162" t="s">
        <v>205</v>
      </c>
      <c r="Z2373" s="162" t="s">
        <v>246</v>
      </c>
      <c r="AA2373" s="162" t="s">
        <v>204</v>
      </c>
      <c r="AB2373" s="162" t="s">
        <v>246</v>
      </c>
      <c r="AC2373" s="162" t="s">
        <v>204</v>
      </c>
      <c r="AD2373" s="162" t="s">
        <v>204</v>
      </c>
      <c r="AE2373" s="162" t="s">
        <v>204</v>
      </c>
      <c r="AF2373" s="162" t="s">
        <v>204</v>
      </c>
      <c r="AG2373" s="162" t="s">
        <v>197</v>
      </c>
    </row>
    <row r="2374" spans="1:33" x14ac:dyDescent="0.25">
      <c r="A2374" s="162" t="s">
        <v>252</v>
      </c>
      <c r="B2374" s="162" t="s">
        <v>197</v>
      </c>
      <c r="C2374" s="162" t="s">
        <v>197</v>
      </c>
      <c r="D2374" s="162" t="s">
        <v>1358</v>
      </c>
      <c r="E2374" s="162" t="s">
        <v>197</v>
      </c>
      <c r="F2374" s="162" t="s">
        <v>1359</v>
      </c>
      <c r="G2374" s="162" t="s">
        <v>3545</v>
      </c>
      <c r="H2374" s="162" t="s">
        <v>3546</v>
      </c>
      <c r="I2374" s="162" t="s">
        <v>3547</v>
      </c>
      <c r="J2374" s="162" t="s">
        <v>181</v>
      </c>
      <c r="K2374" s="162" t="s">
        <v>10</v>
      </c>
      <c r="L2374" s="162">
        <v>11</v>
      </c>
      <c r="M2374" s="162">
        <v>2020</v>
      </c>
      <c r="N2374" s="162" t="s">
        <v>3863</v>
      </c>
      <c r="O2374" s="162">
        <v>1168</v>
      </c>
      <c r="P2374" s="162" t="s">
        <v>246</v>
      </c>
      <c r="Q2374" s="162" t="s">
        <v>246</v>
      </c>
      <c r="R2374" s="162" t="s">
        <v>242</v>
      </c>
      <c r="S2374" s="162" t="s">
        <v>204</v>
      </c>
      <c r="T2374" s="162" t="s">
        <v>204</v>
      </c>
      <c r="U2374" s="162" t="s">
        <v>246</v>
      </c>
      <c r="V2374" s="162" t="s">
        <v>246</v>
      </c>
      <c r="W2374" s="162" t="s">
        <v>204</v>
      </c>
      <c r="X2374" s="162" t="s">
        <v>246</v>
      </c>
      <c r="Y2374" s="162" t="s">
        <v>205</v>
      </c>
      <c r="Z2374" s="162" t="s">
        <v>246</v>
      </c>
      <c r="AA2374" s="162" t="s">
        <v>204</v>
      </c>
      <c r="AB2374" s="162" t="s">
        <v>246</v>
      </c>
      <c r="AC2374" s="162" t="s">
        <v>204</v>
      </c>
      <c r="AD2374" s="162" t="s">
        <v>204</v>
      </c>
      <c r="AE2374" s="162" t="s">
        <v>204</v>
      </c>
      <c r="AF2374" s="162" t="s">
        <v>204</v>
      </c>
      <c r="AG2374" s="162" t="s">
        <v>197</v>
      </c>
    </row>
    <row r="2375" spans="1:33" x14ac:dyDescent="0.25">
      <c r="A2375" s="162" t="s">
        <v>252</v>
      </c>
      <c r="B2375" s="162" t="s">
        <v>197</v>
      </c>
      <c r="C2375" s="162" t="s">
        <v>197</v>
      </c>
      <c r="D2375" s="162" t="s">
        <v>1358</v>
      </c>
      <c r="E2375" s="162" t="s">
        <v>197</v>
      </c>
      <c r="F2375" s="162" t="s">
        <v>1359</v>
      </c>
      <c r="G2375" s="162" t="s">
        <v>3545</v>
      </c>
      <c r="H2375" s="162" t="s">
        <v>3546</v>
      </c>
      <c r="I2375" s="162" t="s">
        <v>3547</v>
      </c>
      <c r="J2375" s="162" t="s">
        <v>181</v>
      </c>
      <c r="K2375" s="162" t="s">
        <v>10</v>
      </c>
      <c r="L2375" s="162">
        <v>11</v>
      </c>
      <c r="M2375" s="162">
        <v>2020</v>
      </c>
      <c r="N2375" s="162" t="s">
        <v>3864</v>
      </c>
      <c r="O2375" s="162">
        <v>1597</v>
      </c>
      <c r="P2375" s="162" t="s">
        <v>246</v>
      </c>
      <c r="Q2375" s="162" t="s">
        <v>246</v>
      </c>
      <c r="R2375" s="162" t="s">
        <v>242</v>
      </c>
      <c r="S2375" s="162" t="s">
        <v>204</v>
      </c>
      <c r="T2375" s="162" t="s">
        <v>204</v>
      </c>
      <c r="U2375" s="162" t="s">
        <v>246</v>
      </c>
      <c r="V2375" s="162" t="s">
        <v>246</v>
      </c>
      <c r="W2375" s="162" t="s">
        <v>204</v>
      </c>
      <c r="X2375" s="162" t="s">
        <v>246</v>
      </c>
      <c r="Y2375" s="162" t="s">
        <v>205</v>
      </c>
      <c r="Z2375" s="162" t="s">
        <v>246</v>
      </c>
      <c r="AA2375" s="162" t="s">
        <v>204</v>
      </c>
      <c r="AB2375" s="162" t="s">
        <v>246</v>
      </c>
      <c r="AC2375" s="162" t="s">
        <v>204</v>
      </c>
      <c r="AD2375" s="162" t="s">
        <v>204</v>
      </c>
      <c r="AE2375" s="162" t="s">
        <v>204</v>
      </c>
      <c r="AF2375" s="162" t="s">
        <v>204</v>
      </c>
      <c r="AG2375" s="162" t="s">
        <v>197</v>
      </c>
    </row>
    <row r="2376" spans="1:33" x14ac:dyDescent="0.25">
      <c r="A2376" s="162" t="s">
        <v>252</v>
      </c>
      <c r="B2376" s="162" t="s">
        <v>197</v>
      </c>
      <c r="C2376" s="162" t="s">
        <v>197</v>
      </c>
      <c r="D2376" s="162" t="s">
        <v>1358</v>
      </c>
      <c r="E2376" s="162" t="s">
        <v>197</v>
      </c>
      <c r="F2376" s="162" t="s">
        <v>1359</v>
      </c>
      <c r="G2376" s="162" t="s">
        <v>3545</v>
      </c>
      <c r="H2376" s="162" t="s">
        <v>3546</v>
      </c>
      <c r="I2376" s="162" t="s">
        <v>3547</v>
      </c>
      <c r="J2376" s="162" t="s">
        <v>181</v>
      </c>
      <c r="K2376" s="162" t="s">
        <v>10</v>
      </c>
      <c r="L2376" s="162">
        <v>11</v>
      </c>
      <c r="M2376" s="162">
        <v>2020</v>
      </c>
      <c r="N2376" s="162" t="s">
        <v>3871</v>
      </c>
      <c r="O2376" s="162">
        <v>267</v>
      </c>
      <c r="P2376" s="162" t="s">
        <v>246</v>
      </c>
      <c r="Q2376" s="162" t="s">
        <v>246</v>
      </c>
      <c r="R2376" s="162" t="s">
        <v>242</v>
      </c>
      <c r="S2376" s="162" t="s">
        <v>204</v>
      </c>
      <c r="T2376" s="162" t="s">
        <v>204</v>
      </c>
      <c r="U2376" s="162" t="s">
        <v>246</v>
      </c>
      <c r="V2376" s="162" t="s">
        <v>246</v>
      </c>
      <c r="W2376" s="162" t="s">
        <v>204</v>
      </c>
      <c r="X2376" s="162" t="s">
        <v>246</v>
      </c>
      <c r="Y2376" s="162" t="s">
        <v>205</v>
      </c>
      <c r="Z2376" s="162" t="s">
        <v>246</v>
      </c>
      <c r="AA2376" s="162" t="s">
        <v>204</v>
      </c>
      <c r="AB2376" s="162" t="s">
        <v>246</v>
      </c>
      <c r="AC2376" s="162" t="s">
        <v>204</v>
      </c>
      <c r="AD2376" s="162" t="s">
        <v>204</v>
      </c>
      <c r="AE2376" s="162" t="s">
        <v>204</v>
      </c>
      <c r="AF2376" s="162" t="s">
        <v>204</v>
      </c>
      <c r="AG2376" s="162" t="s">
        <v>197</v>
      </c>
    </row>
    <row r="2377" spans="1:33" x14ac:dyDescent="0.25">
      <c r="A2377" s="162" t="s">
        <v>252</v>
      </c>
      <c r="B2377" s="162" t="s">
        <v>197</v>
      </c>
      <c r="C2377" s="162" t="s">
        <v>197</v>
      </c>
      <c r="D2377" s="162" t="s">
        <v>1358</v>
      </c>
      <c r="E2377" s="162" t="s">
        <v>197</v>
      </c>
      <c r="F2377" s="162" t="s">
        <v>1359</v>
      </c>
      <c r="G2377" s="162" t="s">
        <v>3545</v>
      </c>
      <c r="H2377" s="162" t="s">
        <v>3546</v>
      </c>
      <c r="I2377" s="162" t="s">
        <v>3547</v>
      </c>
      <c r="J2377" s="162" t="s">
        <v>181</v>
      </c>
      <c r="K2377" s="162" t="s">
        <v>10</v>
      </c>
      <c r="L2377" s="162">
        <v>11</v>
      </c>
      <c r="M2377" s="162">
        <v>2020</v>
      </c>
      <c r="N2377" s="162" t="s">
        <v>3868</v>
      </c>
      <c r="O2377" s="162">
        <v>599</v>
      </c>
      <c r="P2377" s="162" t="s">
        <v>246</v>
      </c>
      <c r="Q2377" s="162" t="s">
        <v>246</v>
      </c>
      <c r="R2377" s="162" t="s">
        <v>242</v>
      </c>
      <c r="S2377" s="162" t="s">
        <v>204</v>
      </c>
      <c r="T2377" s="162" t="s">
        <v>204</v>
      </c>
      <c r="U2377" s="162" t="s">
        <v>246</v>
      </c>
      <c r="V2377" s="162" t="s">
        <v>246</v>
      </c>
      <c r="W2377" s="162" t="s">
        <v>204</v>
      </c>
      <c r="X2377" s="162" t="s">
        <v>246</v>
      </c>
      <c r="Y2377" s="162" t="s">
        <v>205</v>
      </c>
      <c r="Z2377" s="162" t="s">
        <v>246</v>
      </c>
      <c r="AA2377" s="162" t="s">
        <v>204</v>
      </c>
      <c r="AB2377" s="162" t="s">
        <v>246</v>
      </c>
      <c r="AC2377" s="162" t="s">
        <v>204</v>
      </c>
      <c r="AD2377" s="162" t="s">
        <v>204</v>
      </c>
      <c r="AE2377" s="162" t="s">
        <v>204</v>
      </c>
      <c r="AF2377" s="162" t="s">
        <v>204</v>
      </c>
      <c r="AG2377" s="162" t="s">
        <v>197</v>
      </c>
    </row>
    <row r="2378" spans="1:33" x14ac:dyDescent="0.25">
      <c r="A2378" s="162" t="s">
        <v>252</v>
      </c>
      <c r="B2378" s="162" t="s">
        <v>197</v>
      </c>
      <c r="C2378" s="162" t="s">
        <v>197</v>
      </c>
      <c r="D2378" s="162" t="s">
        <v>1358</v>
      </c>
      <c r="E2378" s="162" t="s">
        <v>197</v>
      </c>
      <c r="F2378" s="162" t="s">
        <v>1359</v>
      </c>
      <c r="G2378" s="162" t="s">
        <v>3545</v>
      </c>
      <c r="H2378" s="162" t="s">
        <v>3546</v>
      </c>
      <c r="I2378" s="162" t="s">
        <v>3547</v>
      </c>
      <c r="J2378" s="162" t="s">
        <v>181</v>
      </c>
      <c r="K2378" s="162" t="s">
        <v>10</v>
      </c>
      <c r="L2378" s="162">
        <v>11</v>
      </c>
      <c r="M2378" s="162">
        <v>2020</v>
      </c>
      <c r="N2378" s="162" t="s">
        <v>3867</v>
      </c>
      <c r="O2378" s="162">
        <v>67</v>
      </c>
      <c r="P2378" s="162" t="s">
        <v>246</v>
      </c>
      <c r="Q2378" s="162" t="s">
        <v>246</v>
      </c>
      <c r="R2378" s="162" t="s">
        <v>242</v>
      </c>
      <c r="S2378" s="162" t="s">
        <v>204</v>
      </c>
      <c r="T2378" s="162" t="s">
        <v>204</v>
      </c>
      <c r="U2378" s="162" t="s">
        <v>246</v>
      </c>
      <c r="V2378" s="162" t="s">
        <v>246</v>
      </c>
      <c r="W2378" s="162" t="s">
        <v>204</v>
      </c>
      <c r="X2378" s="162" t="s">
        <v>246</v>
      </c>
      <c r="Y2378" s="162" t="s">
        <v>205</v>
      </c>
      <c r="Z2378" s="162" t="s">
        <v>246</v>
      </c>
      <c r="AA2378" s="162" t="s">
        <v>204</v>
      </c>
      <c r="AB2378" s="162" t="s">
        <v>246</v>
      </c>
      <c r="AC2378" s="162" t="s">
        <v>204</v>
      </c>
      <c r="AD2378" s="162" t="s">
        <v>204</v>
      </c>
      <c r="AE2378" s="162" t="s">
        <v>204</v>
      </c>
      <c r="AF2378" s="162" t="s">
        <v>204</v>
      </c>
      <c r="AG2378" s="162" t="s">
        <v>197</v>
      </c>
    </row>
    <row r="2379" spans="1:33" x14ac:dyDescent="0.25">
      <c r="A2379" s="162" t="s">
        <v>252</v>
      </c>
      <c r="B2379" s="162" t="s">
        <v>197</v>
      </c>
      <c r="C2379" s="162" t="s">
        <v>197</v>
      </c>
      <c r="D2379" s="162" t="s">
        <v>1358</v>
      </c>
      <c r="E2379" s="162" t="s">
        <v>197</v>
      </c>
      <c r="F2379" s="162" t="s">
        <v>1359</v>
      </c>
      <c r="G2379" s="162" t="s">
        <v>3545</v>
      </c>
      <c r="H2379" s="162" t="s">
        <v>3546</v>
      </c>
      <c r="I2379" s="162" t="s">
        <v>3547</v>
      </c>
      <c r="J2379" s="162" t="s">
        <v>181</v>
      </c>
      <c r="K2379" s="162" t="s">
        <v>10</v>
      </c>
      <c r="L2379" s="162">
        <v>10</v>
      </c>
      <c r="M2379" s="162">
        <v>2020</v>
      </c>
      <c r="N2379" s="162" t="s">
        <v>3874</v>
      </c>
      <c r="O2379" s="162">
        <v>5573</v>
      </c>
      <c r="P2379" s="162" t="s">
        <v>246</v>
      </c>
      <c r="Q2379" s="162" t="s">
        <v>246</v>
      </c>
      <c r="R2379" s="162" t="s">
        <v>242</v>
      </c>
      <c r="S2379" s="162" t="s">
        <v>204</v>
      </c>
      <c r="T2379" s="162" t="s">
        <v>204</v>
      </c>
      <c r="U2379" s="162" t="s">
        <v>246</v>
      </c>
      <c r="V2379" s="162" t="s">
        <v>246</v>
      </c>
      <c r="W2379" s="162" t="s">
        <v>204</v>
      </c>
      <c r="X2379" s="162" t="s">
        <v>246</v>
      </c>
      <c r="Y2379" s="162" t="s">
        <v>205</v>
      </c>
      <c r="Z2379" s="162" t="s">
        <v>246</v>
      </c>
      <c r="AA2379" s="162" t="s">
        <v>204</v>
      </c>
      <c r="AB2379" s="162" t="s">
        <v>246</v>
      </c>
      <c r="AC2379" s="162" t="s">
        <v>204</v>
      </c>
      <c r="AD2379" s="162" t="s">
        <v>204</v>
      </c>
      <c r="AE2379" s="162" t="s">
        <v>204</v>
      </c>
      <c r="AF2379" s="162" t="s">
        <v>204</v>
      </c>
      <c r="AG2379" s="162" t="s">
        <v>197</v>
      </c>
    </row>
    <row r="2380" spans="1:33" x14ac:dyDescent="0.25">
      <c r="A2380" s="162" t="s">
        <v>252</v>
      </c>
      <c r="B2380" s="162" t="s">
        <v>197</v>
      </c>
      <c r="C2380" s="162" t="s">
        <v>197</v>
      </c>
      <c r="D2380" s="162" t="s">
        <v>1358</v>
      </c>
      <c r="E2380" s="162" t="s">
        <v>197</v>
      </c>
      <c r="F2380" s="162" t="s">
        <v>1359</v>
      </c>
      <c r="G2380" s="162" t="s">
        <v>3875</v>
      </c>
      <c r="H2380" s="162" t="s">
        <v>3876</v>
      </c>
      <c r="I2380" s="162" t="s">
        <v>3547</v>
      </c>
      <c r="J2380" s="162" t="s">
        <v>181</v>
      </c>
      <c r="K2380" s="162" t="s">
        <v>10</v>
      </c>
      <c r="L2380" s="162">
        <v>10</v>
      </c>
      <c r="M2380" s="162">
        <v>2020</v>
      </c>
      <c r="N2380" s="162" t="s">
        <v>3878</v>
      </c>
      <c r="O2380" s="162">
        <v>1500</v>
      </c>
      <c r="P2380" s="162" t="s">
        <v>246</v>
      </c>
      <c r="Q2380" s="162" t="s">
        <v>246</v>
      </c>
      <c r="R2380" s="162" t="s">
        <v>242</v>
      </c>
      <c r="S2380" s="162" t="s">
        <v>204</v>
      </c>
      <c r="T2380" s="162" t="s">
        <v>204</v>
      </c>
      <c r="U2380" s="162" t="s">
        <v>246</v>
      </c>
      <c r="V2380" s="162" t="s">
        <v>246</v>
      </c>
      <c r="W2380" s="162" t="s">
        <v>204</v>
      </c>
      <c r="X2380" s="162" t="s">
        <v>246</v>
      </c>
      <c r="Y2380" s="162" t="s">
        <v>205</v>
      </c>
      <c r="Z2380" s="162" t="s">
        <v>246</v>
      </c>
      <c r="AA2380" s="162" t="s">
        <v>204</v>
      </c>
      <c r="AB2380" s="162" t="s">
        <v>246</v>
      </c>
      <c r="AC2380" s="162" t="s">
        <v>204</v>
      </c>
      <c r="AD2380" s="162" t="s">
        <v>204</v>
      </c>
      <c r="AE2380" s="162" t="s">
        <v>246</v>
      </c>
      <c r="AF2380" s="162" t="s">
        <v>204</v>
      </c>
      <c r="AG2380" s="162" t="s">
        <v>197</v>
      </c>
    </row>
    <row r="2381" spans="1:33" x14ac:dyDescent="0.25">
      <c r="A2381" s="162" t="s">
        <v>252</v>
      </c>
      <c r="B2381" s="162" t="s">
        <v>197</v>
      </c>
      <c r="C2381" s="162" t="s">
        <v>197</v>
      </c>
      <c r="D2381" s="162" t="s">
        <v>1358</v>
      </c>
      <c r="E2381" s="162" t="s">
        <v>197</v>
      </c>
      <c r="F2381" s="162" t="s">
        <v>1359</v>
      </c>
      <c r="G2381" s="162" t="s">
        <v>3875</v>
      </c>
      <c r="H2381" s="162" t="s">
        <v>3876</v>
      </c>
      <c r="I2381" s="162" t="s">
        <v>3547</v>
      </c>
      <c r="J2381" s="162" t="s">
        <v>181</v>
      </c>
      <c r="K2381" s="162" t="s">
        <v>10</v>
      </c>
      <c r="L2381" s="162">
        <v>10</v>
      </c>
      <c r="M2381" s="162">
        <v>2020</v>
      </c>
      <c r="N2381" s="162" t="s">
        <v>3879</v>
      </c>
      <c r="O2381" s="162">
        <v>1500</v>
      </c>
      <c r="P2381" s="162" t="s">
        <v>246</v>
      </c>
      <c r="Q2381" s="162" t="s">
        <v>246</v>
      </c>
      <c r="R2381" s="162" t="s">
        <v>242</v>
      </c>
      <c r="S2381" s="162" t="s">
        <v>204</v>
      </c>
      <c r="T2381" s="162" t="s">
        <v>204</v>
      </c>
      <c r="U2381" s="162" t="s">
        <v>246</v>
      </c>
      <c r="V2381" s="162" t="s">
        <v>246</v>
      </c>
      <c r="W2381" s="162" t="s">
        <v>204</v>
      </c>
      <c r="X2381" s="162" t="s">
        <v>246</v>
      </c>
      <c r="Y2381" s="162" t="s">
        <v>205</v>
      </c>
      <c r="Z2381" s="162" t="s">
        <v>246</v>
      </c>
      <c r="AA2381" s="162" t="s">
        <v>204</v>
      </c>
      <c r="AB2381" s="162" t="s">
        <v>246</v>
      </c>
      <c r="AC2381" s="162" t="s">
        <v>204</v>
      </c>
      <c r="AD2381" s="162" t="s">
        <v>204</v>
      </c>
      <c r="AE2381" s="162" t="s">
        <v>246</v>
      </c>
      <c r="AF2381" s="162" t="s">
        <v>204</v>
      </c>
      <c r="AG2381" s="162" t="s">
        <v>197</v>
      </c>
    </row>
    <row r="2382" spans="1:33" x14ac:dyDescent="0.25">
      <c r="A2382" s="162" t="s">
        <v>252</v>
      </c>
      <c r="B2382" s="162" t="s">
        <v>197</v>
      </c>
      <c r="C2382" s="162" t="s">
        <v>197</v>
      </c>
      <c r="D2382" s="162" t="s">
        <v>1358</v>
      </c>
      <c r="E2382" s="162" t="s">
        <v>197</v>
      </c>
      <c r="F2382" s="162" t="s">
        <v>1359</v>
      </c>
      <c r="G2382" s="162" t="s">
        <v>3875</v>
      </c>
      <c r="H2382" s="162" t="s">
        <v>3876</v>
      </c>
      <c r="I2382" s="162" t="s">
        <v>3547</v>
      </c>
      <c r="J2382" s="162" t="s">
        <v>181</v>
      </c>
      <c r="K2382" s="162" t="s">
        <v>10</v>
      </c>
      <c r="L2382" s="162">
        <v>10</v>
      </c>
      <c r="M2382" s="162">
        <v>2020</v>
      </c>
      <c r="N2382" s="162" t="s">
        <v>3877</v>
      </c>
      <c r="O2382" s="162">
        <v>9683</v>
      </c>
      <c r="P2382" s="162" t="s">
        <v>246</v>
      </c>
      <c r="Q2382" s="162" t="s">
        <v>246</v>
      </c>
      <c r="R2382" s="162" t="s">
        <v>242</v>
      </c>
      <c r="S2382" s="162" t="s">
        <v>204</v>
      </c>
      <c r="T2382" s="162" t="s">
        <v>204</v>
      </c>
      <c r="U2382" s="162" t="s">
        <v>246</v>
      </c>
      <c r="V2382" s="162" t="s">
        <v>246</v>
      </c>
      <c r="W2382" s="162" t="s">
        <v>204</v>
      </c>
      <c r="X2382" s="162" t="s">
        <v>246</v>
      </c>
      <c r="Y2382" s="162" t="s">
        <v>205</v>
      </c>
      <c r="Z2382" s="162" t="s">
        <v>246</v>
      </c>
      <c r="AA2382" s="162" t="s">
        <v>204</v>
      </c>
      <c r="AB2382" s="162" t="s">
        <v>246</v>
      </c>
      <c r="AC2382" s="162" t="s">
        <v>204</v>
      </c>
      <c r="AD2382" s="162" t="s">
        <v>204</v>
      </c>
      <c r="AE2382" s="162" t="s">
        <v>246</v>
      </c>
      <c r="AF2382" s="162" t="s">
        <v>204</v>
      </c>
      <c r="AG2382" s="162" t="s">
        <v>197</v>
      </c>
    </row>
    <row r="2383" spans="1:33" x14ac:dyDescent="0.25">
      <c r="A2383" s="162" t="s">
        <v>252</v>
      </c>
      <c r="B2383" s="162" t="s">
        <v>197</v>
      </c>
      <c r="C2383" s="162" t="s">
        <v>197</v>
      </c>
      <c r="D2383" s="162" t="s">
        <v>1358</v>
      </c>
      <c r="E2383" s="162" t="s">
        <v>197</v>
      </c>
      <c r="F2383" s="162" t="s">
        <v>1359</v>
      </c>
      <c r="G2383" s="162" t="s">
        <v>3875</v>
      </c>
      <c r="H2383" s="162" t="s">
        <v>3876</v>
      </c>
      <c r="I2383" s="162" t="s">
        <v>3547</v>
      </c>
      <c r="J2383" s="162" t="s">
        <v>181</v>
      </c>
      <c r="K2383" s="162" t="s">
        <v>10</v>
      </c>
      <c r="L2383" s="162">
        <v>7</v>
      </c>
      <c r="M2383" s="162">
        <v>2020</v>
      </c>
      <c r="N2383" s="162" t="s">
        <v>3880</v>
      </c>
      <c r="O2383" s="162">
        <v>420</v>
      </c>
      <c r="P2383" s="162" t="s">
        <v>246</v>
      </c>
      <c r="Q2383" s="162" t="s">
        <v>246</v>
      </c>
      <c r="R2383" s="162" t="s">
        <v>242</v>
      </c>
      <c r="S2383" s="162" t="s">
        <v>204</v>
      </c>
      <c r="T2383" s="162" t="s">
        <v>204</v>
      </c>
      <c r="U2383" s="162" t="s">
        <v>246</v>
      </c>
      <c r="V2383" s="162" t="s">
        <v>246</v>
      </c>
      <c r="W2383" s="162" t="s">
        <v>204</v>
      </c>
      <c r="X2383" s="162" t="s">
        <v>246</v>
      </c>
      <c r="Y2383" s="162" t="s">
        <v>205</v>
      </c>
      <c r="Z2383" s="162" t="s">
        <v>246</v>
      </c>
      <c r="AA2383" s="162" t="s">
        <v>204</v>
      </c>
      <c r="AB2383" s="162" t="s">
        <v>246</v>
      </c>
      <c r="AC2383" s="162" t="s">
        <v>204</v>
      </c>
      <c r="AD2383" s="162" t="s">
        <v>204</v>
      </c>
      <c r="AE2383" s="162" t="s">
        <v>246</v>
      </c>
      <c r="AF2383" s="162" t="s">
        <v>204</v>
      </c>
      <c r="AG2383" s="162" t="s">
        <v>197</v>
      </c>
    </row>
    <row r="2384" spans="1:33" x14ac:dyDescent="0.25">
      <c r="A2384" s="162" t="s">
        <v>252</v>
      </c>
      <c r="B2384" s="162" t="s">
        <v>197</v>
      </c>
      <c r="C2384" s="162" t="s">
        <v>197</v>
      </c>
      <c r="D2384" s="162" t="s">
        <v>1358</v>
      </c>
      <c r="E2384" s="162" t="s">
        <v>197</v>
      </c>
      <c r="F2384" s="162" t="s">
        <v>1359</v>
      </c>
      <c r="G2384" s="162" t="s">
        <v>2742</v>
      </c>
      <c r="H2384" s="162" t="s">
        <v>2743</v>
      </c>
      <c r="I2384" s="162" t="s">
        <v>1424</v>
      </c>
      <c r="J2384" s="162" t="s">
        <v>1412</v>
      </c>
      <c r="K2384" s="162" t="s">
        <v>52</v>
      </c>
      <c r="L2384" s="162">
        <v>8</v>
      </c>
      <c r="M2384" s="162">
        <v>2020</v>
      </c>
      <c r="N2384" s="162" t="s">
        <v>3882</v>
      </c>
      <c r="O2384" s="162">
        <v>593</v>
      </c>
      <c r="P2384" s="162" t="s">
        <v>246</v>
      </c>
      <c r="Q2384" s="162" t="s">
        <v>246</v>
      </c>
      <c r="R2384" s="162" t="s">
        <v>242</v>
      </c>
      <c r="S2384" s="162" t="s">
        <v>204</v>
      </c>
      <c r="T2384" s="162" t="s">
        <v>204</v>
      </c>
      <c r="U2384" s="162" t="s">
        <v>246</v>
      </c>
      <c r="V2384" s="162" t="s">
        <v>246</v>
      </c>
      <c r="W2384" s="162" t="s">
        <v>204</v>
      </c>
      <c r="X2384" s="162" t="s">
        <v>246</v>
      </c>
      <c r="Y2384" s="162" t="s">
        <v>204</v>
      </c>
      <c r="Z2384" s="162" t="s">
        <v>246</v>
      </c>
      <c r="AA2384" s="162" t="s">
        <v>204</v>
      </c>
      <c r="AB2384" s="162" t="s">
        <v>246</v>
      </c>
      <c r="AC2384" s="162" t="s">
        <v>204</v>
      </c>
      <c r="AD2384" s="162" t="s">
        <v>204</v>
      </c>
      <c r="AE2384" s="162" t="s">
        <v>246</v>
      </c>
      <c r="AF2384" s="162" t="s">
        <v>204</v>
      </c>
      <c r="AG2384" s="162" t="s">
        <v>197</v>
      </c>
    </row>
    <row r="2385" spans="1:33" x14ac:dyDescent="0.25">
      <c r="A2385" s="162" t="s">
        <v>252</v>
      </c>
      <c r="B2385" s="162" t="s">
        <v>197</v>
      </c>
      <c r="C2385" s="162" t="s">
        <v>197</v>
      </c>
      <c r="D2385" s="162" t="s">
        <v>1358</v>
      </c>
      <c r="E2385" s="162" t="s">
        <v>197</v>
      </c>
      <c r="F2385" s="162" t="s">
        <v>1359</v>
      </c>
      <c r="G2385" s="162" t="s">
        <v>2742</v>
      </c>
      <c r="H2385" s="162" t="s">
        <v>2743</v>
      </c>
      <c r="I2385" s="162" t="s">
        <v>1424</v>
      </c>
      <c r="J2385" s="162" t="s">
        <v>1412</v>
      </c>
      <c r="K2385" s="162" t="s">
        <v>52</v>
      </c>
      <c r="L2385" s="162">
        <v>7</v>
      </c>
      <c r="M2385" s="162">
        <v>2020</v>
      </c>
      <c r="N2385" s="162" t="s">
        <v>3881</v>
      </c>
      <c r="O2385" s="162">
        <v>680</v>
      </c>
      <c r="P2385" s="162" t="s">
        <v>246</v>
      </c>
      <c r="Q2385" s="162" t="s">
        <v>246</v>
      </c>
      <c r="R2385" s="162" t="s">
        <v>242</v>
      </c>
      <c r="S2385" s="162" t="s">
        <v>204</v>
      </c>
      <c r="T2385" s="162" t="s">
        <v>204</v>
      </c>
      <c r="U2385" s="162" t="s">
        <v>246</v>
      </c>
      <c r="V2385" s="162" t="s">
        <v>246</v>
      </c>
      <c r="W2385" s="162" t="s">
        <v>204</v>
      </c>
      <c r="X2385" s="162" t="s">
        <v>246</v>
      </c>
      <c r="Y2385" s="162" t="s">
        <v>204</v>
      </c>
      <c r="Z2385" s="162" t="s">
        <v>246</v>
      </c>
      <c r="AA2385" s="162" t="s">
        <v>204</v>
      </c>
      <c r="AB2385" s="162" t="s">
        <v>246</v>
      </c>
      <c r="AC2385" s="162" t="s">
        <v>204</v>
      </c>
      <c r="AD2385" s="162" t="s">
        <v>204</v>
      </c>
      <c r="AE2385" s="162" t="s">
        <v>246</v>
      </c>
      <c r="AF2385" s="162" t="s">
        <v>204</v>
      </c>
      <c r="AG2385" s="162" t="s">
        <v>197</v>
      </c>
    </row>
    <row r="2386" spans="1:33" x14ac:dyDescent="0.25">
      <c r="A2386" s="162" t="s">
        <v>252</v>
      </c>
      <c r="B2386" s="162" t="s">
        <v>197</v>
      </c>
      <c r="C2386" s="162" t="s">
        <v>197</v>
      </c>
      <c r="D2386" s="162" t="s">
        <v>1358</v>
      </c>
      <c r="E2386" s="162" t="s">
        <v>197</v>
      </c>
      <c r="F2386" s="162" t="s">
        <v>1359</v>
      </c>
      <c r="G2386" s="162" t="s">
        <v>2958</v>
      </c>
      <c r="H2386" s="162" t="s">
        <v>2959</v>
      </c>
      <c r="I2386" s="162" t="s">
        <v>2960</v>
      </c>
      <c r="J2386" s="162" t="s">
        <v>189</v>
      </c>
      <c r="K2386" s="162" t="s">
        <v>47</v>
      </c>
      <c r="L2386" s="162">
        <v>7</v>
      </c>
      <c r="M2386" s="162">
        <v>2020</v>
      </c>
      <c r="N2386" s="162" t="s">
        <v>3883</v>
      </c>
      <c r="O2386" s="162">
        <v>336</v>
      </c>
      <c r="P2386" s="162" t="s">
        <v>246</v>
      </c>
      <c r="Q2386" s="162" t="s">
        <v>246</v>
      </c>
      <c r="R2386" s="162" t="s">
        <v>242</v>
      </c>
      <c r="S2386" s="162" t="s">
        <v>204</v>
      </c>
      <c r="T2386" s="162" t="s">
        <v>204</v>
      </c>
      <c r="U2386" s="162" t="s">
        <v>246</v>
      </c>
      <c r="V2386" s="162" t="s">
        <v>246</v>
      </c>
      <c r="W2386" s="162" t="s">
        <v>204</v>
      </c>
      <c r="X2386" s="162" t="s">
        <v>246</v>
      </c>
      <c r="Y2386" s="162" t="s">
        <v>204</v>
      </c>
      <c r="Z2386" s="162" t="s">
        <v>246</v>
      </c>
      <c r="AA2386" s="162" t="s">
        <v>204</v>
      </c>
      <c r="AB2386" s="162" t="s">
        <v>246</v>
      </c>
      <c r="AC2386" s="162" t="s">
        <v>204</v>
      </c>
      <c r="AD2386" s="162" t="s">
        <v>204</v>
      </c>
      <c r="AE2386" s="162" t="s">
        <v>204</v>
      </c>
      <c r="AF2386" s="162" t="s">
        <v>204</v>
      </c>
      <c r="AG2386" s="162" t="s">
        <v>197</v>
      </c>
    </row>
    <row r="2387" spans="1:33" x14ac:dyDescent="0.25">
      <c r="A2387" s="162" t="s">
        <v>252</v>
      </c>
      <c r="B2387" s="162" t="s">
        <v>197</v>
      </c>
      <c r="C2387" s="162" t="s">
        <v>197</v>
      </c>
      <c r="D2387" s="162" t="s">
        <v>1358</v>
      </c>
      <c r="E2387" s="162" t="s">
        <v>197</v>
      </c>
      <c r="F2387" s="162" t="s">
        <v>1359</v>
      </c>
      <c r="G2387" s="162" t="s">
        <v>3212</v>
      </c>
      <c r="H2387" s="162" t="s">
        <v>3213</v>
      </c>
      <c r="I2387" s="162" t="s">
        <v>2960</v>
      </c>
      <c r="J2387" s="162" t="s">
        <v>189</v>
      </c>
      <c r="K2387" s="162" t="s">
        <v>47</v>
      </c>
      <c r="L2387" s="162">
        <v>7</v>
      </c>
      <c r="M2387" s="162">
        <v>2020</v>
      </c>
      <c r="N2387" s="162" t="s">
        <v>3884</v>
      </c>
      <c r="O2387" s="162">
        <v>25279</v>
      </c>
      <c r="P2387" s="162" t="s">
        <v>246</v>
      </c>
      <c r="Q2387" s="162" t="s">
        <v>246</v>
      </c>
      <c r="R2387" s="162" t="s">
        <v>242</v>
      </c>
      <c r="S2387" s="162" t="s">
        <v>204</v>
      </c>
      <c r="T2387" s="162" t="s">
        <v>204</v>
      </c>
      <c r="U2387" s="162" t="s">
        <v>246</v>
      </c>
      <c r="V2387" s="162" t="s">
        <v>246</v>
      </c>
      <c r="W2387" s="162" t="s">
        <v>204</v>
      </c>
      <c r="X2387" s="162" t="s">
        <v>246</v>
      </c>
      <c r="Y2387" s="162" t="s">
        <v>204</v>
      </c>
      <c r="Z2387" s="162" t="s">
        <v>246</v>
      </c>
      <c r="AA2387" s="162" t="s">
        <v>204</v>
      </c>
      <c r="AB2387" s="162" t="s">
        <v>246</v>
      </c>
      <c r="AC2387" s="162" t="s">
        <v>204</v>
      </c>
      <c r="AD2387" s="162" t="s">
        <v>204</v>
      </c>
      <c r="AE2387" s="162" t="s">
        <v>204</v>
      </c>
      <c r="AF2387" s="162" t="s">
        <v>204</v>
      </c>
      <c r="AG2387" s="162" t="s">
        <v>197</v>
      </c>
    </row>
    <row r="2388" spans="1:33" x14ac:dyDescent="0.25">
      <c r="A2388" s="162" t="s">
        <v>252</v>
      </c>
      <c r="B2388" s="162" t="s">
        <v>197</v>
      </c>
      <c r="C2388" s="162" t="s">
        <v>197</v>
      </c>
      <c r="D2388" s="162" t="s">
        <v>1358</v>
      </c>
      <c r="E2388" s="162" t="s">
        <v>197</v>
      </c>
      <c r="F2388" s="162" t="s">
        <v>1359</v>
      </c>
      <c r="G2388" s="162" t="s">
        <v>3212</v>
      </c>
      <c r="H2388" s="162" t="s">
        <v>3213</v>
      </c>
      <c r="I2388" s="162" t="s">
        <v>2960</v>
      </c>
      <c r="J2388" s="162" t="s">
        <v>189</v>
      </c>
      <c r="K2388" s="162" t="s">
        <v>47</v>
      </c>
      <c r="L2388" s="162">
        <v>8</v>
      </c>
      <c r="M2388" s="162">
        <v>2020</v>
      </c>
      <c r="N2388" s="162" t="s">
        <v>3885</v>
      </c>
      <c r="O2388" s="162">
        <v>17134</v>
      </c>
      <c r="P2388" s="162" t="s">
        <v>246</v>
      </c>
      <c r="Q2388" s="162" t="s">
        <v>246</v>
      </c>
      <c r="R2388" s="162" t="s">
        <v>242</v>
      </c>
      <c r="S2388" s="162" t="s">
        <v>204</v>
      </c>
      <c r="T2388" s="162" t="s">
        <v>204</v>
      </c>
      <c r="U2388" s="162" t="s">
        <v>246</v>
      </c>
      <c r="V2388" s="162" t="s">
        <v>246</v>
      </c>
      <c r="W2388" s="162" t="s">
        <v>204</v>
      </c>
      <c r="X2388" s="162" t="s">
        <v>246</v>
      </c>
      <c r="Y2388" s="162" t="s">
        <v>204</v>
      </c>
      <c r="Z2388" s="162" t="s">
        <v>246</v>
      </c>
      <c r="AA2388" s="162" t="s">
        <v>204</v>
      </c>
      <c r="AB2388" s="162" t="s">
        <v>246</v>
      </c>
      <c r="AC2388" s="162" t="s">
        <v>204</v>
      </c>
      <c r="AD2388" s="162" t="s">
        <v>204</v>
      </c>
      <c r="AE2388" s="162" t="s">
        <v>204</v>
      </c>
      <c r="AF2388" s="162" t="s">
        <v>204</v>
      </c>
      <c r="AG2388" s="162" t="s">
        <v>197</v>
      </c>
    </row>
    <row r="2389" spans="1:33" x14ac:dyDescent="0.25">
      <c r="A2389" s="162" t="s">
        <v>252</v>
      </c>
      <c r="B2389" s="162" t="s">
        <v>197</v>
      </c>
      <c r="C2389" s="162" t="s">
        <v>197</v>
      </c>
      <c r="D2389" s="162" t="s">
        <v>1358</v>
      </c>
      <c r="E2389" s="162" t="s">
        <v>197</v>
      </c>
      <c r="F2389" s="162" t="s">
        <v>1359</v>
      </c>
      <c r="G2389" s="162" t="s">
        <v>2296</v>
      </c>
      <c r="H2389" s="162" t="s">
        <v>2297</v>
      </c>
      <c r="I2389" s="162" t="s">
        <v>2195</v>
      </c>
      <c r="J2389" s="162" t="s">
        <v>187</v>
      </c>
      <c r="K2389" s="162" t="s">
        <v>52</v>
      </c>
      <c r="L2389" s="162">
        <v>7</v>
      </c>
      <c r="M2389" s="162">
        <v>2020</v>
      </c>
      <c r="N2389" s="162" t="s">
        <v>3886</v>
      </c>
      <c r="O2389" s="162">
        <v>1953</v>
      </c>
      <c r="P2389" s="162" t="s">
        <v>246</v>
      </c>
      <c r="Q2389" s="162" t="s">
        <v>246</v>
      </c>
      <c r="R2389" s="162" t="s">
        <v>242</v>
      </c>
      <c r="S2389" s="162" t="s">
        <v>204</v>
      </c>
      <c r="T2389" s="162" t="s">
        <v>204</v>
      </c>
      <c r="U2389" s="162" t="s">
        <v>246</v>
      </c>
      <c r="V2389" s="162" t="s">
        <v>246</v>
      </c>
      <c r="W2389" s="162" t="s">
        <v>204</v>
      </c>
      <c r="X2389" s="162" t="s">
        <v>246</v>
      </c>
      <c r="Y2389" s="162" t="s">
        <v>205</v>
      </c>
      <c r="Z2389" s="162" t="s">
        <v>246</v>
      </c>
      <c r="AA2389" s="162" t="s">
        <v>204</v>
      </c>
      <c r="AB2389" s="162" t="s">
        <v>246</v>
      </c>
      <c r="AC2389" s="162" t="s">
        <v>204</v>
      </c>
      <c r="AD2389" s="162" t="s">
        <v>204</v>
      </c>
      <c r="AE2389" s="162" t="s">
        <v>246</v>
      </c>
      <c r="AF2389" s="162" t="s">
        <v>204</v>
      </c>
      <c r="AG2389" s="162" t="s">
        <v>197</v>
      </c>
    </row>
    <row r="2390" spans="1:33" x14ac:dyDescent="0.25">
      <c r="A2390" s="162" t="s">
        <v>252</v>
      </c>
      <c r="B2390" s="162" t="s">
        <v>197</v>
      </c>
      <c r="C2390" s="162" t="s">
        <v>197</v>
      </c>
      <c r="D2390" s="162" t="s">
        <v>1358</v>
      </c>
      <c r="E2390" s="162" t="s">
        <v>197</v>
      </c>
      <c r="F2390" s="162" t="s">
        <v>1359</v>
      </c>
      <c r="G2390" s="162" t="s">
        <v>2296</v>
      </c>
      <c r="H2390" s="162" t="s">
        <v>2297</v>
      </c>
      <c r="I2390" s="162" t="s">
        <v>2195</v>
      </c>
      <c r="J2390" s="162" t="s">
        <v>187</v>
      </c>
      <c r="K2390" s="162" t="s">
        <v>52</v>
      </c>
      <c r="L2390" s="162">
        <v>8</v>
      </c>
      <c r="M2390" s="162">
        <v>2020</v>
      </c>
      <c r="N2390" s="162" t="s">
        <v>3887</v>
      </c>
      <c r="O2390" s="162">
        <v>2009</v>
      </c>
      <c r="P2390" s="162" t="s">
        <v>246</v>
      </c>
      <c r="Q2390" s="162" t="s">
        <v>246</v>
      </c>
      <c r="R2390" s="162" t="s">
        <v>242</v>
      </c>
      <c r="S2390" s="162" t="s">
        <v>204</v>
      </c>
      <c r="T2390" s="162" t="s">
        <v>204</v>
      </c>
      <c r="U2390" s="162" t="s">
        <v>246</v>
      </c>
      <c r="V2390" s="162" t="s">
        <v>246</v>
      </c>
      <c r="W2390" s="162" t="s">
        <v>204</v>
      </c>
      <c r="X2390" s="162" t="s">
        <v>246</v>
      </c>
      <c r="Y2390" s="162" t="s">
        <v>205</v>
      </c>
      <c r="Z2390" s="162" t="s">
        <v>246</v>
      </c>
      <c r="AA2390" s="162" t="s">
        <v>204</v>
      </c>
      <c r="AB2390" s="162" t="s">
        <v>246</v>
      </c>
      <c r="AC2390" s="162" t="s">
        <v>204</v>
      </c>
      <c r="AD2390" s="162" t="s">
        <v>204</v>
      </c>
      <c r="AE2390" s="162" t="s">
        <v>246</v>
      </c>
      <c r="AF2390" s="162" t="s">
        <v>204</v>
      </c>
      <c r="AG2390" s="162" t="s">
        <v>197</v>
      </c>
    </row>
    <row r="2391" spans="1:33" x14ac:dyDescent="0.25">
      <c r="A2391" s="162" t="s">
        <v>252</v>
      </c>
      <c r="B2391" s="162" t="s">
        <v>197</v>
      </c>
      <c r="C2391" s="162" t="s">
        <v>197</v>
      </c>
      <c r="D2391" s="162" t="s">
        <v>1358</v>
      </c>
      <c r="E2391" s="162" t="s">
        <v>197</v>
      </c>
      <c r="F2391" s="162" t="s">
        <v>1359</v>
      </c>
      <c r="G2391" s="162" t="s">
        <v>2296</v>
      </c>
      <c r="H2391" s="162" t="s">
        <v>2297</v>
      </c>
      <c r="I2391" s="162" t="s">
        <v>2195</v>
      </c>
      <c r="J2391" s="162" t="s">
        <v>187</v>
      </c>
      <c r="K2391" s="162" t="s">
        <v>52</v>
      </c>
      <c r="L2391" s="162">
        <v>9</v>
      </c>
      <c r="M2391" s="162">
        <v>2020</v>
      </c>
      <c r="N2391" s="162" t="s">
        <v>3888</v>
      </c>
      <c r="O2391" s="162">
        <v>1983</v>
      </c>
      <c r="P2391" s="162" t="s">
        <v>246</v>
      </c>
      <c r="Q2391" s="162" t="s">
        <v>246</v>
      </c>
      <c r="R2391" s="162" t="s">
        <v>242</v>
      </c>
      <c r="S2391" s="162" t="s">
        <v>204</v>
      </c>
      <c r="T2391" s="162" t="s">
        <v>204</v>
      </c>
      <c r="U2391" s="162" t="s">
        <v>246</v>
      </c>
      <c r="V2391" s="162" t="s">
        <v>246</v>
      </c>
      <c r="W2391" s="162" t="s">
        <v>204</v>
      </c>
      <c r="X2391" s="162" t="s">
        <v>246</v>
      </c>
      <c r="Y2391" s="162" t="s">
        <v>205</v>
      </c>
      <c r="Z2391" s="162" t="s">
        <v>246</v>
      </c>
      <c r="AA2391" s="162" t="s">
        <v>204</v>
      </c>
      <c r="AB2391" s="162" t="s">
        <v>246</v>
      </c>
      <c r="AC2391" s="162" t="s">
        <v>204</v>
      </c>
      <c r="AD2391" s="162" t="s">
        <v>204</v>
      </c>
      <c r="AE2391" s="162" t="s">
        <v>246</v>
      </c>
      <c r="AF2391" s="162" t="s">
        <v>204</v>
      </c>
      <c r="AG2391" s="162" t="s">
        <v>197</v>
      </c>
    </row>
    <row r="2392" spans="1:33" x14ac:dyDescent="0.25">
      <c r="A2392" s="162" t="s">
        <v>252</v>
      </c>
      <c r="B2392" s="162" t="s">
        <v>197</v>
      </c>
      <c r="C2392" s="162" t="s">
        <v>197</v>
      </c>
      <c r="D2392" s="162" t="s">
        <v>1358</v>
      </c>
      <c r="E2392" s="162" t="s">
        <v>197</v>
      </c>
      <c r="F2392" s="162" t="s">
        <v>1359</v>
      </c>
      <c r="G2392" s="162" t="s">
        <v>2304</v>
      </c>
      <c r="H2392" s="162" t="s">
        <v>2305</v>
      </c>
      <c r="I2392" s="162" t="s">
        <v>2195</v>
      </c>
      <c r="J2392" s="162" t="s">
        <v>187</v>
      </c>
      <c r="K2392" s="162" t="s">
        <v>52</v>
      </c>
      <c r="L2392" s="162">
        <v>9</v>
      </c>
      <c r="M2392" s="162">
        <v>2020</v>
      </c>
      <c r="N2392" s="162" t="s">
        <v>3889</v>
      </c>
      <c r="O2392" s="162">
        <v>579</v>
      </c>
      <c r="P2392" s="162" t="s">
        <v>246</v>
      </c>
      <c r="Q2392" s="162" t="s">
        <v>246</v>
      </c>
      <c r="R2392" s="162" t="s">
        <v>242</v>
      </c>
      <c r="S2392" s="162" t="s">
        <v>204</v>
      </c>
      <c r="T2392" s="162" t="s">
        <v>204</v>
      </c>
      <c r="U2392" s="162" t="s">
        <v>246</v>
      </c>
      <c r="V2392" s="162" t="s">
        <v>246</v>
      </c>
      <c r="W2392" s="162" t="s">
        <v>204</v>
      </c>
      <c r="X2392" s="162" t="s">
        <v>246</v>
      </c>
      <c r="Y2392" s="162" t="s">
        <v>205</v>
      </c>
      <c r="Z2392" s="162" t="s">
        <v>246</v>
      </c>
      <c r="AA2392" s="162" t="s">
        <v>204</v>
      </c>
      <c r="AB2392" s="162" t="s">
        <v>246</v>
      </c>
      <c r="AC2392" s="162" t="s">
        <v>204</v>
      </c>
      <c r="AD2392" s="162" t="s">
        <v>204</v>
      </c>
      <c r="AE2392" s="162" t="s">
        <v>246</v>
      </c>
      <c r="AF2392" s="162" t="s">
        <v>204</v>
      </c>
      <c r="AG2392" s="162" t="s">
        <v>197</v>
      </c>
    </row>
    <row r="2393" spans="1:33" x14ac:dyDescent="0.25">
      <c r="A2393" s="162" t="s">
        <v>252</v>
      </c>
      <c r="B2393" s="162" t="s">
        <v>197</v>
      </c>
      <c r="C2393" s="162" t="s">
        <v>197</v>
      </c>
      <c r="D2393" s="162" t="s">
        <v>1358</v>
      </c>
      <c r="E2393" s="162" t="s">
        <v>197</v>
      </c>
      <c r="F2393" s="162" t="s">
        <v>1359</v>
      </c>
      <c r="G2393" s="162" t="s">
        <v>2304</v>
      </c>
      <c r="H2393" s="162" t="s">
        <v>2305</v>
      </c>
      <c r="I2393" s="162" t="s">
        <v>2195</v>
      </c>
      <c r="J2393" s="162" t="s">
        <v>187</v>
      </c>
      <c r="K2393" s="162" t="s">
        <v>52</v>
      </c>
      <c r="L2393" s="162">
        <v>7</v>
      </c>
      <c r="M2393" s="162">
        <v>2020</v>
      </c>
      <c r="N2393" s="162" t="s">
        <v>3891</v>
      </c>
      <c r="O2393" s="162">
        <v>55</v>
      </c>
      <c r="P2393" s="162" t="s">
        <v>246</v>
      </c>
      <c r="Q2393" s="162" t="s">
        <v>246</v>
      </c>
      <c r="R2393" s="162" t="s">
        <v>242</v>
      </c>
      <c r="S2393" s="162" t="s">
        <v>204</v>
      </c>
      <c r="T2393" s="162" t="s">
        <v>204</v>
      </c>
      <c r="U2393" s="162" t="s">
        <v>246</v>
      </c>
      <c r="V2393" s="162" t="s">
        <v>246</v>
      </c>
      <c r="W2393" s="162" t="s">
        <v>204</v>
      </c>
      <c r="X2393" s="162" t="s">
        <v>246</v>
      </c>
      <c r="Y2393" s="162" t="s">
        <v>205</v>
      </c>
      <c r="Z2393" s="162" t="s">
        <v>246</v>
      </c>
      <c r="AA2393" s="162" t="s">
        <v>204</v>
      </c>
      <c r="AB2393" s="162" t="s">
        <v>246</v>
      </c>
      <c r="AC2393" s="162" t="s">
        <v>204</v>
      </c>
      <c r="AD2393" s="162" t="s">
        <v>204</v>
      </c>
      <c r="AE2393" s="162" t="s">
        <v>246</v>
      </c>
      <c r="AF2393" s="162" t="s">
        <v>204</v>
      </c>
      <c r="AG2393" s="162" t="s">
        <v>197</v>
      </c>
    </row>
    <row r="2394" spans="1:33" x14ac:dyDescent="0.25">
      <c r="A2394" s="162" t="s">
        <v>252</v>
      </c>
      <c r="B2394" s="162" t="s">
        <v>197</v>
      </c>
      <c r="C2394" s="162" t="s">
        <v>197</v>
      </c>
      <c r="D2394" s="162" t="s">
        <v>1358</v>
      </c>
      <c r="E2394" s="162" t="s">
        <v>197</v>
      </c>
      <c r="F2394" s="162" t="s">
        <v>1359</v>
      </c>
      <c r="G2394" s="162" t="s">
        <v>2304</v>
      </c>
      <c r="H2394" s="162" t="s">
        <v>2305</v>
      </c>
      <c r="I2394" s="162" t="s">
        <v>2195</v>
      </c>
      <c r="J2394" s="162" t="s">
        <v>187</v>
      </c>
      <c r="K2394" s="162" t="s">
        <v>52</v>
      </c>
      <c r="L2394" s="162">
        <v>7</v>
      </c>
      <c r="M2394" s="162">
        <v>2020</v>
      </c>
      <c r="N2394" s="162" t="s">
        <v>3892</v>
      </c>
      <c r="O2394" s="162">
        <v>750</v>
      </c>
      <c r="P2394" s="162" t="s">
        <v>246</v>
      </c>
      <c r="Q2394" s="162" t="s">
        <v>246</v>
      </c>
      <c r="R2394" s="162" t="s">
        <v>242</v>
      </c>
      <c r="S2394" s="162" t="s">
        <v>204</v>
      </c>
      <c r="T2394" s="162" t="s">
        <v>204</v>
      </c>
      <c r="U2394" s="162" t="s">
        <v>246</v>
      </c>
      <c r="V2394" s="162" t="s">
        <v>246</v>
      </c>
      <c r="W2394" s="162" t="s">
        <v>204</v>
      </c>
      <c r="X2394" s="162" t="s">
        <v>246</v>
      </c>
      <c r="Y2394" s="162" t="s">
        <v>205</v>
      </c>
      <c r="Z2394" s="162" t="s">
        <v>246</v>
      </c>
      <c r="AA2394" s="162" t="s">
        <v>204</v>
      </c>
      <c r="AB2394" s="162" t="s">
        <v>246</v>
      </c>
      <c r="AC2394" s="162" t="s">
        <v>204</v>
      </c>
      <c r="AD2394" s="162" t="s">
        <v>204</v>
      </c>
      <c r="AE2394" s="162" t="s">
        <v>246</v>
      </c>
      <c r="AF2394" s="162" t="s">
        <v>204</v>
      </c>
      <c r="AG2394" s="162" t="s">
        <v>197</v>
      </c>
    </row>
    <row r="2395" spans="1:33" x14ac:dyDescent="0.25">
      <c r="A2395" s="162" t="s">
        <v>252</v>
      </c>
      <c r="B2395" s="162" t="s">
        <v>197</v>
      </c>
      <c r="C2395" s="162" t="s">
        <v>197</v>
      </c>
      <c r="D2395" s="162" t="s">
        <v>1358</v>
      </c>
      <c r="E2395" s="162" t="s">
        <v>197</v>
      </c>
      <c r="F2395" s="162" t="s">
        <v>1359</v>
      </c>
      <c r="G2395" s="162" t="s">
        <v>2304</v>
      </c>
      <c r="H2395" s="162" t="s">
        <v>2305</v>
      </c>
      <c r="I2395" s="162" t="s">
        <v>2195</v>
      </c>
      <c r="J2395" s="162" t="s">
        <v>187</v>
      </c>
      <c r="K2395" s="162" t="s">
        <v>52</v>
      </c>
      <c r="L2395" s="162">
        <v>7</v>
      </c>
      <c r="M2395" s="162">
        <v>2020</v>
      </c>
      <c r="N2395" s="162" t="s">
        <v>3890</v>
      </c>
      <c r="O2395" s="162">
        <v>171</v>
      </c>
      <c r="P2395" s="162" t="s">
        <v>246</v>
      </c>
      <c r="Q2395" s="162" t="s">
        <v>246</v>
      </c>
      <c r="R2395" s="162" t="s">
        <v>242</v>
      </c>
      <c r="S2395" s="162" t="s">
        <v>204</v>
      </c>
      <c r="T2395" s="162" t="s">
        <v>204</v>
      </c>
      <c r="U2395" s="162" t="s">
        <v>246</v>
      </c>
      <c r="V2395" s="162" t="s">
        <v>246</v>
      </c>
      <c r="W2395" s="162" t="s">
        <v>204</v>
      </c>
      <c r="X2395" s="162" t="s">
        <v>246</v>
      </c>
      <c r="Y2395" s="162" t="s">
        <v>205</v>
      </c>
      <c r="Z2395" s="162" t="s">
        <v>246</v>
      </c>
      <c r="AA2395" s="162" t="s">
        <v>204</v>
      </c>
      <c r="AB2395" s="162" t="s">
        <v>246</v>
      </c>
      <c r="AC2395" s="162" t="s">
        <v>204</v>
      </c>
      <c r="AD2395" s="162" t="s">
        <v>204</v>
      </c>
      <c r="AE2395" s="162" t="s">
        <v>246</v>
      </c>
      <c r="AF2395" s="162" t="s">
        <v>204</v>
      </c>
      <c r="AG2395" s="162" t="s">
        <v>197</v>
      </c>
    </row>
    <row r="2396" spans="1:33" x14ac:dyDescent="0.25">
      <c r="A2396" s="162" t="s">
        <v>252</v>
      </c>
      <c r="B2396" s="162" t="s">
        <v>197</v>
      </c>
      <c r="C2396" s="162" t="s">
        <v>197</v>
      </c>
      <c r="D2396" s="162" t="s">
        <v>1358</v>
      </c>
      <c r="E2396" s="162" t="s">
        <v>197</v>
      </c>
      <c r="F2396" s="162" t="s">
        <v>1359</v>
      </c>
      <c r="G2396" s="162" t="s">
        <v>65</v>
      </c>
      <c r="H2396" s="162" t="s">
        <v>64</v>
      </c>
      <c r="I2396" s="162" t="s">
        <v>2059</v>
      </c>
      <c r="J2396" s="162" t="s">
        <v>1412</v>
      </c>
      <c r="K2396" s="162" t="s">
        <v>10</v>
      </c>
      <c r="L2396" s="162">
        <v>2</v>
      </c>
      <c r="M2396" s="162">
        <v>2021</v>
      </c>
      <c r="N2396" s="162" t="s">
        <v>3893</v>
      </c>
      <c r="O2396" s="162">
        <v>9488</v>
      </c>
      <c r="P2396" s="162" t="s">
        <v>246</v>
      </c>
      <c r="Q2396" s="162" t="s">
        <v>246</v>
      </c>
      <c r="R2396" s="162" t="s">
        <v>242</v>
      </c>
      <c r="S2396" s="162" t="s">
        <v>204</v>
      </c>
      <c r="T2396" s="162" t="s">
        <v>204</v>
      </c>
      <c r="U2396" s="162" t="s">
        <v>246</v>
      </c>
      <c r="V2396" s="162" t="s">
        <v>246</v>
      </c>
      <c r="W2396" s="162" t="s">
        <v>204</v>
      </c>
      <c r="X2396" s="162" t="s">
        <v>246</v>
      </c>
      <c r="Y2396" s="162" t="s">
        <v>205</v>
      </c>
      <c r="Z2396" s="162" t="s">
        <v>246</v>
      </c>
      <c r="AA2396" s="162" t="s">
        <v>204</v>
      </c>
      <c r="AB2396" s="162" t="s">
        <v>246</v>
      </c>
      <c r="AC2396" s="162" t="s">
        <v>204</v>
      </c>
      <c r="AD2396" s="162" t="s">
        <v>204</v>
      </c>
      <c r="AE2396" s="162" t="s">
        <v>204</v>
      </c>
      <c r="AF2396" s="162" t="s">
        <v>204</v>
      </c>
      <c r="AG2396" s="162" t="s">
        <v>197</v>
      </c>
    </row>
    <row r="2397" spans="1:33" x14ac:dyDescent="0.25">
      <c r="A2397" s="162" t="s">
        <v>252</v>
      </c>
      <c r="B2397" s="162" t="s">
        <v>197</v>
      </c>
      <c r="C2397" s="162" t="s">
        <v>197</v>
      </c>
      <c r="D2397" s="162" t="s">
        <v>1358</v>
      </c>
      <c r="E2397" s="162" t="s">
        <v>197</v>
      </c>
      <c r="F2397" s="162" t="s">
        <v>1359</v>
      </c>
      <c r="G2397" s="162" t="s">
        <v>65</v>
      </c>
      <c r="H2397" s="162" t="s">
        <v>64</v>
      </c>
      <c r="I2397" s="162" t="s">
        <v>2059</v>
      </c>
      <c r="J2397" s="162" t="s">
        <v>1412</v>
      </c>
      <c r="K2397" s="162" t="s">
        <v>10</v>
      </c>
      <c r="L2397" s="162">
        <v>3</v>
      </c>
      <c r="M2397" s="162">
        <v>2021</v>
      </c>
      <c r="N2397" s="162" t="s">
        <v>3894</v>
      </c>
      <c r="O2397" s="162">
        <v>5173</v>
      </c>
      <c r="P2397" s="162" t="s">
        <v>246</v>
      </c>
      <c r="Q2397" s="162" t="s">
        <v>246</v>
      </c>
      <c r="R2397" s="162" t="s">
        <v>242</v>
      </c>
      <c r="S2397" s="162" t="s">
        <v>204</v>
      </c>
      <c r="T2397" s="162" t="s">
        <v>204</v>
      </c>
      <c r="U2397" s="162" t="s">
        <v>246</v>
      </c>
      <c r="V2397" s="162" t="s">
        <v>246</v>
      </c>
      <c r="W2397" s="162" t="s">
        <v>204</v>
      </c>
      <c r="X2397" s="162" t="s">
        <v>246</v>
      </c>
      <c r="Y2397" s="162" t="s">
        <v>205</v>
      </c>
      <c r="Z2397" s="162" t="s">
        <v>246</v>
      </c>
      <c r="AA2397" s="162" t="s">
        <v>204</v>
      </c>
      <c r="AB2397" s="162" t="s">
        <v>246</v>
      </c>
      <c r="AC2397" s="162" t="s">
        <v>204</v>
      </c>
      <c r="AD2397" s="162" t="s">
        <v>204</v>
      </c>
      <c r="AE2397" s="162" t="s">
        <v>204</v>
      </c>
      <c r="AF2397" s="162" t="s">
        <v>204</v>
      </c>
      <c r="AG2397" s="162" t="s">
        <v>197</v>
      </c>
    </row>
    <row r="2398" spans="1:33" x14ac:dyDescent="0.25">
      <c r="A2398" s="162" t="s">
        <v>252</v>
      </c>
      <c r="B2398" s="162" t="s">
        <v>197</v>
      </c>
      <c r="C2398" s="162" t="s">
        <v>197</v>
      </c>
      <c r="D2398" s="162" t="s">
        <v>1358</v>
      </c>
      <c r="E2398" s="162" t="s">
        <v>197</v>
      </c>
      <c r="F2398" s="162" t="s">
        <v>1359</v>
      </c>
      <c r="G2398" s="162" t="s">
        <v>44</v>
      </c>
      <c r="H2398" s="162" t="s">
        <v>43</v>
      </c>
      <c r="I2398" s="162" t="s">
        <v>1564</v>
      </c>
      <c r="J2398" s="162" t="s">
        <v>186</v>
      </c>
      <c r="K2398" s="162" t="s">
        <v>10</v>
      </c>
      <c r="L2398" s="162">
        <v>11</v>
      </c>
      <c r="M2398" s="162">
        <v>2020</v>
      </c>
      <c r="N2398" s="162" t="s">
        <v>3901</v>
      </c>
      <c r="O2398" s="162">
        <v>4100</v>
      </c>
      <c r="P2398" s="162" t="s">
        <v>246</v>
      </c>
      <c r="Q2398" s="162" t="s">
        <v>246</v>
      </c>
      <c r="R2398" s="162" t="s">
        <v>242</v>
      </c>
      <c r="S2398" s="162" t="s">
        <v>204</v>
      </c>
      <c r="T2398" s="162" t="s">
        <v>204</v>
      </c>
      <c r="U2398" s="162" t="s">
        <v>246</v>
      </c>
      <c r="V2398" s="162" t="s">
        <v>246</v>
      </c>
      <c r="W2398" s="162" t="s">
        <v>204</v>
      </c>
      <c r="X2398" s="162" t="s">
        <v>205</v>
      </c>
      <c r="Y2398" s="162" t="s">
        <v>205</v>
      </c>
      <c r="Z2398" s="162" t="s">
        <v>246</v>
      </c>
      <c r="AA2398" s="162" t="s">
        <v>204</v>
      </c>
      <c r="AB2398" s="162" t="s">
        <v>246</v>
      </c>
      <c r="AC2398" s="162" t="s">
        <v>204</v>
      </c>
      <c r="AD2398" s="162" t="s">
        <v>204</v>
      </c>
      <c r="AE2398" s="162" t="s">
        <v>204</v>
      </c>
      <c r="AF2398" s="162" t="s">
        <v>204</v>
      </c>
      <c r="AG2398" s="162" t="s">
        <v>197</v>
      </c>
    </row>
    <row r="2399" spans="1:33" x14ac:dyDescent="0.25">
      <c r="A2399" s="162" t="s">
        <v>252</v>
      </c>
      <c r="B2399" s="162" t="s">
        <v>197</v>
      </c>
      <c r="C2399" s="162" t="s">
        <v>197</v>
      </c>
      <c r="D2399" s="162" t="s">
        <v>1358</v>
      </c>
      <c r="E2399" s="162" t="s">
        <v>197</v>
      </c>
      <c r="F2399" s="162" t="s">
        <v>1359</v>
      </c>
      <c r="G2399" s="162" t="s">
        <v>44</v>
      </c>
      <c r="H2399" s="162" t="s">
        <v>43</v>
      </c>
      <c r="I2399" s="162" t="s">
        <v>1564</v>
      </c>
      <c r="J2399" s="162" t="s">
        <v>186</v>
      </c>
      <c r="K2399" s="162" t="s">
        <v>10</v>
      </c>
      <c r="L2399" s="162">
        <v>11</v>
      </c>
      <c r="M2399" s="162">
        <v>2020</v>
      </c>
      <c r="N2399" s="162" t="s">
        <v>3902</v>
      </c>
      <c r="O2399" s="162">
        <v>6000</v>
      </c>
      <c r="P2399" s="162" t="s">
        <v>246</v>
      </c>
      <c r="Q2399" s="162" t="s">
        <v>246</v>
      </c>
      <c r="R2399" s="162" t="s">
        <v>242</v>
      </c>
      <c r="S2399" s="162" t="s">
        <v>204</v>
      </c>
      <c r="T2399" s="162" t="s">
        <v>204</v>
      </c>
      <c r="U2399" s="162" t="s">
        <v>246</v>
      </c>
      <c r="V2399" s="162" t="s">
        <v>246</v>
      </c>
      <c r="W2399" s="162" t="s">
        <v>204</v>
      </c>
      <c r="X2399" s="162" t="s">
        <v>205</v>
      </c>
      <c r="Y2399" s="162" t="s">
        <v>205</v>
      </c>
      <c r="Z2399" s="162" t="s">
        <v>246</v>
      </c>
      <c r="AA2399" s="162" t="s">
        <v>204</v>
      </c>
      <c r="AB2399" s="162" t="s">
        <v>246</v>
      </c>
      <c r="AC2399" s="162" t="s">
        <v>204</v>
      </c>
      <c r="AD2399" s="162" t="s">
        <v>204</v>
      </c>
      <c r="AE2399" s="162" t="s">
        <v>204</v>
      </c>
      <c r="AF2399" s="162" t="s">
        <v>204</v>
      </c>
      <c r="AG2399" s="162" t="s">
        <v>197</v>
      </c>
    </row>
    <row r="2400" spans="1:33" x14ac:dyDescent="0.25">
      <c r="A2400" s="162" t="s">
        <v>252</v>
      </c>
      <c r="B2400" s="162" t="s">
        <v>197</v>
      </c>
      <c r="C2400" s="162" t="s">
        <v>197</v>
      </c>
      <c r="D2400" s="162" t="s">
        <v>1358</v>
      </c>
      <c r="E2400" s="162" t="s">
        <v>197</v>
      </c>
      <c r="F2400" s="162" t="s">
        <v>1359</v>
      </c>
      <c r="G2400" s="162" t="s">
        <v>44</v>
      </c>
      <c r="H2400" s="162" t="s">
        <v>43</v>
      </c>
      <c r="I2400" s="162" t="s">
        <v>1564</v>
      </c>
      <c r="J2400" s="162" t="s">
        <v>186</v>
      </c>
      <c r="K2400" s="162" t="s">
        <v>10</v>
      </c>
      <c r="L2400" s="162">
        <v>8</v>
      </c>
      <c r="M2400" s="162">
        <v>2020</v>
      </c>
      <c r="N2400" s="162" t="s">
        <v>3897</v>
      </c>
      <c r="O2400" s="162">
        <v>6000</v>
      </c>
      <c r="P2400" s="162" t="s">
        <v>246</v>
      </c>
      <c r="Q2400" s="162" t="s">
        <v>246</v>
      </c>
      <c r="R2400" s="162" t="s">
        <v>242</v>
      </c>
      <c r="S2400" s="162" t="s">
        <v>204</v>
      </c>
      <c r="T2400" s="162" t="s">
        <v>204</v>
      </c>
      <c r="U2400" s="162" t="s">
        <v>246</v>
      </c>
      <c r="V2400" s="162" t="s">
        <v>246</v>
      </c>
      <c r="W2400" s="162" t="s">
        <v>204</v>
      </c>
      <c r="X2400" s="162" t="s">
        <v>205</v>
      </c>
      <c r="Y2400" s="162" t="s">
        <v>205</v>
      </c>
      <c r="Z2400" s="162" t="s">
        <v>246</v>
      </c>
      <c r="AA2400" s="162" t="s">
        <v>204</v>
      </c>
      <c r="AB2400" s="162" t="s">
        <v>246</v>
      </c>
      <c r="AC2400" s="162" t="s">
        <v>204</v>
      </c>
      <c r="AD2400" s="162" t="s">
        <v>204</v>
      </c>
      <c r="AE2400" s="162" t="s">
        <v>204</v>
      </c>
      <c r="AF2400" s="162" t="s">
        <v>204</v>
      </c>
      <c r="AG2400" s="162" t="s">
        <v>197</v>
      </c>
    </row>
    <row r="2401" spans="1:33" x14ac:dyDescent="0.25">
      <c r="A2401" s="162" t="s">
        <v>252</v>
      </c>
      <c r="B2401" s="162" t="s">
        <v>197</v>
      </c>
      <c r="C2401" s="162" t="s">
        <v>197</v>
      </c>
      <c r="D2401" s="162" t="s">
        <v>1358</v>
      </c>
      <c r="E2401" s="162" t="s">
        <v>197</v>
      </c>
      <c r="F2401" s="162" t="s">
        <v>1359</v>
      </c>
      <c r="G2401" s="162" t="s">
        <v>44</v>
      </c>
      <c r="H2401" s="162" t="s">
        <v>43</v>
      </c>
      <c r="I2401" s="162" t="s">
        <v>1564</v>
      </c>
      <c r="J2401" s="162" t="s">
        <v>186</v>
      </c>
      <c r="K2401" s="162" t="s">
        <v>10</v>
      </c>
      <c r="L2401" s="162">
        <v>10</v>
      </c>
      <c r="M2401" s="162">
        <v>2020</v>
      </c>
      <c r="N2401" s="162" t="s">
        <v>3899</v>
      </c>
      <c r="O2401" s="162">
        <v>6000</v>
      </c>
      <c r="P2401" s="162" t="s">
        <v>246</v>
      </c>
      <c r="Q2401" s="162" t="s">
        <v>246</v>
      </c>
      <c r="R2401" s="162" t="s">
        <v>242</v>
      </c>
      <c r="S2401" s="162" t="s">
        <v>204</v>
      </c>
      <c r="T2401" s="162" t="s">
        <v>204</v>
      </c>
      <c r="U2401" s="162" t="s">
        <v>246</v>
      </c>
      <c r="V2401" s="162" t="s">
        <v>246</v>
      </c>
      <c r="W2401" s="162" t="s">
        <v>204</v>
      </c>
      <c r="X2401" s="162" t="s">
        <v>205</v>
      </c>
      <c r="Y2401" s="162" t="s">
        <v>205</v>
      </c>
      <c r="Z2401" s="162" t="s">
        <v>246</v>
      </c>
      <c r="AA2401" s="162" t="s">
        <v>204</v>
      </c>
      <c r="AB2401" s="162" t="s">
        <v>246</v>
      </c>
      <c r="AC2401" s="162" t="s">
        <v>204</v>
      </c>
      <c r="AD2401" s="162" t="s">
        <v>204</v>
      </c>
      <c r="AE2401" s="162" t="s">
        <v>204</v>
      </c>
      <c r="AF2401" s="162" t="s">
        <v>204</v>
      </c>
      <c r="AG2401" s="162" t="s">
        <v>197</v>
      </c>
    </row>
    <row r="2402" spans="1:33" x14ac:dyDescent="0.25">
      <c r="A2402" s="162" t="s">
        <v>252</v>
      </c>
      <c r="B2402" s="162" t="s">
        <v>197</v>
      </c>
      <c r="C2402" s="162" t="s">
        <v>197</v>
      </c>
      <c r="D2402" s="162" t="s">
        <v>1358</v>
      </c>
      <c r="E2402" s="162" t="s">
        <v>197</v>
      </c>
      <c r="F2402" s="162" t="s">
        <v>1359</v>
      </c>
      <c r="G2402" s="162" t="s">
        <v>44</v>
      </c>
      <c r="H2402" s="162" t="s">
        <v>43</v>
      </c>
      <c r="I2402" s="162" t="s">
        <v>1564</v>
      </c>
      <c r="J2402" s="162" t="s">
        <v>186</v>
      </c>
      <c r="K2402" s="162" t="s">
        <v>10</v>
      </c>
      <c r="L2402" s="162">
        <v>10</v>
      </c>
      <c r="M2402" s="162">
        <v>2020</v>
      </c>
      <c r="N2402" s="162" t="s">
        <v>3900</v>
      </c>
      <c r="O2402" s="162">
        <v>6000</v>
      </c>
      <c r="P2402" s="162" t="s">
        <v>246</v>
      </c>
      <c r="Q2402" s="162" t="s">
        <v>246</v>
      </c>
      <c r="R2402" s="162" t="s">
        <v>242</v>
      </c>
      <c r="S2402" s="162" t="s">
        <v>204</v>
      </c>
      <c r="T2402" s="162" t="s">
        <v>204</v>
      </c>
      <c r="U2402" s="162" t="s">
        <v>246</v>
      </c>
      <c r="V2402" s="162" t="s">
        <v>246</v>
      </c>
      <c r="W2402" s="162" t="s">
        <v>204</v>
      </c>
      <c r="X2402" s="162" t="s">
        <v>205</v>
      </c>
      <c r="Y2402" s="162" t="s">
        <v>205</v>
      </c>
      <c r="Z2402" s="162" t="s">
        <v>246</v>
      </c>
      <c r="AA2402" s="162" t="s">
        <v>204</v>
      </c>
      <c r="AB2402" s="162" t="s">
        <v>246</v>
      </c>
      <c r="AC2402" s="162" t="s">
        <v>204</v>
      </c>
      <c r="AD2402" s="162" t="s">
        <v>204</v>
      </c>
      <c r="AE2402" s="162" t="s">
        <v>204</v>
      </c>
      <c r="AF2402" s="162" t="s">
        <v>204</v>
      </c>
      <c r="AG2402" s="162" t="s">
        <v>197</v>
      </c>
    </row>
    <row r="2403" spans="1:33" x14ac:dyDescent="0.25">
      <c r="A2403" s="162" t="s">
        <v>252</v>
      </c>
      <c r="B2403" s="162" t="s">
        <v>197</v>
      </c>
      <c r="C2403" s="162" t="s">
        <v>197</v>
      </c>
      <c r="D2403" s="162" t="s">
        <v>1358</v>
      </c>
      <c r="E2403" s="162" t="s">
        <v>197</v>
      </c>
      <c r="F2403" s="162" t="s">
        <v>1359</v>
      </c>
      <c r="G2403" s="162" t="s">
        <v>44</v>
      </c>
      <c r="H2403" s="162" t="s">
        <v>43</v>
      </c>
      <c r="I2403" s="162" t="s">
        <v>1564</v>
      </c>
      <c r="J2403" s="162" t="s">
        <v>186</v>
      </c>
      <c r="K2403" s="162" t="s">
        <v>10</v>
      </c>
      <c r="L2403" s="162">
        <v>7</v>
      </c>
      <c r="M2403" s="162">
        <v>2020</v>
      </c>
      <c r="N2403" s="162" t="s">
        <v>3896</v>
      </c>
      <c r="O2403" s="162">
        <v>6000</v>
      </c>
      <c r="P2403" s="162" t="s">
        <v>246</v>
      </c>
      <c r="Q2403" s="162" t="s">
        <v>246</v>
      </c>
      <c r="R2403" s="162" t="s">
        <v>242</v>
      </c>
      <c r="S2403" s="162" t="s">
        <v>204</v>
      </c>
      <c r="T2403" s="162" t="s">
        <v>204</v>
      </c>
      <c r="U2403" s="162" t="s">
        <v>246</v>
      </c>
      <c r="V2403" s="162" t="s">
        <v>246</v>
      </c>
      <c r="W2403" s="162" t="s">
        <v>204</v>
      </c>
      <c r="X2403" s="162" t="s">
        <v>205</v>
      </c>
      <c r="Y2403" s="162" t="s">
        <v>205</v>
      </c>
      <c r="Z2403" s="162" t="s">
        <v>246</v>
      </c>
      <c r="AA2403" s="162" t="s">
        <v>204</v>
      </c>
      <c r="AB2403" s="162" t="s">
        <v>246</v>
      </c>
      <c r="AC2403" s="162" t="s">
        <v>204</v>
      </c>
      <c r="AD2403" s="162" t="s">
        <v>204</v>
      </c>
      <c r="AE2403" s="162" t="s">
        <v>204</v>
      </c>
      <c r="AF2403" s="162" t="s">
        <v>204</v>
      </c>
      <c r="AG2403" s="162" t="s">
        <v>197</v>
      </c>
    </row>
    <row r="2404" spans="1:33" x14ac:dyDescent="0.25">
      <c r="A2404" s="162" t="s">
        <v>252</v>
      </c>
      <c r="B2404" s="162" t="s">
        <v>197</v>
      </c>
      <c r="C2404" s="162" t="s">
        <v>197</v>
      </c>
      <c r="D2404" s="162" t="s">
        <v>1358</v>
      </c>
      <c r="E2404" s="162" t="s">
        <v>197</v>
      </c>
      <c r="F2404" s="162" t="s">
        <v>1359</v>
      </c>
      <c r="G2404" s="162" t="s">
        <v>44</v>
      </c>
      <c r="H2404" s="162" t="s">
        <v>43</v>
      </c>
      <c r="I2404" s="162" t="s">
        <v>1564</v>
      </c>
      <c r="J2404" s="162" t="s">
        <v>186</v>
      </c>
      <c r="K2404" s="162" t="s">
        <v>10</v>
      </c>
      <c r="L2404" s="162">
        <v>12</v>
      </c>
      <c r="M2404" s="162">
        <v>2020</v>
      </c>
      <c r="N2404" s="162" t="s">
        <v>3895</v>
      </c>
      <c r="O2404" s="162">
        <v>5000</v>
      </c>
      <c r="P2404" s="162" t="s">
        <v>246</v>
      </c>
      <c r="Q2404" s="162" t="s">
        <v>246</v>
      </c>
      <c r="R2404" s="162" t="s">
        <v>242</v>
      </c>
      <c r="S2404" s="162" t="s">
        <v>204</v>
      </c>
      <c r="T2404" s="162" t="s">
        <v>204</v>
      </c>
      <c r="U2404" s="162" t="s">
        <v>246</v>
      </c>
      <c r="V2404" s="162" t="s">
        <v>246</v>
      </c>
      <c r="W2404" s="162" t="s">
        <v>204</v>
      </c>
      <c r="X2404" s="162" t="s">
        <v>205</v>
      </c>
      <c r="Y2404" s="162" t="s">
        <v>205</v>
      </c>
      <c r="Z2404" s="162" t="s">
        <v>246</v>
      </c>
      <c r="AA2404" s="162" t="s">
        <v>204</v>
      </c>
      <c r="AB2404" s="162" t="s">
        <v>246</v>
      </c>
      <c r="AC2404" s="162" t="s">
        <v>204</v>
      </c>
      <c r="AD2404" s="162" t="s">
        <v>204</v>
      </c>
      <c r="AE2404" s="162" t="s">
        <v>204</v>
      </c>
      <c r="AF2404" s="162" t="s">
        <v>204</v>
      </c>
      <c r="AG2404" s="162" t="s">
        <v>197</v>
      </c>
    </row>
    <row r="2405" spans="1:33" x14ac:dyDescent="0.25">
      <c r="A2405" s="162" t="s">
        <v>252</v>
      </c>
      <c r="B2405" s="162" t="s">
        <v>197</v>
      </c>
      <c r="C2405" s="162" t="s">
        <v>197</v>
      </c>
      <c r="D2405" s="162" t="s">
        <v>1358</v>
      </c>
      <c r="E2405" s="162" t="s">
        <v>197</v>
      </c>
      <c r="F2405" s="162" t="s">
        <v>1359</v>
      </c>
      <c r="G2405" s="162" t="s">
        <v>44</v>
      </c>
      <c r="H2405" s="162" t="s">
        <v>43</v>
      </c>
      <c r="I2405" s="162" t="s">
        <v>1564</v>
      </c>
      <c r="J2405" s="162" t="s">
        <v>186</v>
      </c>
      <c r="K2405" s="162" t="s">
        <v>10</v>
      </c>
      <c r="L2405" s="162">
        <v>9</v>
      </c>
      <c r="M2405" s="162">
        <v>2020</v>
      </c>
      <c r="N2405" s="162" t="s">
        <v>3898</v>
      </c>
      <c r="O2405" s="162">
        <v>6000</v>
      </c>
      <c r="P2405" s="162" t="s">
        <v>246</v>
      </c>
      <c r="Q2405" s="162" t="s">
        <v>246</v>
      </c>
      <c r="R2405" s="162" t="s">
        <v>242</v>
      </c>
      <c r="S2405" s="162" t="s">
        <v>204</v>
      </c>
      <c r="T2405" s="162" t="s">
        <v>204</v>
      </c>
      <c r="U2405" s="162" t="s">
        <v>246</v>
      </c>
      <c r="V2405" s="162" t="s">
        <v>246</v>
      </c>
      <c r="W2405" s="162" t="s">
        <v>204</v>
      </c>
      <c r="X2405" s="162" t="s">
        <v>205</v>
      </c>
      <c r="Y2405" s="162" t="s">
        <v>205</v>
      </c>
      <c r="Z2405" s="162" t="s">
        <v>246</v>
      </c>
      <c r="AA2405" s="162" t="s">
        <v>204</v>
      </c>
      <c r="AB2405" s="162" t="s">
        <v>246</v>
      </c>
      <c r="AC2405" s="162" t="s">
        <v>204</v>
      </c>
      <c r="AD2405" s="162" t="s">
        <v>204</v>
      </c>
      <c r="AE2405" s="162" t="s">
        <v>204</v>
      </c>
      <c r="AF2405" s="162" t="s">
        <v>204</v>
      </c>
      <c r="AG2405" s="162" t="s">
        <v>197</v>
      </c>
    </row>
    <row r="2406" spans="1:33" x14ac:dyDescent="0.25">
      <c r="A2406" s="162" t="s">
        <v>252</v>
      </c>
      <c r="B2406" s="162" t="s">
        <v>197</v>
      </c>
      <c r="C2406" s="162" t="s">
        <v>197</v>
      </c>
      <c r="D2406" s="162" t="s">
        <v>1358</v>
      </c>
      <c r="E2406" s="162" t="s">
        <v>197</v>
      </c>
      <c r="F2406" s="162" t="s">
        <v>1359</v>
      </c>
      <c r="G2406" s="162" t="s">
        <v>3018</v>
      </c>
      <c r="H2406" s="162" t="s">
        <v>3019</v>
      </c>
      <c r="I2406" s="162" t="s">
        <v>3020</v>
      </c>
      <c r="J2406" s="162" t="s">
        <v>189</v>
      </c>
      <c r="K2406" s="162" t="s">
        <v>47</v>
      </c>
      <c r="L2406" s="162">
        <v>7</v>
      </c>
      <c r="M2406" s="162">
        <v>2020</v>
      </c>
      <c r="N2406" s="162" t="s">
        <v>3903</v>
      </c>
      <c r="O2406" s="162">
        <v>9664</v>
      </c>
      <c r="P2406" s="162" t="s">
        <v>246</v>
      </c>
      <c r="Q2406" s="162" t="s">
        <v>246</v>
      </c>
      <c r="R2406" s="162" t="s">
        <v>242</v>
      </c>
      <c r="S2406" s="162" t="s">
        <v>204</v>
      </c>
      <c r="T2406" s="162" t="s">
        <v>204</v>
      </c>
      <c r="U2406" s="162" t="s">
        <v>246</v>
      </c>
      <c r="V2406" s="162" t="s">
        <v>246</v>
      </c>
      <c r="W2406" s="162" t="s">
        <v>204</v>
      </c>
      <c r="X2406" s="162" t="s">
        <v>246</v>
      </c>
      <c r="Y2406" s="162" t="s">
        <v>204</v>
      </c>
      <c r="Z2406" s="162" t="s">
        <v>246</v>
      </c>
      <c r="AA2406" s="162" t="s">
        <v>204</v>
      </c>
      <c r="AB2406" s="162" t="s">
        <v>246</v>
      </c>
      <c r="AC2406" s="162" t="s">
        <v>204</v>
      </c>
      <c r="AD2406" s="162" t="s">
        <v>204</v>
      </c>
      <c r="AE2406" s="162" t="s">
        <v>204</v>
      </c>
      <c r="AF2406" s="162" t="s">
        <v>204</v>
      </c>
      <c r="AG2406" s="162" t="s">
        <v>197</v>
      </c>
    </row>
    <row r="2407" spans="1:33" x14ac:dyDescent="0.25">
      <c r="A2407" s="162" t="s">
        <v>252</v>
      </c>
      <c r="B2407" s="162" t="s">
        <v>197</v>
      </c>
      <c r="C2407" s="162" t="s">
        <v>197</v>
      </c>
      <c r="D2407" s="162" t="s">
        <v>1358</v>
      </c>
      <c r="E2407" s="162" t="s">
        <v>197</v>
      </c>
      <c r="F2407" s="162" t="s">
        <v>1359</v>
      </c>
      <c r="G2407" s="162" t="s">
        <v>362</v>
      </c>
      <c r="H2407" s="162" t="s">
        <v>363</v>
      </c>
      <c r="I2407" s="162" t="s">
        <v>3020</v>
      </c>
      <c r="J2407" s="162" t="s">
        <v>189</v>
      </c>
      <c r="K2407" s="162" t="s">
        <v>47</v>
      </c>
      <c r="L2407" s="162">
        <v>4</v>
      </c>
      <c r="M2407" s="162">
        <v>2021</v>
      </c>
      <c r="N2407" s="162" t="s">
        <v>3904</v>
      </c>
      <c r="O2407" s="162">
        <v>13607</v>
      </c>
      <c r="P2407" s="162" t="s">
        <v>246</v>
      </c>
      <c r="Q2407" s="162" t="s">
        <v>246</v>
      </c>
      <c r="R2407" s="162" t="s">
        <v>242</v>
      </c>
      <c r="S2407" s="162" t="s">
        <v>204</v>
      </c>
      <c r="T2407" s="162" t="s">
        <v>204</v>
      </c>
      <c r="U2407" s="162" t="s">
        <v>246</v>
      </c>
      <c r="V2407" s="162" t="s">
        <v>246</v>
      </c>
      <c r="W2407" s="162" t="s">
        <v>204</v>
      </c>
      <c r="X2407" s="162" t="s">
        <v>246</v>
      </c>
      <c r="Y2407" s="162" t="s">
        <v>204</v>
      </c>
      <c r="Z2407" s="162" t="s">
        <v>246</v>
      </c>
      <c r="AA2407" s="162" t="s">
        <v>204</v>
      </c>
      <c r="AB2407" s="162" t="s">
        <v>246</v>
      </c>
      <c r="AC2407" s="162" t="s">
        <v>204</v>
      </c>
      <c r="AD2407" s="162" t="s">
        <v>204</v>
      </c>
      <c r="AE2407" s="162" t="s">
        <v>204</v>
      </c>
      <c r="AF2407" s="162" t="s">
        <v>204</v>
      </c>
      <c r="AG2407" s="162" t="s">
        <v>197</v>
      </c>
    </row>
    <row r="2408" spans="1:33" x14ac:dyDescent="0.25">
      <c r="A2408" s="162" t="s">
        <v>252</v>
      </c>
      <c r="B2408" s="162" t="s">
        <v>197</v>
      </c>
      <c r="C2408" s="162" t="s">
        <v>197</v>
      </c>
      <c r="D2408" s="162" t="s">
        <v>1358</v>
      </c>
      <c r="E2408" s="162" t="s">
        <v>197</v>
      </c>
      <c r="F2408" s="162" t="s">
        <v>1359</v>
      </c>
      <c r="G2408" s="162" t="s">
        <v>362</v>
      </c>
      <c r="H2408" s="162" t="s">
        <v>363</v>
      </c>
      <c r="I2408" s="162" t="s">
        <v>3020</v>
      </c>
      <c r="J2408" s="162" t="s">
        <v>189</v>
      </c>
      <c r="K2408" s="162" t="s">
        <v>47</v>
      </c>
      <c r="L2408" s="162">
        <v>5</v>
      </c>
      <c r="M2408" s="162">
        <v>2021</v>
      </c>
      <c r="N2408" s="162" t="s">
        <v>3905</v>
      </c>
      <c r="O2408" s="162">
        <v>11393</v>
      </c>
      <c r="P2408" s="162" t="s">
        <v>246</v>
      </c>
      <c r="Q2408" s="162" t="s">
        <v>246</v>
      </c>
      <c r="R2408" s="162" t="s">
        <v>242</v>
      </c>
      <c r="S2408" s="162" t="s">
        <v>204</v>
      </c>
      <c r="T2408" s="162" t="s">
        <v>204</v>
      </c>
      <c r="U2408" s="162" t="s">
        <v>246</v>
      </c>
      <c r="V2408" s="162" t="s">
        <v>246</v>
      </c>
      <c r="W2408" s="162" t="s">
        <v>204</v>
      </c>
      <c r="X2408" s="162" t="s">
        <v>246</v>
      </c>
      <c r="Y2408" s="162" t="s">
        <v>204</v>
      </c>
      <c r="Z2408" s="162" t="s">
        <v>246</v>
      </c>
      <c r="AA2408" s="162" t="s">
        <v>204</v>
      </c>
      <c r="AB2408" s="162" t="s">
        <v>246</v>
      </c>
      <c r="AC2408" s="162" t="s">
        <v>204</v>
      </c>
      <c r="AD2408" s="162" t="s">
        <v>204</v>
      </c>
      <c r="AE2408" s="162" t="s">
        <v>204</v>
      </c>
      <c r="AF2408" s="162" t="s">
        <v>204</v>
      </c>
      <c r="AG2408" s="162" t="s">
        <v>197</v>
      </c>
    </row>
    <row r="2409" spans="1:33" x14ac:dyDescent="0.25">
      <c r="A2409" s="162" t="s">
        <v>252</v>
      </c>
      <c r="B2409" s="162" t="s">
        <v>197</v>
      </c>
      <c r="C2409" s="162" t="s">
        <v>197</v>
      </c>
      <c r="D2409" s="162" t="s">
        <v>1358</v>
      </c>
      <c r="E2409" s="162" t="s">
        <v>197</v>
      </c>
      <c r="F2409" s="162" t="s">
        <v>1359</v>
      </c>
      <c r="G2409" s="162" t="s">
        <v>3906</v>
      </c>
      <c r="H2409" s="162" t="s">
        <v>3907</v>
      </c>
      <c r="I2409" s="162" t="s">
        <v>3908</v>
      </c>
      <c r="J2409" s="162" t="s">
        <v>181</v>
      </c>
      <c r="K2409" s="162" t="s">
        <v>47</v>
      </c>
      <c r="L2409" s="162">
        <v>9</v>
      </c>
      <c r="M2409" s="162">
        <v>2020</v>
      </c>
      <c r="N2409" s="162" t="s">
        <v>3911</v>
      </c>
      <c r="O2409" s="162">
        <v>8023</v>
      </c>
      <c r="P2409" s="162" t="s">
        <v>246</v>
      </c>
      <c r="Q2409" s="162" t="s">
        <v>246</v>
      </c>
      <c r="R2409" s="162" t="s">
        <v>242</v>
      </c>
      <c r="S2409" s="162" t="s">
        <v>204</v>
      </c>
      <c r="T2409" s="162" t="s">
        <v>204</v>
      </c>
      <c r="U2409" s="162" t="s">
        <v>246</v>
      </c>
      <c r="V2409" s="162" t="s">
        <v>246</v>
      </c>
      <c r="W2409" s="162" t="s">
        <v>204</v>
      </c>
      <c r="X2409" s="162" t="s">
        <v>246</v>
      </c>
      <c r="Y2409" s="162" t="s">
        <v>204</v>
      </c>
      <c r="Z2409" s="162" t="s">
        <v>246</v>
      </c>
      <c r="AA2409" s="162" t="s">
        <v>204</v>
      </c>
      <c r="AB2409" s="162" t="s">
        <v>246</v>
      </c>
      <c r="AC2409" s="162" t="s">
        <v>204</v>
      </c>
      <c r="AD2409" s="162" t="s">
        <v>204</v>
      </c>
      <c r="AE2409" s="162" t="s">
        <v>246</v>
      </c>
      <c r="AF2409" s="162" t="s">
        <v>204</v>
      </c>
      <c r="AG2409" s="162" t="s">
        <v>197</v>
      </c>
    </row>
    <row r="2410" spans="1:33" x14ac:dyDescent="0.25">
      <c r="A2410" s="162" t="s">
        <v>252</v>
      </c>
      <c r="B2410" s="162" t="s">
        <v>197</v>
      </c>
      <c r="C2410" s="162" t="s">
        <v>197</v>
      </c>
      <c r="D2410" s="162" t="s">
        <v>1358</v>
      </c>
      <c r="E2410" s="162" t="s">
        <v>197</v>
      </c>
      <c r="F2410" s="162" t="s">
        <v>1359</v>
      </c>
      <c r="G2410" s="162" t="s">
        <v>3906</v>
      </c>
      <c r="H2410" s="162" t="s">
        <v>3907</v>
      </c>
      <c r="I2410" s="162" t="s">
        <v>3908</v>
      </c>
      <c r="J2410" s="162" t="s">
        <v>181</v>
      </c>
      <c r="K2410" s="162" t="s">
        <v>47</v>
      </c>
      <c r="L2410" s="162">
        <v>8</v>
      </c>
      <c r="M2410" s="162">
        <v>2020</v>
      </c>
      <c r="N2410" s="162" t="s">
        <v>3910</v>
      </c>
      <c r="O2410" s="162">
        <v>7804</v>
      </c>
      <c r="P2410" s="162" t="s">
        <v>246</v>
      </c>
      <c r="Q2410" s="162" t="s">
        <v>246</v>
      </c>
      <c r="R2410" s="162" t="s">
        <v>242</v>
      </c>
      <c r="S2410" s="162" t="s">
        <v>204</v>
      </c>
      <c r="T2410" s="162" t="s">
        <v>204</v>
      </c>
      <c r="U2410" s="162" t="s">
        <v>246</v>
      </c>
      <c r="V2410" s="162" t="s">
        <v>246</v>
      </c>
      <c r="W2410" s="162" t="s">
        <v>204</v>
      </c>
      <c r="X2410" s="162" t="s">
        <v>246</v>
      </c>
      <c r="Y2410" s="162" t="s">
        <v>204</v>
      </c>
      <c r="Z2410" s="162" t="s">
        <v>246</v>
      </c>
      <c r="AA2410" s="162" t="s">
        <v>204</v>
      </c>
      <c r="AB2410" s="162" t="s">
        <v>246</v>
      </c>
      <c r="AC2410" s="162" t="s">
        <v>204</v>
      </c>
      <c r="AD2410" s="162" t="s">
        <v>204</v>
      </c>
      <c r="AE2410" s="162" t="s">
        <v>246</v>
      </c>
      <c r="AF2410" s="162" t="s">
        <v>204</v>
      </c>
      <c r="AG2410" s="162" t="s">
        <v>197</v>
      </c>
    </row>
    <row r="2411" spans="1:33" x14ac:dyDescent="0.25">
      <c r="A2411" s="162" t="s">
        <v>252</v>
      </c>
      <c r="B2411" s="162" t="s">
        <v>197</v>
      </c>
      <c r="C2411" s="162" t="s">
        <v>197</v>
      </c>
      <c r="D2411" s="162" t="s">
        <v>1358</v>
      </c>
      <c r="E2411" s="162" t="s">
        <v>197</v>
      </c>
      <c r="F2411" s="162" t="s">
        <v>1359</v>
      </c>
      <c r="G2411" s="162" t="s">
        <v>3906</v>
      </c>
      <c r="H2411" s="162" t="s">
        <v>3907</v>
      </c>
      <c r="I2411" s="162" t="s">
        <v>3908</v>
      </c>
      <c r="J2411" s="162" t="s">
        <v>181</v>
      </c>
      <c r="K2411" s="162" t="s">
        <v>47</v>
      </c>
      <c r="L2411" s="162">
        <v>7</v>
      </c>
      <c r="M2411" s="162">
        <v>2020</v>
      </c>
      <c r="N2411" s="162" t="s">
        <v>3909</v>
      </c>
      <c r="O2411" s="162">
        <v>8846</v>
      </c>
      <c r="P2411" s="162" t="s">
        <v>246</v>
      </c>
      <c r="Q2411" s="162" t="s">
        <v>246</v>
      </c>
      <c r="R2411" s="162" t="s">
        <v>242</v>
      </c>
      <c r="S2411" s="162" t="s">
        <v>204</v>
      </c>
      <c r="T2411" s="162" t="s">
        <v>204</v>
      </c>
      <c r="U2411" s="162" t="s">
        <v>246</v>
      </c>
      <c r="V2411" s="162" t="s">
        <v>246</v>
      </c>
      <c r="W2411" s="162" t="s">
        <v>204</v>
      </c>
      <c r="X2411" s="162" t="s">
        <v>246</v>
      </c>
      <c r="Y2411" s="162" t="s">
        <v>204</v>
      </c>
      <c r="Z2411" s="162" t="s">
        <v>246</v>
      </c>
      <c r="AA2411" s="162" t="s">
        <v>204</v>
      </c>
      <c r="AB2411" s="162" t="s">
        <v>246</v>
      </c>
      <c r="AC2411" s="162" t="s">
        <v>204</v>
      </c>
      <c r="AD2411" s="162" t="s">
        <v>204</v>
      </c>
      <c r="AE2411" s="162" t="s">
        <v>246</v>
      </c>
      <c r="AF2411" s="162" t="s">
        <v>204</v>
      </c>
      <c r="AG2411" s="162" t="s">
        <v>197</v>
      </c>
    </row>
    <row r="2412" spans="1:33" x14ac:dyDescent="0.25">
      <c r="A2412" s="162" t="s">
        <v>252</v>
      </c>
      <c r="B2412" s="162" t="s">
        <v>197</v>
      </c>
      <c r="C2412" s="162" t="s">
        <v>197</v>
      </c>
      <c r="D2412" s="162" t="s">
        <v>1358</v>
      </c>
      <c r="E2412" s="162" t="s">
        <v>197</v>
      </c>
      <c r="F2412" s="162" t="s">
        <v>1359</v>
      </c>
      <c r="G2412" s="162" t="s">
        <v>3240</v>
      </c>
      <c r="H2412" s="162" t="s">
        <v>3241</v>
      </c>
      <c r="I2412" s="162" t="s">
        <v>3242</v>
      </c>
      <c r="J2412" s="162" t="s">
        <v>182</v>
      </c>
      <c r="K2412" s="162" t="s">
        <v>47</v>
      </c>
      <c r="L2412" s="162">
        <v>12</v>
      </c>
      <c r="M2412" s="162">
        <v>2020</v>
      </c>
      <c r="N2412" s="162" t="s">
        <v>3913</v>
      </c>
      <c r="O2412" s="162">
        <v>201</v>
      </c>
      <c r="P2412" s="162" t="s">
        <v>246</v>
      </c>
      <c r="Q2412" s="162" t="s">
        <v>246</v>
      </c>
      <c r="R2412" s="162" t="s">
        <v>242</v>
      </c>
      <c r="S2412" s="162" t="s">
        <v>204</v>
      </c>
      <c r="T2412" s="162" t="s">
        <v>204</v>
      </c>
      <c r="U2412" s="162" t="s">
        <v>246</v>
      </c>
      <c r="V2412" s="162" t="s">
        <v>246</v>
      </c>
      <c r="W2412" s="162" t="s">
        <v>204</v>
      </c>
      <c r="X2412" s="162" t="s">
        <v>246</v>
      </c>
      <c r="Y2412" s="162" t="s">
        <v>204</v>
      </c>
      <c r="Z2412" s="162" t="s">
        <v>246</v>
      </c>
      <c r="AA2412" s="162" t="s">
        <v>204</v>
      </c>
      <c r="AB2412" s="162" t="s">
        <v>246</v>
      </c>
      <c r="AC2412" s="162" t="s">
        <v>204</v>
      </c>
      <c r="AD2412" s="162" t="s">
        <v>204</v>
      </c>
      <c r="AE2412" s="162" t="s">
        <v>204</v>
      </c>
      <c r="AF2412" s="162" t="s">
        <v>204</v>
      </c>
      <c r="AG2412" s="162" t="s">
        <v>197</v>
      </c>
    </row>
    <row r="2413" spans="1:33" x14ac:dyDescent="0.25">
      <c r="A2413" s="162" t="s">
        <v>252</v>
      </c>
      <c r="B2413" s="162" t="s">
        <v>197</v>
      </c>
      <c r="C2413" s="162" t="s">
        <v>197</v>
      </c>
      <c r="D2413" s="162" t="s">
        <v>1358</v>
      </c>
      <c r="E2413" s="162" t="s">
        <v>197</v>
      </c>
      <c r="F2413" s="162" t="s">
        <v>1359</v>
      </c>
      <c r="G2413" s="162" t="s">
        <v>3240</v>
      </c>
      <c r="H2413" s="162" t="s">
        <v>3241</v>
      </c>
      <c r="I2413" s="162" t="s">
        <v>3242</v>
      </c>
      <c r="J2413" s="162" t="s">
        <v>182</v>
      </c>
      <c r="K2413" s="162" t="s">
        <v>47</v>
      </c>
      <c r="L2413" s="162">
        <v>11</v>
      </c>
      <c r="M2413" s="162">
        <v>2020</v>
      </c>
      <c r="N2413" s="162" t="s">
        <v>3912</v>
      </c>
      <c r="O2413" s="162">
        <v>262</v>
      </c>
      <c r="P2413" s="162" t="s">
        <v>246</v>
      </c>
      <c r="Q2413" s="162" t="s">
        <v>246</v>
      </c>
      <c r="R2413" s="162" t="s">
        <v>242</v>
      </c>
      <c r="S2413" s="162" t="s">
        <v>204</v>
      </c>
      <c r="T2413" s="162" t="s">
        <v>204</v>
      </c>
      <c r="U2413" s="162" t="s">
        <v>246</v>
      </c>
      <c r="V2413" s="162" t="s">
        <v>246</v>
      </c>
      <c r="W2413" s="162" t="s">
        <v>204</v>
      </c>
      <c r="X2413" s="162" t="s">
        <v>246</v>
      </c>
      <c r="Y2413" s="162" t="s">
        <v>204</v>
      </c>
      <c r="Z2413" s="162" t="s">
        <v>246</v>
      </c>
      <c r="AA2413" s="162" t="s">
        <v>204</v>
      </c>
      <c r="AB2413" s="162" t="s">
        <v>246</v>
      </c>
      <c r="AC2413" s="162" t="s">
        <v>204</v>
      </c>
      <c r="AD2413" s="162" t="s">
        <v>204</v>
      </c>
      <c r="AE2413" s="162" t="s">
        <v>204</v>
      </c>
      <c r="AF2413" s="162" t="s">
        <v>204</v>
      </c>
      <c r="AG2413" s="162" t="s">
        <v>197</v>
      </c>
    </row>
    <row r="2414" spans="1:33" x14ac:dyDescent="0.25">
      <c r="A2414" s="162" t="s">
        <v>252</v>
      </c>
      <c r="B2414" s="162" t="s">
        <v>197</v>
      </c>
      <c r="C2414" s="162" t="s">
        <v>197</v>
      </c>
      <c r="D2414" s="162" t="s">
        <v>1358</v>
      </c>
      <c r="E2414" s="162" t="s">
        <v>197</v>
      </c>
      <c r="F2414" s="162" t="s">
        <v>1359</v>
      </c>
      <c r="G2414" s="162" t="s">
        <v>3240</v>
      </c>
      <c r="H2414" s="162" t="s">
        <v>3241</v>
      </c>
      <c r="I2414" s="162" t="s">
        <v>3242</v>
      </c>
      <c r="J2414" s="162" t="s">
        <v>182</v>
      </c>
      <c r="K2414" s="162" t="s">
        <v>47</v>
      </c>
      <c r="L2414" s="162">
        <v>10</v>
      </c>
      <c r="M2414" s="162">
        <v>2020</v>
      </c>
      <c r="N2414" s="162" t="s">
        <v>3914</v>
      </c>
      <c r="O2414" s="162">
        <v>65</v>
      </c>
      <c r="P2414" s="162" t="s">
        <v>246</v>
      </c>
      <c r="Q2414" s="162" t="s">
        <v>246</v>
      </c>
      <c r="R2414" s="162" t="s">
        <v>242</v>
      </c>
      <c r="S2414" s="162" t="s">
        <v>204</v>
      </c>
      <c r="T2414" s="162" t="s">
        <v>204</v>
      </c>
      <c r="U2414" s="162" t="s">
        <v>246</v>
      </c>
      <c r="V2414" s="162" t="s">
        <v>246</v>
      </c>
      <c r="W2414" s="162" t="s">
        <v>204</v>
      </c>
      <c r="X2414" s="162" t="s">
        <v>246</v>
      </c>
      <c r="Y2414" s="162" t="s">
        <v>204</v>
      </c>
      <c r="Z2414" s="162" t="s">
        <v>246</v>
      </c>
      <c r="AA2414" s="162" t="s">
        <v>204</v>
      </c>
      <c r="AB2414" s="162" t="s">
        <v>246</v>
      </c>
      <c r="AC2414" s="162" t="s">
        <v>204</v>
      </c>
      <c r="AD2414" s="162" t="s">
        <v>204</v>
      </c>
      <c r="AE2414" s="162" t="s">
        <v>204</v>
      </c>
      <c r="AF2414" s="162" t="s">
        <v>204</v>
      </c>
      <c r="AG2414" s="162" t="s">
        <v>197</v>
      </c>
    </row>
    <row r="2415" spans="1:33" x14ac:dyDescent="0.25">
      <c r="A2415" s="162" t="s">
        <v>252</v>
      </c>
      <c r="B2415" s="162" t="s">
        <v>197</v>
      </c>
      <c r="C2415" s="162" t="s">
        <v>197</v>
      </c>
      <c r="D2415" s="162" t="s">
        <v>1358</v>
      </c>
      <c r="E2415" s="162" t="s">
        <v>197</v>
      </c>
      <c r="F2415" s="162" t="s">
        <v>1359</v>
      </c>
      <c r="G2415" s="162" t="s">
        <v>3249</v>
      </c>
      <c r="H2415" s="162" t="s">
        <v>3250</v>
      </c>
      <c r="I2415" s="162" t="s">
        <v>3242</v>
      </c>
      <c r="J2415" s="162" t="s">
        <v>182</v>
      </c>
      <c r="K2415" s="162" t="s">
        <v>47</v>
      </c>
      <c r="L2415" s="162">
        <v>12</v>
      </c>
      <c r="M2415" s="162">
        <v>2020</v>
      </c>
      <c r="N2415" s="162" t="s">
        <v>3917</v>
      </c>
      <c r="O2415" s="162">
        <v>181</v>
      </c>
      <c r="P2415" s="162" t="s">
        <v>246</v>
      </c>
      <c r="Q2415" s="162" t="s">
        <v>246</v>
      </c>
      <c r="R2415" s="162" t="s">
        <v>242</v>
      </c>
      <c r="S2415" s="162" t="s">
        <v>204</v>
      </c>
      <c r="T2415" s="162" t="s">
        <v>204</v>
      </c>
      <c r="U2415" s="162" t="s">
        <v>246</v>
      </c>
      <c r="V2415" s="162" t="s">
        <v>246</v>
      </c>
      <c r="W2415" s="162" t="s">
        <v>204</v>
      </c>
      <c r="X2415" s="162" t="s">
        <v>246</v>
      </c>
      <c r="Y2415" s="162" t="s">
        <v>204</v>
      </c>
      <c r="Z2415" s="162" t="s">
        <v>246</v>
      </c>
      <c r="AA2415" s="162" t="s">
        <v>204</v>
      </c>
      <c r="AB2415" s="162" t="s">
        <v>246</v>
      </c>
      <c r="AC2415" s="162" t="s">
        <v>204</v>
      </c>
      <c r="AD2415" s="162" t="s">
        <v>204</v>
      </c>
      <c r="AE2415" s="162" t="s">
        <v>204</v>
      </c>
      <c r="AF2415" s="162" t="s">
        <v>204</v>
      </c>
      <c r="AG2415" s="162" t="s">
        <v>197</v>
      </c>
    </row>
    <row r="2416" spans="1:33" x14ac:dyDescent="0.25">
      <c r="A2416" s="162" t="s">
        <v>252</v>
      </c>
      <c r="B2416" s="162" t="s">
        <v>197</v>
      </c>
      <c r="C2416" s="162" t="s">
        <v>197</v>
      </c>
      <c r="D2416" s="162" t="s">
        <v>1358</v>
      </c>
      <c r="E2416" s="162" t="s">
        <v>197</v>
      </c>
      <c r="F2416" s="162" t="s">
        <v>1359</v>
      </c>
      <c r="G2416" s="162" t="s">
        <v>3249</v>
      </c>
      <c r="H2416" s="162" t="s">
        <v>3250</v>
      </c>
      <c r="I2416" s="162" t="s">
        <v>3242</v>
      </c>
      <c r="J2416" s="162" t="s">
        <v>182</v>
      </c>
      <c r="K2416" s="162" t="s">
        <v>47</v>
      </c>
      <c r="L2416" s="162">
        <v>10</v>
      </c>
      <c r="M2416" s="162">
        <v>2020</v>
      </c>
      <c r="N2416" s="162" t="s">
        <v>3916</v>
      </c>
      <c r="O2416" s="162">
        <v>347</v>
      </c>
      <c r="P2416" s="162" t="s">
        <v>246</v>
      </c>
      <c r="Q2416" s="162" t="s">
        <v>246</v>
      </c>
      <c r="R2416" s="162" t="s">
        <v>242</v>
      </c>
      <c r="S2416" s="162" t="s">
        <v>204</v>
      </c>
      <c r="T2416" s="162" t="s">
        <v>204</v>
      </c>
      <c r="U2416" s="162" t="s">
        <v>246</v>
      </c>
      <c r="V2416" s="162" t="s">
        <v>246</v>
      </c>
      <c r="W2416" s="162" t="s">
        <v>204</v>
      </c>
      <c r="X2416" s="162" t="s">
        <v>246</v>
      </c>
      <c r="Y2416" s="162" t="s">
        <v>204</v>
      </c>
      <c r="Z2416" s="162" t="s">
        <v>246</v>
      </c>
      <c r="AA2416" s="162" t="s">
        <v>204</v>
      </c>
      <c r="AB2416" s="162" t="s">
        <v>246</v>
      </c>
      <c r="AC2416" s="162" t="s">
        <v>204</v>
      </c>
      <c r="AD2416" s="162" t="s">
        <v>204</v>
      </c>
      <c r="AE2416" s="162" t="s">
        <v>204</v>
      </c>
      <c r="AF2416" s="162" t="s">
        <v>204</v>
      </c>
      <c r="AG2416" s="162" t="s">
        <v>197</v>
      </c>
    </row>
    <row r="2417" spans="1:33" x14ac:dyDescent="0.25">
      <c r="A2417" s="162" t="s">
        <v>252</v>
      </c>
      <c r="B2417" s="162" t="s">
        <v>197</v>
      </c>
      <c r="C2417" s="162" t="s">
        <v>197</v>
      </c>
      <c r="D2417" s="162" t="s">
        <v>1358</v>
      </c>
      <c r="E2417" s="162" t="s">
        <v>197</v>
      </c>
      <c r="F2417" s="162" t="s">
        <v>1359</v>
      </c>
      <c r="G2417" s="162" t="s">
        <v>3249</v>
      </c>
      <c r="H2417" s="162" t="s">
        <v>3250</v>
      </c>
      <c r="I2417" s="162" t="s">
        <v>3242</v>
      </c>
      <c r="J2417" s="162" t="s">
        <v>182</v>
      </c>
      <c r="K2417" s="162" t="s">
        <v>47</v>
      </c>
      <c r="L2417" s="162">
        <v>11</v>
      </c>
      <c r="M2417" s="162">
        <v>2020</v>
      </c>
      <c r="N2417" s="162" t="s">
        <v>3915</v>
      </c>
      <c r="O2417" s="162">
        <v>254</v>
      </c>
      <c r="P2417" s="162" t="s">
        <v>246</v>
      </c>
      <c r="Q2417" s="162" t="s">
        <v>246</v>
      </c>
      <c r="R2417" s="162" t="s">
        <v>242</v>
      </c>
      <c r="S2417" s="162" t="s">
        <v>204</v>
      </c>
      <c r="T2417" s="162" t="s">
        <v>204</v>
      </c>
      <c r="U2417" s="162" t="s">
        <v>246</v>
      </c>
      <c r="V2417" s="162" t="s">
        <v>246</v>
      </c>
      <c r="W2417" s="162" t="s">
        <v>204</v>
      </c>
      <c r="X2417" s="162" t="s">
        <v>246</v>
      </c>
      <c r="Y2417" s="162" t="s">
        <v>204</v>
      </c>
      <c r="Z2417" s="162" t="s">
        <v>246</v>
      </c>
      <c r="AA2417" s="162" t="s">
        <v>204</v>
      </c>
      <c r="AB2417" s="162" t="s">
        <v>246</v>
      </c>
      <c r="AC2417" s="162" t="s">
        <v>204</v>
      </c>
      <c r="AD2417" s="162" t="s">
        <v>204</v>
      </c>
      <c r="AE2417" s="162" t="s">
        <v>204</v>
      </c>
      <c r="AF2417" s="162" t="s">
        <v>204</v>
      </c>
      <c r="AG2417" s="162" t="s">
        <v>197</v>
      </c>
    </row>
    <row r="2418" spans="1:33" x14ac:dyDescent="0.25">
      <c r="A2418" s="162" t="s">
        <v>252</v>
      </c>
      <c r="B2418" s="162" t="s">
        <v>197</v>
      </c>
      <c r="C2418" s="162" t="s">
        <v>197</v>
      </c>
      <c r="D2418" s="162" t="s">
        <v>1358</v>
      </c>
      <c r="E2418" s="162" t="s">
        <v>197</v>
      </c>
      <c r="F2418" s="162" t="s">
        <v>1359</v>
      </c>
      <c r="G2418" s="162" t="s">
        <v>3593</v>
      </c>
      <c r="H2418" s="162" t="s">
        <v>3594</v>
      </c>
      <c r="I2418" s="162" t="s">
        <v>3020</v>
      </c>
      <c r="J2418" s="162" t="s">
        <v>189</v>
      </c>
      <c r="K2418" s="162" t="s">
        <v>47</v>
      </c>
      <c r="L2418" s="162">
        <v>9</v>
      </c>
      <c r="M2418" s="162">
        <v>2020</v>
      </c>
      <c r="N2418" s="162" t="s">
        <v>3920</v>
      </c>
      <c r="O2418" s="162">
        <v>5041</v>
      </c>
      <c r="P2418" s="162" t="s">
        <v>246</v>
      </c>
      <c r="Q2418" s="162" t="s">
        <v>246</v>
      </c>
      <c r="R2418" s="162" t="s">
        <v>242</v>
      </c>
      <c r="S2418" s="162" t="s">
        <v>204</v>
      </c>
      <c r="T2418" s="162" t="s">
        <v>204</v>
      </c>
      <c r="U2418" s="162" t="s">
        <v>246</v>
      </c>
      <c r="V2418" s="162" t="s">
        <v>246</v>
      </c>
      <c r="W2418" s="162" t="s">
        <v>204</v>
      </c>
      <c r="X2418" s="162" t="s">
        <v>246</v>
      </c>
      <c r="Y2418" s="162" t="s">
        <v>204</v>
      </c>
      <c r="Z2418" s="162" t="s">
        <v>246</v>
      </c>
      <c r="AA2418" s="162" t="s">
        <v>204</v>
      </c>
      <c r="AB2418" s="162" t="s">
        <v>246</v>
      </c>
      <c r="AC2418" s="162" t="s">
        <v>204</v>
      </c>
      <c r="AD2418" s="162" t="s">
        <v>204</v>
      </c>
      <c r="AE2418" s="162" t="s">
        <v>204</v>
      </c>
      <c r="AF2418" s="162" t="s">
        <v>204</v>
      </c>
      <c r="AG2418" s="162" t="s">
        <v>197</v>
      </c>
    </row>
    <row r="2419" spans="1:33" x14ac:dyDescent="0.25">
      <c r="A2419" s="162" t="s">
        <v>252</v>
      </c>
      <c r="B2419" s="162" t="s">
        <v>197</v>
      </c>
      <c r="C2419" s="162" t="s">
        <v>197</v>
      </c>
      <c r="D2419" s="162" t="s">
        <v>1358</v>
      </c>
      <c r="E2419" s="162" t="s">
        <v>197</v>
      </c>
      <c r="F2419" s="162" t="s">
        <v>1359</v>
      </c>
      <c r="G2419" s="162" t="s">
        <v>3593</v>
      </c>
      <c r="H2419" s="162" t="s">
        <v>3594</v>
      </c>
      <c r="I2419" s="162" t="s">
        <v>3020</v>
      </c>
      <c r="J2419" s="162" t="s">
        <v>189</v>
      </c>
      <c r="K2419" s="162" t="s">
        <v>47</v>
      </c>
      <c r="L2419" s="162">
        <v>8</v>
      </c>
      <c r="M2419" s="162">
        <v>2020</v>
      </c>
      <c r="N2419" s="162" t="s">
        <v>3918</v>
      </c>
      <c r="O2419" s="162">
        <v>5000</v>
      </c>
      <c r="P2419" s="162" t="s">
        <v>246</v>
      </c>
      <c r="Q2419" s="162" t="s">
        <v>246</v>
      </c>
      <c r="R2419" s="162" t="s">
        <v>242</v>
      </c>
      <c r="S2419" s="162" t="s">
        <v>204</v>
      </c>
      <c r="T2419" s="162" t="s">
        <v>204</v>
      </c>
      <c r="U2419" s="162" t="s">
        <v>246</v>
      </c>
      <c r="V2419" s="162" t="s">
        <v>246</v>
      </c>
      <c r="W2419" s="162" t="s">
        <v>204</v>
      </c>
      <c r="X2419" s="162" t="s">
        <v>246</v>
      </c>
      <c r="Y2419" s="162" t="s">
        <v>204</v>
      </c>
      <c r="Z2419" s="162" t="s">
        <v>246</v>
      </c>
      <c r="AA2419" s="162" t="s">
        <v>204</v>
      </c>
      <c r="AB2419" s="162" t="s">
        <v>246</v>
      </c>
      <c r="AC2419" s="162" t="s">
        <v>204</v>
      </c>
      <c r="AD2419" s="162" t="s">
        <v>204</v>
      </c>
      <c r="AE2419" s="162" t="s">
        <v>204</v>
      </c>
      <c r="AF2419" s="162" t="s">
        <v>204</v>
      </c>
      <c r="AG2419" s="162" t="s">
        <v>197</v>
      </c>
    </row>
    <row r="2420" spans="1:33" x14ac:dyDescent="0.25">
      <c r="A2420" s="162" t="s">
        <v>252</v>
      </c>
      <c r="B2420" s="162" t="s">
        <v>197</v>
      </c>
      <c r="C2420" s="162" t="s">
        <v>197</v>
      </c>
      <c r="D2420" s="162" t="s">
        <v>1358</v>
      </c>
      <c r="E2420" s="162" t="s">
        <v>197</v>
      </c>
      <c r="F2420" s="162" t="s">
        <v>1359</v>
      </c>
      <c r="G2420" s="162" t="s">
        <v>3593</v>
      </c>
      <c r="H2420" s="162" t="s">
        <v>3594</v>
      </c>
      <c r="I2420" s="162" t="s">
        <v>3020</v>
      </c>
      <c r="J2420" s="162" t="s">
        <v>189</v>
      </c>
      <c r="K2420" s="162" t="s">
        <v>47</v>
      </c>
      <c r="L2420" s="162">
        <v>8</v>
      </c>
      <c r="M2420" s="162">
        <v>2020</v>
      </c>
      <c r="N2420" s="162" t="s">
        <v>3919</v>
      </c>
      <c r="O2420" s="162">
        <v>14959</v>
      </c>
      <c r="P2420" s="162" t="s">
        <v>246</v>
      </c>
      <c r="Q2420" s="162" t="s">
        <v>246</v>
      </c>
      <c r="R2420" s="162" t="s">
        <v>242</v>
      </c>
      <c r="S2420" s="162" t="s">
        <v>204</v>
      </c>
      <c r="T2420" s="162" t="s">
        <v>204</v>
      </c>
      <c r="U2420" s="162" t="s">
        <v>246</v>
      </c>
      <c r="V2420" s="162" t="s">
        <v>246</v>
      </c>
      <c r="W2420" s="162" t="s">
        <v>204</v>
      </c>
      <c r="X2420" s="162" t="s">
        <v>246</v>
      </c>
      <c r="Y2420" s="162" t="s">
        <v>204</v>
      </c>
      <c r="Z2420" s="162" t="s">
        <v>246</v>
      </c>
      <c r="AA2420" s="162" t="s">
        <v>204</v>
      </c>
      <c r="AB2420" s="162" t="s">
        <v>246</v>
      </c>
      <c r="AC2420" s="162" t="s">
        <v>204</v>
      </c>
      <c r="AD2420" s="162" t="s">
        <v>204</v>
      </c>
      <c r="AE2420" s="162" t="s">
        <v>204</v>
      </c>
      <c r="AF2420" s="162" t="s">
        <v>204</v>
      </c>
      <c r="AG2420" s="162" t="s">
        <v>197</v>
      </c>
    </row>
    <row r="2421" spans="1:33" x14ac:dyDescent="0.25">
      <c r="A2421" s="162" t="s">
        <v>252</v>
      </c>
      <c r="B2421" s="162" t="s">
        <v>197</v>
      </c>
      <c r="C2421" s="162" t="s">
        <v>197</v>
      </c>
      <c r="D2421" s="162" t="s">
        <v>1358</v>
      </c>
      <c r="E2421" s="162" t="s">
        <v>3927</v>
      </c>
      <c r="F2421" s="162" t="s">
        <v>1359</v>
      </c>
      <c r="G2421" s="162" t="s">
        <v>3596</v>
      </c>
      <c r="H2421" s="162" t="s">
        <v>3597</v>
      </c>
      <c r="I2421" s="162" t="s">
        <v>1564</v>
      </c>
      <c r="J2421" s="162" t="s">
        <v>186</v>
      </c>
      <c r="K2421" s="162" t="s">
        <v>10</v>
      </c>
      <c r="L2421" s="162">
        <v>3</v>
      </c>
      <c r="M2421" s="162">
        <v>2021</v>
      </c>
      <c r="N2421" s="162" t="s">
        <v>3928</v>
      </c>
      <c r="O2421" s="162">
        <v>13636</v>
      </c>
      <c r="P2421" s="162" t="s">
        <v>246</v>
      </c>
      <c r="Q2421" s="162" t="s">
        <v>246</v>
      </c>
      <c r="R2421" s="162" t="s">
        <v>242</v>
      </c>
      <c r="S2421" s="162" t="s">
        <v>204</v>
      </c>
      <c r="T2421" s="162" t="s">
        <v>204</v>
      </c>
      <c r="U2421" s="162" t="s">
        <v>246</v>
      </c>
      <c r="V2421" s="162" t="s">
        <v>246</v>
      </c>
      <c r="W2421" s="162" t="s">
        <v>204</v>
      </c>
      <c r="X2421" s="162" t="s">
        <v>246</v>
      </c>
      <c r="Y2421" s="162" t="s">
        <v>205</v>
      </c>
      <c r="Z2421" s="162" t="s">
        <v>246</v>
      </c>
      <c r="AA2421" s="162" t="s">
        <v>204</v>
      </c>
      <c r="AB2421" s="162" t="s">
        <v>246</v>
      </c>
      <c r="AC2421" s="162" t="s">
        <v>204</v>
      </c>
      <c r="AD2421" s="162" t="s">
        <v>204</v>
      </c>
      <c r="AE2421" s="162" t="s">
        <v>246</v>
      </c>
      <c r="AF2421" s="162" t="s">
        <v>204</v>
      </c>
      <c r="AG2421" s="162" t="s">
        <v>197</v>
      </c>
    </row>
    <row r="2422" spans="1:33" x14ac:dyDescent="0.25">
      <c r="A2422" s="162" t="s">
        <v>252</v>
      </c>
      <c r="B2422" s="162" t="s">
        <v>197</v>
      </c>
      <c r="C2422" s="162" t="s">
        <v>197</v>
      </c>
      <c r="D2422" s="162" t="s">
        <v>1358</v>
      </c>
      <c r="E2422" s="162" t="s">
        <v>3933</v>
      </c>
      <c r="F2422" s="162" t="s">
        <v>1359</v>
      </c>
      <c r="G2422" s="162" t="s">
        <v>3596</v>
      </c>
      <c r="H2422" s="162" t="s">
        <v>3597</v>
      </c>
      <c r="I2422" s="162" t="s">
        <v>1564</v>
      </c>
      <c r="J2422" s="162" t="s">
        <v>186</v>
      </c>
      <c r="K2422" s="162" t="s">
        <v>10</v>
      </c>
      <c r="L2422" s="162">
        <v>3</v>
      </c>
      <c r="M2422" s="162">
        <v>2021</v>
      </c>
      <c r="N2422" s="162" t="s">
        <v>3934</v>
      </c>
      <c r="O2422" s="162">
        <v>3650</v>
      </c>
      <c r="P2422" s="162" t="s">
        <v>246</v>
      </c>
      <c r="Q2422" s="162" t="s">
        <v>246</v>
      </c>
      <c r="R2422" s="162" t="s">
        <v>242</v>
      </c>
      <c r="S2422" s="162" t="s">
        <v>204</v>
      </c>
      <c r="T2422" s="162" t="s">
        <v>204</v>
      </c>
      <c r="U2422" s="162" t="s">
        <v>246</v>
      </c>
      <c r="V2422" s="162" t="s">
        <v>246</v>
      </c>
      <c r="W2422" s="162" t="s">
        <v>204</v>
      </c>
      <c r="X2422" s="162" t="s">
        <v>246</v>
      </c>
      <c r="Y2422" s="162" t="s">
        <v>205</v>
      </c>
      <c r="Z2422" s="162" t="s">
        <v>246</v>
      </c>
      <c r="AA2422" s="162" t="s">
        <v>204</v>
      </c>
      <c r="AB2422" s="162" t="s">
        <v>246</v>
      </c>
      <c r="AC2422" s="162" t="s">
        <v>204</v>
      </c>
      <c r="AD2422" s="162" t="s">
        <v>204</v>
      </c>
      <c r="AE2422" s="162" t="s">
        <v>246</v>
      </c>
      <c r="AF2422" s="162" t="s">
        <v>204</v>
      </c>
      <c r="AG2422" s="162" t="s">
        <v>197</v>
      </c>
    </row>
    <row r="2423" spans="1:33" x14ac:dyDescent="0.25">
      <c r="A2423" s="162" t="s">
        <v>252</v>
      </c>
      <c r="B2423" s="162" t="s">
        <v>197</v>
      </c>
      <c r="C2423" s="162" t="s">
        <v>197</v>
      </c>
      <c r="D2423" s="162" t="s">
        <v>1358</v>
      </c>
      <c r="E2423" s="162" t="s">
        <v>3931</v>
      </c>
      <c r="F2423" s="162" t="s">
        <v>1359</v>
      </c>
      <c r="G2423" s="162" t="s">
        <v>3596</v>
      </c>
      <c r="H2423" s="162" t="s">
        <v>3597</v>
      </c>
      <c r="I2423" s="162" t="s">
        <v>1564</v>
      </c>
      <c r="J2423" s="162" t="s">
        <v>186</v>
      </c>
      <c r="K2423" s="162" t="s">
        <v>10</v>
      </c>
      <c r="L2423" s="162">
        <v>3</v>
      </c>
      <c r="M2423" s="162">
        <v>2021</v>
      </c>
      <c r="N2423" s="162" t="s">
        <v>3932</v>
      </c>
      <c r="O2423" s="162">
        <v>9321</v>
      </c>
      <c r="P2423" s="162" t="s">
        <v>246</v>
      </c>
      <c r="Q2423" s="162" t="s">
        <v>246</v>
      </c>
      <c r="R2423" s="162" t="s">
        <v>242</v>
      </c>
      <c r="S2423" s="162" t="s">
        <v>204</v>
      </c>
      <c r="T2423" s="162" t="s">
        <v>204</v>
      </c>
      <c r="U2423" s="162" t="s">
        <v>246</v>
      </c>
      <c r="V2423" s="162" t="s">
        <v>246</v>
      </c>
      <c r="W2423" s="162" t="s">
        <v>204</v>
      </c>
      <c r="X2423" s="162" t="s">
        <v>246</v>
      </c>
      <c r="Y2423" s="162" t="s">
        <v>205</v>
      </c>
      <c r="Z2423" s="162" t="s">
        <v>246</v>
      </c>
      <c r="AA2423" s="162" t="s">
        <v>204</v>
      </c>
      <c r="AB2423" s="162" t="s">
        <v>246</v>
      </c>
      <c r="AC2423" s="162" t="s">
        <v>204</v>
      </c>
      <c r="AD2423" s="162" t="s">
        <v>204</v>
      </c>
      <c r="AE2423" s="162" t="s">
        <v>246</v>
      </c>
      <c r="AF2423" s="162" t="s">
        <v>204</v>
      </c>
      <c r="AG2423" s="162" t="s">
        <v>197</v>
      </c>
    </row>
    <row r="2424" spans="1:33" x14ac:dyDescent="0.25">
      <c r="A2424" s="162" t="s">
        <v>252</v>
      </c>
      <c r="B2424" s="162" t="s">
        <v>197</v>
      </c>
      <c r="C2424" s="162" t="s">
        <v>197</v>
      </c>
      <c r="D2424" s="162" t="s">
        <v>1358</v>
      </c>
      <c r="E2424" s="162" t="s">
        <v>3929</v>
      </c>
      <c r="F2424" s="162" t="s">
        <v>1359</v>
      </c>
      <c r="G2424" s="162" t="s">
        <v>3596</v>
      </c>
      <c r="H2424" s="162" t="s">
        <v>3597</v>
      </c>
      <c r="I2424" s="162" t="s">
        <v>1564</v>
      </c>
      <c r="J2424" s="162" t="s">
        <v>186</v>
      </c>
      <c r="K2424" s="162" t="s">
        <v>10</v>
      </c>
      <c r="L2424" s="162">
        <v>3</v>
      </c>
      <c r="M2424" s="162">
        <v>2021</v>
      </c>
      <c r="N2424" s="162" t="s">
        <v>3930</v>
      </c>
      <c r="O2424" s="162">
        <v>1898</v>
      </c>
      <c r="P2424" s="162" t="s">
        <v>246</v>
      </c>
      <c r="Q2424" s="162" t="s">
        <v>246</v>
      </c>
      <c r="R2424" s="162" t="s">
        <v>242</v>
      </c>
      <c r="S2424" s="162" t="s">
        <v>204</v>
      </c>
      <c r="T2424" s="162" t="s">
        <v>204</v>
      </c>
      <c r="U2424" s="162" t="s">
        <v>246</v>
      </c>
      <c r="V2424" s="162" t="s">
        <v>246</v>
      </c>
      <c r="W2424" s="162" t="s">
        <v>204</v>
      </c>
      <c r="X2424" s="162" t="s">
        <v>246</v>
      </c>
      <c r="Y2424" s="162" t="s">
        <v>205</v>
      </c>
      <c r="Z2424" s="162" t="s">
        <v>246</v>
      </c>
      <c r="AA2424" s="162" t="s">
        <v>204</v>
      </c>
      <c r="AB2424" s="162" t="s">
        <v>246</v>
      </c>
      <c r="AC2424" s="162" t="s">
        <v>204</v>
      </c>
      <c r="AD2424" s="162" t="s">
        <v>204</v>
      </c>
      <c r="AE2424" s="162" t="s">
        <v>246</v>
      </c>
      <c r="AF2424" s="162" t="s">
        <v>204</v>
      </c>
      <c r="AG2424" s="162" t="s">
        <v>197</v>
      </c>
    </row>
    <row r="2425" spans="1:33" x14ac:dyDescent="0.25">
      <c r="A2425" s="162" t="s">
        <v>252</v>
      </c>
      <c r="B2425" s="162" t="s">
        <v>197</v>
      </c>
      <c r="C2425" s="162" t="s">
        <v>197</v>
      </c>
      <c r="D2425" s="162" t="s">
        <v>1358</v>
      </c>
      <c r="E2425" s="162" t="s">
        <v>3950</v>
      </c>
      <c r="F2425" s="162" t="s">
        <v>1359</v>
      </c>
      <c r="G2425" s="162" t="s">
        <v>3596</v>
      </c>
      <c r="H2425" s="162" t="s">
        <v>3597</v>
      </c>
      <c r="I2425" s="162" t="s">
        <v>1564</v>
      </c>
      <c r="J2425" s="162" t="s">
        <v>186</v>
      </c>
      <c r="K2425" s="162" t="s">
        <v>10</v>
      </c>
      <c r="L2425" s="162">
        <v>9</v>
      </c>
      <c r="M2425" s="162">
        <v>2021</v>
      </c>
      <c r="N2425" s="162" t="s">
        <v>3951</v>
      </c>
      <c r="O2425" s="162">
        <v>1552</v>
      </c>
      <c r="P2425" s="162" t="s">
        <v>246</v>
      </c>
      <c r="Q2425" s="162" t="s">
        <v>246</v>
      </c>
      <c r="R2425" s="162" t="s">
        <v>242</v>
      </c>
      <c r="S2425" s="162" t="s">
        <v>204</v>
      </c>
      <c r="T2425" s="162" t="s">
        <v>204</v>
      </c>
      <c r="U2425" s="162" t="s">
        <v>246</v>
      </c>
      <c r="V2425" s="162" t="s">
        <v>246</v>
      </c>
      <c r="W2425" s="162" t="s">
        <v>204</v>
      </c>
      <c r="X2425" s="162" t="s">
        <v>246</v>
      </c>
      <c r="Y2425" s="162" t="s">
        <v>205</v>
      </c>
      <c r="Z2425" s="162" t="s">
        <v>246</v>
      </c>
      <c r="AA2425" s="162" t="s">
        <v>204</v>
      </c>
      <c r="AB2425" s="162" t="s">
        <v>246</v>
      </c>
      <c r="AC2425" s="162" t="s">
        <v>204</v>
      </c>
      <c r="AD2425" s="162" t="s">
        <v>204</v>
      </c>
      <c r="AE2425" s="162" t="s">
        <v>246</v>
      </c>
      <c r="AF2425" s="162" t="s">
        <v>204</v>
      </c>
      <c r="AG2425" s="162" t="s">
        <v>197</v>
      </c>
    </row>
    <row r="2426" spans="1:33" x14ac:dyDescent="0.25">
      <c r="A2426" s="162" t="s">
        <v>252</v>
      </c>
      <c r="B2426" s="162" t="s">
        <v>197</v>
      </c>
      <c r="C2426" s="162" t="s">
        <v>197</v>
      </c>
      <c r="D2426" s="162" t="s">
        <v>1358</v>
      </c>
      <c r="E2426" s="162" t="s">
        <v>3952</v>
      </c>
      <c r="F2426" s="162" t="s">
        <v>1359</v>
      </c>
      <c r="G2426" s="162" t="s">
        <v>3596</v>
      </c>
      <c r="H2426" s="162" t="s">
        <v>3597</v>
      </c>
      <c r="I2426" s="162" t="s">
        <v>1564</v>
      </c>
      <c r="J2426" s="162" t="s">
        <v>186</v>
      </c>
      <c r="K2426" s="162" t="s">
        <v>10</v>
      </c>
      <c r="L2426" s="162">
        <v>9</v>
      </c>
      <c r="M2426" s="162">
        <v>2021</v>
      </c>
      <c r="N2426" s="162" t="s">
        <v>3953</v>
      </c>
      <c r="O2426" s="162">
        <v>5395</v>
      </c>
      <c r="P2426" s="162" t="s">
        <v>246</v>
      </c>
      <c r="Q2426" s="162" t="s">
        <v>246</v>
      </c>
      <c r="R2426" s="162" t="s">
        <v>242</v>
      </c>
      <c r="S2426" s="162" t="s">
        <v>204</v>
      </c>
      <c r="T2426" s="162" t="s">
        <v>204</v>
      </c>
      <c r="U2426" s="162" t="s">
        <v>246</v>
      </c>
      <c r="V2426" s="162" t="s">
        <v>246</v>
      </c>
      <c r="W2426" s="162" t="s">
        <v>204</v>
      </c>
      <c r="X2426" s="162" t="s">
        <v>246</v>
      </c>
      <c r="Y2426" s="162" t="s">
        <v>205</v>
      </c>
      <c r="Z2426" s="162" t="s">
        <v>246</v>
      </c>
      <c r="AA2426" s="162" t="s">
        <v>204</v>
      </c>
      <c r="AB2426" s="162" t="s">
        <v>246</v>
      </c>
      <c r="AC2426" s="162" t="s">
        <v>204</v>
      </c>
      <c r="AD2426" s="162" t="s">
        <v>204</v>
      </c>
      <c r="AE2426" s="162" t="s">
        <v>246</v>
      </c>
      <c r="AF2426" s="162" t="s">
        <v>204</v>
      </c>
      <c r="AG2426" s="162" t="s">
        <v>197</v>
      </c>
    </row>
    <row r="2427" spans="1:33" x14ac:dyDescent="0.25">
      <c r="A2427" s="162" t="s">
        <v>252</v>
      </c>
      <c r="B2427" s="162" t="s">
        <v>197</v>
      </c>
      <c r="C2427" s="162" t="s">
        <v>197</v>
      </c>
      <c r="D2427" s="162" t="s">
        <v>1358</v>
      </c>
      <c r="E2427" s="162" t="s">
        <v>3952</v>
      </c>
      <c r="F2427" s="162" t="s">
        <v>1359</v>
      </c>
      <c r="G2427" s="162" t="s">
        <v>3596</v>
      </c>
      <c r="H2427" s="162" t="s">
        <v>3597</v>
      </c>
      <c r="I2427" s="162" t="s">
        <v>1564</v>
      </c>
      <c r="J2427" s="162" t="s">
        <v>186</v>
      </c>
      <c r="K2427" s="162" t="s">
        <v>10</v>
      </c>
      <c r="L2427" s="162">
        <v>8</v>
      </c>
      <c r="M2427" s="162">
        <v>2021</v>
      </c>
      <c r="N2427" s="162" t="s">
        <v>3954</v>
      </c>
      <c r="O2427" s="162">
        <v>9838</v>
      </c>
      <c r="P2427" s="162" t="s">
        <v>246</v>
      </c>
      <c r="Q2427" s="162" t="s">
        <v>246</v>
      </c>
      <c r="R2427" s="162" t="s">
        <v>242</v>
      </c>
      <c r="S2427" s="162" t="s">
        <v>204</v>
      </c>
      <c r="T2427" s="162" t="s">
        <v>204</v>
      </c>
      <c r="U2427" s="162" t="s">
        <v>246</v>
      </c>
      <c r="V2427" s="162" t="s">
        <v>246</v>
      </c>
      <c r="W2427" s="162" t="s">
        <v>204</v>
      </c>
      <c r="X2427" s="162" t="s">
        <v>246</v>
      </c>
      <c r="Y2427" s="162" t="s">
        <v>205</v>
      </c>
      <c r="Z2427" s="162" t="s">
        <v>246</v>
      </c>
      <c r="AA2427" s="162" t="s">
        <v>204</v>
      </c>
      <c r="AB2427" s="162" t="s">
        <v>246</v>
      </c>
      <c r="AC2427" s="162" t="s">
        <v>204</v>
      </c>
      <c r="AD2427" s="162" t="s">
        <v>204</v>
      </c>
      <c r="AE2427" s="162" t="s">
        <v>246</v>
      </c>
      <c r="AF2427" s="162" t="s">
        <v>204</v>
      </c>
      <c r="AG2427" s="162" t="s">
        <v>197</v>
      </c>
    </row>
    <row r="2428" spans="1:33" x14ac:dyDescent="0.25">
      <c r="A2428" s="162" t="s">
        <v>252</v>
      </c>
      <c r="B2428" s="162" t="s">
        <v>197</v>
      </c>
      <c r="C2428" s="162" t="s">
        <v>197</v>
      </c>
      <c r="D2428" s="162" t="s">
        <v>1358</v>
      </c>
      <c r="E2428" s="162" t="s">
        <v>3950</v>
      </c>
      <c r="F2428" s="162" t="s">
        <v>1359</v>
      </c>
      <c r="G2428" s="162" t="s">
        <v>3596</v>
      </c>
      <c r="H2428" s="162" t="s">
        <v>3597</v>
      </c>
      <c r="I2428" s="162" t="s">
        <v>1564</v>
      </c>
      <c r="J2428" s="162" t="s">
        <v>186</v>
      </c>
      <c r="K2428" s="162" t="s">
        <v>10</v>
      </c>
      <c r="L2428" s="162">
        <v>8</v>
      </c>
      <c r="M2428" s="162">
        <v>2021</v>
      </c>
      <c r="N2428" s="162" t="s">
        <v>3955</v>
      </c>
      <c r="O2428" s="162">
        <v>4599</v>
      </c>
      <c r="P2428" s="162" t="s">
        <v>246</v>
      </c>
      <c r="Q2428" s="162" t="s">
        <v>246</v>
      </c>
      <c r="R2428" s="162" t="s">
        <v>242</v>
      </c>
      <c r="S2428" s="162" t="s">
        <v>204</v>
      </c>
      <c r="T2428" s="162" t="s">
        <v>204</v>
      </c>
      <c r="U2428" s="162" t="s">
        <v>246</v>
      </c>
      <c r="V2428" s="162" t="s">
        <v>246</v>
      </c>
      <c r="W2428" s="162" t="s">
        <v>204</v>
      </c>
      <c r="X2428" s="162" t="s">
        <v>246</v>
      </c>
      <c r="Y2428" s="162" t="s">
        <v>205</v>
      </c>
      <c r="Z2428" s="162" t="s">
        <v>246</v>
      </c>
      <c r="AA2428" s="162" t="s">
        <v>204</v>
      </c>
      <c r="AB2428" s="162" t="s">
        <v>246</v>
      </c>
      <c r="AC2428" s="162" t="s">
        <v>204</v>
      </c>
      <c r="AD2428" s="162" t="s">
        <v>204</v>
      </c>
      <c r="AE2428" s="162" t="s">
        <v>246</v>
      </c>
      <c r="AF2428" s="162" t="s">
        <v>204</v>
      </c>
      <c r="AG2428" s="162" t="s">
        <v>197</v>
      </c>
    </row>
    <row r="2429" spans="1:33" x14ac:dyDescent="0.25">
      <c r="A2429" s="162" t="s">
        <v>252</v>
      </c>
      <c r="B2429" s="162" t="s">
        <v>197</v>
      </c>
      <c r="C2429" s="162" t="s">
        <v>197</v>
      </c>
      <c r="D2429" s="162" t="s">
        <v>1358</v>
      </c>
      <c r="E2429" s="162" t="s">
        <v>3925</v>
      </c>
      <c r="F2429" s="162" t="s">
        <v>1359</v>
      </c>
      <c r="G2429" s="162" t="s">
        <v>3596</v>
      </c>
      <c r="H2429" s="162" t="s">
        <v>3597</v>
      </c>
      <c r="I2429" s="162" t="s">
        <v>1564</v>
      </c>
      <c r="J2429" s="162" t="s">
        <v>186</v>
      </c>
      <c r="K2429" s="162" t="s">
        <v>10</v>
      </c>
      <c r="L2429" s="162">
        <v>8</v>
      </c>
      <c r="M2429" s="162">
        <v>2021</v>
      </c>
      <c r="N2429" s="162" t="s">
        <v>3956</v>
      </c>
      <c r="O2429" s="162">
        <v>8520</v>
      </c>
      <c r="P2429" s="162" t="s">
        <v>246</v>
      </c>
      <c r="Q2429" s="162" t="s">
        <v>246</v>
      </c>
      <c r="R2429" s="162" t="s">
        <v>242</v>
      </c>
      <c r="S2429" s="162" t="s">
        <v>204</v>
      </c>
      <c r="T2429" s="162" t="s">
        <v>204</v>
      </c>
      <c r="U2429" s="162" t="s">
        <v>246</v>
      </c>
      <c r="V2429" s="162" t="s">
        <v>246</v>
      </c>
      <c r="W2429" s="162" t="s">
        <v>204</v>
      </c>
      <c r="X2429" s="162" t="s">
        <v>246</v>
      </c>
      <c r="Y2429" s="162" t="s">
        <v>205</v>
      </c>
      <c r="Z2429" s="162" t="s">
        <v>246</v>
      </c>
      <c r="AA2429" s="162" t="s">
        <v>204</v>
      </c>
      <c r="AB2429" s="162" t="s">
        <v>246</v>
      </c>
      <c r="AC2429" s="162" t="s">
        <v>204</v>
      </c>
      <c r="AD2429" s="162" t="s">
        <v>204</v>
      </c>
      <c r="AE2429" s="162" t="s">
        <v>246</v>
      </c>
      <c r="AF2429" s="162" t="s">
        <v>204</v>
      </c>
      <c r="AG2429" s="162" t="s">
        <v>197</v>
      </c>
    </row>
    <row r="2430" spans="1:33" x14ac:dyDescent="0.25">
      <c r="A2430" s="162" t="s">
        <v>252</v>
      </c>
      <c r="B2430" s="162" t="s">
        <v>197</v>
      </c>
      <c r="C2430" s="162" t="s">
        <v>197</v>
      </c>
      <c r="D2430" s="162" t="s">
        <v>1358</v>
      </c>
      <c r="E2430" s="162" t="s">
        <v>3933</v>
      </c>
      <c r="F2430" s="162" t="s">
        <v>1359</v>
      </c>
      <c r="G2430" s="162" t="s">
        <v>3596</v>
      </c>
      <c r="H2430" s="162" t="s">
        <v>3597</v>
      </c>
      <c r="I2430" s="162" t="s">
        <v>1564</v>
      </c>
      <c r="J2430" s="162" t="s">
        <v>186</v>
      </c>
      <c r="K2430" s="162" t="s">
        <v>10</v>
      </c>
      <c r="L2430" s="162">
        <v>4</v>
      </c>
      <c r="M2430" s="162">
        <v>2021</v>
      </c>
      <c r="N2430" s="162" t="s">
        <v>3935</v>
      </c>
      <c r="O2430" s="162">
        <v>7220</v>
      </c>
      <c r="P2430" s="162" t="s">
        <v>246</v>
      </c>
      <c r="Q2430" s="162" t="s">
        <v>246</v>
      </c>
      <c r="R2430" s="162" t="s">
        <v>242</v>
      </c>
      <c r="S2430" s="162" t="s">
        <v>204</v>
      </c>
      <c r="T2430" s="162" t="s">
        <v>204</v>
      </c>
      <c r="U2430" s="162" t="s">
        <v>246</v>
      </c>
      <c r="V2430" s="162" t="s">
        <v>246</v>
      </c>
      <c r="W2430" s="162" t="s">
        <v>204</v>
      </c>
      <c r="X2430" s="162" t="s">
        <v>246</v>
      </c>
      <c r="Y2430" s="162" t="s">
        <v>205</v>
      </c>
      <c r="Z2430" s="162" t="s">
        <v>246</v>
      </c>
      <c r="AA2430" s="162" t="s">
        <v>204</v>
      </c>
      <c r="AB2430" s="162" t="s">
        <v>246</v>
      </c>
      <c r="AC2430" s="162" t="s">
        <v>204</v>
      </c>
      <c r="AD2430" s="162" t="s">
        <v>204</v>
      </c>
      <c r="AE2430" s="162" t="s">
        <v>246</v>
      </c>
      <c r="AF2430" s="162" t="s">
        <v>204</v>
      </c>
      <c r="AG2430" s="162" t="s">
        <v>197</v>
      </c>
    </row>
    <row r="2431" spans="1:33" x14ac:dyDescent="0.25">
      <c r="A2431" s="162" t="s">
        <v>252</v>
      </c>
      <c r="B2431" s="162" t="s">
        <v>197</v>
      </c>
      <c r="C2431" s="162" t="s">
        <v>197</v>
      </c>
      <c r="D2431" s="162" t="s">
        <v>1358</v>
      </c>
      <c r="E2431" s="162" t="s">
        <v>3947</v>
      </c>
      <c r="F2431" s="162" t="s">
        <v>1359</v>
      </c>
      <c r="G2431" s="162" t="s">
        <v>3596</v>
      </c>
      <c r="H2431" s="162" t="s">
        <v>3597</v>
      </c>
      <c r="I2431" s="162" t="s">
        <v>1564</v>
      </c>
      <c r="J2431" s="162" t="s">
        <v>186</v>
      </c>
      <c r="K2431" s="162" t="s">
        <v>10</v>
      </c>
      <c r="L2431" s="162">
        <v>4</v>
      </c>
      <c r="M2431" s="162">
        <v>2021</v>
      </c>
      <c r="N2431" s="162" t="s">
        <v>3949</v>
      </c>
      <c r="O2431" s="162">
        <v>403</v>
      </c>
      <c r="P2431" s="162" t="s">
        <v>246</v>
      </c>
      <c r="Q2431" s="162" t="s">
        <v>246</v>
      </c>
      <c r="R2431" s="162" t="s">
        <v>242</v>
      </c>
      <c r="S2431" s="162" t="s">
        <v>204</v>
      </c>
      <c r="T2431" s="162" t="s">
        <v>204</v>
      </c>
      <c r="U2431" s="162" t="s">
        <v>246</v>
      </c>
      <c r="V2431" s="162" t="s">
        <v>246</v>
      </c>
      <c r="W2431" s="162" t="s">
        <v>204</v>
      </c>
      <c r="X2431" s="162" t="s">
        <v>246</v>
      </c>
      <c r="Y2431" s="162" t="s">
        <v>205</v>
      </c>
      <c r="Z2431" s="162" t="s">
        <v>246</v>
      </c>
      <c r="AA2431" s="162" t="s">
        <v>204</v>
      </c>
      <c r="AB2431" s="162" t="s">
        <v>246</v>
      </c>
      <c r="AC2431" s="162" t="s">
        <v>204</v>
      </c>
      <c r="AD2431" s="162" t="s">
        <v>204</v>
      </c>
      <c r="AE2431" s="162" t="s">
        <v>246</v>
      </c>
      <c r="AF2431" s="162" t="s">
        <v>204</v>
      </c>
      <c r="AG2431" s="162" t="s">
        <v>197</v>
      </c>
    </row>
    <row r="2432" spans="1:33" x14ac:dyDescent="0.25">
      <c r="A2432" s="162" t="s">
        <v>252</v>
      </c>
      <c r="B2432" s="162" t="s">
        <v>197</v>
      </c>
      <c r="C2432" s="162" t="s">
        <v>197</v>
      </c>
      <c r="D2432" s="162" t="s">
        <v>1358</v>
      </c>
      <c r="E2432" s="162" t="s">
        <v>3945</v>
      </c>
      <c r="F2432" s="162" t="s">
        <v>1359</v>
      </c>
      <c r="G2432" s="162" t="s">
        <v>3596</v>
      </c>
      <c r="H2432" s="162" t="s">
        <v>3597</v>
      </c>
      <c r="I2432" s="162" t="s">
        <v>1564</v>
      </c>
      <c r="J2432" s="162" t="s">
        <v>186</v>
      </c>
      <c r="K2432" s="162" t="s">
        <v>10</v>
      </c>
      <c r="L2432" s="162">
        <v>4</v>
      </c>
      <c r="M2432" s="162">
        <v>2021</v>
      </c>
      <c r="N2432" s="162" t="s">
        <v>3946</v>
      </c>
      <c r="O2432" s="162">
        <v>361</v>
      </c>
      <c r="P2432" s="162" t="s">
        <v>246</v>
      </c>
      <c r="Q2432" s="162" t="s">
        <v>246</v>
      </c>
      <c r="R2432" s="162" t="s">
        <v>242</v>
      </c>
      <c r="S2432" s="162" t="s">
        <v>204</v>
      </c>
      <c r="T2432" s="162" t="s">
        <v>204</v>
      </c>
      <c r="U2432" s="162" t="s">
        <v>246</v>
      </c>
      <c r="V2432" s="162" t="s">
        <v>246</v>
      </c>
      <c r="W2432" s="162" t="s">
        <v>204</v>
      </c>
      <c r="X2432" s="162" t="s">
        <v>246</v>
      </c>
      <c r="Y2432" s="162" t="s">
        <v>205</v>
      </c>
      <c r="Z2432" s="162" t="s">
        <v>246</v>
      </c>
      <c r="AA2432" s="162" t="s">
        <v>204</v>
      </c>
      <c r="AB2432" s="162" t="s">
        <v>246</v>
      </c>
      <c r="AC2432" s="162" t="s">
        <v>204</v>
      </c>
      <c r="AD2432" s="162" t="s">
        <v>204</v>
      </c>
      <c r="AE2432" s="162" t="s">
        <v>246</v>
      </c>
      <c r="AF2432" s="162" t="s">
        <v>204</v>
      </c>
      <c r="AG2432" s="162" t="s">
        <v>197</v>
      </c>
    </row>
    <row r="2433" spans="1:33" x14ac:dyDescent="0.25">
      <c r="A2433" s="162" t="s">
        <v>252</v>
      </c>
      <c r="B2433" s="162" t="s">
        <v>197</v>
      </c>
      <c r="C2433" s="162" t="s">
        <v>197</v>
      </c>
      <c r="D2433" s="162" t="s">
        <v>1358</v>
      </c>
      <c r="E2433" s="162" t="s">
        <v>3947</v>
      </c>
      <c r="F2433" s="162" t="s">
        <v>1359</v>
      </c>
      <c r="G2433" s="162" t="s">
        <v>3596</v>
      </c>
      <c r="H2433" s="162" t="s">
        <v>3597</v>
      </c>
      <c r="I2433" s="162" t="s">
        <v>1564</v>
      </c>
      <c r="J2433" s="162" t="s">
        <v>186</v>
      </c>
      <c r="K2433" s="162" t="s">
        <v>10</v>
      </c>
      <c r="L2433" s="162">
        <v>4</v>
      </c>
      <c r="M2433" s="162">
        <v>2021</v>
      </c>
      <c r="N2433" s="162" t="s">
        <v>3948</v>
      </c>
      <c r="O2433" s="162">
        <v>748</v>
      </c>
      <c r="P2433" s="162" t="s">
        <v>246</v>
      </c>
      <c r="Q2433" s="162" t="s">
        <v>246</v>
      </c>
      <c r="R2433" s="162" t="s">
        <v>242</v>
      </c>
      <c r="S2433" s="162" t="s">
        <v>204</v>
      </c>
      <c r="T2433" s="162" t="s">
        <v>204</v>
      </c>
      <c r="U2433" s="162" t="s">
        <v>246</v>
      </c>
      <c r="V2433" s="162" t="s">
        <v>246</v>
      </c>
      <c r="W2433" s="162" t="s">
        <v>204</v>
      </c>
      <c r="X2433" s="162" t="s">
        <v>246</v>
      </c>
      <c r="Y2433" s="162" t="s">
        <v>205</v>
      </c>
      <c r="Z2433" s="162" t="s">
        <v>246</v>
      </c>
      <c r="AA2433" s="162" t="s">
        <v>204</v>
      </c>
      <c r="AB2433" s="162" t="s">
        <v>246</v>
      </c>
      <c r="AC2433" s="162" t="s">
        <v>204</v>
      </c>
      <c r="AD2433" s="162" t="s">
        <v>204</v>
      </c>
      <c r="AE2433" s="162" t="s">
        <v>246</v>
      </c>
      <c r="AF2433" s="162" t="s">
        <v>204</v>
      </c>
      <c r="AG2433" s="162" t="s">
        <v>197</v>
      </c>
    </row>
    <row r="2434" spans="1:33" x14ac:dyDescent="0.25">
      <c r="A2434" s="162" t="s">
        <v>252</v>
      </c>
      <c r="B2434" s="162" t="s">
        <v>197</v>
      </c>
      <c r="C2434" s="162" t="s">
        <v>197</v>
      </c>
      <c r="D2434" s="162" t="s">
        <v>1358</v>
      </c>
      <c r="E2434" s="162" t="s">
        <v>3943</v>
      </c>
      <c r="F2434" s="162" t="s">
        <v>1359</v>
      </c>
      <c r="G2434" s="162" t="s">
        <v>3596</v>
      </c>
      <c r="H2434" s="162" t="s">
        <v>3597</v>
      </c>
      <c r="I2434" s="162" t="s">
        <v>1564</v>
      </c>
      <c r="J2434" s="162" t="s">
        <v>186</v>
      </c>
      <c r="K2434" s="162" t="s">
        <v>10</v>
      </c>
      <c r="L2434" s="162">
        <v>4</v>
      </c>
      <c r="M2434" s="162">
        <v>2021</v>
      </c>
      <c r="N2434" s="162" t="s">
        <v>3944</v>
      </c>
      <c r="O2434" s="162">
        <v>11056</v>
      </c>
      <c r="P2434" s="162" t="s">
        <v>246</v>
      </c>
      <c r="Q2434" s="162" t="s">
        <v>246</v>
      </c>
      <c r="R2434" s="162" t="s">
        <v>242</v>
      </c>
      <c r="S2434" s="162" t="s">
        <v>204</v>
      </c>
      <c r="T2434" s="162" t="s">
        <v>204</v>
      </c>
      <c r="U2434" s="162" t="s">
        <v>246</v>
      </c>
      <c r="V2434" s="162" t="s">
        <v>246</v>
      </c>
      <c r="W2434" s="162" t="s">
        <v>204</v>
      </c>
      <c r="X2434" s="162" t="s">
        <v>246</v>
      </c>
      <c r="Y2434" s="162" t="s">
        <v>205</v>
      </c>
      <c r="Z2434" s="162" t="s">
        <v>246</v>
      </c>
      <c r="AA2434" s="162" t="s">
        <v>204</v>
      </c>
      <c r="AB2434" s="162" t="s">
        <v>246</v>
      </c>
      <c r="AC2434" s="162" t="s">
        <v>204</v>
      </c>
      <c r="AD2434" s="162" t="s">
        <v>204</v>
      </c>
      <c r="AE2434" s="162" t="s">
        <v>246</v>
      </c>
      <c r="AF2434" s="162" t="s">
        <v>204</v>
      </c>
      <c r="AG2434" s="162" t="s">
        <v>197</v>
      </c>
    </row>
    <row r="2435" spans="1:33" x14ac:dyDescent="0.25">
      <c r="A2435" s="162" t="s">
        <v>252</v>
      </c>
      <c r="B2435" s="162" t="s">
        <v>197</v>
      </c>
      <c r="C2435" s="162" t="s">
        <v>197</v>
      </c>
      <c r="D2435" s="162" t="s">
        <v>1358</v>
      </c>
      <c r="E2435" s="162" t="s">
        <v>3941</v>
      </c>
      <c r="F2435" s="162" t="s">
        <v>1359</v>
      </c>
      <c r="G2435" s="162" t="s">
        <v>3596</v>
      </c>
      <c r="H2435" s="162" t="s">
        <v>3597</v>
      </c>
      <c r="I2435" s="162" t="s">
        <v>1564</v>
      </c>
      <c r="J2435" s="162" t="s">
        <v>186</v>
      </c>
      <c r="K2435" s="162" t="s">
        <v>10</v>
      </c>
      <c r="L2435" s="162">
        <v>4</v>
      </c>
      <c r="M2435" s="162">
        <v>2021</v>
      </c>
      <c r="N2435" s="162" t="s">
        <v>3942</v>
      </c>
      <c r="O2435" s="162">
        <v>4368</v>
      </c>
      <c r="P2435" s="162" t="s">
        <v>246</v>
      </c>
      <c r="Q2435" s="162" t="s">
        <v>246</v>
      </c>
      <c r="R2435" s="162" t="s">
        <v>242</v>
      </c>
      <c r="S2435" s="162" t="s">
        <v>204</v>
      </c>
      <c r="T2435" s="162" t="s">
        <v>204</v>
      </c>
      <c r="U2435" s="162" t="s">
        <v>246</v>
      </c>
      <c r="V2435" s="162" t="s">
        <v>246</v>
      </c>
      <c r="W2435" s="162" t="s">
        <v>204</v>
      </c>
      <c r="X2435" s="162" t="s">
        <v>246</v>
      </c>
      <c r="Y2435" s="162" t="s">
        <v>205</v>
      </c>
      <c r="Z2435" s="162" t="s">
        <v>246</v>
      </c>
      <c r="AA2435" s="162" t="s">
        <v>204</v>
      </c>
      <c r="AB2435" s="162" t="s">
        <v>246</v>
      </c>
      <c r="AC2435" s="162" t="s">
        <v>204</v>
      </c>
      <c r="AD2435" s="162" t="s">
        <v>204</v>
      </c>
      <c r="AE2435" s="162" t="s">
        <v>246</v>
      </c>
      <c r="AF2435" s="162" t="s">
        <v>204</v>
      </c>
      <c r="AG2435" s="162" t="s">
        <v>197</v>
      </c>
    </row>
    <row r="2436" spans="1:33" x14ac:dyDescent="0.25">
      <c r="A2436" s="162" t="s">
        <v>252</v>
      </c>
      <c r="B2436" s="162" t="s">
        <v>197</v>
      </c>
      <c r="C2436" s="162" t="s">
        <v>197</v>
      </c>
      <c r="D2436" s="162" t="s">
        <v>1358</v>
      </c>
      <c r="E2436" s="162" t="s">
        <v>3938</v>
      </c>
      <c r="F2436" s="162" t="s">
        <v>1359</v>
      </c>
      <c r="G2436" s="162" t="s">
        <v>3596</v>
      </c>
      <c r="H2436" s="162" t="s">
        <v>3597</v>
      </c>
      <c r="I2436" s="162" t="s">
        <v>1564</v>
      </c>
      <c r="J2436" s="162" t="s">
        <v>186</v>
      </c>
      <c r="K2436" s="162" t="s">
        <v>10</v>
      </c>
      <c r="L2436" s="162">
        <v>4</v>
      </c>
      <c r="M2436" s="162">
        <v>2021</v>
      </c>
      <c r="N2436" s="162" t="s">
        <v>3939</v>
      </c>
      <c r="O2436" s="162">
        <v>3500</v>
      </c>
      <c r="P2436" s="162" t="s">
        <v>246</v>
      </c>
      <c r="Q2436" s="162" t="s">
        <v>246</v>
      </c>
      <c r="R2436" s="162" t="s">
        <v>242</v>
      </c>
      <c r="S2436" s="162" t="s">
        <v>204</v>
      </c>
      <c r="T2436" s="162" t="s">
        <v>204</v>
      </c>
      <c r="U2436" s="162" t="s">
        <v>246</v>
      </c>
      <c r="V2436" s="162" t="s">
        <v>246</v>
      </c>
      <c r="W2436" s="162" t="s">
        <v>204</v>
      </c>
      <c r="X2436" s="162" t="s">
        <v>246</v>
      </c>
      <c r="Y2436" s="162" t="s">
        <v>205</v>
      </c>
      <c r="Z2436" s="162" t="s">
        <v>246</v>
      </c>
      <c r="AA2436" s="162" t="s">
        <v>204</v>
      </c>
      <c r="AB2436" s="162" t="s">
        <v>246</v>
      </c>
      <c r="AC2436" s="162" t="s">
        <v>204</v>
      </c>
      <c r="AD2436" s="162" t="s">
        <v>204</v>
      </c>
      <c r="AE2436" s="162" t="s">
        <v>246</v>
      </c>
      <c r="AF2436" s="162" t="s">
        <v>204</v>
      </c>
      <c r="AG2436" s="162" t="s">
        <v>197</v>
      </c>
    </row>
    <row r="2437" spans="1:33" x14ac:dyDescent="0.25">
      <c r="A2437" s="162" t="s">
        <v>252</v>
      </c>
      <c r="B2437" s="162" t="s">
        <v>197</v>
      </c>
      <c r="C2437" s="162" t="s">
        <v>197</v>
      </c>
      <c r="D2437" s="162" t="s">
        <v>1358</v>
      </c>
      <c r="E2437" s="162" t="s">
        <v>3936</v>
      </c>
      <c r="F2437" s="162" t="s">
        <v>1359</v>
      </c>
      <c r="G2437" s="162" t="s">
        <v>3596</v>
      </c>
      <c r="H2437" s="162" t="s">
        <v>3597</v>
      </c>
      <c r="I2437" s="162" t="s">
        <v>1564</v>
      </c>
      <c r="J2437" s="162" t="s">
        <v>186</v>
      </c>
      <c r="K2437" s="162" t="s">
        <v>10</v>
      </c>
      <c r="L2437" s="162">
        <v>4</v>
      </c>
      <c r="M2437" s="162">
        <v>2021</v>
      </c>
      <c r="N2437" s="162" t="s">
        <v>3937</v>
      </c>
      <c r="O2437" s="162">
        <v>12044</v>
      </c>
      <c r="P2437" s="162" t="s">
        <v>246</v>
      </c>
      <c r="Q2437" s="162" t="s">
        <v>246</v>
      </c>
      <c r="R2437" s="162" t="s">
        <v>242</v>
      </c>
      <c r="S2437" s="162" t="s">
        <v>204</v>
      </c>
      <c r="T2437" s="162" t="s">
        <v>204</v>
      </c>
      <c r="U2437" s="162" t="s">
        <v>246</v>
      </c>
      <c r="V2437" s="162" t="s">
        <v>246</v>
      </c>
      <c r="W2437" s="162" t="s">
        <v>204</v>
      </c>
      <c r="X2437" s="162" t="s">
        <v>246</v>
      </c>
      <c r="Y2437" s="162" t="s">
        <v>205</v>
      </c>
      <c r="Z2437" s="162" t="s">
        <v>246</v>
      </c>
      <c r="AA2437" s="162" t="s">
        <v>204</v>
      </c>
      <c r="AB2437" s="162" t="s">
        <v>246</v>
      </c>
      <c r="AC2437" s="162" t="s">
        <v>204</v>
      </c>
      <c r="AD2437" s="162" t="s">
        <v>204</v>
      </c>
      <c r="AE2437" s="162" t="s">
        <v>246</v>
      </c>
      <c r="AF2437" s="162" t="s">
        <v>204</v>
      </c>
      <c r="AG2437" s="162" t="s">
        <v>197</v>
      </c>
    </row>
    <row r="2438" spans="1:33" x14ac:dyDescent="0.25">
      <c r="A2438" s="162" t="s">
        <v>252</v>
      </c>
      <c r="B2438" s="162" t="s">
        <v>197</v>
      </c>
      <c r="C2438" s="162" t="s">
        <v>197</v>
      </c>
      <c r="D2438" s="162" t="s">
        <v>1358</v>
      </c>
      <c r="E2438" s="162" t="s">
        <v>3923</v>
      </c>
      <c r="F2438" s="162" t="s">
        <v>1359</v>
      </c>
      <c r="G2438" s="162" t="s">
        <v>3596</v>
      </c>
      <c r="H2438" s="162" t="s">
        <v>3597</v>
      </c>
      <c r="I2438" s="162" t="s">
        <v>1564</v>
      </c>
      <c r="J2438" s="162" t="s">
        <v>186</v>
      </c>
      <c r="K2438" s="162" t="s">
        <v>10</v>
      </c>
      <c r="L2438" s="162">
        <v>4</v>
      </c>
      <c r="M2438" s="162">
        <v>2021</v>
      </c>
      <c r="N2438" s="162" t="s">
        <v>3940</v>
      </c>
      <c r="O2438" s="162">
        <v>2876</v>
      </c>
      <c r="P2438" s="162" t="s">
        <v>246</v>
      </c>
      <c r="Q2438" s="162" t="s">
        <v>246</v>
      </c>
      <c r="R2438" s="162" t="s">
        <v>242</v>
      </c>
      <c r="S2438" s="162" t="s">
        <v>204</v>
      </c>
      <c r="T2438" s="162" t="s">
        <v>204</v>
      </c>
      <c r="U2438" s="162" t="s">
        <v>246</v>
      </c>
      <c r="V2438" s="162" t="s">
        <v>246</v>
      </c>
      <c r="W2438" s="162" t="s">
        <v>204</v>
      </c>
      <c r="X2438" s="162" t="s">
        <v>246</v>
      </c>
      <c r="Y2438" s="162" t="s">
        <v>205</v>
      </c>
      <c r="Z2438" s="162" t="s">
        <v>246</v>
      </c>
      <c r="AA2438" s="162" t="s">
        <v>204</v>
      </c>
      <c r="AB2438" s="162" t="s">
        <v>246</v>
      </c>
      <c r="AC2438" s="162" t="s">
        <v>204</v>
      </c>
      <c r="AD2438" s="162" t="s">
        <v>204</v>
      </c>
      <c r="AE2438" s="162" t="s">
        <v>246</v>
      </c>
      <c r="AF2438" s="162" t="s">
        <v>204</v>
      </c>
      <c r="AG2438" s="162" t="s">
        <v>197</v>
      </c>
    </row>
    <row r="2439" spans="1:33" x14ac:dyDescent="0.25">
      <c r="A2439" s="162" t="s">
        <v>252</v>
      </c>
      <c r="B2439" s="162" t="s">
        <v>197</v>
      </c>
      <c r="C2439" s="162" t="s">
        <v>197</v>
      </c>
      <c r="D2439" s="162" t="s">
        <v>1358</v>
      </c>
      <c r="E2439" s="162" t="s">
        <v>3923</v>
      </c>
      <c r="F2439" s="162" t="s">
        <v>1359</v>
      </c>
      <c r="G2439" s="162" t="s">
        <v>3596</v>
      </c>
      <c r="H2439" s="162" t="s">
        <v>3597</v>
      </c>
      <c r="I2439" s="162" t="s">
        <v>1564</v>
      </c>
      <c r="J2439" s="162" t="s">
        <v>186</v>
      </c>
      <c r="K2439" s="162" t="s">
        <v>10</v>
      </c>
      <c r="L2439" s="162">
        <v>5</v>
      </c>
      <c r="M2439" s="162">
        <v>2021</v>
      </c>
      <c r="N2439" s="162" t="s">
        <v>3924</v>
      </c>
      <c r="O2439" s="162">
        <v>446</v>
      </c>
      <c r="P2439" s="162" t="s">
        <v>246</v>
      </c>
      <c r="Q2439" s="162" t="s">
        <v>246</v>
      </c>
      <c r="R2439" s="162" t="s">
        <v>242</v>
      </c>
      <c r="S2439" s="162" t="s">
        <v>204</v>
      </c>
      <c r="T2439" s="162" t="s">
        <v>204</v>
      </c>
      <c r="U2439" s="162" t="s">
        <v>246</v>
      </c>
      <c r="V2439" s="162" t="s">
        <v>246</v>
      </c>
      <c r="W2439" s="162" t="s">
        <v>204</v>
      </c>
      <c r="X2439" s="162" t="s">
        <v>246</v>
      </c>
      <c r="Y2439" s="162" t="s">
        <v>205</v>
      </c>
      <c r="Z2439" s="162" t="s">
        <v>246</v>
      </c>
      <c r="AA2439" s="162" t="s">
        <v>204</v>
      </c>
      <c r="AB2439" s="162" t="s">
        <v>246</v>
      </c>
      <c r="AC2439" s="162" t="s">
        <v>204</v>
      </c>
      <c r="AD2439" s="162" t="s">
        <v>204</v>
      </c>
      <c r="AE2439" s="162" t="s">
        <v>246</v>
      </c>
      <c r="AF2439" s="162" t="s">
        <v>204</v>
      </c>
      <c r="AG2439" s="162" t="s">
        <v>197</v>
      </c>
    </row>
    <row r="2440" spans="1:33" x14ac:dyDescent="0.25">
      <c r="A2440" s="162" t="s">
        <v>252</v>
      </c>
      <c r="B2440" s="162" t="s">
        <v>197</v>
      </c>
      <c r="C2440" s="162" t="s">
        <v>197</v>
      </c>
      <c r="D2440" s="162" t="s">
        <v>1358</v>
      </c>
      <c r="E2440" s="162" t="s">
        <v>3921</v>
      </c>
      <c r="F2440" s="162" t="s">
        <v>1359</v>
      </c>
      <c r="G2440" s="162" t="s">
        <v>3596</v>
      </c>
      <c r="H2440" s="162" t="s">
        <v>3597</v>
      </c>
      <c r="I2440" s="162" t="s">
        <v>1564</v>
      </c>
      <c r="J2440" s="162" t="s">
        <v>186</v>
      </c>
      <c r="K2440" s="162" t="s">
        <v>10</v>
      </c>
      <c r="L2440" s="162">
        <v>5</v>
      </c>
      <c r="M2440" s="162">
        <v>2021</v>
      </c>
      <c r="N2440" s="162" t="s">
        <v>3922</v>
      </c>
      <c r="O2440" s="162">
        <v>5875</v>
      </c>
      <c r="P2440" s="162" t="s">
        <v>246</v>
      </c>
      <c r="Q2440" s="162" t="s">
        <v>246</v>
      </c>
      <c r="R2440" s="162" t="s">
        <v>242</v>
      </c>
      <c r="S2440" s="162" t="s">
        <v>204</v>
      </c>
      <c r="T2440" s="162" t="s">
        <v>204</v>
      </c>
      <c r="U2440" s="162" t="s">
        <v>246</v>
      </c>
      <c r="V2440" s="162" t="s">
        <v>246</v>
      </c>
      <c r="W2440" s="162" t="s">
        <v>204</v>
      </c>
      <c r="X2440" s="162" t="s">
        <v>246</v>
      </c>
      <c r="Y2440" s="162" t="s">
        <v>205</v>
      </c>
      <c r="Z2440" s="162" t="s">
        <v>246</v>
      </c>
      <c r="AA2440" s="162" t="s">
        <v>204</v>
      </c>
      <c r="AB2440" s="162" t="s">
        <v>246</v>
      </c>
      <c r="AC2440" s="162" t="s">
        <v>204</v>
      </c>
      <c r="AD2440" s="162" t="s">
        <v>204</v>
      </c>
      <c r="AE2440" s="162" t="s">
        <v>246</v>
      </c>
      <c r="AF2440" s="162" t="s">
        <v>204</v>
      </c>
      <c r="AG2440" s="162" t="s">
        <v>197</v>
      </c>
    </row>
    <row r="2441" spans="1:33" x14ac:dyDescent="0.25">
      <c r="A2441" s="162" t="s">
        <v>252</v>
      </c>
      <c r="B2441" s="162" t="s">
        <v>197</v>
      </c>
      <c r="C2441" s="162" t="s">
        <v>197</v>
      </c>
      <c r="D2441" s="162" t="s">
        <v>1358</v>
      </c>
      <c r="E2441" s="162" t="s">
        <v>3925</v>
      </c>
      <c r="F2441" s="162" t="s">
        <v>1359</v>
      </c>
      <c r="G2441" s="162" t="s">
        <v>3596</v>
      </c>
      <c r="H2441" s="162" t="s">
        <v>3597</v>
      </c>
      <c r="I2441" s="162" t="s">
        <v>1564</v>
      </c>
      <c r="J2441" s="162" t="s">
        <v>186</v>
      </c>
      <c r="K2441" s="162" t="s">
        <v>10</v>
      </c>
      <c r="L2441" s="162">
        <v>5</v>
      </c>
      <c r="M2441" s="162">
        <v>2021</v>
      </c>
      <c r="N2441" s="162" t="s">
        <v>3926</v>
      </c>
      <c r="O2441" s="162">
        <v>3954</v>
      </c>
      <c r="P2441" s="162" t="s">
        <v>246</v>
      </c>
      <c r="Q2441" s="162" t="s">
        <v>246</v>
      </c>
      <c r="R2441" s="162" t="s">
        <v>242</v>
      </c>
      <c r="S2441" s="162" t="s">
        <v>204</v>
      </c>
      <c r="T2441" s="162" t="s">
        <v>204</v>
      </c>
      <c r="U2441" s="162" t="s">
        <v>246</v>
      </c>
      <c r="V2441" s="162" t="s">
        <v>246</v>
      </c>
      <c r="W2441" s="162" t="s">
        <v>204</v>
      </c>
      <c r="X2441" s="162" t="s">
        <v>246</v>
      </c>
      <c r="Y2441" s="162" t="s">
        <v>205</v>
      </c>
      <c r="Z2441" s="162" t="s">
        <v>246</v>
      </c>
      <c r="AA2441" s="162" t="s">
        <v>204</v>
      </c>
      <c r="AB2441" s="162" t="s">
        <v>246</v>
      </c>
      <c r="AC2441" s="162" t="s">
        <v>204</v>
      </c>
      <c r="AD2441" s="162" t="s">
        <v>204</v>
      </c>
      <c r="AE2441" s="162" t="s">
        <v>246</v>
      </c>
      <c r="AF2441" s="162" t="s">
        <v>204</v>
      </c>
      <c r="AG2441" s="162" t="s">
        <v>197</v>
      </c>
    </row>
    <row r="2442" spans="1:33" x14ac:dyDescent="0.25">
      <c r="A2442" s="162" t="s">
        <v>252</v>
      </c>
      <c r="B2442" s="162" t="s">
        <v>197</v>
      </c>
      <c r="C2442" s="162" t="s">
        <v>197</v>
      </c>
      <c r="D2442" s="162" t="s">
        <v>1358</v>
      </c>
      <c r="E2442" s="162" t="s">
        <v>3925</v>
      </c>
      <c r="F2442" s="162" t="s">
        <v>1359</v>
      </c>
      <c r="G2442" s="162" t="s">
        <v>2086</v>
      </c>
      <c r="H2442" s="162" t="s">
        <v>2087</v>
      </c>
      <c r="I2442" s="162" t="s">
        <v>1581</v>
      </c>
      <c r="J2442" s="162" t="s">
        <v>187</v>
      </c>
      <c r="K2442" s="162" t="s">
        <v>10</v>
      </c>
      <c r="L2442" s="162">
        <v>5</v>
      </c>
      <c r="M2442" s="162">
        <v>2021</v>
      </c>
      <c r="N2442" s="162" t="s">
        <v>3960</v>
      </c>
      <c r="O2442" s="162">
        <v>3474</v>
      </c>
      <c r="P2442" s="162" t="s">
        <v>246</v>
      </c>
      <c r="Q2442" s="162" t="s">
        <v>246</v>
      </c>
      <c r="R2442" s="162" t="s">
        <v>242</v>
      </c>
      <c r="S2442" s="162" t="s">
        <v>204</v>
      </c>
      <c r="T2442" s="162" t="s">
        <v>204</v>
      </c>
      <c r="U2442" s="162" t="s">
        <v>246</v>
      </c>
      <c r="V2442" s="162" t="s">
        <v>246</v>
      </c>
      <c r="W2442" s="162" t="s">
        <v>204</v>
      </c>
      <c r="X2442" s="162" t="s">
        <v>246</v>
      </c>
      <c r="Y2442" s="162" t="s">
        <v>205</v>
      </c>
      <c r="Z2442" s="162" t="s">
        <v>246</v>
      </c>
      <c r="AA2442" s="162" t="s">
        <v>204</v>
      </c>
      <c r="AB2442" s="162" t="s">
        <v>246</v>
      </c>
      <c r="AC2442" s="162" t="s">
        <v>204</v>
      </c>
      <c r="AD2442" s="162" t="s">
        <v>204</v>
      </c>
      <c r="AE2442" s="162" t="s">
        <v>246</v>
      </c>
      <c r="AF2442" s="162" t="s">
        <v>204</v>
      </c>
      <c r="AG2442" s="162" t="s">
        <v>197</v>
      </c>
    </row>
    <row r="2443" spans="1:33" x14ac:dyDescent="0.25">
      <c r="A2443" s="162" t="s">
        <v>252</v>
      </c>
      <c r="B2443" s="162" t="s">
        <v>197</v>
      </c>
      <c r="C2443" s="162" t="s">
        <v>197</v>
      </c>
      <c r="D2443" s="162" t="s">
        <v>1358</v>
      </c>
      <c r="E2443" s="162" t="s">
        <v>3950</v>
      </c>
      <c r="F2443" s="162" t="s">
        <v>1359</v>
      </c>
      <c r="G2443" s="162" t="s">
        <v>2086</v>
      </c>
      <c r="H2443" s="162" t="s">
        <v>2087</v>
      </c>
      <c r="I2443" s="162" t="s">
        <v>1581</v>
      </c>
      <c r="J2443" s="162" t="s">
        <v>187</v>
      </c>
      <c r="K2443" s="162" t="s">
        <v>10</v>
      </c>
      <c r="L2443" s="162">
        <v>7</v>
      </c>
      <c r="M2443" s="162">
        <v>2021</v>
      </c>
      <c r="N2443" s="162" t="s">
        <v>3958</v>
      </c>
      <c r="O2443" s="162">
        <v>6151</v>
      </c>
      <c r="P2443" s="162" t="s">
        <v>246</v>
      </c>
      <c r="Q2443" s="162" t="s">
        <v>246</v>
      </c>
      <c r="R2443" s="162" t="s">
        <v>242</v>
      </c>
      <c r="S2443" s="162" t="s">
        <v>204</v>
      </c>
      <c r="T2443" s="162" t="s">
        <v>204</v>
      </c>
      <c r="U2443" s="162" t="s">
        <v>246</v>
      </c>
      <c r="V2443" s="162" t="s">
        <v>246</v>
      </c>
      <c r="W2443" s="162" t="s">
        <v>204</v>
      </c>
      <c r="X2443" s="162" t="s">
        <v>246</v>
      </c>
      <c r="Y2443" s="162" t="s">
        <v>205</v>
      </c>
      <c r="Z2443" s="162" t="s">
        <v>246</v>
      </c>
      <c r="AA2443" s="162" t="s">
        <v>204</v>
      </c>
      <c r="AB2443" s="162" t="s">
        <v>246</v>
      </c>
      <c r="AC2443" s="162" t="s">
        <v>204</v>
      </c>
      <c r="AD2443" s="162" t="s">
        <v>204</v>
      </c>
      <c r="AE2443" s="162" t="s">
        <v>246</v>
      </c>
      <c r="AF2443" s="162" t="s">
        <v>204</v>
      </c>
      <c r="AG2443" s="162" t="s">
        <v>197</v>
      </c>
    </row>
    <row r="2444" spans="1:33" x14ac:dyDescent="0.25">
      <c r="A2444" s="162" t="s">
        <v>252</v>
      </c>
      <c r="B2444" s="162" t="s">
        <v>197</v>
      </c>
      <c r="C2444" s="162" t="s">
        <v>197</v>
      </c>
      <c r="D2444" s="162" t="s">
        <v>1358</v>
      </c>
      <c r="E2444" s="162" t="s">
        <v>3952</v>
      </c>
      <c r="F2444" s="162" t="s">
        <v>1359</v>
      </c>
      <c r="G2444" s="162" t="s">
        <v>2086</v>
      </c>
      <c r="H2444" s="162" t="s">
        <v>2087</v>
      </c>
      <c r="I2444" s="162" t="s">
        <v>1581</v>
      </c>
      <c r="J2444" s="162" t="s">
        <v>187</v>
      </c>
      <c r="K2444" s="162" t="s">
        <v>10</v>
      </c>
      <c r="L2444" s="162">
        <v>8</v>
      </c>
      <c r="M2444" s="162">
        <v>2021</v>
      </c>
      <c r="N2444" s="162" t="s">
        <v>3957</v>
      </c>
      <c r="O2444" s="162">
        <v>5395</v>
      </c>
      <c r="P2444" s="162" t="s">
        <v>246</v>
      </c>
      <c r="Q2444" s="162" t="s">
        <v>246</v>
      </c>
      <c r="R2444" s="162" t="s">
        <v>242</v>
      </c>
      <c r="S2444" s="162" t="s">
        <v>204</v>
      </c>
      <c r="T2444" s="162" t="s">
        <v>204</v>
      </c>
      <c r="U2444" s="162" t="s">
        <v>246</v>
      </c>
      <c r="V2444" s="162" t="s">
        <v>246</v>
      </c>
      <c r="W2444" s="162" t="s">
        <v>204</v>
      </c>
      <c r="X2444" s="162" t="s">
        <v>246</v>
      </c>
      <c r="Y2444" s="162" t="s">
        <v>205</v>
      </c>
      <c r="Z2444" s="162" t="s">
        <v>246</v>
      </c>
      <c r="AA2444" s="162" t="s">
        <v>204</v>
      </c>
      <c r="AB2444" s="162" t="s">
        <v>246</v>
      </c>
      <c r="AC2444" s="162" t="s">
        <v>204</v>
      </c>
      <c r="AD2444" s="162" t="s">
        <v>204</v>
      </c>
      <c r="AE2444" s="162" t="s">
        <v>246</v>
      </c>
      <c r="AF2444" s="162" t="s">
        <v>204</v>
      </c>
      <c r="AG2444" s="162" t="s">
        <v>197</v>
      </c>
    </row>
    <row r="2445" spans="1:33" x14ac:dyDescent="0.25">
      <c r="A2445" s="162" t="s">
        <v>252</v>
      </c>
      <c r="B2445" s="162" t="s">
        <v>197</v>
      </c>
      <c r="C2445" s="162" t="s">
        <v>197</v>
      </c>
      <c r="D2445" s="162" t="s">
        <v>1358</v>
      </c>
      <c r="E2445" s="162" t="s">
        <v>3925</v>
      </c>
      <c r="F2445" s="162" t="s">
        <v>1359</v>
      </c>
      <c r="G2445" s="162" t="s">
        <v>2086</v>
      </c>
      <c r="H2445" s="162" t="s">
        <v>2087</v>
      </c>
      <c r="I2445" s="162" t="s">
        <v>1581</v>
      </c>
      <c r="J2445" s="162" t="s">
        <v>187</v>
      </c>
      <c r="K2445" s="162" t="s">
        <v>10</v>
      </c>
      <c r="L2445" s="162">
        <v>6</v>
      </c>
      <c r="M2445" s="162">
        <v>2021</v>
      </c>
      <c r="N2445" s="162" t="s">
        <v>3959</v>
      </c>
      <c r="O2445" s="162">
        <v>5052</v>
      </c>
      <c r="P2445" s="162" t="s">
        <v>246</v>
      </c>
      <c r="Q2445" s="162" t="s">
        <v>246</v>
      </c>
      <c r="R2445" s="162" t="s">
        <v>242</v>
      </c>
      <c r="S2445" s="162" t="s">
        <v>204</v>
      </c>
      <c r="T2445" s="162" t="s">
        <v>204</v>
      </c>
      <c r="U2445" s="162" t="s">
        <v>246</v>
      </c>
      <c r="V2445" s="162" t="s">
        <v>246</v>
      </c>
      <c r="W2445" s="162" t="s">
        <v>204</v>
      </c>
      <c r="X2445" s="162" t="s">
        <v>246</v>
      </c>
      <c r="Y2445" s="162" t="s">
        <v>205</v>
      </c>
      <c r="Z2445" s="162" t="s">
        <v>246</v>
      </c>
      <c r="AA2445" s="162" t="s">
        <v>204</v>
      </c>
      <c r="AB2445" s="162" t="s">
        <v>246</v>
      </c>
      <c r="AC2445" s="162" t="s">
        <v>204</v>
      </c>
      <c r="AD2445" s="162" t="s">
        <v>204</v>
      </c>
      <c r="AE2445" s="162" t="s">
        <v>246</v>
      </c>
      <c r="AF2445" s="162" t="s">
        <v>204</v>
      </c>
      <c r="AG2445" s="162" t="s">
        <v>197</v>
      </c>
    </row>
    <row r="2446" spans="1:33" x14ac:dyDescent="0.25">
      <c r="A2446" s="162" t="s">
        <v>252</v>
      </c>
      <c r="B2446" s="162" t="s">
        <v>197</v>
      </c>
      <c r="C2446" s="162" t="s">
        <v>197</v>
      </c>
      <c r="D2446" s="162" t="s">
        <v>1358</v>
      </c>
      <c r="E2446" s="162" t="s">
        <v>3952</v>
      </c>
      <c r="F2446" s="162" t="s">
        <v>1359</v>
      </c>
      <c r="G2446" s="162" t="s">
        <v>2095</v>
      </c>
      <c r="H2446" s="162" t="s">
        <v>2096</v>
      </c>
      <c r="I2446" s="162" t="s">
        <v>1475</v>
      </c>
      <c r="J2446" s="162" t="s">
        <v>187</v>
      </c>
      <c r="K2446" s="162" t="s">
        <v>10</v>
      </c>
      <c r="L2446" s="162">
        <v>10</v>
      </c>
      <c r="M2446" s="162">
        <v>2021</v>
      </c>
      <c r="N2446" s="162" t="s">
        <v>3976</v>
      </c>
      <c r="O2446" s="162">
        <v>298</v>
      </c>
      <c r="P2446" s="162" t="s">
        <v>246</v>
      </c>
      <c r="Q2446" s="162" t="s">
        <v>246</v>
      </c>
      <c r="R2446" s="162" t="s">
        <v>242</v>
      </c>
      <c r="S2446" s="162" t="s">
        <v>204</v>
      </c>
      <c r="T2446" s="162" t="s">
        <v>204</v>
      </c>
      <c r="U2446" s="162" t="s">
        <v>246</v>
      </c>
      <c r="V2446" s="162" t="s">
        <v>246</v>
      </c>
      <c r="W2446" s="162" t="s">
        <v>204</v>
      </c>
      <c r="X2446" s="162" t="s">
        <v>246</v>
      </c>
      <c r="Y2446" s="162" t="s">
        <v>205</v>
      </c>
      <c r="Z2446" s="162" t="s">
        <v>246</v>
      </c>
      <c r="AA2446" s="162" t="s">
        <v>204</v>
      </c>
      <c r="AB2446" s="162" t="s">
        <v>246</v>
      </c>
      <c r="AC2446" s="162" t="s">
        <v>204</v>
      </c>
      <c r="AD2446" s="162" t="s">
        <v>204</v>
      </c>
      <c r="AE2446" s="162" t="s">
        <v>246</v>
      </c>
      <c r="AF2446" s="162" t="s">
        <v>204</v>
      </c>
      <c r="AG2446" s="162" t="s">
        <v>197</v>
      </c>
    </row>
    <row r="2447" spans="1:33" x14ac:dyDescent="0.25">
      <c r="A2447" s="162" t="s">
        <v>252</v>
      </c>
      <c r="B2447" s="162" t="s">
        <v>197</v>
      </c>
      <c r="C2447" s="162" t="s">
        <v>197</v>
      </c>
      <c r="D2447" s="162" t="s">
        <v>1358</v>
      </c>
      <c r="E2447" s="162" t="s">
        <v>3925</v>
      </c>
      <c r="F2447" s="162" t="s">
        <v>1359</v>
      </c>
      <c r="G2447" s="162" t="s">
        <v>2095</v>
      </c>
      <c r="H2447" s="162" t="s">
        <v>2096</v>
      </c>
      <c r="I2447" s="162" t="s">
        <v>1475</v>
      </c>
      <c r="J2447" s="162" t="s">
        <v>187</v>
      </c>
      <c r="K2447" s="162" t="s">
        <v>10</v>
      </c>
      <c r="L2447" s="162">
        <v>5</v>
      </c>
      <c r="M2447" s="162">
        <v>2021</v>
      </c>
      <c r="N2447" s="162" t="s">
        <v>3961</v>
      </c>
      <c r="O2447" s="162">
        <v>25354</v>
      </c>
      <c r="P2447" s="162" t="s">
        <v>246</v>
      </c>
      <c r="Q2447" s="162" t="s">
        <v>246</v>
      </c>
      <c r="R2447" s="162" t="s">
        <v>242</v>
      </c>
      <c r="S2447" s="162" t="s">
        <v>204</v>
      </c>
      <c r="T2447" s="162" t="s">
        <v>204</v>
      </c>
      <c r="U2447" s="162" t="s">
        <v>246</v>
      </c>
      <c r="V2447" s="162" t="s">
        <v>246</v>
      </c>
      <c r="W2447" s="162" t="s">
        <v>204</v>
      </c>
      <c r="X2447" s="162" t="s">
        <v>246</v>
      </c>
      <c r="Y2447" s="162" t="s">
        <v>205</v>
      </c>
      <c r="Z2447" s="162" t="s">
        <v>246</v>
      </c>
      <c r="AA2447" s="162" t="s">
        <v>204</v>
      </c>
      <c r="AB2447" s="162" t="s">
        <v>246</v>
      </c>
      <c r="AC2447" s="162" t="s">
        <v>204</v>
      </c>
      <c r="AD2447" s="162" t="s">
        <v>204</v>
      </c>
      <c r="AE2447" s="162" t="s">
        <v>246</v>
      </c>
      <c r="AF2447" s="162" t="s">
        <v>204</v>
      </c>
      <c r="AG2447" s="162" t="s">
        <v>197</v>
      </c>
    </row>
    <row r="2448" spans="1:33" x14ac:dyDescent="0.25">
      <c r="A2448" s="162" t="s">
        <v>252</v>
      </c>
      <c r="B2448" s="162" t="s">
        <v>197</v>
      </c>
      <c r="C2448" s="162" t="s">
        <v>197</v>
      </c>
      <c r="D2448" s="162" t="s">
        <v>1358</v>
      </c>
      <c r="E2448" s="162" t="s">
        <v>3925</v>
      </c>
      <c r="F2448" s="162" t="s">
        <v>1359</v>
      </c>
      <c r="G2448" s="162" t="s">
        <v>2095</v>
      </c>
      <c r="H2448" s="162" t="s">
        <v>2096</v>
      </c>
      <c r="I2448" s="162" t="s">
        <v>1475</v>
      </c>
      <c r="J2448" s="162" t="s">
        <v>187</v>
      </c>
      <c r="K2448" s="162" t="s">
        <v>10</v>
      </c>
      <c r="L2448" s="162">
        <v>6</v>
      </c>
      <c r="M2448" s="162">
        <v>2021</v>
      </c>
      <c r="N2448" s="162" t="s">
        <v>3962</v>
      </c>
      <c r="O2448" s="162">
        <v>388</v>
      </c>
      <c r="P2448" s="162" t="s">
        <v>246</v>
      </c>
      <c r="Q2448" s="162" t="s">
        <v>246</v>
      </c>
      <c r="R2448" s="162" t="s">
        <v>242</v>
      </c>
      <c r="S2448" s="162" t="s">
        <v>204</v>
      </c>
      <c r="T2448" s="162" t="s">
        <v>204</v>
      </c>
      <c r="U2448" s="162" t="s">
        <v>246</v>
      </c>
      <c r="V2448" s="162" t="s">
        <v>246</v>
      </c>
      <c r="W2448" s="162" t="s">
        <v>204</v>
      </c>
      <c r="X2448" s="162" t="s">
        <v>246</v>
      </c>
      <c r="Y2448" s="162" t="s">
        <v>205</v>
      </c>
      <c r="Z2448" s="162" t="s">
        <v>246</v>
      </c>
      <c r="AA2448" s="162" t="s">
        <v>204</v>
      </c>
      <c r="AB2448" s="162" t="s">
        <v>246</v>
      </c>
      <c r="AC2448" s="162" t="s">
        <v>204</v>
      </c>
      <c r="AD2448" s="162" t="s">
        <v>204</v>
      </c>
      <c r="AE2448" s="162" t="s">
        <v>246</v>
      </c>
      <c r="AF2448" s="162" t="s">
        <v>204</v>
      </c>
      <c r="AG2448" s="162" t="s">
        <v>197</v>
      </c>
    </row>
    <row r="2449" spans="1:33" x14ac:dyDescent="0.25">
      <c r="A2449" s="162" t="s">
        <v>252</v>
      </c>
      <c r="B2449" s="162" t="s">
        <v>197</v>
      </c>
      <c r="C2449" s="162" t="s">
        <v>197</v>
      </c>
      <c r="D2449" s="162" t="s">
        <v>1358</v>
      </c>
      <c r="E2449" s="162" t="s">
        <v>3963</v>
      </c>
      <c r="F2449" s="162" t="s">
        <v>1359</v>
      </c>
      <c r="G2449" s="162" t="s">
        <v>2095</v>
      </c>
      <c r="H2449" s="162" t="s">
        <v>2096</v>
      </c>
      <c r="I2449" s="162" t="s">
        <v>1475</v>
      </c>
      <c r="J2449" s="162" t="s">
        <v>187</v>
      </c>
      <c r="K2449" s="162" t="s">
        <v>10</v>
      </c>
      <c r="L2449" s="162">
        <v>6</v>
      </c>
      <c r="M2449" s="162">
        <v>2021</v>
      </c>
      <c r="N2449" s="162" t="s">
        <v>3964</v>
      </c>
      <c r="O2449" s="162">
        <v>1932</v>
      </c>
      <c r="P2449" s="162" t="s">
        <v>246</v>
      </c>
      <c r="Q2449" s="162" t="s">
        <v>246</v>
      </c>
      <c r="R2449" s="162" t="s">
        <v>242</v>
      </c>
      <c r="S2449" s="162" t="s">
        <v>204</v>
      </c>
      <c r="T2449" s="162" t="s">
        <v>204</v>
      </c>
      <c r="U2449" s="162" t="s">
        <v>246</v>
      </c>
      <c r="V2449" s="162" t="s">
        <v>246</v>
      </c>
      <c r="W2449" s="162" t="s">
        <v>204</v>
      </c>
      <c r="X2449" s="162" t="s">
        <v>246</v>
      </c>
      <c r="Y2449" s="162" t="s">
        <v>205</v>
      </c>
      <c r="Z2449" s="162" t="s">
        <v>246</v>
      </c>
      <c r="AA2449" s="162" t="s">
        <v>204</v>
      </c>
      <c r="AB2449" s="162" t="s">
        <v>246</v>
      </c>
      <c r="AC2449" s="162" t="s">
        <v>204</v>
      </c>
      <c r="AD2449" s="162" t="s">
        <v>204</v>
      </c>
      <c r="AE2449" s="162" t="s">
        <v>246</v>
      </c>
      <c r="AF2449" s="162" t="s">
        <v>204</v>
      </c>
      <c r="AG2449" s="162" t="s">
        <v>197</v>
      </c>
    </row>
    <row r="2450" spans="1:33" x14ac:dyDescent="0.25">
      <c r="A2450" s="162" t="s">
        <v>252</v>
      </c>
      <c r="B2450" s="162" t="s">
        <v>197</v>
      </c>
      <c r="C2450" s="162" t="s">
        <v>197</v>
      </c>
      <c r="D2450" s="162" t="s">
        <v>1358</v>
      </c>
      <c r="E2450" s="162" t="s">
        <v>3950</v>
      </c>
      <c r="F2450" s="162" t="s">
        <v>1359</v>
      </c>
      <c r="G2450" s="162" t="s">
        <v>2095</v>
      </c>
      <c r="H2450" s="162" t="s">
        <v>2096</v>
      </c>
      <c r="I2450" s="162" t="s">
        <v>1475</v>
      </c>
      <c r="J2450" s="162" t="s">
        <v>187</v>
      </c>
      <c r="K2450" s="162" t="s">
        <v>10</v>
      </c>
      <c r="L2450" s="162">
        <v>6</v>
      </c>
      <c r="M2450" s="162">
        <v>2021</v>
      </c>
      <c r="N2450" s="162" t="s">
        <v>3971</v>
      </c>
      <c r="O2450" s="162">
        <v>3170</v>
      </c>
      <c r="P2450" s="162" t="s">
        <v>246</v>
      </c>
      <c r="Q2450" s="162" t="s">
        <v>246</v>
      </c>
      <c r="R2450" s="162" t="s">
        <v>242</v>
      </c>
      <c r="S2450" s="162" t="s">
        <v>204</v>
      </c>
      <c r="T2450" s="162" t="s">
        <v>204</v>
      </c>
      <c r="U2450" s="162" t="s">
        <v>246</v>
      </c>
      <c r="V2450" s="162" t="s">
        <v>246</v>
      </c>
      <c r="W2450" s="162" t="s">
        <v>204</v>
      </c>
      <c r="X2450" s="162" t="s">
        <v>246</v>
      </c>
      <c r="Y2450" s="162" t="s">
        <v>205</v>
      </c>
      <c r="Z2450" s="162" t="s">
        <v>246</v>
      </c>
      <c r="AA2450" s="162" t="s">
        <v>204</v>
      </c>
      <c r="AB2450" s="162" t="s">
        <v>246</v>
      </c>
      <c r="AC2450" s="162" t="s">
        <v>204</v>
      </c>
      <c r="AD2450" s="162" t="s">
        <v>204</v>
      </c>
      <c r="AE2450" s="162" t="s">
        <v>246</v>
      </c>
      <c r="AF2450" s="162" t="s">
        <v>204</v>
      </c>
      <c r="AG2450" s="162" t="s">
        <v>197</v>
      </c>
    </row>
    <row r="2451" spans="1:33" x14ac:dyDescent="0.25">
      <c r="A2451" s="162" t="s">
        <v>252</v>
      </c>
      <c r="B2451" s="162" t="s">
        <v>197</v>
      </c>
      <c r="C2451" s="162" t="s">
        <v>197</v>
      </c>
      <c r="D2451" s="162" t="s">
        <v>1358</v>
      </c>
      <c r="E2451" s="162" t="s">
        <v>3969</v>
      </c>
      <c r="F2451" s="162" t="s">
        <v>1359</v>
      </c>
      <c r="G2451" s="162" t="s">
        <v>2095</v>
      </c>
      <c r="H2451" s="162" t="s">
        <v>2096</v>
      </c>
      <c r="I2451" s="162" t="s">
        <v>1475</v>
      </c>
      <c r="J2451" s="162" t="s">
        <v>187</v>
      </c>
      <c r="K2451" s="162" t="s">
        <v>10</v>
      </c>
      <c r="L2451" s="162">
        <v>6</v>
      </c>
      <c r="M2451" s="162">
        <v>2021</v>
      </c>
      <c r="N2451" s="162" t="s">
        <v>3970</v>
      </c>
      <c r="O2451" s="162">
        <v>3073</v>
      </c>
      <c r="P2451" s="162" t="s">
        <v>246</v>
      </c>
      <c r="Q2451" s="162" t="s">
        <v>246</v>
      </c>
      <c r="R2451" s="162" t="s">
        <v>242</v>
      </c>
      <c r="S2451" s="162" t="s">
        <v>204</v>
      </c>
      <c r="T2451" s="162" t="s">
        <v>204</v>
      </c>
      <c r="U2451" s="162" t="s">
        <v>246</v>
      </c>
      <c r="V2451" s="162" t="s">
        <v>246</v>
      </c>
      <c r="W2451" s="162" t="s">
        <v>204</v>
      </c>
      <c r="X2451" s="162" t="s">
        <v>246</v>
      </c>
      <c r="Y2451" s="162" t="s">
        <v>205</v>
      </c>
      <c r="Z2451" s="162" t="s">
        <v>246</v>
      </c>
      <c r="AA2451" s="162" t="s">
        <v>204</v>
      </c>
      <c r="AB2451" s="162" t="s">
        <v>246</v>
      </c>
      <c r="AC2451" s="162" t="s">
        <v>204</v>
      </c>
      <c r="AD2451" s="162" t="s">
        <v>204</v>
      </c>
      <c r="AE2451" s="162" t="s">
        <v>246</v>
      </c>
      <c r="AF2451" s="162" t="s">
        <v>204</v>
      </c>
      <c r="AG2451" s="162" t="s">
        <v>197</v>
      </c>
    </row>
    <row r="2452" spans="1:33" x14ac:dyDescent="0.25">
      <c r="A2452" s="162" t="s">
        <v>252</v>
      </c>
      <c r="B2452" s="162" t="s">
        <v>197</v>
      </c>
      <c r="C2452" s="162" t="s">
        <v>197</v>
      </c>
      <c r="D2452" s="162" t="s">
        <v>1358</v>
      </c>
      <c r="E2452" s="162" t="s">
        <v>3967</v>
      </c>
      <c r="F2452" s="162" t="s">
        <v>1359</v>
      </c>
      <c r="G2452" s="162" t="s">
        <v>2095</v>
      </c>
      <c r="H2452" s="162" t="s">
        <v>2096</v>
      </c>
      <c r="I2452" s="162" t="s">
        <v>1475</v>
      </c>
      <c r="J2452" s="162" t="s">
        <v>187</v>
      </c>
      <c r="K2452" s="162" t="s">
        <v>10</v>
      </c>
      <c r="L2452" s="162">
        <v>6</v>
      </c>
      <c r="M2452" s="162">
        <v>2021</v>
      </c>
      <c r="N2452" s="162" t="s">
        <v>3968</v>
      </c>
      <c r="O2452" s="162">
        <v>13366</v>
      </c>
      <c r="P2452" s="162" t="s">
        <v>246</v>
      </c>
      <c r="Q2452" s="162" t="s">
        <v>246</v>
      </c>
      <c r="R2452" s="162" t="s">
        <v>242</v>
      </c>
      <c r="S2452" s="162" t="s">
        <v>204</v>
      </c>
      <c r="T2452" s="162" t="s">
        <v>204</v>
      </c>
      <c r="U2452" s="162" t="s">
        <v>246</v>
      </c>
      <c r="V2452" s="162" t="s">
        <v>246</v>
      </c>
      <c r="W2452" s="162" t="s">
        <v>204</v>
      </c>
      <c r="X2452" s="162" t="s">
        <v>246</v>
      </c>
      <c r="Y2452" s="162" t="s">
        <v>205</v>
      </c>
      <c r="Z2452" s="162" t="s">
        <v>246</v>
      </c>
      <c r="AA2452" s="162" t="s">
        <v>204</v>
      </c>
      <c r="AB2452" s="162" t="s">
        <v>246</v>
      </c>
      <c r="AC2452" s="162" t="s">
        <v>204</v>
      </c>
      <c r="AD2452" s="162" t="s">
        <v>204</v>
      </c>
      <c r="AE2452" s="162" t="s">
        <v>246</v>
      </c>
      <c r="AF2452" s="162" t="s">
        <v>204</v>
      </c>
      <c r="AG2452" s="162" t="s">
        <v>197</v>
      </c>
    </row>
    <row r="2453" spans="1:33" x14ac:dyDescent="0.25">
      <c r="A2453" s="162" t="s">
        <v>252</v>
      </c>
      <c r="B2453" s="162" t="s">
        <v>197</v>
      </c>
      <c r="C2453" s="162" t="s">
        <v>197</v>
      </c>
      <c r="D2453" s="162" t="s">
        <v>1358</v>
      </c>
      <c r="E2453" s="162" t="s">
        <v>3965</v>
      </c>
      <c r="F2453" s="162" t="s">
        <v>1359</v>
      </c>
      <c r="G2453" s="162" t="s">
        <v>2095</v>
      </c>
      <c r="H2453" s="162" t="s">
        <v>2096</v>
      </c>
      <c r="I2453" s="162" t="s">
        <v>1475</v>
      </c>
      <c r="J2453" s="162" t="s">
        <v>187</v>
      </c>
      <c r="K2453" s="162" t="s">
        <v>10</v>
      </c>
      <c r="L2453" s="162">
        <v>6</v>
      </c>
      <c r="M2453" s="162">
        <v>2021</v>
      </c>
      <c r="N2453" s="162" t="s">
        <v>3966</v>
      </c>
      <c r="O2453" s="162">
        <v>16847</v>
      </c>
      <c r="P2453" s="162" t="s">
        <v>246</v>
      </c>
      <c r="Q2453" s="162" t="s">
        <v>246</v>
      </c>
      <c r="R2453" s="162" t="s">
        <v>242</v>
      </c>
      <c r="S2453" s="162" t="s">
        <v>204</v>
      </c>
      <c r="T2453" s="162" t="s">
        <v>204</v>
      </c>
      <c r="U2453" s="162" t="s">
        <v>246</v>
      </c>
      <c r="V2453" s="162" t="s">
        <v>246</v>
      </c>
      <c r="W2453" s="162" t="s">
        <v>204</v>
      </c>
      <c r="X2453" s="162" t="s">
        <v>246</v>
      </c>
      <c r="Y2453" s="162" t="s">
        <v>205</v>
      </c>
      <c r="Z2453" s="162" t="s">
        <v>246</v>
      </c>
      <c r="AA2453" s="162" t="s">
        <v>204</v>
      </c>
      <c r="AB2453" s="162" t="s">
        <v>246</v>
      </c>
      <c r="AC2453" s="162" t="s">
        <v>204</v>
      </c>
      <c r="AD2453" s="162" t="s">
        <v>204</v>
      </c>
      <c r="AE2453" s="162" t="s">
        <v>246</v>
      </c>
      <c r="AF2453" s="162" t="s">
        <v>204</v>
      </c>
      <c r="AG2453" s="162" t="s">
        <v>197</v>
      </c>
    </row>
    <row r="2454" spans="1:33" x14ac:dyDescent="0.25">
      <c r="A2454" s="162" t="s">
        <v>252</v>
      </c>
      <c r="B2454" s="162" t="s">
        <v>197</v>
      </c>
      <c r="C2454" s="162" t="s">
        <v>197</v>
      </c>
      <c r="D2454" s="162" t="s">
        <v>1358</v>
      </c>
      <c r="E2454" s="162" t="s">
        <v>3938</v>
      </c>
      <c r="F2454" s="162" t="s">
        <v>1359</v>
      </c>
      <c r="G2454" s="162" t="s">
        <v>2095</v>
      </c>
      <c r="H2454" s="162" t="s">
        <v>2096</v>
      </c>
      <c r="I2454" s="162" t="s">
        <v>1475</v>
      </c>
      <c r="J2454" s="162" t="s">
        <v>187</v>
      </c>
      <c r="K2454" s="162" t="s">
        <v>10</v>
      </c>
      <c r="L2454" s="162">
        <v>7</v>
      </c>
      <c r="M2454" s="162">
        <v>2021</v>
      </c>
      <c r="N2454" s="162" t="s">
        <v>3975</v>
      </c>
      <c r="O2454" s="162">
        <v>87</v>
      </c>
      <c r="P2454" s="162" t="s">
        <v>246</v>
      </c>
      <c r="Q2454" s="162" t="s">
        <v>246</v>
      </c>
      <c r="R2454" s="162" t="s">
        <v>242</v>
      </c>
      <c r="S2454" s="162" t="s">
        <v>204</v>
      </c>
      <c r="T2454" s="162" t="s">
        <v>204</v>
      </c>
      <c r="U2454" s="162" t="s">
        <v>246</v>
      </c>
      <c r="V2454" s="162" t="s">
        <v>246</v>
      </c>
      <c r="W2454" s="162" t="s">
        <v>204</v>
      </c>
      <c r="X2454" s="162" t="s">
        <v>246</v>
      </c>
      <c r="Y2454" s="162" t="s">
        <v>205</v>
      </c>
      <c r="Z2454" s="162" t="s">
        <v>246</v>
      </c>
      <c r="AA2454" s="162" t="s">
        <v>204</v>
      </c>
      <c r="AB2454" s="162" t="s">
        <v>246</v>
      </c>
      <c r="AC2454" s="162" t="s">
        <v>204</v>
      </c>
      <c r="AD2454" s="162" t="s">
        <v>204</v>
      </c>
      <c r="AE2454" s="162" t="s">
        <v>246</v>
      </c>
      <c r="AF2454" s="162" t="s">
        <v>204</v>
      </c>
      <c r="AG2454" s="162" t="s">
        <v>197</v>
      </c>
    </row>
    <row r="2455" spans="1:33" x14ac:dyDescent="0.25">
      <c r="A2455" s="162" t="s">
        <v>252</v>
      </c>
      <c r="B2455" s="162" t="s">
        <v>197</v>
      </c>
      <c r="C2455" s="162" t="s">
        <v>197</v>
      </c>
      <c r="D2455" s="162" t="s">
        <v>1358</v>
      </c>
      <c r="E2455" s="162" t="s">
        <v>3938</v>
      </c>
      <c r="F2455" s="162" t="s">
        <v>1359</v>
      </c>
      <c r="G2455" s="162" t="s">
        <v>2095</v>
      </c>
      <c r="H2455" s="162" t="s">
        <v>2096</v>
      </c>
      <c r="I2455" s="162" t="s">
        <v>1475</v>
      </c>
      <c r="J2455" s="162" t="s">
        <v>187</v>
      </c>
      <c r="K2455" s="162" t="s">
        <v>10</v>
      </c>
      <c r="L2455" s="162">
        <v>7</v>
      </c>
      <c r="M2455" s="162">
        <v>2021</v>
      </c>
      <c r="N2455" s="162" t="s">
        <v>3972</v>
      </c>
      <c r="O2455" s="162">
        <v>19</v>
      </c>
      <c r="P2455" s="162" t="s">
        <v>246</v>
      </c>
      <c r="Q2455" s="162" t="s">
        <v>246</v>
      </c>
      <c r="R2455" s="162" t="s">
        <v>242</v>
      </c>
      <c r="S2455" s="162" t="s">
        <v>204</v>
      </c>
      <c r="T2455" s="162" t="s">
        <v>204</v>
      </c>
      <c r="U2455" s="162" t="s">
        <v>246</v>
      </c>
      <c r="V2455" s="162" t="s">
        <v>246</v>
      </c>
      <c r="W2455" s="162" t="s">
        <v>204</v>
      </c>
      <c r="X2455" s="162" t="s">
        <v>246</v>
      </c>
      <c r="Y2455" s="162" t="s">
        <v>205</v>
      </c>
      <c r="Z2455" s="162" t="s">
        <v>246</v>
      </c>
      <c r="AA2455" s="162" t="s">
        <v>204</v>
      </c>
      <c r="AB2455" s="162" t="s">
        <v>246</v>
      </c>
      <c r="AC2455" s="162" t="s">
        <v>204</v>
      </c>
      <c r="AD2455" s="162" t="s">
        <v>204</v>
      </c>
      <c r="AE2455" s="162" t="s">
        <v>246</v>
      </c>
      <c r="AF2455" s="162" t="s">
        <v>204</v>
      </c>
      <c r="AG2455" s="162" t="s">
        <v>197</v>
      </c>
    </row>
    <row r="2456" spans="1:33" x14ac:dyDescent="0.25">
      <c r="A2456" s="162" t="s">
        <v>252</v>
      </c>
      <c r="B2456" s="162" t="s">
        <v>197</v>
      </c>
      <c r="C2456" s="162" t="s">
        <v>197</v>
      </c>
      <c r="D2456" s="162" t="s">
        <v>1358</v>
      </c>
      <c r="E2456" s="162" t="s">
        <v>3952</v>
      </c>
      <c r="F2456" s="162" t="s">
        <v>1359</v>
      </c>
      <c r="G2456" s="162" t="s">
        <v>2095</v>
      </c>
      <c r="H2456" s="162" t="s">
        <v>2096</v>
      </c>
      <c r="I2456" s="162" t="s">
        <v>1475</v>
      </c>
      <c r="J2456" s="162" t="s">
        <v>187</v>
      </c>
      <c r="K2456" s="162" t="s">
        <v>10</v>
      </c>
      <c r="L2456" s="162">
        <v>7</v>
      </c>
      <c r="M2456" s="162">
        <v>2021</v>
      </c>
      <c r="N2456" s="162" t="s">
        <v>3973</v>
      </c>
      <c r="O2456" s="162">
        <v>49513</v>
      </c>
      <c r="P2456" s="162" t="s">
        <v>246</v>
      </c>
      <c r="Q2456" s="162" t="s">
        <v>246</v>
      </c>
      <c r="R2456" s="162" t="s">
        <v>242</v>
      </c>
      <c r="S2456" s="162" t="s">
        <v>204</v>
      </c>
      <c r="T2456" s="162" t="s">
        <v>204</v>
      </c>
      <c r="U2456" s="162" t="s">
        <v>246</v>
      </c>
      <c r="V2456" s="162" t="s">
        <v>246</v>
      </c>
      <c r="W2456" s="162" t="s">
        <v>204</v>
      </c>
      <c r="X2456" s="162" t="s">
        <v>246</v>
      </c>
      <c r="Y2456" s="162" t="s">
        <v>205</v>
      </c>
      <c r="Z2456" s="162" t="s">
        <v>246</v>
      </c>
      <c r="AA2456" s="162" t="s">
        <v>204</v>
      </c>
      <c r="AB2456" s="162" t="s">
        <v>246</v>
      </c>
      <c r="AC2456" s="162" t="s">
        <v>204</v>
      </c>
      <c r="AD2456" s="162" t="s">
        <v>204</v>
      </c>
      <c r="AE2456" s="162" t="s">
        <v>246</v>
      </c>
      <c r="AF2456" s="162" t="s">
        <v>204</v>
      </c>
      <c r="AG2456" s="162" t="s">
        <v>197</v>
      </c>
    </row>
    <row r="2457" spans="1:33" x14ac:dyDescent="0.25">
      <c r="A2457" s="162" t="s">
        <v>252</v>
      </c>
      <c r="B2457" s="162" t="s">
        <v>197</v>
      </c>
      <c r="C2457" s="162" t="s">
        <v>197</v>
      </c>
      <c r="D2457" s="162" t="s">
        <v>1358</v>
      </c>
      <c r="E2457" s="162" t="s">
        <v>3950</v>
      </c>
      <c r="F2457" s="162" t="s">
        <v>1359</v>
      </c>
      <c r="G2457" s="162" t="s">
        <v>2095</v>
      </c>
      <c r="H2457" s="162" t="s">
        <v>2096</v>
      </c>
      <c r="I2457" s="162" t="s">
        <v>1475</v>
      </c>
      <c r="J2457" s="162" t="s">
        <v>187</v>
      </c>
      <c r="K2457" s="162" t="s">
        <v>10</v>
      </c>
      <c r="L2457" s="162">
        <v>7</v>
      </c>
      <c r="M2457" s="162">
        <v>2021</v>
      </c>
      <c r="N2457" s="162" t="s">
        <v>3974</v>
      </c>
      <c r="O2457" s="162">
        <v>2297</v>
      </c>
      <c r="P2457" s="162" t="s">
        <v>246</v>
      </c>
      <c r="Q2457" s="162" t="s">
        <v>246</v>
      </c>
      <c r="R2457" s="162" t="s">
        <v>242</v>
      </c>
      <c r="S2457" s="162" t="s">
        <v>204</v>
      </c>
      <c r="T2457" s="162" t="s">
        <v>204</v>
      </c>
      <c r="U2457" s="162" t="s">
        <v>246</v>
      </c>
      <c r="V2457" s="162" t="s">
        <v>246</v>
      </c>
      <c r="W2457" s="162" t="s">
        <v>204</v>
      </c>
      <c r="X2457" s="162" t="s">
        <v>246</v>
      </c>
      <c r="Y2457" s="162" t="s">
        <v>205</v>
      </c>
      <c r="Z2457" s="162" t="s">
        <v>246</v>
      </c>
      <c r="AA2457" s="162" t="s">
        <v>204</v>
      </c>
      <c r="AB2457" s="162" t="s">
        <v>246</v>
      </c>
      <c r="AC2457" s="162" t="s">
        <v>204</v>
      </c>
      <c r="AD2457" s="162" t="s">
        <v>204</v>
      </c>
      <c r="AE2457" s="162" t="s">
        <v>246</v>
      </c>
      <c r="AF2457" s="162" t="s">
        <v>204</v>
      </c>
      <c r="AG2457" s="162" t="s">
        <v>197</v>
      </c>
    </row>
    <row r="2458" spans="1:33" x14ac:dyDescent="0.25">
      <c r="A2458" s="162" t="s">
        <v>252</v>
      </c>
      <c r="B2458" s="162" t="s">
        <v>197</v>
      </c>
      <c r="C2458" s="162" t="s">
        <v>197</v>
      </c>
      <c r="D2458" s="162" t="s">
        <v>1358</v>
      </c>
      <c r="E2458" s="162" t="s">
        <v>197</v>
      </c>
      <c r="F2458" s="162" t="s">
        <v>1359</v>
      </c>
      <c r="G2458" s="162" t="s">
        <v>1614</v>
      </c>
      <c r="H2458" s="162" t="s">
        <v>1615</v>
      </c>
      <c r="I2458" s="162" t="s">
        <v>1616</v>
      </c>
      <c r="J2458" s="162" t="s">
        <v>187</v>
      </c>
      <c r="K2458" s="162" t="s">
        <v>10</v>
      </c>
      <c r="L2458" s="162">
        <v>5</v>
      </c>
      <c r="M2458" s="162">
        <v>2021</v>
      </c>
      <c r="N2458" s="162" t="s">
        <v>3987</v>
      </c>
      <c r="O2458" s="162">
        <v>852</v>
      </c>
      <c r="P2458" s="162" t="s">
        <v>246</v>
      </c>
      <c r="Q2458" s="162" t="s">
        <v>246</v>
      </c>
      <c r="R2458" s="162" t="s">
        <v>242</v>
      </c>
      <c r="S2458" s="162" t="s">
        <v>204</v>
      </c>
      <c r="T2458" s="162" t="s">
        <v>204</v>
      </c>
      <c r="U2458" s="162" t="s">
        <v>246</v>
      </c>
      <c r="V2458" s="162" t="s">
        <v>246</v>
      </c>
      <c r="W2458" s="162" t="s">
        <v>204</v>
      </c>
      <c r="X2458" s="162" t="s">
        <v>246</v>
      </c>
      <c r="Y2458" s="162" t="s">
        <v>204</v>
      </c>
      <c r="Z2458" s="162" t="s">
        <v>246</v>
      </c>
      <c r="AA2458" s="162" t="s">
        <v>204</v>
      </c>
      <c r="AB2458" s="162" t="s">
        <v>246</v>
      </c>
      <c r="AC2458" s="162" t="s">
        <v>204</v>
      </c>
      <c r="AD2458" s="162" t="s">
        <v>204</v>
      </c>
      <c r="AE2458" s="162" t="s">
        <v>246</v>
      </c>
      <c r="AF2458" s="162" t="s">
        <v>204</v>
      </c>
      <c r="AG2458" s="162" t="s">
        <v>197</v>
      </c>
    </row>
    <row r="2459" spans="1:33" x14ac:dyDescent="0.25">
      <c r="A2459" s="162" t="s">
        <v>252</v>
      </c>
      <c r="B2459" s="162" t="s">
        <v>197</v>
      </c>
      <c r="C2459" s="162" t="s">
        <v>197</v>
      </c>
      <c r="D2459" s="162" t="s">
        <v>1358</v>
      </c>
      <c r="E2459" s="162" t="s">
        <v>197</v>
      </c>
      <c r="F2459" s="162" t="s">
        <v>1359</v>
      </c>
      <c r="G2459" s="162" t="s">
        <v>1614</v>
      </c>
      <c r="H2459" s="162" t="s">
        <v>1615</v>
      </c>
      <c r="I2459" s="162" t="s">
        <v>1616</v>
      </c>
      <c r="J2459" s="162" t="s">
        <v>187</v>
      </c>
      <c r="K2459" s="162" t="s">
        <v>10</v>
      </c>
      <c r="L2459" s="162">
        <v>3</v>
      </c>
      <c r="M2459" s="162">
        <v>2021</v>
      </c>
      <c r="N2459" s="162" t="s">
        <v>3985</v>
      </c>
      <c r="O2459" s="162">
        <v>500</v>
      </c>
      <c r="P2459" s="162" t="s">
        <v>246</v>
      </c>
      <c r="Q2459" s="162" t="s">
        <v>246</v>
      </c>
      <c r="R2459" s="162" t="s">
        <v>242</v>
      </c>
      <c r="S2459" s="162" t="s">
        <v>204</v>
      </c>
      <c r="T2459" s="162" t="s">
        <v>204</v>
      </c>
      <c r="U2459" s="162" t="s">
        <v>246</v>
      </c>
      <c r="V2459" s="162" t="s">
        <v>246</v>
      </c>
      <c r="W2459" s="162" t="s">
        <v>204</v>
      </c>
      <c r="X2459" s="162" t="s">
        <v>246</v>
      </c>
      <c r="Y2459" s="162" t="s">
        <v>204</v>
      </c>
      <c r="Z2459" s="162" t="s">
        <v>246</v>
      </c>
      <c r="AA2459" s="162" t="s">
        <v>204</v>
      </c>
      <c r="AB2459" s="162" t="s">
        <v>246</v>
      </c>
      <c r="AC2459" s="162" t="s">
        <v>204</v>
      </c>
      <c r="AD2459" s="162" t="s">
        <v>204</v>
      </c>
      <c r="AE2459" s="162" t="s">
        <v>246</v>
      </c>
      <c r="AF2459" s="162" t="s">
        <v>204</v>
      </c>
      <c r="AG2459" s="162" t="s">
        <v>197</v>
      </c>
    </row>
    <row r="2460" spans="1:33" x14ac:dyDescent="0.25">
      <c r="A2460" s="162" t="s">
        <v>252</v>
      </c>
      <c r="B2460" s="162" t="s">
        <v>197</v>
      </c>
      <c r="C2460" s="162" t="s">
        <v>197</v>
      </c>
      <c r="D2460" s="162" t="s">
        <v>1358</v>
      </c>
      <c r="E2460" s="162" t="s">
        <v>197</v>
      </c>
      <c r="F2460" s="162" t="s">
        <v>1359</v>
      </c>
      <c r="G2460" s="162" t="s">
        <v>1614</v>
      </c>
      <c r="H2460" s="162" t="s">
        <v>1615</v>
      </c>
      <c r="I2460" s="162" t="s">
        <v>1616</v>
      </c>
      <c r="J2460" s="162" t="s">
        <v>187</v>
      </c>
      <c r="K2460" s="162" t="s">
        <v>10</v>
      </c>
      <c r="L2460" s="162">
        <v>10</v>
      </c>
      <c r="M2460" s="162">
        <v>2020</v>
      </c>
      <c r="N2460" s="162" t="s">
        <v>3980</v>
      </c>
      <c r="O2460" s="162">
        <v>389</v>
      </c>
      <c r="P2460" s="162" t="s">
        <v>246</v>
      </c>
      <c r="Q2460" s="162" t="s">
        <v>246</v>
      </c>
      <c r="R2460" s="162" t="s">
        <v>242</v>
      </c>
      <c r="S2460" s="162" t="s">
        <v>204</v>
      </c>
      <c r="T2460" s="162" t="s">
        <v>204</v>
      </c>
      <c r="U2460" s="162" t="s">
        <v>246</v>
      </c>
      <c r="V2460" s="162" t="s">
        <v>246</v>
      </c>
      <c r="W2460" s="162" t="s">
        <v>204</v>
      </c>
      <c r="X2460" s="162" t="s">
        <v>246</v>
      </c>
      <c r="Y2460" s="162" t="s">
        <v>204</v>
      </c>
      <c r="Z2460" s="162" t="s">
        <v>246</v>
      </c>
      <c r="AA2460" s="162" t="s">
        <v>204</v>
      </c>
      <c r="AB2460" s="162" t="s">
        <v>246</v>
      </c>
      <c r="AC2460" s="162" t="s">
        <v>204</v>
      </c>
      <c r="AD2460" s="162" t="s">
        <v>204</v>
      </c>
      <c r="AE2460" s="162" t="s">
        <v>204</v>
      </c>
      <c r="AF2460" s="162" t="s">
        <v>204</v>
      </c>
      <c r="AG2460" s="162" t="s">
        <v>197</v>
      </c>
    </row>
    <row r="2461" spans="1:33" x14ac:dyDescent="0.25">
      <c r="A2461" s="162" t="s">
        <v>252</v>
      </c>
      <c r="B2461" s="162" t="s">
        <v>197</v>
      </c>
      <c r="C2461" s="162" t="s">
        <v>197</v>
      </c>
      <c r="D2461" s="162" t="s">
        <v>1358</v>
      </c>
      <c r="E2461" s="162" t="s">
        <v>197</v>
      </c>
      <c r="F2461" s="162" t="s">
        <v>1359</v>
      </c>
      <c r="G2461" s="162" t="s">
        <v>1614</v>
      </c>
      <c r="H2461" s="162" t="s">
        <v>1615</v>
      </c>
      <c r="I2461" s="162" t="s">
        <v>1616</v>
      </c>
      <c r="J2461" s="162" t="s">
        <v>187</v>
      </c>
      <c r="K2461" s="162" t="s">
        <v>10</v>
      </c>
      <c r="L2461" s="162">
        <v>6</v>
      </c>
      <c r="M2461" s="162">
        <v>2021</v>
      </c>
      <c r="N2461" s="162" t="s">
        <v>3988</v>
      </c>
      <c r="O2461" s="162">
        <v>685</v>
      </c>
      <c r="P2461" s="162" t="s">
        <v>246</v>
      </c>
      <c r="Q2461" s="162" t="s">
        <v>246</v>
      </c>
      <c r="R2461" s="162" t="s">
        <v>242</v>
      </c>
      <c r="S2461" s="162" t="s">
        <v>204</v>
      </c>
      <c r="T2461" s="162" t="s">
        <v>204</v>
      </c>
      <c r="U2461" s="162" t="s">
        <v>246</v>
      </c>
      <c r="V2461" s="162" t="s">
        <v>246</v>
      </c>
      <c r="W2461" s="162" t="s">
        <v>204</v>
      </c>
      <c r="X2461" s="162" t="s">
        <v>246</v>
      </c>
      <c r="Y2461" s="162" t="s">
        <v>204</v>
      </c>
      <c r="Z2461" s="162" t="s">
        <v>246</v>
      </c>
      <c r="AA2461" s="162" t="s">
        <v>204</v>
      </c>
      <c r="AB2461" s="162" t="s">
        <v>246</v>
      </c>
      <c r="AC2461" s="162" t="s">
        <v>204</v>
      </c>
      <c r="AD2461" s="162" t="s">
        <v>204</v>
      </c>
      <c r="AE2461" s="162" t="s">
        <v>246</v>
      </c>
      <c r="AF2461" s="162" t="s">
        <v>204</v>
      </c>
      <c r="AG2461" s="162" t="s">
        <v>197</v>
      </c>
    </row>
    <row r="2462" spans="1:33" x14ac:dyDescent="0.25">
      <c r="A2462" s="162" t="s">
        <v>252</v>
      </c>
      <c r="B2462" s="162" t="s">
        <v>197</v>
      </c>
      <c r="C2462" s="162" t="s">
        <v>197</v>
      </c>
      <c r="D2462" s="162" t="s">
        <v>1358</v>
      </c>
      <c r="E2462" s="162" t="s">
        <v>197</v>
      </c>
      <c r="F2462" s="162" t="s">
        <v>1359</v>
      </c>
      <c r="G2462" s="162" t="s">
        <v>1614</v>
      </c>
      <c r="H2462" s="162" t="s">
        <v>1615</v>
      </c>
      <c r="I2462" s="162" t="s">
        <v>1616</v>
      </c>
      <c r="J2462" s="162" t="s">
        <v>187</v>
      </c>
      <c r="K2462" s="162" t="s">
        <v>10</v>
      </c>
      <c r="L2462" s="162">
        <v>1</v>
      </c>
      <c r="M2462" s="162">
        <v>2021</v>
      </c>
      <c r="N2462" s="162" t="s">
        <v>3983</v>
      </c>
      <c r="O2462" s="162">
        <v>397</v>
      </c>
      <c r="P2462" s="162" t="s">
        <v>246</v>
      </c>
      <c r="Q2462" s="162" t="s">
        <v>246</v>
      </c>
      <c r="R2462" s="162" t="s">
        <v>242</v>
      </c>
      <c r="S2462" s="162" t="s">
        <v>204</v>
      </c>
      <c r="T2462" s="162" t="s">
        <v>204</v>
      </c>
      <c r="U2462" s="162" t="s">
        <v>246</v>
      </c>
      <c r="V2462" s="162" t="s">
        <v>246</v>
      </c>
      <c r="W2462" s="162" t="s">
        <v>204</v>
      </c>
      <c r="X2462" s="162" t="s">
        <v>246</v>
      </c>
      <c r="Y2462" s="162" t="s">
        <v>204</v>
      </c>
      <c r="Z2462" s="162" t="s">
        <v>246</v>
      </c>
      <c r="AA2462" s="162" t="s">
        <v>204</v>
      </c>
      <c r="AB2462" s="162" t="s">
        <v>246</v>
      </c>
      <c r="AC2462" s="162" t="s">
        <v>204</v>
      </c>
      <c r="AD2462" s="162" t="s">
        <v>204</v>
      </c>
      <c r="AE2462" s="162" t="s">
        <v>246</v>
      </c>
      <c r="AF2462" s="162" t="s">
        <v>204</v>
      </c>
      <c r="AG2462" s="162" t="s">
        <v>197</v>
      </c>
    </row>
    <row r="2463" spans="1:33" x14ac:dyDescent="0.25">
      <c r="A2463" s="162" t="s">
        <v>252</v>
      </c>
      <c r="B2463" s="162" t="s">
        <v>197</v>
      </c>
      <c r="C2463" s="162" t="s">
        <v>197</v>
      </c>
      <c r="D2463" s="162" t="s">
        <v>1358</v>
      </c>
      <c r="E2463" s="162" t="s">
        <v>197</v>
      </c>
      <c r="F2463" s="162" t="s">
        <v>1359</v>
      </c>
      <c r="G2463" s="162" t="s">
        <v>1614</v>
      </c>
      <c r="H2463" s="162" t="s">
        <v>1615</v>
      </c>
      <c r="I2463" s="162" t="s">
        <v>1616</v>
      </c>
      <c r="J2463" s="162" t="s">
        <v>187</v>
      </c>
      <c r="K2463" s="162" t="s">
        <v>10</v>
      </c>
      <c r="L2463" s="162">
        <v>8</v>
      </c>
      <c r="M2463" s="162">
        <v>2020</v>
      </c>
      <c r="N2463" s="162" t="s">
        <v>3978</v>
      </c>
      <c r="O2463" s="162">
        <v>751</v>
      </c>
      <c r="P2463" s="162" t="s">
        <v>246</v>
      </c>
      <c r="Q2463" s="162" t="s">
        <v>246</v>
      </c>
      <c r="R2463" s="162" t="s">
        <v>242</v>
      </c>
      <c r="S2463" s="162" t="s">
        <v>204</v>
      </c>
      <c r="T2463" s="162" t="s">
        <v>204</v>
      </c>
      <c r="U2463" s="162" t="s">
        <v>246</v>
      </c>
      <c r="V2463" s="162" t="s">
        <v>246</v>
      </c>
      <c r="W2463" s="162" t="s">
        <v>204</v>
      </c>
      <c r="X2463" s="162" t="s">
        <v>246</v>
      </c>
      <c r="Y2463" s="162" t="s">
        <v>204</v>
      </c>
      <c r="Z2463" s="162" t="s">
        <v>246</v>
      </c>
      <c r="AA2463" s="162" t="s">
        <v>204</v>
      </c>
      <c r="AB2463" s="162" t="s">
        <v>246</v>
      </c>
      <c r="AC2463" s="162" t="s">
        <v>204</v>
      </c>
      <c r="AD2463" s="162" t="s">
        <v>204</v>
      </c>
      <c r="AE2463" s="162" t="s">
        <v>204</v>
      </c>
      <c r="AF2463" s="162" t="s">
        <v>204</v>
      </c>
      <c r="AG2463" s="162" t="s">
        <v>197</v>
      </c>
    </row>
    <row r="2464" spans="1:33" x14ac:dyDescent="0.25">
      <c r="A2464" s="162" t="s">
        <v>252</v>
      </c>
      <c r="B2464" s="162" t="s">
        <v>197</v>
      </c>
      <c r="C2464" s="162" t="s">
        <v>197</v>
      </c>
      <c r="D2464" s="162" t="s">
        <v>1358</v>
      </c>
      <c r="E2464" s="162" t="s">
        <v>197</v>
      </c>
      <c r="F2464" s="162" t="s">
        <v>1359</v>
      </c>
      <c r="G2464" s="162" t="s">
        <v>1614</v>
      </c>
      <c r="H2464" s="162" t="s">
        <v>1615</v>
      </c>
      <c r="I2464" s="162" t="s">
        <v>1616</v>
      </c>
      <c r="J2464" s="162" t="s">
        <v>187</v>
      </c>
      <c r="K2464" s="162" t="s">
        <v>10</v>
      </c>
      <c r="L2464" s="162">
        <v>11</v>
      </c>
      <c r="M2464" s="162">
        <v>2020</v>
      </c>
      <c r="N2464" s="162" t="s">
        <v>3981</v>
      </c>
      <c r="O2464" s="162">
        <v>315</v>
      </c>
      <c r="P2464" s="162" t="s">
        <v>246</v>
      </c>
      <c r="Q2464" s="162" t="s">
        <v>246</v>
      </c>
      <c r="R2464" s="162" t="s">
        <v>242</v>
      </c>
      <c r="S2464" s="162" t="s">
        <v>204</v>
      </c>
      <c r="T2464" s="162" t="s">
        <v>204</v>
      </c>
      <c r="U2464" s="162" t="s">
        <v>246</v>
      </c>
      <c r="V2464" s="162" t="s">
        <v>246</v>
      </c>
      <c r="W2464" s="162" t="s">
        <v>204</v>
      </c>
      <c r="X2464" s="162" t="s">
        <v>246</v>
      </c>
      <c r="Y2464" s="162" t="s">
        <v>204</v>
      </c>
      <c r="Z2464" s="162" t="s">
        <v>246</v>
      </c>
      <c r="AA2464" s="162" t="s">
        <v>204</v>
      </c>
      <c r="AB2464" s="162" t="s">
        <v>246</v>
      </c>
      <c r="AC2464" s="162" t="s">
        <v>204</v>
      </c>
      <c r="AD2464" s="162" t="s">
        <v>204</v>
      </c>
      <c r="AE2464" s="162" t="s">
        <v>246</v>
      </c>
      <c r="AF2464" s="162" t="s">
        <v>204</v>
      </c>
      <c r="AG2464" s="162" t="s">
        <v>197</v>
      </c>
    </row>
    <row r="2465" spans="1:33" x14ac:dyDescent="0.25">
      <c r="A2465" s="162" t="s">
        <v>252</v>
      </c>
      <c r="B2465" s="162" t="s">
        <v>197</v>
      </c>
      <c r="C2465" s="162" t="s">
        <v>197</v>
      </c>
      <c r="D2465" s="162" t="s">
        <v>1358</v>
      </c>
      <c r="E2465" s="162" t="s">
        <v>197</v>
      </c>
      <c r="F2465" s="162" t="s">
        <v>1359</v>
      </c>
      <c r="G2465" s="162" t="s">
        <v>1614</v>
      </c>
      <c r="H2465" s="162" t="s">
        <v>1615</v>
      </c>
      <c r="I2465" s="162" t="s">
        <v>1616</v>
      </c>
      <c r="J2465" s="162" t="s">
        <v>187</v>
      </c>
      <c r="K2465" s="162" t="s">
        <v>10</v>
      </c>
      <c r="L2465" s="162">
        <v>4</v>
      </c>
      <c r="M2465" s="162">
        <v>2021</v>
      </c>
      <c r="N2465" s="162" t="s">
        <v>3986</v>
      </c>
      <c r="O2465" s="162">
        <v>516</v>
      </c>
      <c r="P2465" s="162" t="s">
        <v>246</v>
      </c>
      <c r="Q2465" s="162" t="s">
        <v>246</v>
      </c>
      <c r="R2465" s="162" t="s">
        <v>242</v>
      </c>
      <c r="S2465" s="162" t="s">
        <v>204</v>
      </c>
      <c r="T2465" s="162" t="s">
        <v>204</v>
      </c>
      <c r="U2465" s="162" t="s">
        <v>246</v>
      </c>
      <c r="V2465" s="162" t="s">
        <v>246</v>
      </c>
      <c r="W2465" s="162" t="s">
        <v>204</v>
      </c>
      <c r="X2465" s="162" t="s">
        <v>246</v>
      </c>
      <c r="Y2465" s="162" t="s">
        <v>204</v>
      </c>
      <c r="Z2465" s="162" t="s">
        <v>246</v>
      </c>
      <c r="AA2465" s="162" t="s">
        <v>204</v>
      </c>
      <c r="AB2465" s="162" t="s">
        <v>246</v>
      </c>
      <c r="AC2465" s="162" t="s">
        <v>204</v>
      </c>
      <c r="AD2465" s="162" t="s">
        <v>204</v>
      </c>
      <c r="AE2465" s="162" t="s">
        <v>246</v>
      </c>
      <c r="AF2465" s="162" t="s">
        <v>204</v>
      </c>
      <c r="AG2465" s="162" t="s">
        <v>197</v>
      </c>
    </row>
    <row r="2466" spans="1:33" x14ac:dyDescent="0.25">
      <c r="A2466" s="162" t="s">
        <v>252</v>
      </c>
      <c r="B2466" s="162" t="s">
        <v>197</v>
      </c>
      <c r="C2466" s="162" t="s">
        <v>197</v>
      </c>
      <c r="D2466" s="162" t="s">
        <v>1358</v>
      </c>
      <c r="E2466" s="162" t="s">
        <v>197</v>
      </c>
      <c r="F2466" s="162" t="s">
        <v>1359</v>
      </c>
      <c r="G2466" s="162" t="s">
        <v>1614</v>
      </c>
      <c r="H2466" s="162" t="s">
        <v>1615</v>
      </c>
      <c r="I2466" s="162" t="s">
        <v>1616</v>
      </c>
      <c r="J2466" s="162" t="s">
        <v>187</v>
      </c>
      <c r="K2466" s="162" t="s">
        <v>10</v>
      </c>
      <c r="L2466" s="162">
        <v>9</v>
      </c>
      <c r="M2466" s="162">
        <v>2020</v>
      </c>
      <c r="N2466" s="162" t="s">
        <v>3979</v>
      </c>
      <c r="O2466" s="162">
        <v>283</v>
      </c>
      <c r="P2466" s="162" t="s">
        <v>246</v>
      </c>
      <c r="Q2466" s="162" t="s">
        <v>246</v>
      </c>
      <c r="R2466" s="162" t="s">
        <v>242</v>
      </c>
      <c r="S2466" s="162" t="s">
        <v>204</v>
      </c>
      <c r="T2466" s="162" t="s">
        <v>204</v>
      </c>
      <c r="U2466" s="162" t="s">
        <v>246</v>
      </c>
      <c r="V2466" s="162" t="s">
        <v>246</v>
      </c>
      <c r="W2466" s="162" t="s">
        <v>204</v>
      </c>
      <c r="X2466" s="162" t="s">
        <v>246</v>
      </c>
      <c r="Y2466" s="162" t="s">
        <v>204</v>
      </c>
      <c r="Z2466" s="162" t="s">
        <v>246</v>
      </c>
      <c r="AA2466" s="162" t="s">
        <v>204</v>
      </c>
      <c r="AB2466" s="162" t="s">
        <v>246</v>
      </c>
      <c r="AC2466" s="162" t="s">
        <v>204</v>
      </c>
      <c r="AD2466" s="162" t="s">
        <v>204</v>
      </c>
      <c r="AE2466" s="162" t="s">
        <v>204</v>
      </c>
      <c r="AF2466" s="162" t="s">
        <v>204</v>
      </c>
      <c r="AG2466" s="162" t="s">
        <v>197</v>
      </c>
    </row>
    <row r="2467" spans="1:33" x14ac:dyDescent="0.25">
      <c r="A2467" s="162" t="s">
        <v>252</v>
      </c>
      <c r="B2467" s="162" t="s">
        <v>197</v>
      </c>
      <c r="C2467" s="162" t="s">
        <v>197</v>
      </c>
      <c r="D2467" s="162" t="s">
        <v>1358</v>
      </c>
      <c r="E2467" s="162" t="s">
        <v>197</v>
      </c>
      <c r="F2467" s="162" t="s">
        <v>1359</v>
      </c>
      <c r="G2467" s="162" t="s">
        <v>1614</v>
      </c>
      <c r="H2467" s="162" t="s">
        <v>1615</v>
      </c>
      <c r="I2467" s="162" t="s">
        <v>1616</v>
      </c>
      <c r="J2467" s="162" t="s">
        <v>187</v>
      </c>
      <c r="K2467" s="162" t="s">
        <v>10</v>
      </c>
      <c r="L2467" s="162">
        <v>2</v>
      </c>
      <c r="M2467" s="162">
        <v>2021</v>
      </c>
      <c r="N2467" s="162" t="s">
        <v>3984</v>
      </c>
      <c r="O2467" s="162">
        <v>354</v>
      </c>
      <c r="P2467" s="162" t="s">
        <v>246</v>
      </c>
      <c r="Q2467" s="162" t="s">
        <v>246</v>
      </c>
      <c r="R2467" s="162" t="s">
        <v>242</v>
      </c>
      <c r="S2467" s="162" t="s">
        <v>204</v>
      </c>
      <c r="T2467" s="162" t="s">
        <v>204</v>
      </c>
      <c r="U2467" s="162" t="s">
        <v>246</v>
      </c>
      <c r="V2467" s="162" t="s">
        <v>246</v>
      </c>
      <c r="W2467" s="162" t="s">
        <v>204</v>
      </c>
      <c r="X2467" s="162" t="s">
        <v>246</v>
      </c>
      <c r="Y2467" s="162" t="s">
        <v>204</v>
      </c>
      <c r="Z2467" s="162" t="s">
        <v>246</v>
      </c>
      <c r="AA2467" s="162" t="s">
        <v>204</v>
      </c>
      <c r="AB2467" s="162" t="s">
        <v>246</v>
      </c>
      <c r="AC2467" s="162" t="s">
        <v>204</v>
      </c>
      <c r="AD2467" s="162" t="s">
        <v>204</v>
      </c>
      <c r="AE2467" s="162" t="s">
        <v>246</v>
      </c>
      <c r="AF2467" s="162" t="s">
        <v>204</v>
      </c>
      <c r="AG2467" s="162" t="s">
        <v>197</v>
      </c>
    </row>
    <row r="2468" spans="1:33" x14ac:dyDescent="0.25">
      <c r="A2468" s="162" t="s">
        <v>252</v>
      </c>
      <c r="B2468" s="162" t="s">
        <v>197</v>
      </c>
      <c r="C2468" s="162" t="s">
        <v>197</v>
      </c>
      <c r="D2468" s="162" t="s">
        <v>1358</v>
      </c>
      <c r="E2468" s="162" t="s">
        <v>197</v>
      </c>
      <c r="F2468" s="162" t="s">
        <v>1359</v>
      </c>
      <c r="G2468" s="162" t="s">
        <v>1614</v>
      </c>
      <c r="H2468" s="162" t="s">
        <v>1615</v>
      </c>
      <c r="I2468" s="162" t="s">
        <v>1616</v>
      </c>
      <c r="J2468" s="162" t="s">
        <v>187</v>
      </c>
      <c r="K2468" s="162" t="s">
        <v>10</v>
      </c>
      <c r="L2468" s="162">
        <v>12</v>
      </c>
      <c r="M2468" s="162">
        <v>2020</v>
      </c>
      <c r="N2468" s="162" t="s">
        <v>3982</v>
      </c>
      <c r="O2468" s="162">
        <v>172</v>
      </c>
      <c r="P2468" s="162" t="s">
        <v>246</v>
      </c>
      <c r="Q2468" s="162" t="s">
        <v>246</v>
      </c>
      <c r="R2468" s="162" t="s">
        <v>242</v>
      </c>
      <c r="S2468" s="162" t="s">
        <v>204</v>
      </c>
      <c r="T2468" s="162" t="s">
        <v>204</v>
      </c>
      <c r="U2468" s="162" t="s">
        <v>246</v>
      </c>
      <c r="V2468" s="162" t="s">
        <v>246</v>
      </c>
      <c r="W2468" s="162" t="s">
        <v>204</v>
      </c>
      <c r="X2468" s="162" t="s">
        <v>246</v>
      </c>
      <c r="Y2468" s="162" t="s">
        <v>204</v>
      </c>
      <c r="Z2468" s="162" t="s">
        <v>246</v>
      </c>
      <c r="AA2468" s="162" t="s">
        <v>204</v>
      </c>
      <c r="AB2468" s="162" t="s">
        <v>246</v>
      </c>
      <c r="AC2468" s="162" t="s">
        <v>204</v>
      </c>
      <c r="AD2468" s="162" t="s">
        <v>204</v>
      </c>
      <c r="AE2468" s="162" t="s">
        <v>246</v>
      </c>
      <c r="AF2468" s="162" t="s">
        <v>204</v>
      </c>
      <c r="AG2468" s="162" t="s">
        <v>197</v>
      </c>
    </row>
    <row r="2469" spans="1:33" x14ac:dyDescent="0.25">
      <c r="A2469" s="162" t="s">
        <v>252</v>
      </c>
      <c r="B2469" s="162" t="s">
        <v>197</v>
      </c>
      <c r="C2469" s="162" t="s">
        <v>197</v>
      </c>
      <c r="D2469" s="162" t="s">
        <v>1358</v>
      </c>
      <c r="E2469" s="162" t="s">
        <v>197</v>
      </c>
      <c r="F2469" s="162" t="s">
        <v>1359</v>
      </c>
      <c r="G2469" s="162" t="s">
        <v>1614</v>
      </c>
      <c r="H2469" s="162" t="s">
        <v>1615</v>
      </c>
      <c r="I2469" s="162" t="s">
        <v>1616</v>
      </c>
      <c r="J2469" s="162" t="s">
        <v>187</v>
      </c>
      <c r="K2469" s="162" t="s">
        <v>10</v>
      </c>
      <c r="L2469" s="162">
        <v>7</v>
      </c>
      <c r="M2469" s="162">
        <v>2020</v>
      </c>
      <c r="N2469" s="162" t="s">
        <v>3977</v>
      </c>
      <c r="O2469" s="162">
        <v>676</v>
      </c>
      <c r="P2469" s="162" t="s">
        <v>246</v>
      </c>
      <c r="Q2469" s="162" t="s">
        <v>246</v>
      </c>
      <c r="R2469" s="162" t="s">
        <v>242</v>
      </c>
      <c r="S2469" s="162" t="s">
        <v>204</v>
      </c>
      <c r="T2469" s="162" t="s">
        <v>204</v>
      </c>
      <c r="U2469" s="162" t="s">
        <v>246</v>
      </c>
      <c r="V2469" s="162" t="s">
        <v>246</v>
      </c>
      <c r="W2469" s="162" t="s">
        <v>204</v>
      </c>
      <c r="X2469" s="162" t="s">
        <v>246</v>
      </c>
      <c r="Y2469" s="162" t="s">
        <v>204</v>
      </c>
      <c r="Z2469" s="162" t="s">
        <v>246</v>
      </c>
      <c r="AA2469" s="162" t="s">
        <v>204</v>
      </c>
      <c r="AB2469" s="162" t="s">
        <v>246</v>
      </c>
      <c r="AC2469" s="162" t="s">
        <v>204</v>
      </c>
      <c r="AD2469" s="162" t="s">
        <v>204</v>
      </c>
      <c r="AE2469" s="162" t="s">
        <v>204</v>
      </c>
      <c r="AF2469" s="162" t="s">
        <v>204</v>
      </c>
      <c r="AG2469" s="162" t="s">
        <v>197</v>
      </c>
    </row>
    <row r="2470" spans="1:33" x14ac:dyDescent="0.25">
      <c r="A2470" s="162" t="s">
        <v>252</v>
      </c>
      <c r="B2470" s="162" t="s">
        <v>197</v>
      </c>
      <c r="C2470" s="162" t="s">
        <v>197</v>
      </c>
      <c r="D2470" s="162" t="s">
        <v>1358</v>
      </c>
      <c r="E2470" s="162" t="s">
        <v>197</v>
      </c>
      <c r="F2470" s="162" t="s">
        <v>1359</v>
      </c>
      <c r="G2470" s="162" t="s">
        <v>3989</v>
      </c>
      <c r="H2470" s="162" t="s">
        <v>3990</v>
      </c>
      <c r="I2470" s="162" t="s">
        <v>3991</v>
      </c>
      <c r="J2470" s="162" t="s">
        <v>181</v>
      </c>
      <c r="K2470" s="162" t="s">
        <v>10</v>
      </c>
      <c r="L2470" s="162">
        <v>12</v>
      </c>
      <c r="M2470" s="162">
        <v>2020</v>
      </c>
      <c r="N2470" s="162" t="s">
        <v>3997</v>
      </c>
      <c r="O2470" s="162">
        <v>397</v>
      </c>
      <c r="P2470" s="162" t="s">
        <v>246</v>
      </c>
      <c r="Q2470" s="162" t="s">
        <v>246</v>
      </c>
      <c r="R2470" s="162" t="s">
        <v>242</v>
      </c>
      <c r="S2470" s="162" t="s">
        <v>204</v>
      </c>
      <c r="T2470" s="162" t="s">
        <v>204</v>
      </c>
      <c r="U2470" s="162" t="s">
        <v>246</v>
      </c>
      <c r="V2470" s="162" t="s">
        <v>246</v>
      </c>
      <c r="W2470" s="162" t="s">
        <v>204</v>
      </c>
      <c r="X2470" s="162" t="s">
        <v>246</v>
      </c>
      <c r="Y2470" s="162" t="s">
        <v>205</v>
      </c>
      <c r="Z2470" s="162" t="s">
        <v>246</v>
      </c>
      <c r="AA2470" s="162" t="s">
        <v>204</v>
      </c>
      <c r="AB2470" s="162" t="s">
        <v>246</v>
      </c>
      <c r="AC2470" s="162" t="s">
        <v>204</v>
      </c>
      <c r="AD2470" s="162" t="s">
        <v>204</v>
      </c>
      <c r="AE2470" s="162" t="s">
        <v>246</v>
      </c>
      <c r="AF2470" s="162" t="s">
        <v>204</v>
      </c>
      <c r="AG2470" s="162" t="s">
        <v>197</v>
      </c>
    </row>
    <row r="2471" spans="1:33" x14ac:dyDescent="0.25">
      <c r="A2471" s="162" t="s">
        <v>252</v>
      </c>
      <c r="B2471" s="162" t="s">
        <v>197</v>
      </c>
      <c r="C2471" s="162" t="s">
        <v>197</v>
      </c>
      <c r="D2471" s="162" t="s">
        <v>1358</v>
      </c>
      <c r="E2471" s="162" t="s">
        <v>197</v>
      </c>
      <c r="F2471" s="162" t="s">
        <v>1359</v>
      </c>
      <c r="G2471" s="162" t="s">
        <v>3989</v>
      </c>
      <c r="H2471" s="162" t="s">
        <v>3990</v>
      </c>
      <c r="I2471" s="162" t="s">
        <v>3991</v>
      </c>
      <c r="J2471" s="162" t="s">
        <v>181</v>
      </c>
      <c r="K2471" s="162" t="s">
        <v>10</v>
      </c>
      <c r="L2471" s="162">
        <v>8</v>
      </c>
      <c r="M2471" s="162">
        <v>2020</v>
      </c>
      <c r="N2471" s="162" t="s">
        <v>3996</v>
      </c>
      <c r="O2471" s="162">
        <v>7287</v>
      </c>
      <c r="P2471" s="162" t="s">
        <v>246</v>
      </c>
      <c r="Q2471" s="162" t="s">
        <v>246</v>
      </c>
      <c r="R2471" s="162" t="s">
        <v>242</v>
      </c>
      <c r="S2471" s="162" t="s">
        <v>204</v>
      </c>
      <c r="T2471" s="162" t="s">
        <v>204</v>
      </c>
      <c r="U2471" s="162" t="s">
        <v>246</v>
      </c>
      <c r="V2471" s="162" t="s">
        <v>246</v>
      </c>
      <c r="W2471" s="162" t="s">
        <v>204</v>
      </c>
      <c r="X2471" s="162" t="s">
        <v>246</v>
      </c>
      <c r="Y2471" s="162" t="s">
        <v>205</v>
      </c>
      <c r="Z2471" s="162" t="s">
        <v>246</v>
      </c>
      <c r="AA2471" s="162" t="s">
        <v>204</v>
      </c>
      <c r="AB2471" s="162" t="s">
        <v>246</v>
      </c>
      <c r="AC2471" s="162" t="s">
        <v>204</v>
      </c>
      <c r="AD2471" s="162" t="s">
        <v>204</v>
      </c>
      <c r="AE2471" s="162" t="s">
        <v>246</v>
      </c>
      <c r="AF2471" s="162" t="s">
        <v>204</v>
      </c>
      <c r="AG2471" s="162" t="s">
        <v>197</v>
      </c>
    </row>
    <row r="2472" spans="1:33" x14ac:dyDescent="0.25">
      <c r="A2472" s="162" t="s">
        <v>252</v>
      </c>
      <c r="B2472" s="162" t="s">
        <v>197</v>
      </c>
      <c r="C2472" s="162" t="s">
        <v>197</v>
      </c>
      <c r="D2472" s="162" t="s">
        <v>1358</v>
      </c>
      <c r="E2472" s="162" t="s">
        <v>197</v>
      </c>
      <c r="F2472" s="162" t="s">
        <v>1359</v>
      </c>
      <c r="G2472" s="162" t="s">
        <v>3989</v>
      </c>
      <c r="H2472" s="162" t="s">
        <v>3990</v>
      </c>
      <c r="I2472" s="162" t="s">
        <v>3991</v>
      </c>
      <c r="J2472" s="162" t="s">
        <v>181</v>
      </c>
      <c r="K2472" s="162" t="s">
        <v>10</v>
      </c>
      <c r="L2472" s="162">
        <v>8</v>
      </c>
      <c r="M2472" s="162">
        <v>2020</v>
      </c>
      <c r="N2472" s="162" t="s">
        <v>3992</v>
      </c>
      <c r="O2472" s="162">
        <v>2500</v>
      </c>
      <c r="P2472" s="162" t="s">
        <v>246</v>
      </c>
      <c r="Q2472" s="162" t="s">
        <v>246</v>
      </c>
      <c r="R2472" s="162" t="s">
        <v>242</v>
      </c>
      <c r="S2472" s="162" t="s">
        <v>204</v>
      </c>
      <c r="T2472" s="162" t="s">
        <v>204</v>
      </c>
      <c r="U2472" s="162" t="s">
        <v>246</v>
      </c>
      <c r="V2472" s="162" t="s">
        <v>246</v>
      </c>
      <c r="W2472" s="162" t="s">
        <v>204</v>
      </c>
      <c r="X2472" s="162" t="s">
        <v>246</v>
      </c>
      <c r="Y2472" s="162" t="s">
        <v>205</v>
      </c>
      <c r="Z2472" s="162" t="s">
        <v>246</v>
      </c>
      <c r="AA2472" s="162" t="s">
        <v>204</v>
      </c>
      <c r="AB2472" s="162" t="s">
        <v>246</v>
      </c>
      <c r="AC2472" s="162" t="s">
        <v>204</v>
      </c>
      <c r="AD2472" s="162" t="s">
        <v>204</v>
      </c>
      <c r="AE2472" s="162" t="s">
        <v>246</v>
      </c>
      <c r="AF2472" s="162" t="s">
        <v>204</v>
      </c>
      <c r="AG2472" s="162" t="s">
        <v>197</v>
      </c>
    </row>
    <row r="2473" spans="1:33" x14ac:dyDescent="0.25">
      <c r="A2473" s="162" t="s">
        <v>252</v>
      </c>
      <c r="B2473" s="162" t="s">
        <v>197</v>
      </c>
      <c r="C2473" s="162" t="s">
        <v>197</v>
      </c>
      <c r="D2473" s="162" t="s">
        <v>1358</v>
      </c>
      <c r="E2473" s="162" t="s">
        <v>197</v>
      </c>
      <c r="F2473" s="162" t="s">
        <v>1359</v>
      </c>
      <c r="G2473" s="162" t="s">
        <v>3989</v>
      </c>
      <c r="H2473" s="162" t="s">
        <v>3990</v>
      </c>
      <c r="I2473" s="162" t="s">
        <v>3991</v>
      </c>
      <c r="J2473" s="162" t="s">
        <v>181</v>
      </c>
      <c r="K2473" s="162" t="s">
        <v>10</v>
      </c>
      <c r="L2473" s="162">
        <v>8</v>
      </c>
      <c r="M2473" s="162">
        <v>2020</v>
      </c>
      <c r="N2473" s="162" t="s">
        <v>3993</v>
      </c>
      <c r="O2473" s="162">
        <v>2287</v>
      </c>
      <c r="P2473" s="162" t="s">
        <v>246</v>
      </c>
      <c r="Q2473" s="162" t="s">
        <v>246</v>
      </c>
      <c r="R2473" s="162" t="s">
        <v>242</v>
      </c>
      <c r="S2473" s="162" t="s">
        <v>204</v>
      </c>
      <c r="T2473" s="162" t="s">
        <v>204</v>
      </c>
      <c r="U2473" s="162" t="s">
        <v>246</v>
      </c>
      <c r="V2473" s="162" t="s">
        <v>246</v>
      </c>
      <c r="W2473" s="162" t="s">
        <v>204</v>
      </c>
      <c r="X2473" s="162" t="s">
        <v>246</v>
      </c>
      <c r="Y2473" s="162" t="s">
        <v>205</v>
      </c>
      <c r="Z2473" s="162" t="s">
        <v>246</v>
      </c>
      <c r="AA2473" s="162" t="s">
        <v>204</v>
      </c>
      <c r="AB2473" s="162" t="s">
        <v>246</v>
      </c>
      <c r="AC2473" s="162" t="s">
        <v>204</v>
      </c>
      <c r="AD2473" s="162" t="s">
        <v>204</v>
      </c>
      <c r="AE2473" s="162" t="s">
        <v>246</v>
      </c>
      <c r="AF2473" s="162" t="s">
        <v>204</v>
      </c>
      <c r="AG2473" s="162" t="s">
        <v>197</v>
      </c>
    </row>
    <row r="2474" spans="1:33" x14ac:dyDescent="0.25">
      <c r="A2474" s="162" t="s">
        <v>252</v>
      </c>
      <c r="B2474" s="162" t="s">
        <v>197</v>
      </c>
      <c r="C2474" s="162" t="s">
        <v>197</v>
      </c>
      <c r="D2474" s="162" t="s">
        <v>1358</v>
      </c>
      <c r="E2474" s="162" t="s">
        <v>197</v>
      </c>
      <c r="F2474" s="162" t="s">
        <v>1359</v>
      </c>
      <c r="G2474" s="162" t="s">
        <v>3989</v>
      </c>
      <c r="H2474" s="162" t="s">
        <v>3990</v>
      </c>
      <c r="I2474" s="162" t="s">
        <v>3991</v>
      </c>
      <c r="J2474" s="162" t="s">
        <v>181</v>
      </c>
      <c r="K2474" s="162" t="s">
        <v>10</v>
      </c>
      <c r="L2474" s="162">
        <v>8</v>
      </c>
      <c r="M2474" s="162">
        <v>2020</v>
      </c>
      <c r="N2474" s="162" t="s">
        <v>3994</v>
      </c>
      <c r="O2474" s="162">
        <v>2220</v>
      </c>
      <c r="P2474" s="162" t="s">
        <v>246</v>
      </c>
      <c r="Q2474" s="162" t="s">
        <v>246</v>
      </c>
      <c r="R2474" s="162" t="s">
        <v>242</v>
      </c>
      <c r="S2474" s="162" t="s">
        <v>204</v>
      </c>
      <c r="T2474" s="162" t="s">
        <v>204</v>
      </c>
      <c r="U2474" s="162" t="s">
        <v>246</v>
      </c>
      <c r="V2474" s="162" t="s">
        <v>246</v>
      </c>
      <c r="W2474" s="162" t="s">
        <v>204</v>
      </c>
      <c r="X2474" s="162" t="s">
        <v>246</v>
      </c>
      <c r="Y2474" s="162" t="s">
        <v>205</v>
      </c>
      <c r="Z2474" s="162" t="s">
        <v>246</v>
      </c>
      <c r="AA2474" s="162" t="s">
        <v>204</v>
      </c>
      <c r="AB2474" s="162" t="s">
        <v>246</v>
      </c>
      <c r="AC2474" s="162" t="s">
        <v>204</v>
      </c>
      <c r="AD2474" s="162" t="s">
        <v>204</v>
      </c>
      <c r="AE2474" s="162" t="s">
        <v>246</v>
      </c>
      <c r="AF2474" s="162" t="s">
        <v>204</v>
      </c>
      <c r="AG2474" s="162" t="s">
        <v>197</v>
      </c>
    </row>
    <row r="2475" spans="1:33" x14ac:dyDescent="0.25">
      <c r="A2475" s="162" t="s">
        <v>252</v>
      </c>
      <c r="B2475" s="162" t="s">
        <v>197</v>
      </c>
      <c r="C2475" s="162" t="s">
        <v>197</v>
      </c>
      <c r="D2475" s="162" t="s">
        <v>1358</v>
      </c>
      <c r="E2475" s="162" t="s">
        <v>197</v>
      </c>
      <c r="F2475" s="162" t="s">
        <v>1359</v>
      </c>
      <c r="G2475" s="162" t="s">
        <v>3989</v>
      </c>
      <c r="H2475" s="162" t="s">
        <v>3990</v>
      </c>
      <c r="I2475" s="162" t="s">
        <v>3991</v>
      </c>
      <c r="J2475" s="162" t="s">
        <v>181</v>
      </c>
      <c r="K2475" s="162" t="s">
        <v>10</v>
      </c>
      <c r="L2475" s="162">
        <v>8</v>
      </c>
      <c r="M2475" s="162">
        <v>2020</v>
      </c>
      <c r="N2475" s="162" t="s">
        <v>3995</v>
      </c>
      <c r="O2475" s="162">
        <v>2500</v>
      </c>
      <c r="P2475" s="162" t="s">
        <v>246</v>
      </c>
      <c r="Q2475" s="162" t="s">
        <v>246</v>
      </c>
      <c r="R2475" s="162" t="s">
        <v>242</v>
      </c>
      <c r="S2475" s="162" t="s">
        <v>204</v>
      </c>
      <c r="T2475" s="162" t="s">
        <v>204</v>
      </c>
      <c r="U2475" s="162" t="s">
        <v>246</v>
      </c>
      <c r="V2475" s="162" t="s">
        <v>246</v>
      </c>
      <c r="W2475" s="162" t="s">
        <v>204</v>
      </c>
      <c r="X2475" s="162" t="s">
        <v>246</v>
      </c>
      <c r="Y2475" s="162" t="s">
        <v>205</v>
      </c>
      <c r="Z2475" s="162" t="s">
        <v>246</v>
      </c>
      <c r="AA2475" s="162" t="s">
        <v>204</v>
      </c>
      <c r="AB2475" s="162" t="s">
        <v>246</v>
      </c>
      <c r="AC2475" s="162" t="s">
        <v>204</v>
      </c>
      <c r="AD2475" s="162" t="s">
        <v>204</v>
      </c>
      <c r="AE2475" s="162" t="s">
        <v>246</v>
      </c>
      <c r="AF2475" s="162" t="s">
        <v>204</v>
      </c>
      <c r="AG2475" s="162" t="s">
        <v>197</v>
      </c>
    </row>
    <row r="2476" spans="1:33" x14ac:dyDescent="0.25">
      <c r="A2476" s="162" t="s">
        <v>252</v>
      </c>
      <c r="B2476" s="162" t="s">
        <v>197</v>
      </c>
      <c r="C2476" s="162" t="s">
        <v>197</v>
      </c>
      <c r="D2476" s="162" t="s">
        <v>1358</v>
      </c>
      <c r="E2476" s="162" t="s">
        <v>197</v>
      </c>
      <c r="F2476" s="162" t="s">
        <v>1359</v>
      </c>
      <c r="G2476" s="162" t="s">
        <v>2391</v>
      </c>
      <c r="H2476" s="162" t="s">
        <v>2392</v>
      </c>
      <c r="I2476" s="162" t="s">
        <v>3292</v>
      </c>
      <c r="J2476" s="162" t="s">
        <v>186</v>
      </c>
      <c r="K2476" s="162" t="s">
        <v>52</v>
      </c>
      <c r="L2476" s="162">
        <v>3</v>
      </c>
      <c r="M2476" s="162">
        <v>2021</v>
      </c>
      <c r="N2476" s="162" t="s">
        <v>3998</v>
      </c>
      <c r="O2476" s="162">
        <v>1250</v>
      </c>
      <c r="P2476" s="162" t="s">
        <v>246</v>
      </c>
      <c r="Q2476" s="162" t="s">
        <v>246</v>
      </c>
      <c r="R2476" s="162" t="s">
        <v>242</v>
      </c>
      <c r="S2476" s="162" t="s">
        <v>204</v>
      </c>
      <c r="T2476" s="162" t="s">
        <v>204</v>
      </c>
      <c r="U2476" s="162" t="s">
        <v>246</v>
      </c>
      <c r="V2476" s="162" t="s">
        <v>246</v>
      </c>
      <c r="W2476" s="162" t="s">
        <v>204</v>
      </c>
      <c r="X2476" s="162" t="s">
        <v>205</v>
      </c>
      <c r="Y2476" s="162" t="s">
        <v>204</v>
      </c>
      <c r="Z2476" s="162" t="s">
        <v>246</v>
      </c>
      <c r="AA2476" s="162" t="s">
        <v>204</v>
      </c>
      <c r="AB2476" s="162" t="s">
        <v>246</v>
      </c>
      <c r="AC2476" s="162" t="s">
        <v>204</v>
      </c>
      <c r="AD2476" s="162" t="s">
        <v>204</v>
      </c>
      <c r="AE2476" s="162" t="s">
        <v>246</v>
      </c>
      <c r="AF2476" s="162" t="s">
        <v>204</v>
      </c>
      <c r="AG2476" s="162" t="s">
        <v>197</v>
      </c>
    </row>
    <row r="2477" spans="1:33" x14ac:dyDescent="0.25">
      <c r="A2477" s="162" t="s">
        <v>252</v>
      </c>
      <c r="B2477" s="162" t="s">
        <v>197</v>
      </c>
      <c r="C2477" s="162" t="s">
        <v>197</v>
      </c>
      <c r="D2477" s="162" t="s">
        <v>1358</v>
      </c>
      <c r="E2477" s="162" t="s">
        <v>197</v>
      </c>
      <c r="F2477" s="162" t="s">
        <v>1359</v>
      </c>
      <c r="G2477" s="162" t="s">
        <v>2391</v>
      </c>
      <c r="H2477" s="162" t="s">
        <v>2392</v>
      </c>
      <c r="I2477" s="162" t="s">
        <v>3292</v>
      </c>
      <c r="J2477" s="162" t="s">
        <v>186</v>
      </c>
      <c r="K2477" s="162" t="s">
        <v>52</v>
      </c>
      <c r="L2477" s="162">
        <v>7</v>
      </c>
      <c r="M2477" s="162">
        <v>2021</v>
      </c>
      <c r="N2477" s="162" t="s">
        <v>4000</v>
      </c>
      <c r="O2477" s="162">
        <v>1250</v>
      </c>
      <c r="P2477" s="162" t="s">
        <v>246</v>
      </c>
      <c r="Q2477" s="162" t="s">
        <v>246</v>
      </c>
      <c r="R2477" s="162" t="s">
        <v>242</v>
      </c>
      <c r="S2477" s="162" t="s">
        <v>204</v>
      </c>
      <c r="T2477" s="162" t="s">
        <v>204</v>
      </c>
      <c r="U2477" s="162" t="s">
        <v>246</v>
      </c>
      <c r="V2477" s="162" t="s">
        <v>246</v>
      </c>
      <c r="W2477" s="162" t="s">
        <v>204</v>
      </c>
      <c r="X2477" s="162" t="s">
        <v>205</v>
      </c>
      <c r="Y2477" s="162" t="s">
        <v>204</v>
      </c>
      <c r="Z2477" s="162" t="s">
        <v>246</v>
      </c>
      <c r="AA2477" s="162" t="s">
        <v>204</v>
      </c>
      <c r="AB2477" s="162" t="s">
        <v>246</v>
      </c>
      <c r="AC2477" s="162" t="s">
        <v>204</v>
      </c>
      <c r="AD2477" s="162" t="s">
        <v>204</v>
      </c>
      <c r="AE2477" s="162" t="s">
        <v>246</v>
      </c>
      <c r="AF2477" s="162" t="s">
        <v>204</v>
      </c>
      <c r="AG2477" s="162" t="s">
        <v>197</v>
      </c>
    </row>
    <row r="2478" spans="1:33" x14ac:dyDescent="0.25">
      <c r="A2478" s="162" t="s">
        <v>252</v>
      </c>
      <c r="B2478" s="162" t="s">
        <v>197</v>
      </c>
      <c r="C2478" s="162" t="s">
        <v>197</v>
      </c>
      <c r="D2478" s="162" t="s">
        <v>1358</v>
      </c>
      <c r="E2478" s="162" t="s">
        <v>197</v>
      </c>
      <c r="F2478" s="162" t="s">
        <v>1359</v>
      </c>
      <c r="G2478" s="162" t="s">
        <v>2391</v>
      </c>
      <c r="H2478" s="162" t="s">
        <v>2392</v>
      </c>
      <c r="I2478" s="162" t="s">
        <v>3292</v>
      </c>
      <c r="J2478" s="162" t="s">
        <v>186</v>
      </c>
      <c r="K2478" s="162" t="s">
        <v>52</v>
      </c>
      <c r="L2478" s="162">
        <v>5</v>
      </c>
      <c r="M2478" s="162">
        <v>2021</v>
      </c>
      <c r="N2478" s="162" t="s">
        <v>3999</v>
      </c>
      <c r="O2478" s="162">
        <v>1250</v>
      </c>
      <c r="P2478" s="162" t="s">
        <v>246</v>
      </c>
      <c r="Q2478" s="162" t="s">
        <v>246</v>
      </c>
      <c r="R2478" s="162" t="s">
        <v>242</v>
      </c>
      <c r="S2478" s="162" t="s">
        <v>204</v>
      </c>
      <c r="T2478" s="162" t="s">
        <v>204</v>
      </c>
      <c r="U2478" s="162" t="s">
        <v>246</v>
      </c>
      <c r="V2478" s="162" t="s">
        <v>246</v>
      </c>
      <c r="W2478" s="162" t="s">
        <v>204</v>
      </c>
      <c r="X2478" s="162" t="s">
        <v>205</v>
      </c>
      <c r="Y2478" s="162" t="s">
        <v>204</v>
      </c>
      <c r="Z2478" s="162" t="s">
        <v>246</v>
      </c>
      <c r="AA2478" s="162" t="s">
        <v>204</v>
      </c>
      <c r="AB2478" s="162" t="s">
        <v>246</v>
      </c>
      <c r="AC2478" s="162" t="s">
        <v>204</v>
      </c>
      <c r="AD2478" s="162" t="s">
        <v>204</v>
      </c>
      <c r="AE2478" s="162" t="s">
        <v>246</v>
      </c>
      <c r="AF2478" s="162" t="s">
        <v>204</v>
      </c>
      <c r="AG2478" s="162" t="s">
        <v>197</v>
      </c>
    </row>
    <row r="2479" spans="1:33" x14ac:dyDescent="0.25">
      <c r="A2479" s="162" t="s">
        <v>252</v>
      </c>
      <c r="B2479" s="162" t="s">
        <v>197</v>
      </c>
      <c r="C2479" s="162" t="s">
        <v>197</v>
      </c>
      <c r="D2479" s="162" t="s">
        <v>1358</v>
      </c>
      <c r="E2479" s="162" t="s">
        <v>197</v>
      </c>
      <c r="F2479" s="162" t="s">
        <v>1359</v>
      </c>
      <c r="G2479" s="162" t="s">
        <v>3297</v>
      </c>
      <c r="H2479" s="162" t="s">
        <v>3298</v>
      </c>
      <c r="I2479" s="162" t="s">
        <v>3299</v>
      </c>
      <c r="J2479" s="162" t="s">
        <v>182</v>
      </c>
      <c r="K2479" s="162" t="s">
        <v>47</v>
      </c>
      <c r="L2479" s="162">
        <v>12</v>
      </c>
      <c r="M2479" s="162">
        <v>2020</v>
      </c>
      <c r="N2479" s="162" t="s">
        <v>4001</v>
      </c>
      <c r="O2479" s="162">
        <v>184</v>
      </c>
      <c r="P2479" s="162" t="s">
        <v>246</v>
      </c>
      <c r="Q2479" s="162" t="s">
        <v>246</v>
      </c>
      <c r="R2479" s="162" t="s">
        <v>242</v>
      </c>
      <c r="S2479" s="162" t="s">
        <v>204</v>
      </c>
      <c r="T2479" s="162" t="s">
        <v>204</v>
      </c>
      <c r="U2479" s="162" t="s">
        <v>246</v>
      </c>
      <c r="V2479" s="162" t="s">
        <v>246</v>
      </c>
      <c r="W2479" s="162" t="s">
        <v>204</v>
      </c>
      <c r="X2479" s="162" t="s">
        <v>246</v>
      </c>
      <c r="Y2479" s="162" t="s">
        <v>204</v>
      </c>
      <c r="Z2479" s="162" t="s">
        <v>246</v>
      </c>
      <c r="AA2479" s="162" t="s">
        <v>204</v>
      </c>
      <c r="AB2479" s="162" t="s">
        <v>246</v>
      </c>
      <c r="AC2479" s="162" t="s">
        <v>204</v>
      </c>
      <c r="AD2479" s="162" t="s">
        <v>204</v>
      </c>
      <c r="AE2479" s="162" t="s">
        <v>204</v>
      </c>
      <c r="AF2479" s="162" t="s">
        <v>204</v>
      </c>
      <c r="AG2479" s="162" t="s">
        <v>197</v>
      </c>
    </row>
    <row r="2480" spans="1:33" x14ac:dyDescent="0.25">
      <c r="A2480" s="162" t="s">
        <v>252</v>
      </c>
      <c r="B2480" s="162" t="s">
        <v>197</v>
      </c>
      <c r="C2480" s="162" t="s">
        <v>197</v>
      </c>
      <c r="D2480" s="162" t="s">
        <v>1358</v>
      </c>
      <c r="E2480" s="162" t="s">
        <v>197</v>
      </c>
      <c r="F2480" s="162" t="s">
        <v>1359</v>
      </c>
      <c r="G2480" s="162" t="s">
        <v>3297</v>
      </c>
      <c r="H2480" s="162" t="s">
        <v>3298</v>
      </c>
      <c r="I2480" s="162" t="s">
        <v>3299</v>
      </c>
      <c r="J2480" s="162" t="s">
        <v>182</v>
      </c>
      <c r="K2480" s="162" t="s">
        <v>47</v>
      </c>
      <c r="L2480" s="162">
        <v>10</v>
      </c>
      <c r="M2480" s="162">
        <v>2020</v>
      </c>
      <c r="N2480" s="162" t="s">
        <v>4003</v>
      </c>
      <c r="O2480" s="162">
        <v>405</v>
      </c>
      <c r="P2480" s="162" t="s">
        <v>246</v>
      </c>
      <c r="Q2480" s="162" t="s">
        <v>246</v>
      </c>
      <c r="R2480" s="162" t="s">
        <v>242</v>
      </c>
      <c r="S2480" s="162" t="s">
        <v>204</v>
      </c>
      <c r="T2480" s="162" t="s">
        <v>204</v>
      </c>
      <c r="U2480" s="162" t="s">
        <v>246</v>
      </c>
      <c r="V2480" s="162" t="s">
        <v>246</v>
      </c>
      <c r="W2480" s="162" t="s">
        <v>204</v>
      </c>
      <c r="X2480" s="162" t="s">
        <v>246</v>
      </c>
      <c r="Y2480" s="162" t="s">
        <v>204</v>
      </c>
      <c r="Z2480" s="162" t="s">
        <v>246</v>
      </c>
      <c r="AA2480" s="162" t="s">
        <v>204</v>
      </c>
      <c r="AB2480" s="162" t="s">
        <v>246</v>
      </c>
      <c r="AC2480" s="162" t="s">
        <v>204</v>
      </c>
      <c r="AD2480" s="162" t="s">
        <v>204</v>
      </c>
      <c r="AE2480" s="162" t="s">
        <v>204</v>
      </c>
      <c r="AF2480" s="162" t="s">
        <v>204</v>
      </c>
      <c r="AG2480" s="162" t="s">
        <v>197</v>
      </c>
    </row>
    <row r="2481" spans="1:33" x14ac:dyDescent="0.25">
      <c r="A2481" s="162" t="s">
        <v>252</v>
      </c>
      <c r="B2481" s="162" t="s">
        <v>197</v>
      </c>
      <c r="C2481" s="162" t="s">
        <v>197</v>
      </c>
      <c r="D2481" s="162" t="s">
        <v>1358</v>
      </c>
      <c r="E2481" s="162" t="s">
        <v>197</v>
      </c>
      <c r="F2481" s="162" t="s">
        <v>1359</v>
      </c>
      <c r="G2481" s="162" t="s">
        <v>3297</v>
      </c>
      <c r="H2481" s="162" t="s">
        <v>3298</v>
      </c>
      <c r="I2481" s="162" t="s">
        <v>3299</v>
      </c>
      <c r="J2481" s="162" t="s">
        <v>182</v>
      </c>
      <c r="K2481" s="162" t="s">
        <v>47</v>
      </c>
      <c r="L2481" s="162">
        <v>11</v>
      </c>
      <c r="M2481" s="162">
        <v>2020</v>
      </c>
      <c r="N2481" s="162" t="s">
        <v>4002</v>
      </c>
      <c r="O2481" s="162">
        <v>267</v>
      </c>
      <c r="P2481" s="162" t="s">
        <v>246</v>
      </c>
      <c r="Q2481" s="162" t="s">
        <v>246</v>
      </c>
      <c r="R2481" s="162" t="s">
        <v>242</v>
      </c>
      <c r="S2481" s="162" t="s">
        <v>204</v>
      </c>
      <c r="T2481" s="162" t="s">
        <v>204</v>
      </c>
      <c r="U2481" s="162" t="s">
        <v>246</v>
      </c>
      <c r="V2481" s="162" t="s">
        <v>246</v>
      </c>
      <c r="W2481" s="162" t="s">
        <v>204</v>
      </c>
      <c r="X2481" s="162" t="s">
        <v>246</v>
      </c>
      <c r="Y2481" s="162" t="s">
        <v>204</v>
      </c>
      <c r="Z2481" s="162" t="s">
        <v>246</v>
      </c>
      <c r="AA2481" s="162" t="s">
        <v>204</v>
      </c>
      <c r="AB2481" s="162" t="s">
        <v>246</v>
      </c>
      <c r="AC2481" s="162" t="s">
        <v>204</v>
      </c>
      <c r="AD2481" s="162" t="s">
        <v>204</v>
      </c>
      <c r="AE2481" s="162" t="s">
        <v>204</v>
      </c>
      <c r="AF2481" s="162" t="s">
        <v>204</v>
      </c>
      <c r="AG2481" s="162" t="s">
        <v>197</v>
      </c>
    </row>
    <row r="2482" spans="1:33" x14ac:dyDescent="0.25">
      <c r="A2482" s="162" t="s">
        <v>252</v>
      </c>
      <c r="B2482" s="162" t="s">
        <v>197</v>
      </c>
      <c r="C2482" s="162" t="s">
        <v>197</v>
      </c>
      <c r="D2482" s="162" t="s">
        <v>1358</v>
      </c>
      <c r="E2482" s="162" t="s">
        <v>197</v>
      </c>
      <c r="F2482" s="162" t="s">
        <v>1359</v>
      </c>
      <c r="G2482" s="162" t="s">
        <v>63</v>
      </c>
      <c r="H2482" s="162" t="s">
        <v>62</v>
      </c>
      <c r="I2482" s="162" t="s">
        <v>1641</v>
      </c>
      <c r="J2482" s="162" t="s">
        <v>186</v>
      </c>
      <c r="K2482" s="162" t="s">
        <v>10</v>
      </c>
      <c r="L2482" s="162">
        <v>8</v>
      </c>
      <c r="M2482" s="162">
        <v>2020</v>
      </c>
      <c r="N2482" s="162" t="s">
        <v>4006</v>
      </c>
      <c r="O2482" s="162">
        <v>10000</v>
      </c>
      <c r="P2482" s="162" t="s">
        <v>246</v>
      </c>
      <c r="Q2482" s="162" t="s">
        <v>246</v>
      </c>
      <c r="R2482" s="162" t="s">
        <v>242</v>
      </c>
      <c r="S2482" s="162" t="s">
        <v>204</v>
      </c>
      <c r="T2482" s="162" t="s">
        <v>204</v>
      </c>
      <c r="U2482" s="162" t="s">
        <v>246</v>
      </c>
      <c r="V2482" s="162" t="s">
        <v>246</v>
      </c>
      <c r="W2482" s="162" t="s">
        <v>204</v>
      </c>
      <c r="X2482" s="162" t="s">
        <v>205</v>
      </c>
      <c r="Y2482" s="162" t="s">
        <v>205</v>
      </c>
      <c r="Z2482" s="162" t="s">
        <v>246</v>
      </c>
      <c r="AA2482" s="162" t="s">
        <v>204</v>
      </c>
      <c r="AB2482" s="162" t="s">
        <v>246</v>
      </c>
      <c r="AC2482" s="162" t="s">
        <v>204</v>
      </c>
      <c r="AD2482" s="162" t="s">
        <v>204</v>
      </c>
      <c r="AE2482" s="162" t="s">
        <v>246</v>
      </c>
      <c r="AF2482" s="162" t="s">
        <v>204</v>
      </c>
      <c r="AG2482" s="162" t="s">
        <v>197</v>
      </c>
    </row>
    <row r="2483" spans="1:33" x14ac:dyDescent="0.25">
      <c r="A2483" s="162" t="s">
        <v>252</v>
      </c>
      <c r="B2483" s="162" t="s">
        <v>197</v>
      </c>
      <c r="C2483" s="162" t="s">
        <v>197</v>
      </c>
      <c r="D2483" s="162" t="s">
        <v>1358</v>
      </c>
      <c r="E2483" s="162" t="s">
        <v>197</v>
      </c>
      <c r="F2483" s="162" t="s">
        <v>1359</v>
      </c>
      <c r="G2483" s="162" t="s">
        <v>63</v>
      </c>
      <c r="H2483" s="162" t="s">
        <v>62</v>
      </c>
      <c r="I2483" s="162" t="s">
        <v>1641</v>
      </c>
      <c r="J2483" s="162" t="s">
        <v>186</v>
      </c>
      <c r="K2483" s="162" t="s">
        <v>10</v>
      </c>
      <c r="L2483" s="162">
        <v>10</v>
      </c>
      <c r="M2483" s="162">
        <v>2020</v>
      </c>
      <c r="N2483" s="162" t="s">
        <v>4008</v>
      </c>
      <c r="O2483" s="162">
        <v>1700</v>
      </c>
      <c r="P2483" s="162" t="s">
        <v>246</v>
      </c>
      <c r="Q2483" s="162" t="s">
        <v>246</v>
      </c>
      <c r="R2483" s="162" t="s">
        <v>242</v>
      </c>
      <c r="S2483" s="162" t="s">
        <v>204</v>
      </c>
      <c r="T2483" s="162" t="s">
        <v>204</v>
      </c>
      <c r="U2483" s="162" t="s">
        <v>246</v>
      </c>
      <c r="V2483" s="162" t="s">
        <v>246</v>
      </c>
      <c r="W2483" s="162" t="s">
        <v>204</v>
      </c>
      <c r="X2483" s="162" t="s">
        <v>205</v>
      </c>
      <c r="Y2483" s="162" t="s">
        <v>205</v>
      </c>
      <c r="Z2483" s="162" t="s">
        <v>246</v>
      </c>
      <c r="AA2483" s="162" t="s">
        <v>204</v>
      </c>
      <c r="AB2483" s="162" t="s">
        <v>246</v>
      </c>
      <c r="AC2483" s="162" t="s">
        <v>204</v>
      </c>
      <c r="AD2483" s="162" t="s">
        <v>204</v>
      </c>
      <c r="AE2483" s="162" t="s">
        <v>246</v>
      </c>
      <c r="AF2483" s="162" t="s">
        <v>204</v>
      </c>
      <c r="AG2483" s="162" t="s">
        <v>197</v>
      </c>
    </row>
    <row r="2484" spans="1:33" x14ac:dyDescent="0.25">
      <c r="A2484" s="162" t="s">
        <v>252</v>
      </c>
      <c r="B2484" s="162" t="s">
        <v>197</v>
      </c>
      <c r="C2484" s="162" t="s">
        <v>197</v>
      </c>
      <c r="D2484" s="162" t="s">
        <v>1358</v>
      </c>
      <c r="E2484" s="162" t="s">
        <v>197</v>
      </c>
      <c r="F2484" s="162" t="s">
        <v>1359</v>
      </c>
      <c r="G2484" s="162" t="s">
        <v>63</v>
      </c>
      <c r="H2484" s="162" t="s">
        <v>62</v>
      </c>
      <c r="I2484" s="162" t="s">
        <v>1641</v>
      </c>
      <c r="J2484" s="162" t="s">
        <v>186</v>
      </c>
      <c r="K2484" s="162" t="s">
        <v>10</v>
      </c>
      <c r="L2484" s="162">
        <v>11</v>
      </c>
      <c r="M2484" s="162">
        <v>2020</v>
      </c>
      <c r="N2484" s="162" t="s">
        <v>4009</v>
      </c>
      <c r="O2484" s="162">
        <v>17200</v>
      </c>
      <c r="P2484" s="162" t="s">
        <v>246</v>
      </c>
      <c r="Q2484" s="162" t="s">
        <v>246</v>
      </c>
      <c r="R2484" s="162" t="s">
        <v>242</v>
      </c>
      <c r="S2484" s="162" t="s">
        <v>204</v>
      </c>
      <c r="T2484" s="162" t="s">
        <v>204</v>
      </c>
      <c r="U2484" s="162" t="s">
        <v>246</v>
      </c>
      <c r="V2484" s="162" t="s">
        <v>246</v>
      </c>
      <c r="W2484" s="162" t="s">
        <v>204</v>
      </c>
      <c r="X2484" s="162" t="s">
        <v>205</v>
      </c>
      <c r="Y2484" s="162" t="s">
        <v>205</v>
      </c>
      <c r="Z2484" s="162" t="s">
        <v>246</v>
      </c>
      <c r="AA2484" s="162" t="s">
        <v>204</v>
      </c>
      <c r="AB2484" s="162" t="s">
        <v>246</v>
      </c>
      <c r="AC2484" s="162" t="s">
        <v>204</v>
      </c>
      <c r="AD2484" s="162" t="s">
        <v>204</v>
      </c>
      <c r="AE2484" s="162" t="s">
        <v>246</v>
      </c>
      <c r="AF2484" s="162" t="s">
        <v>204</v>
      </c>
      <c r="AG2484" s="162" t="s">
        <v>197</v>
      </c>
    </row>
    <row r="2485" spans="1:33" x14ac:dyDescent="0.25">
      <c r="A2485" s="162" t="s">
        <v>252</v>
      </c>
      <c r="B2485" s="162" t="s">
        <v>197</v>
      </c>
      <c r="C2485" s="162" t="s">
        <v>197</v>
      </c>
      <c r="D2485" s="162" t="s">
        <v>1358</v>
      </c>
      <c r="E2485" s="162" t="s">
        <v>197</v>
      </c>
      <c r="F2485" s="162" t="s">
        <v>1359</v>
      </c>
      <c r="G2485" s="162" t="s">
        <v>63</v>
      </c>
      <c r="H2485" s="162" t="s">
        <v>62</v>
      </c>
      <c r="I2485" s="162" t="s">
        <v>1641</v>
      </c>
      <c r="J2485" s="162" t="s">
        <v>186</v>
      </c>
      <c r="K2485" s="162" t="s">
        <v>10</v>
      </c>
      <c r="L2485" s="162">
        <v>12</v>
      </c>
      <c r="M2485" s="162">
        <v>2020</v>
      </c>
      <c r="N2485" s="162" t="s">
        <v>4007</v>
      </c>
      <c r="O2485" s="162">
        <v>7157</v>
      </c>
      <c r="P2485" s="162" t="s">
        <v>246</v>
      </c>
      <c r="Q2485" s="162" t="s">
        <v>246</v>
      </c>
      <c r="R2485" s="162" t="s">
        <v>242</v>
      </c>
      <c r="S2485" s="162" t="s">
        <v>204</v>
      </c>
      <c r="T2485" s="162" t="s">
        <v>204</v>
      </c>
      <c r="U2485" s="162" t="s">
        <v>246</v>
      </c>
      <c r="V2485" s="162" t="s">
        <v>246</v>
      </c>
      <c r="W2485" s="162" t="s">
        <v>204</v>
      </c>
      <c r="X2485" s="162" t="s">
        <v>205</v>
      </c>
      <c r="Y2485" s="162" t="s">
        <v>205</v>
      </c>
      <c r="Z2485" s="162" t="s">
        <v>246</v>
      </c>
      <c r="AA2485" s="162" t="s">
        <v>204</v>
      </c>
      <c r="AB2485" s="162" t="s">
        <v>246</v>
      </c>
      <c r="AC2485" s="162" t="s">
        <v>204</v>
      </c>
      <c r="AD2485" s="162" t="s">
        <v>204</v>
      </c>
      <c r="AE2485" s="162" t="s">
        <v>246</v>
      </c>
      <c r="AF2485" s="162" t="s">
        <v>204</v>
      </c>
      <c r="AG2485" s="162" t="s">
        <v>197</v>
      </c>
    </row>
    <row r="2486" spans="1:33" x14ac:dyDescent="0.25">
      <c r="A2486" s="162" t="s">
        <v>252</v>
      </c>
      <c r="B2486" s="162" t="s">
        <v>197</v>
      </c>
      <c r="C2486" s="162" t="s">
        <v>197</v>
      </c>
      <c r="D2486" s="162" t="s">
        <v>1358</v>
      </c>
      <c r="E2486" s="162" t="s">
        <v>197</v>
      </c>
      <c r="F2486" s="162" t="s">
        <v>1359</v>
      </c>
      <c r="G2486" s="162" t="s">
        <v>63</v>
      </c>
      <c r="H2486" s="162" t="s">
        <v>62</v>
      </c>
      <c r="I2486" s="162" t="s">
        <v>1641</v>
      </c>
      <c r="J2486" s="162" t="s">
        <v>186</v>
      </c>
      <c r="K2486" s="162" t="s">
        <v>10</v>
      </c>
      <c r="L2486" s="162">
        <v>7</v>
      </c>
      <c r="M2486" s="162">
        <v>2020</v>
      </c>
      <c r="N2486" s="162" t="s">
        <v>4004</v>
      </c>
      <c r="O2486" s="162">
        <v>1662</v>
      </c>
      <c r="P2486" s="162" t="s">
        <v>246</v>
      </c>
      <c r="Q2486" s="162" t="s">
        <v>246</v>
      </c>
      <c r="R2486" s="162" t="s">
        <v>242</v>
      </c>
      <c r="S2486" s="162" t="s">
        <v>204</v>
      </c>
      <c r="T2486" s="162" t="s">
        <v>204</v>
      </c>
      <c r="U2486" s="162" t="s">
        <v>246</v>
      </c>
      <c r="V2486" s="162" t="s">
        <v>246</v>
      </c>
      <c r="W2486" s="162" t="s">
        <v>204</v>
      </c>
      <c r="X2486" s="162" t="s">
        <v>205</v>
      </c>
      <c r="Y2486" s="162" t="s">
        <v>205</v>
      </c>
      <c r="Z2486" s="162" t="s">
        <v>246</v>
      </c>
      <c r="AA2486" s="162" t="s">
        <v>204</v>
      </c>
      <c r="AB2486" s="162" t="s">
        <v>246</v>
      </c>
      <c r="AC2486" s="162" t="s">
        <v>204</v>
      </c>
      <c r="AD2486" s="162" t="s">
        <v>204</v>
      </c>
      <c r="AE2486" s="162" t="s">
        <v>246</v>
      </c>
      <c r="AF2486" s="162" t="s">
        <v>204</v>
      </c>
      <c r="AG2486" s="162" t="s">
        <v>197</v>
      </c>
    </row>
    <row r="2487" spans="1:33" x14ac:dyDescent="0.25">
      <c r="A2487" s="162" t="s">
        <v>252</v>
      </c>
      <c r="B2487" s="162" t="s">
        <v>197</v>
      </c>
      <c r="C2487" s="162" t="s">
        <v>197</v>
      </c>
      <c r="D2487" s="162" t="s">
        <v>1358</v>
      </c>
      <c r="E2487" s="162" t="s">
        <v>197</v>
      </c>
      <c r="F2487" s="162" t="s">
        <v>1359</v>
      </c>
      <c r="G2487" s="162" t="s">
        <v>63</v>
      </c>
      <c r="H2487" s="162" t="s">
        <v>62</v>
      </c>
      <c r="I2487" s="162" t="s">
        <v>1641</v>
      </c>
      <c r="J2487" s="162" t="s">
        <v>186</v>
      </c>
      <c r="K2487" s="162" t="s">
        <v>10</v>
      </c>
      <c r="L2487" s="162">
        <v>7</v>
      </c>
      <c r="M2487" s="162">
        <v>2020</v>
      </c>
      <c r="N2487" s="162" t="s">
        <v>4005</v>
      </c>
      <c r="O2487" s="162">
        <v>10000</v>
      </c>
      <c r="P2487" s="162" t="s">
        <v>246</v>
      </c>
      <c r="Q2487" s="162" t="s">
        <v>246</v>
      </c>
      <c r="R2487" s="162" t="s">
        <v>242</v>
      </c>
      <c r="S2487" s="162" t="s">
        <v>204</v>
      </c>
      <c r="T2487" s="162" t="s">
        <v>204</v>
      </c>
      <c r="U2487" s="162" t="s">
        <v>246</v>
      </c>
      <c r="V2487" s="162" t="s">
        <v>246</v>
      </c>
      <c r="W2487" s="162" t="s">
        <v>204</v>
      </c>
      <c r="X2487" s="162" t="s">
        <v>205</v>
      </c>
      <c r="Y2487" s="162" t="s">
        <v>205</v>
      </c>
      <c r="Z2487" s="162" t="s">
        <v>246</v>
      </c>
      <c r="AA2487" s="162" t="s">
        <v>204</v>
      </c>
      <c r="AB2487" s="162" t="s">
        <v>246</v>
      </c>
      <c r="AC2487" s="162" t="s">
        <v>204</v>
      </c>
      <c r="AD2487" s="162" t="s">
        <v>204</v>
      </c>
      <c r="AE2487" s="162" t="s">
        <v>246</v>
      </c>
      <c r="AF2487" s="162" t="s">
        <v>204</v>
      </c>
      <c r="AG2487" s="162" t="s">
        <v>197</v>
      </c>
    </row>
    <row r="2488" spans="1:33" x14ac:dyDescent="0.25">
      <c r="A2488" s="162" t="s">
        <v>252</v>
      </c>
      <c r="B2488" s="162" t="s">
        <v>197</v>
      </c>
      <c r="C2488" s="162" t="s">
        <v>197</v>
      </c>
      <c r="D2488" s="162" t="s">
        <v>1358</v>
      </c>
      <c r="E2488" s="162" t="s">
        <v>197</v>
      </c>
      <c r="F2488" s="162" t="s">
        <v>1359</v>
      </c>
      <c r="G2488" s="162" t="s">
        <v>1656</v>
      </c>
      <c r="H2488" s="162" t="s">
        <v>1661</v>
      </c>
      <c r="I2488" s="162" t="s">
        <v>1641</v>
      </c>
      <c r="J2488" s="162" t="s">
        <v>186</v>
      </c>
      <c r="K2488" s="162" t="s">
        <v>10</v>
      </c>
      <c r="L2488" s="162">
        <v>7</v>
      </c>
      <c r="M2488" s="162">
        <v>2020</v>
      </c>
      <c r="N2488" s="162" t="s">
        <v>4012</v>
      </c>
      <c r="O2488" s="162">
        <v>2500</v>
      </c>
      <c r="P2488" s="162" t="s">
        <v>246</v>
      </c>
      <c r="Q2488" s="162" t="s">
        <v>246</v>
      </c>
      <c r="R2488" s="162" t="s">
        <v>242</v>
      </c>
      <c r="S2488" s="162" t="s">
        <v>204</v>
      </c>
      <c r="T2488" s="162" t="s">
        <v>204</v>
      </c>
      <c r="U2488" s="162" t="s">
        <v>246</v>
      </c>
      <c r="V2488" s="162" t="s">
        <v>246</v>
      </c>
      <c r="W2488" s="162" t="s">
        <v>204</v>
      </c>
      <c r="X2488" s="162" t="s">
        <v>205</v>
      </c>
      <c r="Y2488" s="162" t="s">
        <v>205</v>
      </c>
      <c r="Z2488" s="162" t="s">
        <v>246</v>
      </c>
      <c r="AA2488" s="162" t="s">
        <v>204</v>
      </c>
      <c r="AB2488" s="162" t="s">
        <v>246</v>
      </c>
      <c r="AC2488" s="162" t="s">
        <v>204</v>
      </c>
      <c r="AD2488" s="162" t="s">
        <v>204</v>
      </c>
      <c r="AE2488" s="162" t="s">
        <v>204</v>
      </c>
      <c r="AF2488" s="162" t="s">
        <v>204</v>
      </c>
      <c r="AG2488" s="162" t="s">
        <v>197</v>
      </c>
    </row>
    <row r="2489" spans="1:33" x14ac:dyDescent="0.25">
      <c r="A2489" s="162" t="s">
        <v>252</v>
      </c>
      <c r="B2489" s="162" t="s">
        <v>197</v>
      </c>
      <c r="C2489" s="162" t="s">
        <v>197</v>
      </c>
      <c r="D2489" s="162" t="s">
        <v>1358</v>
      </c>
      <c r="E2489" s="162" t="s">
        <v>197</v>
      </c>
      <c r="F2489" s="162" t="s">
        <v>1359</v>
      </c>
      <c r="G2489" s="162" t="s">
        <v>1656</v>
      </c>
      <c r="H2489" s="162" t="s">
        <v>1661</v>
      </c>
      <c r="I2489" s="162" t="s">
        <v>1641</v>
      </c>
      <c r="J2489" s="162" t="s">
        <v>186</v>
      </c>
      <c r="K2489" s="162" t="s">
        <v>10</v>
      </c>
      <c r="L2489" s="162">
        <v>11</v>
      </c>
      <c r="M2489" s="162">
        <v>2020</v>
      </c>
      <c r="N2489" s="162" t="s">
        <v>4010</v>
      </c>
      <c r="O2489" s="162">
        <v>7000</v>
      </c>
      <c r="P2489" s="162" t="s">
        <v>246</v>
      </c>
      <c r="Q2489" s="162" t="s">
        <v>246</v>
      </c>
      <c r="R2489" s="162" t="s">
        <v>242</v>
      </c>
      <c r="S2489" s="162" t="s">
        <v>204</v>
      </c>
      <c r="T2489" s="162" t="s">
        <v>204</v>
      </c>
      <c r="U2489" s="162" t="s">
        <v>246</v>
      </c>
      <c r="V2489" s="162" t="s">
        <v>246</v>
      </c>
      <c r="W2489" s="162" t="s">
        <v>204</v>
      </c>
      <c r="X2489" s="162" t="s">
        <v>205</v>
      </c>
      <c r="Y2489" s="162" t="s">
        <v>205</v>
      </c>
      <c r="Z2489" s="162" t="s">
        <v>246</v>
      </c>
      <c r="AA2489" s="162" t="s">
        <v>204</v>
      </c>
      <c r="AB2489" s="162" t="s">
        <v>246</v>
      </c>
      <c r="AC2489" s="162" t="s">
        <v>204</v>
      </c>
      <c r="AD2489" s="162" t="s">
        <v>204</v>
      </c>
      <c r="AE2489" s="162" t="s">
        <v>204</v>
      </c>
      <c r="AF2489" s="162" t="s">
        <v>204</v>
      </c>
      <c r="AG2489" s="162" t="s">
        <v>197</v>
      </c>
    </row>
    <row r="2490" spans="1:33" x14ac:dyDescent="0.25">
      <c r="A2490" s="162" t="s">
        <v>252</v>
      </c>
      <c r="B2490" s="162" t="s">
        <v>197</v>
      </c>
      <c r="C2490" s="162" t="s">
        <v>197</v>
      </c>
      <c r="D2490" s="162" t="s">
        <v>1358</v>
      </c>
      <c r="E2490" s="162" t="s">
        <v>197</v>
      </c>
      <c r="F2490" s="162" t="s">
        <v>1359</v>
      </c>
      <c r="G2490" s="162" t="s">
        <v>1656</v>
      </c>
      <c r="H2490" s="162" t="s">
        <v>1661</v>
      </c>
      <c r="I2490" s="162" t="s">
        <v>1641</v>
      </c>
      <c r="J2490" s="162" t="s">
        <v>186</v>
      </c>
      <c r="K2490" s="162" t="s">
        <v>10</v>
      </c>
      <c r="L2490" s="162">
        <v>10</v>
      </c>
      <c r="M2490" s="162">
        <v>2020</v>
      </c>
      <c r="N2490" s="162" t="s">
        <v>4011</v>
      </c>
      <c r="O2490" s="162">
        <v>7000</v>
      </c>
      <c r="P2490" s="162" t="s">
        <v>246</v>
      </c>
      <c r="Q2490" s="162" t="s">
        <v>246</v>
      </c>
      <c r="R2490" s="162" t="s">
        <v>242</v>
      </c>
      <c r="S2490" s="162" t="s">
        <v>204</v>
      </c>
      <c r="T2490" s="162" t="s">
        <v>204</v>
      </c>
      <c r="U2490" s="162" t="s">
        <v>246</v>
      </c>
      <c r="V2490" s="162" t="s">
        <v>246</v>
      </c>
      <c r="W2490" s="162" t="s">
        <v>204</v>
      </c>
      <c r="X2490" s="162" t="s">
        <v>205</v>
      </c>
      <c r="Y2490" s="162" t="s">
        <v>205</v>
      </c>
      <c r="Z2490" s="162" t="s">
        <v>246</v>
      </c>
      <c r="AA2490" s="162" t="s">
        <v>204</v>
      </c>
      <c r="AB2490" s="162" t="s">
        <v>246</v>
      </c>
      <c r="AC2490" s="162" t="s">
        <v>204</v>
      </c>
      <c r="AD2490" s="162" t="s">
        <v>204</v>
      </c>
      <c r="AE2490" s="162" t="s">
        <v>204</v>
      </c>
      <c r="AF2490" s="162" t="s">
        <v>204</v>
      </c>
      <c r="AG2490" s="162" t="s">
        <v>197</v>
      </c>
    </row>
    <row r="2491" spans="1:33" x14ac:dyDescent="0.25">
      <c r="A2491" s="162" t="s">
        <v>252</v>
      </c>
      <c r="B2491" s="162" t="s">
        <v>197</v>
      </c>
      <c r="C2491" s="162" t="s">
        <v>197</v>
      </c>
      <c r="D2491" s="162" t="s">
        <v>1358</v>
      </c>
      <c r="E2491" s="162" t="s">
        <v>197</v>
      </c>
      <c r="F2491" s="162" t="s">
        <v>1359</v>
      </c>
      <c r="G2491" s="162" t="s">
        <v>3070</v>
      </c>
      <c r="H2491" s="162" t="s">
        <v>3071</v>
      </c>
      <c r="I2491" s="162" t="s">
        <v>1419</v>
      </c>
      <c r="J2491" s="162" t="s">
        <v>1412</v>
      </c>
      <c r="K2491" s="162" t="s">
        <v>47</v>
      </c>
      <c r="L2491" s="162">
        <v>5</v>
      </c>
      <c r="M2491" s="162">
        <v>2021</v>
      </c>
      <c r="N2491" s="162" t="s">
        <v>4021</v>
      </c>
      <c r="O2491" s="162">
        <v>3162</v>
      </c>
      <c r="P2491" s="162" t="s">
        <v>246</v>
      </c>
      <c r="Q2491" s="162" t="s">
        <v>246</v>
      </c>
      <c r="R2491" s="162" t="s">
        <v>242</v>
      </c>
      <c r="S2491" s="162" t="s">
        <v>204</v>
      </c>
      <c r="T2491" s="162" t="s">
        <v>204</v>
      </c>
      <c r="U2491" s="162" t="s">
        <v>246</v>
      </c>
      <c r="V2491" s="162" t="s">
        <v>246</v>
      </c>
      <c r="W2491" s="162" t="s">
        <v>204</v>
      </c>
      <c r="X2491" s="162" t="s">
        <v>205</v>
      </c>
      <c r="Y2491" s="162" t="s">
        <v>204</v>
      </c>
      <c r="Z2491" s="162" t="s">
        <v>246</v>
      </c>
      <c r="AA2491" s="162" t="s">
        <v>204</v>
      </c>
      <c r="AB2491" s="162" t="s">
        <v>246</v>
      </c>
      <c r="AC2491" s="162" t="s">
        <v>204</v>
      </c>
      <c r="AD2491" s="162" t="s">
        <v>204</v>
      </c>
      <c r="AE2491" s="162" t="s">
        <v>246</v>
      </c>
      <c r="AF2491" s="162" t="s">
        <v>204</v>
      </c>
      <c r="AG2491" s="162" t="s">
        <v>197</v>
      </c>
    </row>
    <row r="2492" spans="1:33" x14ac:dyDescent="0.25">
      <c r="A2492" s="162" t="s">
        <v>252</v>
      </c>
      <c r="B2492" s="162" t="s">
        <v>197</v>
      </c>
      <c r="C2492" s="162" t="s">
        <v>197</v>
      </c>
      <c r="D2492" s="162" t="s">
        <v>1358</v>
      </c>
      <c r="E2492" s="162" t="s">
        <v>197</v>
      </c>
      <c r="F2492" s="162" t="s">
        <v>1359</v>
      </c>
      <c r="G2492" s="162" t="s">
        <v>3070</v>
      </c>
      <c r="H2492" s="162" t="s">
        <v>3071</v>
      </c>
      <c r="I2492" s="162" t="s">
        <v>1419</v>
      </c>
      <c r="J2492" s="162" t="s">
        <v>1412</v>
      </c>
      <c r="K2492" s="162" t="s">
        <v>47</v>
      </c>
      <c r="L2492" s="162">
        <v>11</v>
      </c>
      <c r="M2492" s="162">
        <v>2020</v>
      </c>
      <c r="N2492" s="162" t="s">
        <v>4016</v>
      </c>
      <c r="O2492" s="162">
        <v>860</v>
      </c>
      <c r="P2492" s="162" t="s">
        <v>246</v>
      </c>
      <c r="Q2492" s="162" t="s">
        <v>246</v>
      </c>
      <c r="R2492" s="162" t="s">
        <v>242</v>
      </c>
      <c r="S2492" s="162" t="s">
        <v>204</v>
      </c>
      <c r="T2492" s="162" t="s">
        <v>204</v>
      </c>
      <c r="U2492" s="162" t="s">
        <v>246</v>
      </c>
      <c r="V2492" s="162" t="s">
        <v>246</v>
      </c>
      <c r="W2492" s="162" t="s">
        <v>204</v>
      </c>
      <c r="X2492" s="162" t="s">
        <v>205</v>
      </c>
      <c r="Y2492" s="162" t="s">
        <v>204</v>
      </c>
      <c r="Z2492" s="162" t="s">
        <v>246</v>
      </c>
      <c r="AA2492" s="162" t="s">
        <v>204</v>
      </c>
      <c r="AB2492" s="162" t="s">
        <v>246</v>
      </c>
      <c r="AC2492" s="162" t="s">
        <v>204</v>
      </c>
      <c r="AD2492" s="162" t="s">
        <v>204</v>
      </c>
      <c r="AE2492" s="162" t="s">
        <v>246</v>
      </c>
      <c r="AF2492" s="162" t="s">
        <v>204</v>
      </c>
      <c r="AG2492" s="162" t="s">
        <v>197</v>
      </c>
    </row>
    <row r="2493" spans="1:33" x14ac:dyDescent="0.25">
      <c r="A2493" s="162" t="s">
        <v>252</v>
      </c>
      <c r="B2493" s="162" t="s">
        <v>197</v>
      </c>
      <c r="C2493" s="162" t="s">
        <v>197</v>
      </c>
      <c r="D2493" s="162" t="s">
        <v>1358</v>
      </c>
      <c r="E2493" s="162" t="s">
        <v>197</v>
      </c>
      <c r="F2493" s="162" t="s">
        <v>1359</v>
      </c>
      <c r="G2493" s="162" t="s">
        <v>3070</v>
      </c>
      <c r="H2493" s="162" t="s">
        <v>3071</v>
      </c>
      <c r="I2493" s="162" t="s">
        <v>1419</v>
      </c>
      <c r="J2493" s="162" t="s">
        <v>1412</v>
      </c>
      <c r="K2493" s="162" t="s">
        <v>47</v>
      </c>
      <c r="L2493" s="162">
        <v>2</v>
      </c>
      <c r="M2493" s="162">
        <v>2021</v>
      </c>
      <c r="N2493" s="162" t="s">
        <v>4018</v>
      </c>
      <c r="O2493" s="162">
        <v>86</v>
      </c>
      <c r="P2493" s="162" t="s">
        <v>246</v>
      </c>
      <c r="Q2493" s="162" t="s">
        <v>246</v>
      </c>
      <c r="R2493" s="162" t="s">
        <v>242</v>
      </c>
      <c r="S2493" s="162" t="s">
        <v>204</v>
      </c>
      <c r="T2493" s="162" t="s">
        <v>204</v>
      </c>
      <c r="U2493" s="162" t="s">
        <v>246</v>
      </c>
      <c r="V2493" s="162" t="s">
        <v>246</v>
      </c>
      <c r="W2493" s="162" t="s">
        <v>204</v>
      </c>
      <c r="X2493" s="162" t="s">
        <v>205</v>
      </c>
      <c r="Y2493" s="162" t="s">
        <v>204</v>
      </c>
      <c r="Z2493" s="162" t="s">
        <v>246</v>
      </c>
      <c r="AA2493" s="162" t="s">
        <v>204</v>
      </c>
      <c r="AB2493" s="162" t="s">
        <v>246</v>
      </c>
      <c r="AC2493" s="162" t="s">
        <v>204</v>
      </c>
      <c r="AD2493" s="162" t="s">
        <v>204</v>
      </c>
      <c r="AE2493" s="162" t="s">
        <v>246</v>
      </c>
      <c r="AF2493" s="162" t="s">
        <v>204</v>
      </c>
      <c r="AG2493" s="162" t="s">
        <v>197</v>
      </c>
    </row>
    <row r="2494" spans="1:33" x14ac:dyDescent="0.25">
      <c r="A2494" s="162" t="s">
        <v>252</v>
      </c>
      <c r="B2494" s="162" t="s">
        <v>197</v>
      </c>
      <c r="C2494" s="162" t="s">
        <v>197</v>
      </c>
      <c r="D2494" s="162" t="s">
        <v>1358</v>
      </c>
      <c r="E2494" s="162" t="s">
        <v>197</v>
      </c>
      <c r="F2494" s="162" t="s">
        <v>1359</v>
      </c>
      <c r="G2494" s="162" t="s">
        <v>3070</v>
      </c>
      <c r="H2494" s="162" t="s">
        <v>3071</v>
      </c>
      <c r="I2494" s="162" t="s">
        <v>1419</v>
      </c>
      <c r="J2494" s="162" t="s">
        <v>1412</v>
      </c>
      <c r="K2494" s="162" t="s">
        <v>47</v>
      </c>
      <c r="L2494" s="162">
        <v>4</v>
      </c>
      <c r="M2494" s="162">
        <v>2021</v>
      </c>
      <c r="N2494" s="162" t="s">
        <v>4020</v>
      </c>
      <c r="O2494" s="162">
        <v>2793</v>
      </c>
      <c r="P2494" s="162" t="s">
        <v>246</v>
      </c>
      <c r="Q2494" s="162" t="s">
        <v>246</v>
      </c>
      <c r="R2494" s="162" t="s">
        <v>242</v>
      </c>
      <c r="S2494" s="162" t="s">
        <v>204</v>
      </c>
      <c r="T2494" s="162" t="s">
        <v>204</v>
      </c>
      <c r="U2494" s="162" t="s">
        <v>246</v>
      </c>
      <c r="V2494" s="162" t="s">
        <v>246</v>
      </c>
      <c r="W2494" s="162" t="s">
        <v>204</v>
      </c>
      <c r="X2494" s="162" t="s">
        <v>205</v>
      </c>
      <c r="Y2494" s="162" t="s">
        <v>204</v>
      </c>
      <c r="Z2494" s="162" t="s">
        <v>246</v>
      </c>
      <c r="AA2494" s="162" t="s">
        <v>204</v>
      </c>
      <c r="AB2494" s="162" t="s">
        <v>246</v>
      </c>
      <c r="AC2494" s="162" t="s">
        <v>204</v>
      </c>
      <c r="AD2494" s="162" t="s">
        <v>204</v>
      </c>
      <c r="AE2494" s="162" t="s">
        <v>246</v>
      </c>
      <c r="AF2494" s="162" t="s">
        <v>204</v>
      </c>
      <c r="AG2494" s="162" t="s">
        <v>197</v>
      </c>
    </row>
    <row r="2495" spans="1:33" x14ac:dyDescent="0.25">
      <c r="A2495" s="162" t="s">
        <v>252</v>
      </c>
      <c r="B2495" s="162" t="s">
        <v>197</v>
      </c>
      <c r="C2495" s="162" t="s">
        <v>197</v>
      </c>
      <c r="D2495" s="162" t="s">
        <v>1358</v>
      </c>
      <c r="E2495" s="162" t="s">
        <v>197</v>
      </c>
      <c r="F2495" s="162" t="s">
        <v>1359</v>
      </c>
      <c r="G2495" s="162" t="s">
        <v>3070</v>
      </c>
      <c r="H2495" s="162" t="s">
        <v>3071</v>
      </c>
      <c r="I2495" s="162" t="s">
        <v>1419</v>
      </c>
      <c r="J2495" s="162" t="s">
        <v>1412</v>
      </c>
      <c r="K2495" s="162" t="s">
        <v>47</v>
      </c>
      <c r="L2495" s="162">
        <v>3</v>
      </c>
      <c r="M2495" s="162">
        <v>2021</v>
      </c>
      <c r="N2495" s="162" t="s">
        <v>4019</v>
      </c>
      <c r="O2495" s="162">
        <v>2463</v>
      </c>
      <c r="P2495" s="162" t="s">
        <v>246</v>
      </c>
      <c r="Q2495" s="162" t="s">
        <v>246</v>
      </c>
      <c r="R2495" s="162" t="s">
        <v>242</v>
      </c>
      <c r="S2495" s="162" t="s">
        <v>204</v>
      </c>
      <c r="T2495" s="162" t="s">
        <v>204</v>
      </c>
      <c r="U2495" s="162" t="s">
        <v>246</v>
      </c>
      <c r="V2495" s="162" t="s">
        <v>246</v>
      </c>
      <c r="W2495" s="162" t="s">
        <v>204</v>
      </c>
      <c r="X2495" s="162" t="s">
        <v>205</v>
      </c>
      <c r="Y2495" s="162" t="s">
        <v>204</v>
      </c>
      <c r="Z2495" s="162" t="s">
        <v>246</v>
      </c>
      <c r="AA2495" s="162" t="s">
        <v>204</v>
      </c>
      <c r="AB2495" s="162" t="s">
        <v>246</v>
      </c>
      <c r="AC2495" s="162" t="s">
        <v>204</v>
      </c>
      <c r="AD2495" s="162" t="s">
        <v>204</v>
      </c>
      <c r="AE2495" s="162" t="s">
        <v>246</v>
      </c>
      <c r="AF2495" s="162" t="s">
        <v>204</v>
      </c>
      <c r="AG2495" s="162" t="s">
        <v>197</v>
      </c>
    </row>
    <row r="2496" spans="1:33" x14ac:dyDescent="0.25">
      <c r="A2496" s="162" t="s">
        <v>252</v>
      </c>
      <c r="B2496" s="162" t="s">
        <v>197</v>
      </c>
      <c r="C2496" s="162" t="s">
        <v>197</v>
      </c>
      <c r="D2496" s="162" t="s">
        <v>1358</v>
      </c>
      <c r="E2496" s="162" t="s">
        <v>197</v>
      </c>
      <c r="F2496" s="162" t="s">
        <v>1359</v>
      </c>
      <c r="G2496" s="162" t="s">
        <v>3070</v>
      </c>
      <c r="H2496" s="162" t="s">
        <v>3071</v>
      </c>
      <c r="I2496" s="162" t="s">
        <v>1419</v>
      </c>
      <c r="J2496" s="162" t="s">
        <v>1412</v>
      </c>
      <c r="K2496" s="162" t="s">
        <v>47</v>
      </c>
      <c r="L2496" s="162">
        <v>9</v>
      </c>
      <c r="M2496" s="162">
        <v>2020</v>
      </c>
      <c r="N2496" s="162" t="s">
        <v>4015</v>
      </c>
      <c r="O2496" s="162">
        <v>614</v>
      </c>
      <c r="P2496" s="162" t="s">
        <v>246</v>
      </c>
      <c r="Q2496" s="162" t="s">
        <v>246</v>
      </c>
      <c r="R2496" s="162" t="s">
        <v>242</v>
      </c>
      <c r="S2496" s="162" t="s">
        <v>204</v>
      </c>
      <c r="T2496" s="162" t="s">
        <v>204</v>
      </c>
      <c r="U2496" s="162" t="s">
        <v>246</v>
      </c>
      <c r="V2496" s="162" t="s">
        <v>246</v>
      </c>
      <c r="W2496" s="162" t="s">
        <v>204</v>
      </c>
      <c r="X2496" s="162" t="s">
        <v>205</v>
      </c>
      <c r="Y2496" s="162" t="s">
        <v>204</v>
      </c>
      <c r="Z2496" s="162" t="s">
        <v>246</v>
      </c>
      <c r="AA2496" s="162" t="s">
        <v>204</v>
      </c>
      <c r="AB2496" s="162" t="s">
        <v>246</v>
      </c>
      <c r="AC2496" s="162" t="s">
        <v>204</v>
      </c>
      <c r="AD2496" s="162" t="s">
        <v>204</v>
      </c>
      <c r="AE2496" s="162" t="s">
        <v>246</v>
      </c>
      <c r="AF2496" s="162" t="s">
        <v>204</v>
      </c>
      <c r="AG2496" s="162" t="s">
        <v>197</v>
      </c>
    </row>
    <row r="2497" spans="1:33" x14ac:dyDescent="0.25">
      <c r="A2497" s="162" t="s">
        <v>252</v>
      </c>
      <c r="B2497" s="162" t="s">
        <v>197</v>
      </c>
      <c r="C2497" s="162" t="s">
        <v>197</v>
      </c>
      <c r="D2497" s="162" t="s">
        <v>1358</v>
      </c>
      <c r="E2497" s="162" t="s">
        <v>197</v>
      </c>
      <c r="F2497" s="162" t="s">
        <v>1359</v>
      </c>
      <c r="G2497" s="162" t="s">
        <v>3070</v>
      </c>
      <c r="H2497" s="162" t="s">
        <v>3071</v>
      </c>
      <c r="I2497" s="162" t="s">
        <v>1419</v>
      </c>
      <c r="J2497" s="162" t="s">
        <v>1412</v>
      </c>
      <c r="K2497" s="162" t="s">
        <v>47</v>
      </c>
      <c r="L2497" s="162">
        <v>12</v>
      </c>
      <c r="M2497" s="162">
        <v>2020</v>
      </c>
      <c r="N2497" s="162" t="s">
        <v>4017</v>
      </c>
      <c r="O2497" s="162">
        <v>343</v>
      </c>
      <c r="P2497" s="162" t="s">
        <v>246</v>
      </c>
      <c r="Q2497" s="162" t="s">
        <v>246</v>
      </c>
      <c r="R2497" s="162" t="s">
        <v>242</v>
      </c>
      <c r="S2497" s="162" t="s">
        <v>204</v>
      </c>
      <c r="T2497" s="162" t="s">
        <v>204</v>
      </c>
      <c r="U2497" s="162" t="s">
        <v>246</v>
      </c>
      <c r="V2497" s="162" t="s">
        <v>246</v>
      </c>
      <c r="W2497" s="162" t="s">
        <v>204</v>
      </c>
      <c r="X2497" s="162" t="s">
        <v>205</v>
      </c>
      <c r="Y2497" s="162" t="s">
        <v>204</v>
      </c>
      <c r="Z2497" s="162" t="s">
        <v>246</v>
      </c>
      <c r="AA2497" s="162" t="s">
        <v>204</v>
      </c>
      <c r="AB2497" s="162" t="s">
        <v>246</v>
      </c>
      <c r="AC2497" s="162" t="s">
        <v>204</v>
      </c>
      <c r="AD2497" s="162" t="s">
        <v>204</v>
      </c>
      <c r="AE2497" s="162" t="s">
        <v>246</v>
      </c>
      <c r="AF2497" s="162" t="s">
        <v>204</v>
      </c>
      <c r="AG2497" s="162" t="s">
        <v>197</v>
      </c>
    </row>
    <row r="2498" spans="1:33" x14ac:dyDescent="0.25">
      <c r="A2498" s="162" t="s">
        <v>252</v>
      </c>
      <c r="B2498" s="162" t="s">
        <v>197</v>
      </c>
      <c r="C2498" s="162" t="s">
        <v>197</v>
      </c>
      <c r="D2498" s="162" t="s">
        <v>1358</v>
      </c>
      <c r="E2498" s="162" t="s">
        <v>197</v>
      </c>
      <c r="F2498" s="162" t="s">
        <v>1359</v>
      </c>
      <c r="G2498" s="162" t="s">
        <v>3070</v>
      </c>
      <c r="H2498" s="162" t="s">
        <v>3071</v>
      </c>
      <c r="I2498" s="162" t="s">
        <v>1419</v>
      </c>
      <c r="J2498" s="162" t="s">
        <v>1412</v>
      </c>
      <c r="K2498" s="162" t="s">
        <v>47</v>
      </c>
      <c r="L2498" s="162">
        <v>8</v>
      </c>
      <c r="M2498" s="162">
        <v>2020</v>
      </c>
      <c r="N2498" s="162" t="s">
        <v>4014</v>
      </c>
      <c r="O2498" s="162">
        <v>2824</v>
      </c>
      <c r="P2498" s="162" t="s">
        <v>246</v>
      </c>
      <c r="Q2498" s="162" t="s">
        <v>246</v>
      </c>
      <c r="R2498" s="162" t="s">
        <v>242</v>
      </c>
      <c r="S2498" s="162" t="s">
        <v>204</v>
      </c>
      <c r="T2498" s="162" t="s">
        <v>204</v>
      </c>
      <c r="U2498" s="162" t="s">
        <v>246</v>
      </c>
      <c r="V2498" s="162" t="s">
        <v>246</v>
      </c>
      <c r="W2498" s="162" t="s">
        <v>204</v>
      </c>
      <c r="X2498" s="162" t="s">
        <v>205</v>
      </c>
      <c r="Y2498" s="162" t="s">
        <v>204</v>
      </c>
      <c r="Z2498" s="162" t="s">
        <v>246</v>
      </c>
      <c r="AA2498" s="162" t="s">
        <v>204</v>
      </c>
      <c r="AB2498" s="162" t="s">
        <v>246</v>
      </c>
      <c r="AC2498" s="162" t="s">
        <v>204</v>
      </c>
      <c r="AD2498" s="162" t="s">
        <v>204</v>
      </c>
      <c r="AE2498" s="162" t="s">
        <v>246</v>
      </c>
      <c r="AF2498" s="162" t="s">
        <v>204</v>
      </c>
      <c r="AG2498" s="162" t="s">
        <v>197</v>
      </c>
    </row>
    <row r="2499" spans="1:33" x14ac:dyDescent="0.25">
      <c r="A2499" s="162" t="s">
        <v>252</v>
      </c>
      <c r="B2499" s="162" t="s">
        <v>197</v>
      </c>
      <c r="C2499" s="162" t="s">
        <v>197</v>
      </c>
      <c r="D2499" s="162" t="s">
        <v>1358</v>
      </c>
      <c r="E2499" s="162" t="s">
        <v>197</v>
      </c>
      <c r="F2499" s="162" t="s">
        <v>1359</v>
      </c>
      <c r="G2499" s="162" t="s">
        <v>3070</v>
      </c>
      <c r="H2499" s="162" t="s">
        <v>3071</v>
      </c>
      <c r="I2499" s="162" t="s">
        <v>1419</v>
      </c>
      <c r="J2499" s="162" t="s">
        <v>1412</v>
      </c>
      <c r="K2499" s="162" t="s">
        <v>47</v>
      </c>
      <c r="L2499" s="162">
        <v>7</v>
      </c>
      <c r="M2499" s="162">
        <v>2020</v>
      </c>
      <c r="N2499" s="162" t="s">
        <v>4013</v>
      </c>
      <c r="O2499" s="162">
        <v>3561</v>
      </c>
      <c r="P2499" s="162" t="s">
        <v>246</v>
      </c>
      <c r="Q2499" s="162" t="s">
        <v>246</v>
      </c>
      <c r="R2499" s="162" t="s">
        <v>242</v>
      </c>
      <c r="S2499" s="162" t="s">
        <v>204</v>
      </c>
      <c r="T2499" s="162" t="s">
        <v>204</v>
      </c>
      <c r="U2499" s="162" t="s">
        <v>246</v>
      </c>
      <c r="V2499" s="162" t="s">
        <v>246</v>
      </c>
      <c r="W2499" s="162" t="s">
        <v>204</v>
      </c>
      <c r="X2499" s="162" t="s">
        <v>205</v>
      </c>
      <c r="Y2499" s="162" t="s">
        <v>204</v>
      </c>
      <c r="Z2499" s="162" t="s">
        <v>246</v>
      </c>
      <c r="AA2499" s="162" t="s">
        <v>204</v>
      </c>
      <c r="AB2499" s="162" t="s">
        <v>246</v>
      </c>
      <c r="AC2499" s="162" t="s">
        <v>204</v>
      </c>
      <c r="AD2499" s="162" t="s">
        <v>204</v>
      </c>
      <c r="AE2499" s="162" t="s">
        <v>246</v>
      </c>
      <c r="AF2499" s="162" t="s">
        <v>204</v>
      </c>
      <c r="AG2499" s="162" t="s">
        <v>197</v>
      </c>
    </row>
    <row r="2500" spans="1:33" x14ac:dyDescent="0.25">
      <c r="A2500" s="162" t="s">
        <v>252</v>
      </c>
      <c r="B2500" s="162" t="s">
        <v>197</v>
      </c>
      <c r="C2500" s="162" t="s">
        <v>197</v>
      </c>
      <c r="D2500" s="162" t="s">
        <v>1358</v>
      </c>
      <c r="E2500" s="162" t="s">
        <v>197</v>
      </c>
      <c r="F2500" s="162" t="s">
        <v>1359</v>
      </c>
      <c r="G2500" s="162" t="s">
        <v>3070</v>
      </c>
      <c r="H2500" s="162" t="s">
        <v>3071</v>
      </c>
      <c r="I2500" s="162" t="s">
        <v>1419</v>
      </c>
      <c r="J2500" s="162" t="s">
        <v>1412</v>
      </c>
      <c r="K2500" s="162" t="s">
        <v>47</v>
      </c>
      <c r="L2500" s="162">
        <v>6</v>
      </c>
      <c r="M2500" s="162">
        <v>2021</v>
      </c>
      <c r="N2500" s="162" t="s">
        <v>4022</v>
      </c>
      <c r="O2500" s="162">
        <v>2970</v>
      </c>
      <c r="P2500" s="162" t="s">
        <v>246</v>
      </c>
      <c r="Q2500" s="162" t="s">
        <v>246</v>
      </c>
      <c r="R2500" s="162" t="s">
        <v>242</v>
      </c>
      <c r="S2500" s="162" t="s">
        <v>204</v>
      </c>
      <c r="T2500" s="162" t="s">
        <v>204</v>
      </c>
      <c r="U2500" s="162" t="s">
        <v>246</v>
      </c>
      <c r="V2500" s="162" t="s">
        <v>246</v>
      </c>
      <c r="W2500" s="162" t="s">
        <v>204</v>
      </c>
      <c r="X2500" s="162" t="s">
        <v>205</v>
      </c>
      <c r="Y2500" s="162" t="s">
        <v>204</v>
      </c>
      <c r="Z2500" s="162" t="s">
        <v>246</v>
      </c>
      <c r="AA2500" s="162" t="s">
        <v>204</v>
      </c>
      <c r="AB2500" s="162" t="s">
        <v>246</v>
      </c>
      <c r="AC2500" s="162" t="s">
        <v>204</v>
      </c>
      <c r="AD2500" s="162" t="s">
        <v>204</v>
      </c>
      <c r="AE2500" s="162" t="s">
        <v>246</v>
      </c>
      <c r="AF2500" s="162" t="s">
        <v>204</v>
      </c>
      <c r="AG2500" s="162" t="s">
        <v>197</v>
      </c>
    </row>
    <row r="2501" spans="1:33" x14ac:dyDescent="0.25">
      <c r="A2501" s="162" t="s">
        <v>252</v>
      </c>
      <c r="B2501" s="162" t="s">
        <v>197</v>
      </c>
      <c r="C2501" s="162" t="s">
        <v>197</v>
      </c>
      <c r="D2501" s="162" t="s">
        <v>1358</v>
      </c>
      <c r="E2501" s="162" t="s">
        <v>197</v>
      </c>
      <c r="F2501" s="162" t="s">
        <v>1359</v>
      </c>
      <c r="G2501" s="162" t="s">
        <v>4023</v>
      </c>
      <c r="H2501" s="162" t="s">
        <v>4024</v>
      </c>
      <c r="I2501" s="162" t="s">
        <v>4025</v>
      </c>
      <c r="J2501" s="162" t="s">
        <v>181</v>
      </c>
      <c r="K2501" s="162" t="s">
        <v>10</v>
      </c>
      <c r="L2501" s="162">
        <v>7</v>
      </c>
      <c r="M2501" s="162">
        <v>2020</v>
      </c>
      <c r="N2501" s="162" t="s">
        <v>4036</v>
      </c>
      <c r="O2501" s="162">
        <v>36</v>
      </c>
      <c r="P2501" s="162" t="s">
        <v>246</v>
      </c>
      <c r="Q2501" s="162" t="s">
        <v>246</v>
      </c>
      <c r="R2501" s="162" t="s">
        <v>242</v>
      </c>
      <c r="S2501" s="162" t="s">
        <v>204</v>
      </c>
      <c r="T2501" s="162" t="s">
        <v>204</v>
      </c>
      <c r="U2501" s="162" t="s">
        <v>246</v>
      </c>
      <c r="V2501" s="162" t="s">
        <v>246</v>
      </c>
      <c r="W2501" s="162" t="s">
        <v>204</v>
      </c>
      <c r="X2501" s="162" t="s">
        <v>246</v>
      </c>
      <c r="Y2501" s="162" t="s">
        <v>205</v>
      </c>
      <c r="Z2501" s="162" t="s">
        <v>246</v>
      </c>
      <c r="AA2501" s="162" t="s">
        <v>204</v>
      </c>
      <c r="AB2501" s="162" t="s">
        <v>246</v>
      </c>
      <c r="AC2501" s="162" t="s">
        <v>204</v>
      </c>
      <c r="AD2501" s="162" t="s">
        <v>204</v>
      </c>
      <c r="AE2501" s="162" t="s">
        <v>246</v>
      </c>
      <c r="AF2501" s="162" t="s">
        <v>204</v>
      </c>
      <c r="AG2501" s="162" t="s">
        <v>197</v>
      </c>
    </row>
    <row r="2502" spans="1:33" x14ac:dyDescent="0.25">
      <c r="A2502" s="162" t="s">
        <v>252</v>
      </c>
      <c r="B2502" s="162" t="s">
        <v>197</v>
      </c>
      <c r="C2502" s="162" t="s">
        <v>197</v>
      </c>
      <c r="D2502" s="162" t="s">
        <v>1358</v>
      </c>
      <c r="E2502" s="162" t="s">
        <v>197</v>
      </c>
      <c r="F2502" s="162" t="s">
        <v>1359</v>
      </c>
      <c r="G2502" s="162" t="s">
        <v>4023</v>
      </c>
      <c r="H2502" s="162" t="s">
        <v>4024</v>
      </c>
      <c r="I2502" s="162" t="s">
        <v>4025</v>
      </c>
      <c r="J2502" s="162" t="s">
        <v>181</v>
      </c>
      <c r="K2502" s="162" t="s">
        <v>10</v>
      </c>
      <c r="L2502" s="162">
        <v>7</v>
      </c>
      <c r="M2502" s="162">
        <v>2020</v>
      </c>
      <c r="N2502" s="162" t="s">
        <v>4035</v>
      </c>
      <c r="O2502" s="162">
        <v>52</v>
      </c>
      <c r="P2502" s="162" t="s">
        <v>246</v>
      </c>
      <c r="Q2502" s="162" t="s">
        <v>246</v>
      </c>
      <c r="R2502" s="162" t="s">
        <v>242</v>
      </c>
      <c r="S2502" s="162" t="s">
        <v>204</v>
      </c>
      <c r="T2502" s="162" t="s">
        <v>204</v>
      </c>
      <c r="U2502" s="162" t="s">
        <v>246</v>
      </c>
      <c r="V2502" s="162" t="s">
        <v>246</v>
      </c>
      <c r="W2502" s="162" t="s">
        <v>204</v>
      </c>
      <c r="X2502" s="162" t="s">
        <v>246</v>
      </c>
      <c r="Y2502" s="162" t="s">
        <v>205</v>
      </c>
      <c r="Z2502" s="162" t="s">
        <v>246</v>
      </c>
      <c r="AA2502" s="162" t="s">
        <v>204</v>
      </c>
      <c r="AB2502" s="162" t="s">
        <v>246</v>
      </c>
      <c r="AC2502" s="162" t="s">
        <v>204</v>
      </c>
      <c r="AD2502" s="162" t="s">
        <v>204</v>
      </c>
      <c r="AE2502" s="162" t="s">
        <v>246</v>
      </c>
      <c r="AF2502" s="162" t="s">
        <v>204</v>
      </c>
      <c r="AG2502" s="162" t="s">
        <v>197</v>
      </c>
    </row>
    <row r="2503" spans="1:33" x14ac:dyDescent="0.25">
      <c r="A2503" s="162" t="s">
        <v>252</v>
      </c>
      <c r="B2503" s="162" t="s">
        <v>197</v>
      </c>
      <c r="C2503" s="162" t="s">
        <v>197</v>
      </c>
      <c r="D2503" s="162" t="s">
        <v>1358</v>
      </c>
      <c r="E2503" s="162" t="s">
        <v>197</v>
      </c>
      <c r="F2503" s="162" t="s">
        <v>1359</v>
      </c>
      <c r="G2503" s="162" t="s">
        <v>4023</v>
      </c>
      <c r="H2503" s="162" t="s">
        <v>4024</v>
      </c>
      <c r="I2503" s="162" t="s">
        <v>4025</v>
      </c>
      <c r="J2503" s="162" t="s">
        <v>181</v>
      </c>
      <c r="K2503" s="162" t="s">
        <v>10</v>
      </c>
      <c r="L2503" s="162">
        <v>12</v>
      </c>
      <c r="M2503" s="162">
        <v>2020</v>
      </c>
      <c r="N2503" s="162" t="s">
        <v>4037</v>
      </c>
      <c r="O2503" s="162">
        <v>521</v>
      </c>
      <c r="P2503" s="162" t="s">
        <v>246</v>
      </c>
      <c r="Q2503" s="162" t="s">
        <v>246</v>
      </c>
      <c r="R2503" s="162" t="s">
        <v>242</v>
      </c>
      <c r="S2503" s="162" t="s">
        <v>204</v>
      </c>
      <c r="T2503" s="162" t="s">
        <v>204</v>
      </c>
      <c r="U2503" s="162" t="s">
        <v>246</v>
      </c>
      <c r="V2503" s="162" t="s">
        <v>246</v>
      </c>
      <c r="W2503" s="162" t="s">
        <v>204</v>
      </c>
      <c r="X2503" s="162" t="s">
        <v>246</v>
      </c>
      <c r="Y2503" s="162" t="s">
        <v>205</v>
      </c>
      <c r="Z2503" s="162" t="s">
        <v>246</v>
      </c>
      <c r="AA2503" s="162" t="s">
        <v>204</v>
      </c>
      <c r="AB2503" s="162" t="s">
        <v>246</v>
      </c>
      <c r="AC2503" s="162" t="s">
        <v>204</v>
      </c>
      <c r="AD2503" s="162" t="s">
        <v>204</v>
      </c>
      <c r="AE2503" s="162" t="s">
        <v>246</v>
      </c>
      <c r="AF2503" s="162" t="s">
        <v>204</v>
      </c>
      <c r="AG2503" s="162" t="s">
        <v>197</v>
      </c>
    </row>
    <row r="2504" spans="1:33" x14ac:dyDescent="0.25">
      <c r="A2504" s="162" t="s">
        <v>252</v>
      </c>
      <c r="B2504" s="162" t="s">
        <v>197</v>
      </c>
      <c r="C2504" s="162" t="s">
        <v>197</v>
      </c>
      <c r="D2504" s="162" t="s">
        <v>1358</v>
      </c>
      <c r="E2504" s="162" t="s">
        <v>197</v>
      </c>
      <c r="F2504" s="162" t="s">
        <v>1359</v>
      </c>
      <c r="G2504" s="162" t="s">
        <v>4023</v>
      </c>
      <c r="H2504" s="162" t="s">
        <v>4024</v>
      </c>
      <c r="I2504" s="162" t="s">
        <v>4025</v>
      </c>
      <c r="J2504" s="162" t="s">
        <v>181</v>
      </c>
      <c r="K2504" s="162" t="s">
        <v>10</v>
      </c>
      <c r="L2504" s="162">
        <v>11</v>
      </c>
      <c r="M2504" s="162">
        <v>2020</v>
      </c>
      <c r="N2504" s="162" t="s">
        <v>4034</v>
      </c>
      <c r="O2504" s="162">
        <v>103</v>
      </c>
      <c r="P2504" s="162" t="s">
        <v>246</v>
      </c>
      <c r="Q2504" s="162" t="s">
        <v>246</v>
      </c>
      <c r="R2504" s="162" t="s">
        <v>242</v>
      </c>
      <c r="S2504" s="162" t="s">
        <v>204</v>
      </c>
      <c r="T2504" s="162" t="s">
        <v>204</v>
      </c>
      <c r="U2504" s="162" t="s">
        <v>246</v>
      </c>
      <c r="V2504" s="162" t="s">
        <v>246</v>
      </c>
      <c r="W2504" s="162" t="s">
        <v>204</v>
      </c>
      <c r="X2504" s="162" t="s">
        <v>246</v>
      </c>
      <c r="Y2504" s="162" t="s">
        <v>205</v>
      </c>
      <c r="Z2504" s="162" t="s">
        <v>246</v>
      </c>
      <c r="AA2504" s="162" t="s">
        <v>204</v>
      </c>
      <c r="AB2504" s="162" t="s">
        <v>246</v>
      </c>
      <c r="AC2504" s="162" t="s">
        <v>204</v>
      </c>
      <c r="AD2504" s="162" t="s">
        <v>204</v>
      </c>
      <c r="AE2504" s="162" t="s">
        <v>246</v>
      </c>
      <c r="AF2504" s="162" t="s">
        <v>204</v>
      </c>
      <c r="AG2504" s="162" t="s">
        <v>197</v>
      </c>
    </row>
    <row r="2505" spans="1:33" x14ac:dyDescent="0.25">
      <c r="A2505" s="162" t="s">
        <v>252</v>
      </c>
      <c r="B2505" s="162" t="s">
        <v>197</v>
      </c>
      <c r="C2505" s="162" t="s">
        <v>197</v>
      </c>
      <c r="D2505" s="162" t="s">
        <v>1358</v>
      </c>
      <c r="E2505" s="162" t="s">
        <v>197</v>
      </c>
      <c r="F2505" s="162" t="s">
        <v>1359</v>
      </c>
      <c r="G2505" s="162" t="s">
        <v>4023</v>
      </c>
      <c r="H2505" s="162" t="s">
        <v>4024</v>
      </c>
      <c r="I2505" s="162" t="s">
        <v>4025</v>
      </c>
      <c r="J2505" s="162" t="s">
        <v>181</v>
      </c>
      <c r="K2505" s="162" t="s">
        <v>10</v>
      </c>
      <c r="L2505" s="162">
        <v>9</v>
      </c>
      <c r="M2505" s="162">
        <v>2020</v>
      </c>
      <c r="N2505" s="162" t="s">
        <v>4027</v>
      </c>
      <c r="O2505" s="162">
        <v>30</v>
      </c>
      <c r="P2505" s="162" t="s">
        <v>246</v>
      </c>
      <c r="Q2505" s="162" t="s">
        <v>246</v>
      </c>
      <c r="R2505" s="162" t="s">
        <v>242</v>
      </c>
      <c r="S2505" s="162" t="s">
        <v>204</v>
      </c>
      <c r="T2505" s="162" t="s">
        <v>204</v>
      </c>
      <c r="U2505" s="162" t="s">
        <v>246</v>
      </c>
      <c r="V2505" s="162" t="s">
        <v>246</v>
      </c>
      <c r="W2505" s="162" t="s">
        <v>204</v>
      </c>
      <c r="X2505" s="162" t="s">
        <v>246</v>
      </c>
      <c r="Y2505" s="162" t="s">
        <v>205</v>
      </c>
      <c r="Z2505" s="162" t="s">
        <v>246</v>
      </c>
      <c r="AA2505" s="162" t="s">
        <v>204</v>
      </c>
      <c r="AB2505" s="162" t="s">
        <v>246</v>
      </c>
      <c r="AC2505" s="162" t="s">
        <v>204</v>
      </c>
      <c r="AD2505" s="162" t="s">
        <v>204</v>
      </c>
      <c r="AE2505" s="162" t="s">
        <v>246</v>
      </c>
      <c r="AF2505" s="162" t="s">
        <v>204</v>
      </c>
      <c r="AG2505" s="162" t="s">
        <v>197</v>
      </c>
    </row>
    <row r="2506" spans="1:33" x14ac:dyDescent="0.25">
      <c r="A2506" s="162" t="s">
        <v>252</v>
      </c>
      <c r="B2506" s="162" t="s">
        <v>197</v>
      </c>
      <c r="C2506" s="162" t="s">
        <v>197</v>
      </c>
      <c r="D2506" s="162" t="s">
        <v>1358</v>
      </c>
      <c r="E2506" s="162" t="s">
        <v>197</v>
      </c>
      <c r="F2506" s="162" t="s">
        <v>1359</v>
      </c>
      <c r="G2506" s="162" t="s">
        <v>4023</v>
      </c>
      <c r="H2506" s="162" t="s">
        <v>4024</v>
      </c>
      <c r="I2506" s="162" t="s">
        <v>4025</v>
      </c>
      <c r="J2506" s="162" t="s">
        <v>181</v>
      </c>
      <c r="K2506" s="162" t="s">
        <v>10</v>
      </c>
      <c r="L2506" s="162">
        <v>9</v>
      </c>
      <c r="M2506" s="162">
        <v>2020</v>
      </c>
      <c r="N2506" s="162" t="s">
        <v>4026</v>
      </c>
      <c r="O2506" s="162">
        <v>54</v>
      </c>
      <c r="P2506" s="162" t="s">
        <v>246</v>
      </c>
      <c r="Q2506" s="162" t="s">
        <v>246</v>
      </c>
      <c r="R2506" s="162" t="s">
        <v>242</v>
      </c>
      <c r="S2506" s="162" t="s">
        <v>204</v>
      </c>
      <c r="T2506" s="162" t="s">
        <v>204</v>
      </c>
      <c r="U2506" s="162" t="s">
        <v>246</v>
      </c>
      <c r="V2506" s="162" t="s">
        <v>246</v>
      </c>
      <c r="W2506" s="162" t="s">
        <v>204</v>
      </c>
      <c r="X2506" s="162" t="s">
        <v>246</v>
      </c>
      <c r="Y2506" s="162" t="s">
        <v>205</v>
      </c>
      <c r="Z2506" s="162" t="s">
        <v>246</v>
      </c>
      <c r="AA2506" s="162" t="s">
        <v>204</v>
      </c>
      <c r="AB2506" s="162" t="s">
        <v>246</v>
      </c>
      <c r="AC2506" s="162" t="s">
        <v>204</v>
      </c>
      <c r="AD2506" s="162" t="s">
        <v>204</v>
      </c>
      <c r="AE2506" s="162" t="s">
        <v>246</v>
      </c>
      <c r="AF2506" s="162" t="s">
        <v>204</v>
      </c>
      <c r="AG2506" s="162" t="s">
        <v>197</v>
      </c>
    </row>
    <row r="2507" spans="1:33" x14ac:dyDescent="0.25">
      <c r="A2507" s="162" t="s">
        <v>252</v>
      </c>
      <c r="B2507" s="162" t="s">
        <v>197</v>
      </c>
      <c r="C2507" s="162" t="s">
        <v>197</v>
      </c>
      <c r="D2507" s="162" t="s">
        <v>1358</v>
      </c>
      <c r="E2507" s="162" t="s">
        <v>197</v>
      </c>
      <c r="F2507" s="162" t="s">
        <v>1359</v>
      </c>
      <c r="G2507" s="162" t="s">
        <v>4023</v>
      </c>
      <c r="H2507" s="162" t="s">
        <v>4024</v>
      </c>
      <c r="I2507" s="162" t="s">
        <v>4025</v>
      </c>
      <c r="J2507" s="162" t="s">
        <v>181</v>
      </c>
      <c r="K2507" s="162" t="s">
        <v>10</v>
      </c>
      <c r="L2507" s="162">
        <v>8</v>
      </c>
      <c r="M2507" s="162">
        <v>2020</v>
      </c>
      <c r="N2507" s="162" t="s">
        <v>4028</v>
      </c>
      <c r="O2507" s="162">
        <v>34</v>
      </c>
      <c r="P2507" s="162" t="s">
        <v>246</v>
      </c>
      <c r="Q2507" s="162" t="s">
        <v>246</v>
      </c>
      <c r="R2507" s="162" t="s">
        <v>242</v>
      </c>
      <c r="S2507" s="162" t="s">
        <v>204</v>
      </c>
      <c r="T2507" s="162" t="s">
        <v>204</v>
      </c>
      <c r="U2507" s="162" t="s">
        <v>246</v>
      </c>
      <c r="V2507" s="162" t="s">
        <v>246</v>
      </c>
      <c r="W2507" s="162" t="s">
        <v>204</v>
      </c>
      <c r="X2507" s="162" t="s">
        <v>246</v>
      </c>
      <c r="Y2507" s="162" t="s">
        <v>205</v>
      </c>
      <c r="Z2507" s="162" t="s">
        <v>246</v>
      </c>
      <c r="AA2507" s="162" t="s">
        <v>204</v>
      </c>
      <c r="AB2507" s="162" t="s">
        <v>246</v>
      </c>
      <c r="AC2507" s="162" t="s">
        <v>204</v>
      </c>
      <c r="AD2507" s="162" t="s">
        <v>204</v>
      </c>
      <c r="AE2507" s="162" t="s">
        <v>246</v>
      </c>
      <c r="AF2507" s="162" t="s">
        <v>204</v>
      </c>
      <c r="AG2507" s="162" t="s">
        <v>197</v>
      </c>
    </row>
    <row r="2508" spans="1:33" x14ac:dyDescent="0.25">
      <c r="A2508" s="162" t="s">
        <v>252</v>
      </c>
      <c r="B2508" s="162" t="s">
        <v>197</v>
      </c>
      <c r="C2508" s="162" t="s">
        <v>197</v>
      </c>
      <c r="D2508" s="162" t="s">
        <v>1358</v>
      </c>
      <c r="E2508" s="162" t="s">
        <v>197</v>
      </c>
      <c r="F2508" s="162" t="s">
        <v>1359</v>
      </c>
      <c r="G2508" s="162" t="s">
        <v>4023</v>
      </c>
      <c r="H2508" s="162" t="s">
        <v>4024</v>
      </c>
      <c r="I2508" s="162" t="s">
        <v>4025</v>
      </c>
      <c r="J2508" s="162" t="s">
        <v>181</v>
      </c>
      <c r="K2508" s="162" t="s">
        <v>10</v>
      </c>
      <c r="L2508" s="162">
        <v>8</v>
      </c>
      <c r="M2508" s="162">
        <v>2020</v>
      </c>
      <c r="N2508" s="162" t="s">
        <v>4029</v>
      </c>
      <c r="O2508" s="162">
        <v>13</v>
      </c>
      <c r="P2508" s="162" t="s">
        <v>246</v>
      </c>
      <c r="Q2508" s="162" t="s">
        <v>246</v>
      </c>
      <c r="R2508" s="162" t="s">
        <v>242</v>
      </c>
      <c r="S2508" s="162" t="s">
        <v>204</v>
      </c>
      <c r="T2508" s="162" t="s">
        <v>204</v>
      </c>
      <c r="U2508" s="162" t="s">
        <v>246</v>
      </c>
      <c r="V2508" s="162" t="s">
        <v>246</v>
      </c>
      <c r="W2508" s="162" t="s">
        <v>204</v>
      </c>
      <c r="X2508" s="162" t="s">
        <v>246</v>
      </c>
      <c r="Y2508" s="162" t="s">
        <v>205</v>
      </c>
      <c r="Z2508" s="162" t="s">
        <v>246</v>
      </c>
      <c r="AA2508" s="162" t="s">
        <v>204</v>
      </c>
      <c r="AB2508" s="162" t="s">
        <v>246</v>
      </c>
      <c r="AC2508" s="162" t="s">
        <v>204</v>
      </c>
      <c r="AD2508" s="162" t="s">
        <v>204</v>
      </c>
      <c r="AE2508" s="162" t="s">
        <v>246</v>
      </c>
      <c r="AF2508" s="162" t="s">
        <v>204</v>
      </c>
      <c r="AG2508" s="162" t="s">
        <v>197</v>
      </c>
    </row>
    <row r="2509" spans="1:33" x14ac:dyDescent="0.25">
      <c r="A2509" s="162" t="s">
        <v>252</v>
      </c>
      <c r="B2509" s="162" t="s">
        <v>197</v>
      </c>
      <c r="C2509" s="162" t="s">
        <v>197</v>
      </c>
      <c r="D2509" s="162" t="s">
        <v>1358</v>
      </c>
      <c r="E2509" s="162" t="s">
        <v>197</v>
      </c>
      <c r="F2509" s="162" t="s">
        <v>1359</v>
      </c>
      <c r="G2509" s="162" t="s">
        <v>4023</v>
      </c>
      <c r="H2509" s="162" t="s">
        <v>4024</v>
      </c>
      <c r="I2509" s="162" t="s">
        <v>4025</v>
      </c>
      <c r="J2509" s="162" t="s">
        <v>181</v>
      </c>
      <c r="K2509" s="162" t="s">
        <v>10</v>
      </c>
      <c r="L2509" s="162">
        <v>8</v>
      </c>
      <c r="M2509" s="162">
        <v>2020</v>
      </c>
      <c r="N2509" s="162" t="s">
        <v>4030</v>
      </c>
      <c r="O2509" s="162">
        <v>34</v>
      </c>
      <c r="P2509" s="162" t="s">
        <v>246</v>
      </c>
      <c r="Q2509" s="162" t="s">
        <v>246</v>
      </c>
      <c r="R2509" s="162" t="s">
        <v>242</v>
      </c>
      <c r="S2509" s="162" t="s">
        <v>204</v>
      </c>
      <c r="T2509" s="162" t="s">
        <v>204</v>
      </c>
      <c r="U2509" s="162" t="s">
        <v>246</v>
      </c>
      <c r="V2509" s="162" t="s">
        <v>246</v>
      </c>
      <c r="W2509" s="162" t="s">
        <v>204</v>
      </c>
      <c r="X2509" s="162" t="s">
        <v>246</v>
      </c>
      <c r="Y2509" s="162" t="s">
        <v>205</v>
      </c>
      <c r="Z2509" s="162" t="s">
        <v>246</v>
      </c>
      <c r="AA2509" s="162" t="s">
        <v>204</v>
      </c>
      <c r="AB2509" s="162" t="s">
        <v>246</v>
      </c>
      <c r="AC2509" s="162" t="s">
        <v>204</v>
      </c>
      <c r="AD2509" s="162" t="s">
        <v>204</v>
      </c>
      <c r="AE2509" s="162" t="s">
        <v>246</v>
      </c>
      <c r="AF2509" s="162" t="s">
        <v>204</v>
      </c>
      <c r="AG2509" s="162" t="s">
        <v>197</v>
      </c>
    </row>
    <row r="2510" spans="1:33" x14ac:dyDescent="0.25">
      <c r="A2510" s="162" t="s">
        <v>252</v>
      </c>
      <c r="B2510" s="162" t="s">
        <v>197</v>
      </c>
      <c r="C2510" s="162" t="s">
        <v>197</v>
      </c>
      <c r="D2510" s="162" t="s">
        <v>1358</v>
      </c>
      <c r="E2510" s="162" t="s">
        <v>197</v>
      </c>
      <c r="F2510" s="162" t="s">
        <v>1359</v>
      </c>
      <c r="G2510" s="162" t="s">
        <v>4023</v>
      </c>
      <c r="H2510" s="162" t="s">
        <v>4024</v>
      </c>
      <c r="I2510" s="162" t="s">
        <v>4025</v>
      </c>
      <c r="J2510" s="162" t="s">
        <v>181</v>
      </c>
      <c r="K2510" s="162" t="s">
        <v>10</v>
      </c>
      <c r="L2510" s="162">
        <v>10</v>
      </c>
      <c r="M2510" s="162">
        <v>2020</v>
      </c>
      <c r="N2510" s="162" t="s">
        <v>4032</v>
      </c>
      <c r="O2510" s="162">
        <v>57</v>
      </c>
      <c r="P2510" s="162" t="s">
        <v>246</v>
      </c>
      <c r="Q2510" s="162" t="s">
        <v>246</v>
      </c>
      <c r="R2510" s="162" t="s">
        <v>242</v>
      </c>
      <c r="S2510" s="162" t="s">
        <v>204</v>
      </c>
      <c r="T2510" s="162" t="s">
        <v>204</v>
      </c>
      <c r="U2510" s="162" t="s">
        <v>246</v>
      </c>
      <c r="V2510" s="162" t="s">
        <v>246</v>
      </c>
      <c r="W2510" s="162" t="s">
        <v>204</v>
      </c>
      <c r="X2510" s="162" t="s">
        <v>246</v>
      </c>
      <c r="Y2510" s="162" t="s">
        <v>205</v>
      </c>
      <c r="Z2510" s="162" t="s">
        <v>246</v>
      </c>
      <c r="AA2510" s="162" t="s">
        <v>204</v>
      </c>
      <c r="AB2510" s="162" t="s">
        <v>246</v>
      </c>
      <c r="AC2510" s="162" t="s">
        <v>204</v>
      </c>
      <c r="AD2510" s="162" t="s">
        <v>204</v>
      </c>
      <c r="AE2510" s="162" t="s">
        <v>246</v>
      </c>
      <c r="AF2510" s="162" t="s">
        <v>204</v>
      </c>
      <c r="AG2510" s="162" t="s">
        <v>197</v>
      </c>
    </row>
    <row r="2511" spans="1:33" x14ac:dyDescent="0.25">
      <c r="A2511" s="162" t="s">
        <v>252</v>
      </c>
      <c r="B2511" s="162" t="s">
        <v>197</v>
      </c>
      <c r="C2511" s="162" t="s">
        <v>197</v>
      </c>
      <c r="D2511" s="162" t="s">
        <v>1358</v>
      </c>
      <c r="E2511" s="162" t="s">
        <v>197</v>
      </c>
      <c r="F2511" s="162" t="s">
        <v>1359</v>
      </c>
      <c r="G2511" s="162" t="s">
        <v>4023</v>
      </c>
      <c r="H2511" s="162" t="s">
        <v>4024</v>
      </c>
      <c r="I2511" s="162" t="s">
        <v>4025</v>
      </c>
      <c r="J2511" s="162" t="s">
        <v>181</v>
      </c>
      <c r="K2511" s="162" t="s">
        <v>10</v>
      </c>
      <c r="L2511" s="162">
        <v>10</v>
      </c>
      <c r="M2511" s="162">
        <v>2020</v>
      </c>
      <c r="N2511" s="162" t="s">
        <v>4031</v>
      </c>
      <c r="O2511" s="162">
        <v>45</v>
      </c>
      <c r="P2511" s="162" t="s">
        <v>246</v>
      </c>
      <c r="Q2511" s="162" t="s">
        <v>246</v>
      </c>
      <c r="R2511" s="162" t="s">
        <v>242</v>
      </c>
      <c r="S2511" s="162" t="s">
        <v>204</v>
      </c>
      <c r="T2511" s="162" t="s">
        <v>204</v>
      </c>
      <c r="U2511" s="162" t="s">
        <v>246</v>
      </c>
      <c r="V2511" s="162" t="s">
        <v>246</v>
      </c>
      <c r="W2511" s="162" t="s">
        <v>204</v>
      </c>
      <c r="X2511" s="162" t="s">
        <v>246</v>
      </c>
      <c r="Y2511" s="162" t="s">
        <v>205</v>
      </c>
      <c r="Z2511" s="162" t="s">
        <v>246</v>
      </c>
      <c r="AA2511" s="162" t="s">
        <v>204</v>
      </c>
      <c r="AB2511" s="162" t="s">
        <v>246</v>
      </c>
      <c r="AC2511" s="162" t="s">
        <v>204</v>
      </c>
      <c r="AD2511" s="162" t="s">
        <v>204</v>
      </c>
      <c r="AE2511" s="162" t="s">
        <v>246</v>
      </c>
      <c r="AF2511" s="162" t="s">
        <v>204</v>
      </c>
      <c r="AG2511" s="162" t="s">
        <v>197</v>
      </c>
    </row>
    <row r="2512" spans="1:33" x14ac:dyDescent="0.25">
      <c r="A2512" s="162" t="s">
        <v>252</v>
      </c>
      <c r="B2512" s="162" t="s">
        <v>197</v>
      </c>
      <c r="C2512" s="162" t="s">
        <v>197</v>
      </c>
      <c r="D2512" s="162" t="s">
        <v>1358</v>
      </c>
      <c r="E2512" s="162" t="s">
        <v>197</v>
      </c>
      <c r="F2512" s="162" t="s">
        <v>1359</v>
      </c>
      <c r="G2512" s="162" t="s">
        <v>4023</v>
      </c>
      <c r="H2512" s="162" t="s">
        <v>4024</v>
      </c>
      <c r="I2512" s="162" t="s">
        <v>4025</v>
      </c>
      <c r="J2512" s="162" t="s">
        <v>181</v>
      </c>
      <c r="K2512" s="162" t="s">
        <v>10</v>
      </c>
      <c r="L2512" s="162">
        <v>10</v>
      </c>
      <c r="M2512" s="162">
        <v>2020</v>
      </c>
      <c r="N2512" s="162" t="s">
        <v>4033</v>
      </c>
      <c r="O2512" s="162">
        <v>45</v>
      </c>
      <c r="P2512" s="162" t="s">
        <v>246</v>
      </c>
      <c r="Q2512" s="162" t="s">
        <v>246</v>
      </c>
      <c r="R2512" s="162" t="s">
        <v>242</v>
      </c>
      <c r="S2512" s="162" t="s">
        <v>204</v>
      </c>
      <c r="T2512" s="162" t="s">
        <v>204</v>
      </c>
      <c r="U2512" s="162" t="s">
        <v>246</v>
      </c>
      <c r="V2512" s="162" t="s">
        <v>246</v>
      </c>
      <c r="W2512" s="162" t="s">
        <v>204</v>
      </c>
      <c r="X2512" s="162" t="s">
        <v>246</v>
      </c>
      <c r="Y2512" s="162" t="s">
        <v>205</v>
      </c>
      <c r="Z2512" s="162" t="s">
        <v>246</v>
      </c>
      <c r="AA2512" s="162" t="s">
        <v>204</v>
      </c>
      <c r="AB2512" s="162" t="s">
        <v>246</v>
      </c>
      <c r="AC2512" s="162" t="s">
        <v>204</v>
      </c>
      <c r="AD2512" s="162" t="s">
        <v>204</v>
      </c>
      <c r="AE2512" s="162" t="s">
        <v>246</v>
      </c>
      <c r="AF2512" s="162" t="s">
        <v>204</v>
      </c>
      <c r="AG2512" s="162" t="s">
        <v>197</v>
      </c>
    </row>
    <row r="2513" spans="1:33" x14ac:dyDescent="0.25">
      <c r="A2513" s="162" t="s">
        <v>252</v>
      </c>
      <c r="B2513" s="162" t="s">
        <v>197</v>
      </c>
      <c r="C2513" s="162" t="s">
        <v>197</v>
      </c>
      <c r="D2513" s="162" t="s">
        <v>1358</v>
      </c>
      <c r="E2513" s="162" t="s">
        <v>197</v>
      </c>
      <c r="F2513" s="162" t="s">
        <v>1359</v>
      </c>
      <c r="G2513" s="162" t="s">
        <v>2576</v>
      </c>
      <c r="H2513" s="162" t="s">
        <v>2577</v>
      </c>
      <c r="I2513" s="162" t="s">
        <v>1699</v>
      </c>
      <c r="J2513" s="162" t="s">
        <v>187</v>
      </c>
      <c r="K2513" s="162" t="s">
        <v>2578</v>
      </c>
      <c r="L2513" s="162">
        <v>10</v>
      </c>
      <c r="M2513" s="162">
        <v>2020</v>
      </c>
      <c r="N2513" s="162" t="s">
        <v>4038</v>
      </c>
      <c r="O2513" s="162">
        <v>728</v>
      </c>
      <c r="P2513" s="162" t="s">
        <v>246</v>
      </c>
      <c r="Q2513" s="162" t="s">
        <v>246</v>
      </c>
      <c r="R2513" s="162" t="s">
        <v>242</v>
      </c>
      <c r="S2513" s="162" t="s">
        <v>204</v>
      </c>
      <c r="T2513" s="162" t="s">
        <v>204</v>
      </c>
      <c r="U2513" s="162" t="s">
        <v>246</v>
      </c>
      <c r="V2513" s="162" t="s">
        <v>246</v>
      </c>
      <c r="W2513" s="162" t="s">
        <v>204</v>
      </c>
      <c r="X2513" s="162" t="s">
        <v>205</v>
      </c>
      <c r="Y2513" s="162" t="s">
        <v>205</v>
      </c>
      <c r="Z2513" s="162" t="s">
        <v>246</v>
      </c>
      <c r="AA2513" s="162" t="s">
        <v>204</v>
      </c>
      <c r="AB2513" s="162" t="s">
        <v>246</v>
      </c>
      <c r="AC2513" s="162" t="s">
        <v>204</v>
      </c>
      <c r="AD2513" s="162" t="s">
        <v>204</v>
      </c>
      <c r="AE2513" s="162" t="s">
        <v>204</v>
      </c>
      <c r="AF2513" s="162" t="s">
        <v>204</v>
      </c>
      <c r="AG2513" s="162" t="s">
        <v>197</v>
      </c>
    </row>
    <row r="2514" spans="1:33" x14ac:dyDescent="0.25">
      <c r="A2514" s="162" t="s">
        <v>252</v>
      </c>
      <c r="B2514" s="162" t="s">
        <v>197</v>
      </c>
      <c r="C2514" s="162" t="s">
        <v>197</v>
      </c>
      <c r="D2514" s="162" t="s">
        <v>1358</v>
      </c>
      <c r="E2514" s="162" t="s">
        <v>197</v>
      </c>
      <c r="F2514" s="162" t="s">
        <v>1359</v>
      </c>
      <c r="G2514" s="162" t="s">
        <v>71</v>
      </c>
      <c r="H2514" s="162" t="s">
        <v>70</v>
      </c>
      <c r="I2514" s="162" t="s">
        <v>1680</v>
      </c>
      <c r="J2514" s="162" t="s">
        <v>186</v>
      </c>
      <c r="K2514" s="162" t="s">
        <v>10</v>
      </c>
      <c r="L2514" s="162">
        <v>11</v>
      </c>
      <c r="M2514" s="162">
        <v>2020</v>
      </c>
      <c r="N2514" s="162" t="s">
        <v>4046</v>
      </c>
      <c r="O2514" s="162">
        <v>904</v>
      </c>
      <c r="P2514" s="162" t="s">
        <v>246</v>
      </c>
      <c r="Q2514" s="162" t="s">
        <v>246</v>
      </c>
      <c r="R2514" s="162" t="s">
        <v>242</v>
      </c>
      <c r="S2514" s="162" t="s">
        <v>204</v>
      </c>
      <c r="T2514" s="162" t="s">
        <v>204</v>
      </c>
      <c r="U2514" s="162" t="s">
        <v>246</v>
      </c>
      <c r="V2514" s="162" t="s">
        <v>246</v>
      </c>
      <c r="W2514" s="162" t="s">
        <v>204</v>
      </c>
      <c r="X2514" s="162" t="s">
        <v>205</v>
      </c>
      <c r="Y2514" s="162" t="s">
        <v>205</v>
      </c>
      <c r="Z2514" s="162" t="s">
        <v>246</v>
      </c>
      <c r="AA2514" s="162" t="s">
        <v>204</v>
      </c>
      <c r="AB2514" s="162" t="s">
        <v>246</v>
      </c>
      <c r="AC2514" s="162" t="s">
        <v>204</v>
      </c>
      <c r="AD2514" s="162" t="s">
        <v>204</v>
      </c>
      <c r="AE2514" s="162" t="s">
        <v>204</v>
      </c>
      <c r="AF2514" s="162" t="s">
        <v>204</v>
      </c>
      <c r="AG2514" s="162" t="s">
        <v>197</v>
      </c>
    </row>
    <row r="2515" spans="1:33" x14ac:dyDescent="0.25">
      <c r="A2515" s="162" t="s">
        <v>252</v>
      </c>
      <c r="B2515" s="162" t="s">
        <v>197</v>
      </c>
      <c r="C2515" s="162" t="s">
        <v>197</v>
      </c>
      <c r="D2515" s="162" t="s">
        <v>1358</v>
      </c>
      <c r="E2515" s="162" t="s">
        <v>197</v>
      </c>
      <c r="F2515" s="162" t="s">
        <v>1359</v>
      </c>
      <c r="G2515" s="162" t="s">
        <v>71</v>
      </c>
      <c r="H2515" s="162" t="s">
        <v>70</v>
      </c>
      <c r="I2515" s="162" t="s">
        <v>1680</v>
      </c>
      <c r="J2515" s="162" t="s">
        <v>186</v>
      </c>
      <c r="K2515" s="162" t="s">
        <v>10</v>
      </c>
      <c r="L2515" s="162">
        <v>11</v>
      </c>
      <c r="M2515" s="162">
        <v>2020</v>
      </c>
      <c r="N2515" s="162" t="s">
        <v>4045</v>
      </c>
      <c r="O2515" s="162">
        <v>1809</v>
      </c>
      <c r="P2515" s="162" t="s">
        <v>246</v>
      </c>
      <c r="Q2515" s="162" t="s">
        <v>246</v>
      </c>
      <c r="R2515" s="162" t="s">
        <v>242</v>
      </c>
      <c r="S2515" s="162" t="s">
        <v>204</v>
      </c>
      <c r="T2515" s="162" t="s">
        <v>204</v>
      </c>
      <c r="U2515" s="162" t="s">
        <v>246</v>
      </c>
      <c r="V2515" s="162" t="s">
        <v>246</v>
      </c>
      <c r="W2515" s="162" t="s">
        <v>204</v>
      </c>
      <c r="X2515" s="162" t="s">
        <v>205</v>
      </c>
      <c r="Y2515" s="162" t="s">
        <v>205</v>
      </c>
      <c r="Z2515" s="162" t="s">
        <v>246</v>
      </c>
      <c r="AA2515" s="162" t="s">
        <v>204</v>
      </c>
      <c r="AB2515" s="162" t="s">
        <v>246</v>
      </c>
      <c r="AC2515" s="162" t="s">
        <v>204</v>
      </c>
      <c r="AD2515" s="162" t="s">
        <v>204</v>
      </c>
      <c r="AE2515" s="162" t="s">
        <v>204</v>
      </c>
      <c r="AF2515" s="162" t="s">
        <v>204</v>
      </c>
      <c r="AG2515" s="162" t="s">
        <v>197</v>
      </c>
    </row>
    <row r="2516" spans="1:33" x14ac:dyDescent="0.25">
      <c r="A2516" s="162" t="s">
        <v>252</v>
      </c>
      <c r="B2516" s="162" t="s">
        <v>197</v>
      </c>
      <c r="C2516" s="162" t="s">
        <v>197</v>
      </c>
      <c r="D2516" s="162" t="s">
        <v>1358</v>
      </c>
      <c r="E2516" s="162" t="s">
        <v>197</v>
      </c>
      <c r="F2516" s="162" t="s">
        <v>1359</v>
      </c>
      <c r="G2516" s="162" t="s">
        <v>71</v>
      </c>
      <c r="H2516" s="162" t="s">
        <v>70</v>
      </c>
      <c r="I2516" s="162" t="s">
        <v>1680</v>
      </c>
      <c r="J2516" s="162" t="s">
        <v>186</v>
      </c>
      <c r="K2516" s="162" t="s">
        <v>10</v>
      </c>
      <c r="L2516" s="162">
        <v>10</v>
      </c>
      <c r="M2516" s="162">
        <v>2020</v>
      </c>
      <c r="N2516" s="162" t="s">
        <v>4048</v>
      </c>
      <c r="O2516" s="162">
        <v>458</v>
      </c>
      <c r="P2516" s="162" t="s">
        <v>246</v>
      </c>
      <c r="Q2516" s="162" t="s">
        <v>246</v>
      </c>
      <c r="R2516" s="162" t="s">
        <v>242</v>
      </c>
      <c r="S2516" s="162" t="s">
        <v>204</v>
      </c>
      <c r="T2516" s="162" t="s">
        <v>204</v>
      </c>
      <c r="U2516" s="162" t="s">
        <v>246</v>
      </c>
      <c r="V2516" s="162" t="s">
        <v>246</v>
      </c>
      <c r="W2516" s="162" t="s">
        <v>204</v>
      </c>
      <c r="X2516" s="162" t="s">
        <v>205</v>
      </c>
      <c r="Y2516" s="162" t="s">
        <v>205</v>
      </c>
      <c r="Z2516" s="162" t="s">
        <v>246</v>
      </c>
      <c r="AA2516" s="162" t="s">
        <v>204</v>
      </c>
      <c r="AB2516" s="162" t="s">
        <v>246</v>
      </c>
      <c r="AC2516" s="162" t="s">
        <v>204</v>
      </c>
      <c r="AD2516" s="162" t="s">
        <v>204</v>
      </c>
      <c r="AE2516" s="162" t="s">
        <v>204</v>
      </c>
      <c r="AF2516" s="162" t="s">
        <v>204</v>
      </c>
      <c r="AG2516" s="162" t="s">
        <v>197</v>
      </c>
    </row>
    <row r="2517" spans="1:33" x14ac:dyDescent="0.25">
      <c r="A2517" s="162" t="s">
        <v>252</v>
      </c>
      <c r="B2517" s="162" t="s">
        <v>197</v>
      </c>
      <c r="C2517" s="162" t="s">
        <v>197</v>
      </c>
      <c r="D2517" s="162" t="s">
        <v>1358</v>
      </c>
      <c r="E2517" s="162" t="s">
        <v>197</v>
      </c>
      <c r="F2517" s="162" t="s">
        <v>1359</v>
      </c>
      <c r="G2517" s="162" t="s">
        <v>71</v>
      </c>
      <c r="H2517" s="162" t="s">
        <v>70</v>
      </c>
      <c r="I2517" s="162" t="s">
        <v>1680</v>
      </c>
      <c r="J2517" s="162" t="s">
        <v>186</v>
      </c>
      <c r="K2517" s="162" t="s">
        <v>10</v>
      </c>
      <c r="L2517" s="162">
        <v>8</v>
      </c>
      <c r="M2517" s="162">
        <v>2020</v>
      </c>
      <c r="N2517" s="162" t="s">
        <v>4041</v>
      </c>
      <c r="O2517" s="162">
        <v>2</v>
      </c>
      <c r="P2517" s="162" t="s">
        <v>246</v>
      </c>
      <c r="Q2517" s="162" t="s">
        <v>246</v>
      </c>
      <c r="R2517" s="162" t="s">
        <v>242</v>
      </c>
      <c r="S2517" s="162" t="s">
        <v>204</v>
      </c>
      <c r="T2517" s="162" t="s">
        <v>204</v>
      </c>
      <c r="U2517" s="162" t="s">
        <v>246</v>
      </c>
      <c r="V2517" s="162" t="s">
        <v>246</v>
      </c>
      <c r="W2517" s="162" t="s">
        <v>204</v>
      </c>
      <c r="X2517" s="162" t="s">
        <v>205</v>
      </c>
      <c r="Y2517" s="162" t="s">
        <v>205</v>
      </c>
      <c r="Z2517" s="162" t="s">
        <v>246</v>
      </c>
      <c r="AA2517" s="162" t="s">
        <v>204</v>
      </c>
      <c r="AB2517" s="162" t="s">
        <v>246</v>
      </c>
      <c r="AC2517" s="162" t="s">
        <v>204</v>
      </c>
      <c r="AD2517" s="162" t="s">
        <v>204</v>
      </c>
      <c r="AE2517" s="162" t="s">
        <v>204</v>
      </c>
      <c r="AF2517" s="162" t="s">
        <v>204</v>
      </c>
      <c r="AG2517" s="162" t="s">
        <v>197</v>
      </c>
    </row>
    <row r="2518" spans="1:33" x14ac:dyDescent="0.25">
      <c r="A2518" s="162" t="s">
        <v>252</v>
      </c>
      <c r="B2518" s="162" t="s">
        <v>197</v>
      </c>
      <c r="C2518" s="162" t="s">
        <v>197</v>
      </c>
      <c r="D2518" s="162" t="s">
        <v>1358</v>
      </c>
      <c r="E2518" s="162" t="s">
        <v>197</v>
      </c>
      <c r="F2518" s="162" t="s">
        <v>1359</v>
      </c>
      <c r="G2518" s="162" t="s">
        <v>71</v>
      </c>
      <c r="H2518" s="162" t="s">
        <v>70</v>
      </c>
      <c r="I2518" s="162" t="s">
        <v>1680</v>
      </c>
      <c r="J2518" s="162" t="s">
        <v>186</v>
      </c>
      <c r="K2518" s="162" t="s">
        <v>10</v>
      </c>
      <c r="L2518" s="162">
        <v>8</v>
      </c>
      <c r="M2518" s="162">
        <v>2020</v>
      </c>
      <c r="N2518" s="162" t="s">
        <v>4039</v>
      </c>
      <c r="O2518" s="162">
        <v>521</v>
      </c>
      <c r="P2518" s="162" t="s">
        <v>246</v>
      </c>
      <c r="Q2518" s="162" t="s">
        <v>246</v>
      </c>
      <c r="R2518" s="162" t="s">
        <v>242</v>
      </c>
      <c r="S2518" s="162" t="s">
        <v>204</v>
      </c>
      <c r="T2518" s="162" t="s">
        <v>204</v>
      </c>
      <c r="U2518" s="162" t="s">
        <v>246</v>
      </c>
      <c r="V2518" s="162" t="s">
        <v>246</v>
      </c>
      <c r="W2518" s="162" t="s">
        <v>204</v>
      </c>
      <c r="X2518" s="162" t="s">
        <v>205</v>
      </c>
      <c r="Y2518" s="162" t="s">
        <v>205</v>
      </c>
      <c r="Z2518" s="162" t="s">
        <v>246</v>
      </c>
      <c r="AA2518" s="162" t="s">
        <v>204</v>
      </c>
      <c r="AB2518" s="162" t="s">
        <v>246</v>
      </c>
      <c r="AC2518" s="162" t="s">
        <v>204</v>
      </c>
      <c r="AD2518" s="162" t="s">
        <v>204</v>
      </c>
      <c r="AE2518" s="162" t="s">
        <v>204</v>
      </c>
      <c r="AF2518" s="162" t="s">
        <v>204</v>
      </c>
      <c r="AG2518" s="162" t="s">
        <v>197</v>
      </c>
    </row>
    <row r="2519" spans="1:33" x14ac:dyDescent="0.25">
      <c r="A2519" s="162" t="s">
        <v>252</v>
      </c>
      <c r="B2519" s="162" t="s">
        <v>197</v>
      </c>
      <c r="C2519" s="162" t="s">
        <v>197</v>
      </c>
      <c r="D2519" s="162" t="s">
        <v>1358</v>
      </c>
      <c r="E2519" s="162" t="s">
        <v>197</v>
      </c>
      <c r="F2519" s="162" t="s">
        <v>1359</v>
      </c>
      <c r="G2519" s="162" t="s">
        <v>71</v>
      </c>
      <c r="H2519" s="162" t="s">
        <v>70</v>
      </c>
      <c r="I2519" s="162" t="s">
        <v>1680</v>
      </c>
      <c r="J2519" s="162" t="s">
        <v>186</v>
      </c>
      <c r="K2519" s="162" t="s">
        <v>10</v>
      </c>
      <c r="L2519" s="162">
        <v>9</v>
      </c>
      <c r="M2519" s="162">
        <v>2020</v>
      </c>
      <c r="N2519" s="162" t="s">
        <v>4047</v>
      </c>
      <c r="O2519" s="162">
        <v>449</v>
      </c>
      <c r="P2519" s="162" t="s">
        <v>246</v>
      </c>
      <c r="Q2519" s="162" t="s">
        <v>246</v>
      </c>
      <c r="R2519" s="162" t="s">
        <v>242</v>
      </c>
      <c r="S2519" s="162" t="s">
        <v>204</v>
      </c>
      <c r="T2519" s="162" t="s">
        <v>204</v>
      </c>
      <c r="U2519" s="162" t="s">
        <v>246</v>
      </c>
      <c r="V2519" s="162" t="s">
        <v>246</v>
      </c>
      <c r="W2519" s="162" t="s">
        <v>204</v>
      </c>
      <c r="X2519" s="162" t="s">
        <v>205</v>
      </c>
      <c r="Y2519" s="162" t="s">
        <v>205</v>
      </c>
      <c r="Z2519" s="162" t="s">
        <v>246</v>
      </c>
      <c r="AA2519" s="162" t="s">
        <v>204</v>
      </c>
      <c r="AB2519" s="162" t="s">
        <v>246</v>
      </c>
      <c r="AC2519" s="162" t="s">
        <v>204</v>
      </c>
      <c r="AD2519" s="162" t="s">
        <v>204</v>
      </c>
      <c r="AE2519" s="162" t="s">
        <v>204</v>
      </c>
      <c r="AF2519" s="162" t="s">
        <v>204</v>
      </c>
      <c r="AG2519" s="162" t="s">
        <v>197</v>
      </c>
    </row>
    <row r="2520" spans="1:33" x14ac:dyDescent="0.25">
      <c r="A2520" s="162" t="s">
        <v>252</v>
      </c>
      <c r="B2520" s="162" t="s">
        <v>197</v>
      </c>
      <c r="C2520" s="162" t="s">
        <v>197</v>
      </c>
      <c r="D2520" s="162" t="s">
        <v>1358</v>
      </c>
      <c r="E2520" s="162" t="s">
        <v>197</v>
      </c>
      <c r="F2520" s="162" t="s">
        <v>1359</v>
      </c>
      <c r="G2520" s="162" t="s">
        <v>71</v>
      </c>
      <c r="H2520" s="162" t="s">
        <v>70</v>
      </c>
      <c r="I2520" s="162" t="s">
        <v>1680</v>
      </c>
      <c r="J2520" s="162" t="s">
        <v>186</v>
      </c>
      <c r="K2520" s="162" t="s">
        <v>10</v>
      </c>
      <c r="L2520" s="162">
        <v>9</v>
      </c>
      <c r="M2520" s="162">
        <v>2020</v>
      </c>
      <c r="N2520" s="162" t="s">
        <v>4044</v>
      </c>
      <c r="O2520" s="162">
        <v>158</v>
      </c>
      <c r="P2520" s="162" t="s">
        <v>246</v>
      </c>
      <c r="Q2520" s="162" t="s">
        <v>246</v>
      </c>
      <c r="R2520" s="162" t="s">
        <v>242</v>
      </c>
      <c r="S2520" s="162" t="s">
        <v>204</v>
      </c>
      <c r="T2520" s="162" t="s">
        <v>204</v>
      </c>
      <c r="U2520" s="162" t="s">
        <v>246</v>
      </c>
      <c r="V2520" s="162" t="s">
        <v>246</v>
      </c>
      <c r="W2520" s="162" t="s">
        <v>204</v>
      </c>
      <c r="X2520" s="162" t="s">
        <v>205</v>
      </c>
      <c r="Y2520" s="162" t="s">
        <v>205</v>
      </c>
      <c r="Z2520" s="162" t="s">
        <v>246</v>
      </c>
      <c r="AA2520" s="162" t="s">
        <v>204</v>
      </c>
      <c r="AB2520" s="162" t="s">
        <v>246</v>
      </c>
      <c r="AC2520" s="162" t="s">
        <v>204</v>
      </c>
      <c r="AD2520" s="162" t="s">
        <v>204</v>
      </c>
      <c r="AE2520" s="162" t="s">
        <v>204</v>
      </c>
      <c r="AF2520" s="162" t="s">
        <v>204</v>
      </c>
      <c r="AG2520" s="162" t="s">
        <v>197</v>
      </c>
    </row>
    <row r="2521" spans="1:33" x14ac:dyDescent="0.25">
      <c r="A2521" s="162" t="s">
        <v>252</v>
      </c>
      <c r="B2521" s="162" t="s">
        <v>197</v>
      </c>
      <c r="C2521" s="162" t="s">
        <v>197</v>
      </c>
      <c r="D2521" s="162" t="s">
        <v>1358</v>
      </c>
      <c r="E2521" s="162" t="s">
        <v>197</v>
      </c>
      <c r="F2521" s="162" t="s">
        <v>1359</v>
      </c>
      <c r="G2521" s="162" t="s">
        <v>71</v>
      </c>
      <c r="H2521" s="162" t="s">
        <v>70</v>
      </c>
      <c r="I2521" s="162" t="s">
        <v>1680</v>
      </c>
      <c r="J2521" s="162" t="s">
        <v>186</v>
      </c>
      <c r="K2521" s="162" t="s">
        <v>10</v>
      </c>
      <c r="L2521" s="162">
        <v>12</v>
      </c>
      <c r="M2521" s="162">
        <v>2020</v>
      </c>
      <c r="N2521" s="162" t="s">
        <v>4042</v>
      </c>
      <c r="O2521" s="162">
        <v>538</v>
      </c>
      <c r="P2521" s="162" t="s">
        <v>246</v>
      </c>
      <c r="Q2521" s="162" t="s">
        <v>246</v>
      </c>
      <c r="R2521" s="162" t="s">
        <v>242</v>
      </c>
      <c r="S2521" s="162" t="s">
        <v>204</v>
      </c>
      <c r="T2521" s="162" t="s">
        <v>204</v>
      </c>
      <c r="U2521" s="162" t="s">
        <v>246</v>
      </c>
      <c r="V2521" s="162" t="s">
        <v>246</v>
      </c>
      <c r="W2521" s="162" t="s">
        <v>204</v>
      </c>
      <c r="X2521" s="162" t="s">
        <v>205</v>
      </c>
      <c r="Y2521" s="162" t="s">
        <v>205</v>
      </c>
      <c r="Z2521" s="162" t="s">
        <v>246</v>
      </c>
      <c r="AA2521" s="162" t="s">
        <v>204</v>
      </c>
      <c r="AB2521" s="162" t="s">
        <v>246</v>
      </c>
      <c r="AC2521" s="162" t="s">
        <v>204</v>
      </c>
      <c r="AD2521" s="162" t="s">
        <v>204</v>
      </c>
      <c r="AE2521" s="162" t="s">
        <v>204</v>
      </c>
      <c r="AF2521" s="162" t="s">
        <v>204</v>
      </c>
      <c r="AG2521" s="162" t="s">
        <v>197</v>
      </c>
    </row>
    <row r="2522" spans="1:33" x14ac:dyDescent="0.25">
      <c r="A2522" s="162" t="s">
        <v>252</v>
      </c>
      <c r="B2522" s="162" t="s">
        <v>197</v>
      </c>
      <c r="C2522" s="162" t="s">
        <v>197</v>
      </c>
      <c r="D2522" s="162" t="s">
        <v>1358</v>
      </c>
      <c r="E2522" s="162" t="s">
        <v>197</v>
      </c>
      <c r="F2522" s="162" t="s">
        <v>1359</v>
      </c>
      <c r="G2522" s="162" t="s">
        <v>71</v>
      </c>
      <c r="H2522" s="162" t="s">
        <v>70</v>
      </c>
      <c r="I2522" s="162" t="s">
        <v>1680</v>
      </c>
      <c r="J2522" s="162" t="s">
        <v>186</v>
      </c>
      <c r="K2522" s="162" t="s">
        <v>10</v>
      </c>
      <c r="L2522" s="162">
        <v>12</v>
      </c>
      <c r="M2522" s="162">
        <v>2020</v>
      </c>
      <c r="N2522" s="162" t="s">
        <v>4043</v>
      </c>
      <c r="O2522" s="162">
        <v>598</v>
      </c>
      <c r="P2522" s="162" t="s">
        <v>246</v>
      </c>
      <c r="Q2522" s="162" t="s">
        <v>246</v>
      </c>
      <c r="R2522" s="162" t="s">
        <v>242</v>
      </c>
      <c r="S2522" s="162" t="s">
        <v>204</v>
      </c>
      <c r="T2522" s="162" t="s">
        <v>204</v>
      </c>
      <c r="U2522" s="162" t="s">
        <v>246</v>
      </c>
      <c r="V2522" s="162" t="s">
        <v>246</v>
      </c>
      <c r="W2522" s="162" t="s">
        <v>204</v>
      </c>
      <c r="X2522" s="162" t="s">
        <v>205</v>
      </c>
      <c r="Y2522" s="162" t="s">
        <v>205</v>
      </c>
      <c r="Z2522" s="162" t="s">
        <v>246</v>
      </c>
      <c r="AA2522" s="162" t="s">
        <v>204</v>
      </c>
      <c r="AB2522" s="162" t="s">
        <v>246</v>
      </c>
      <c r="AC2522" s="162" t="s">
        <v>204</v>
      </c>
      <c r="AD2522" s="162" t="s">
        <v>204</v>
      </c>
      <c r="AE2522" s="162" t="s">
        <v>204</v>
      </c>
      <c r="AF2522" s="162" t="s">
        <v>204</v>
      </c>
      <c r="AG2522" s="162" t="s">
        <v>197</v>
      </c>
    </row>
    <row r="2523" spans="1:33" x14ac:dyDescent="0.25">
      <c r="A2523" s="162" t="s">
        <v>252</v>
      </c>
      <c r="B2523" s="162" t="s">
        <v>197</v>
      </c>
      <c r="C2523" s="162" t="s">
        <v>197</v>
      </c>
      <c r="D2523" s="162" t="s">
        <v>1358</v>
      </c>
      <c r="E2523" s="162" t="s">
        <v>197</v>
      </c>
      <c r="F2523" s="162" t="s">
        <v>1359</v>
      </c>
      <c r="G2523" s="162" t="s">
        <v>71</v>
      </c>
      <c r="H2523" s="162" t="s">
        <v>70</v>
      </c>
      <c r="I2523" s="162" t="s">
        <v>1680</v>
      </c>
      <c r="J2523" s="162" t="s">
        <v>186</v>
      </c>
      <c r="K2523" s="162" t="s">
        <v>10</v>
      </c>
      <c r="L2523" s="162">
        <v>7</v>
      </c>
      <c r="M2523" s="162">
        <v>2020</v>
      </c>
      <c r="N2523" s="162" t="s">
        <v>4040</v>
      </c>
      <c r="O2523" s="162">
        <v>401</v>
      </c>
      <c r="P2523" s="162" t="s">
        <v>246</v>
      </c>
      <c r="Q2523" s="162" t="s">
        <v>246</v>
      </c>
      <c r="R2523" s="162" t="s">
        <v>242</v>
      </c>
      <c r="S2523" s="162" t="s">
        <v>204</v>
      </c>
      <c r="T2523" s="162" t="s">
        <v>204</v>
      </c>
      <c r="U2523" s="162" t="s">
        <v>246</v>
      </c>
      <c r="V2523" s="162" t="s">
        <v>246</v>
      </c>
      <c r="W2523" s="162" t="s">
        <v>204</v>
      </c>
      <c r="X2523" s="162" t="s">
        <v>205</v>
      </c>
      <c r="Y2523" s="162" t="s">
        <v>205</v>
      </c>
      <c r="Z2523" s="162" t="s">
        <v>246</v>
      </c>
      <c r="AA2523" s="162" t="s">
        <v>204</v>
      </c>
      <c r="AB2523" s="162" t="s">
        <v>246</v>
      </c>
      <c r="AC2523" s="162" t="s">
        <v>204</v>
      </c>
      <c r="AD2523" s="162" t="s">
        <v>204</v>
      </c>
      <c r="AE2523" s="162" t="s">
        <v>204</v>
      </c>
      <c r="AF2523" s="162" t="s">
        <v>204</v>
      </c>
      <c r="AG2523" s="162" t="s">
        <v>197</v>
      </c>
    </row>
    <row r="2524" spans="1:33" x14ac:dyDescent="0.25">
      <c r="A2524" s="162" t="s">
        <v>252</v>
      </c>
      <c r="B2524" s="162" t="s">
        <v>197</v>
      </c>
      <c r="C2524" s="162" t="s">
        <v>197</v>
      </c>
      <c r="D2524" s="162" t="s">
        <v>1358</v>
      </c>
      <c r="E2524" s="162" t="s">
        <v>197</v>
      </c>
      <c r="F2524" s="162" t="s">
        <v>1359</v>
      </c>
      <c r="G2524" s="162" t="s">
        <v>67</v>
      </c>
      <c r="H2524" s="162" t="s">
        <v>66</v>
      </c>
      <c r="I2524" s="162" t="s">
        <v>2059</v>
      </c>
      <c r="J2524" s="162" t="s">
        <v>1412</v>
      </c>
      <c r="K2524" s="162" t="s">
        <v>10</v>
      </c>
      <c r="L2524" s="162">
        <v>3</v>
      </c>
      <c r="M2524" s="162">
        <v>2021</v>
      </c>
      <c r="N2524" s="162" t="s">
        <v>4049</v>
      </c>
      <c r="O2524" s="162">
        <v>10136</v>
      </c>
      <c r="P2524" s="162" t="s">
        <v>246</v>
      </c>
      <c r="Q2524" s="162" t="s">
        <v>246</v>
      </c>
      <c r="R2524" s="162" t="s">
        <v>242</v>
      </c>
      <c r="S2524" s="162" t="s">
        <v>204</v>
      </c>
      <c r="T2524" s="162" t="s">
        <v>204</v>
      </c>
      <c r="U2524" s="162" t="s">
        <v>246</v>
      </c>
      <c r="V2524" s="162" t="s">
        <v>246</v>
      </c>
      <c r="W2524" s="162" t="s">
        <v>204</v>
      </c>
      <c r="X2524" s="162" t="s">
        <v>246</v>
      </c>
      <c r="Y2524" s="162" t="s">
        <v>205</v>
      </c>
      <c r="Z2524" s="162" t="s">
        <v>246</v>
      </c>
      <c r="AA2524" s="162" t="s">
        <v>204</v>
      </c>
      <c r="AB2524" s="162" t="s">
        <v>246</v>
      </c>
      <c r="AC2524" s="162" t="s">
        <v>204</v>
      </c>
      <c r="AD2524" s="162" t="s">
        <v>204</v>
      </c>
      <c r="AE2524" s="162" t="s">
        <v>204</v>
      </c>
      <c r="AF2524" s="162" t="s">
        <v>204</v>
      </c>
      <c r="AG2524" s="162" t="s">
        <v>197</v>
      </c>
    </row>
    <row r="2525" spans="1:33" x14ac:dyDescent="0.25">
      <c r="A2525" s="162" t="s">
        <v>252</v>
      </c>
      <c r="B2525" s="162" t="s">
        <v>197</v>
      </c>
      <c r="C2525" s="162" t="s">
        <v>197</v>
      </c>
      <c r="D2525" s="162" t="s">
        <v>1358</v>
      </c>
      <c r="E2525" s="162" t="s">
        <v>197</v>
      </c>
      <c r="F2525" s="162" t="s">
        <v>1359</v>
      </c>
      <c r="G2525" s="162" t="s">
        <v>4050</v>
      </c>
      <c r="H2525" s="162" t="s">
        <v>4051</v>
      </c>
      <c r="I2525" s="162" t="s">
        <v>3368</v>
      </c>
      <c r="J2525" s="162" t="s">
        <v>187</v>
      </c>
      <c r="K2525" s="162" t="s">
        <v>47</v>
      </c>
      <c r="L2525" s="162">
        <v>4</v>
      </c>
      <c r="M2525" s="162">
        <v>2021</v>
      </c>
      <c r="N2525" s="162" t="s">
        <v>4054</v>
      </c>
      <c r="O2525" s="162">
        <v>405</v>
      </c>
      <c r="P2525" s="162" t="s">
        <v>246</v>
      </c>
      <c r="Q2525" s="162" t="s">
        <v>246</v>
      </c>
      <c r="R2525" s="162" t="s">
        <v>242</v>
      </c>
      <c r="S2525" s="162" t="s">
        <v>204</v>
      </c>
      <c r="T2525" s="162" t="s">
        <v>204</v>
      </c>
      <c r="U2525" s="162" t="s">
        <v>246</v>
      </c>
      <c r="V2525" s="162" t="s">
        <v>246</v>
      </c>
      <c r="W2525" s="162" t="s">
        <v>204</v>
      </c>
      <c r="X2525" s="162" t="s">
        <v>246</v>
      </c>
      <c r="Y2525" s="162" t="s">
        <v>205</v>
      </c>
      <c r="Z2525" s="162" t="s">
        <v>246</v>
      </c>
      <c r="AA2525" s="162" t="s">
        <v>204</v>
      </c>
      <c r="AB2525" s="162" t="s">
        <v>246</v>
      </c>
      <c r="AC2525" s="162" t="s">
        <v>204</v>
      </c>
      <c r="AD2525" s="162" t="s">
        <v>204</v>
      </c>
      <c r="AE2525" s="162" t="s">
        <v>204</v>
      </c>
      <c r="AF2525" s="162" t="s">
        <v>204</v>
      </c>
      <c r="AG2525" s="162" t="s">
        <v>197</v>
      </c>
    </row>
    <row r="2526" spans="1:33" x14ac:dyDescent="0.25">
      <c r="A2526" s="162" t="s">
        <v>252</v>
      </c>
      <c r="B2526" s="162" t="s">
        <v>197</v>
      </c>
      <c r="C2526" s="162" t="s">
        <v>197</v>
      </c>
      <c r="D2526" s="162" t="s">
        <v>1358</v>
      </c>
      <c r="E2526" s="162" t="s">
        <v>197</v>
      </c>
      <c r="F2526" s="162" t="s">
        <v>1359</v>
      </c>
      <c r="G2526" s="162" t="s">
        <v>4050</v>
      </c>
      <c r="H2526" s="162" t="s">
        <v>4051</v>
      </c>
      <c r="I2526" s="162" t="s">
        <v>3368</v>
      </c>
      <c r="J2526" s="162" t="s">
        <v>187</v>
      </c>
      <c r="K2526" s="162" t="s">
        <v>47</v>
      </c>
      <c r="L2526" s="162">
        <v>7</v>
      </c>
      <c r="M2526" s="162">
        <v>2020</v>
      </c>
      <c r="N2526" s="162" t="s">
        <v>4053</v>
      </c>
      <c r="O2526" s="162">
        <v>791</v>
      </c>
      <c r="P2526" s="162" t="s">
        <v>246</v>
      </c>
      <c r="Q2526" s="162" t="s">
        <v>246</v>
      </c>
      <c r="R2526" s="162" t="s">
        <v>242</v>
      </c>
      <c r="S2526" s="162" t="s">
        <v>204</v>
      </c>
      <c r="T2526" s="162" t="s">
        <v>204</v>
      </c>
      <c r="U2526" s="162" t="s">
        <v>246</v>
      </c>
      <c r="V2526" s="162" t="s">
        <v>246</v>
      </c>
      <c r="W2526" s="162" t="s">
        <v>204</v>
      </c>
      <c r="X2526" s="162" t="s">
        <v>246</v>
      </c>
      <c r="Y2526" s="162" t="s">
        <v>205</v>
      </c>
      <c r="Z2526" s="162" t="s">
        <v>246</v>
      </c>
      <c r="AA2526" s="162" t="s">
        <v>204</v>
      </c>
      <c r="AB2526" s="162" t="s">
        <v>246</v>
      </c>
      <c r="AC2526" s="162" t="s">
        <v>204</v>
      </c>
      <c r="AD2526" s="162" t="s">
        <v>204</v>
      </c>
      <c r="AE2526" s="162" t="s">
        <v>204</v>
      </c>
      <c r="AF2526" s="162" t="s">
        <v>204</v>
      </c>
      <c r="AG2526" s="162" t="s">
        <v>197</v>
      </c>
    </row>
    <row r="2527" spans="1:33" x14ac:dyDescent="0.25">
      <c r="A2527" s="162" t="s">
        <v>252</v>
      </c>
      <c r="B2527" s="162" t="s">
        <v>197</v>
      </c>
      <c r="C2527" s="162" t="s">
        <v>197</v>
      </c>
      <c r="D2527" s="162" t="s">
        <v>1358</v>
      </c>
      <c r="E2527" s="162" t="s">
        <v>197</v>
      </c>
      <c r="F2527" s="162" t="s">
        <v>1359</v>
      </c>
      <c r="G2527" s="162" t="s">
        <v>4050</v>
      </c>
      <c r="H2527" s="162" t="s">
        <v>4051</v>
      </c>
      <c r="I2527" s="162" t="s">
        <v>3368</v>
      </c>
      <c r="J2527" s="162" t="s">
        <v>187</v>
      </c>
      <c r="K2527" s="162" t="s">
        <v>47</v>
      </c>
      <c r="L2527" s="162">
        <v>7</v>
      </c>
      <c r="M2527" s="162">
        <v>2020</v>
      </c>
      <c r="N2527" s="162" t="s">
        <v>4052</v>
      </c>
      <c r="O2527" s="162">
        <v>316</v>
      </c>
      <c r="P2527" s="162" t="s">
        <v>246</v>
      </c>
      <c r="Q2527" s="162" t="s">
        <v>246</v>
      </c>
      <c r="R2527" s="162" t="s">
        <v>242</v>
      </c>
      <c r="S2527" s="162" t="s">
        <v>204</v>
      </c>
      <c r="T2527" s="162" t="s">
        <v>204</v>
      </c>
      <c r="U2527" s="162" t="s">
        <v>246</v>
      </c>
      <c r="V2527" s="162" t="s">
        <v>246</v>
      </c>
      <c r="W2527" s="162" t="s">
        <v>204</v>
      </c>
      <c r="X2527" s="162" t="s">
        <v>246</v>
      </c>
      <c r="Y2527" s="162" t="s">
        <v>205</v>
      </c>
      <c r="Z2527" s="162" t="s">
        <v>246</v>
      </c>
      <c r="AA2527" s="162" t="s">
        <v>204</v>
      </c>
      <c r="AB2527" s="162" t="s">
        <v>246</v>
      </c>
      <c r="AC2527" s="162" t="s">
        <v>204</v>
      </c>
      <c r="AD2527" s="162" t="s">
        <v>204</v>
      </c>
      <c r="AE2527" s="162" t="s">
        <v>204</v>
      </c>
      <c r="AF2527" s="162" t="s">
        <v>204</v>
      </c>
      <c r="AG2527" s="162" t="s">
        <v>197</v>
      </c>
    </row>
    <row r="2528" spans="1:33" x14ac:dyDescent="0.25">
      <c r="A2528" s="162" t="s">
        <v>252</v>
      </c>
      <c r="B2528" s="162" t="s">
        <v>197</v>
      </c>
      <c r="C2528" s="162" t="s">
        <v>197</v>
      </c>
      <c r="D2528" s="162" t="s">
        <v>1358</v>
      </c>
      <c r="E2528" s="162" t="s">
        <v>197</v>
      </c>
      <c r="F2528" s="162" t="s">
        <v>1359</v>
      </c>
      <c r="G2528" s="162" t="s">
        <v>1697</v>
      </c>
      <c r="H2528" s="162" t="s">
        <v>2432</v>
      </c>
      <c r="I2528" s="162" t="s">
        <v>197</v>
      </c>
      <c r="J2528" s="162" t="s">
        <v>187</v>
      </c>
      <c r="K2528" s="162" t="s">
        <v>47</v>
      </c>
      <c r="L2528" s="162">
        <v>2</v>
      </c>
      <c r="M2528" s="162">
        <v>2021</v>
      </c>
      <c r="N2528" s="162" t="s">
        <v>4055</v>
      </c>
      <c r="O2528" s="162">
        <v>20</v>
      </c>
      <c r="P2528" s="162" t="s">
        <v>246</v>
      </c>
      <c r="Q2528" s="162" t="s">
        <v>246</v>
      </c>
      <c r="R2528" s="162" t="s">
        <v>242</v>
      </c>
      <c r="S2528" s="162" t="s">
        <v>204</v>
      </c>
      <c r="T2528" s="162" t="s">
        <v>204</v>
      </c>
      <c r="U2528" s="162" t="s">
        <v>246</v>
      </c>
      <c r="V2528" s="162" t="s">
        <v>246</v>
      </c>
      <c r="W2528" s="162" t="s">
        <v>204</v>
      </c>
      <c r="X2528" s="162" t="s">
        <v>246</v>
      </c>
      <c r="Y2528" s="162" t="s">
        <v>204</v>
      </c>
      <c r="Z2528" s="162" t="s">
        <v>246</v>
      </c>
      <c r="AA2528" s="162" t="s">
        <v>204</v>
      </c>
      <c r="AB2528" s="162" t="s">
        <v>246</v>
      </c>
      <c r="AC2528" s="162" t="s">
        <v>204</v>
      </c>
      <c r="AD2528" s="162" t="s">
        <v>204</v>
      </c>
      <c r="AE2528" s="162" t="s">
        <v>204</v>
      </c>
      <c r="AF2528" s="162" t="s">
        <v>204</v>
      </c>
      <c r="AG2528" s="162" t="s">
        <v>197</v>
      </c>
    </row>
    <row r="2529" spans="1:33" x14ac:dyDescent="0.25">
      <c r="A2529" s="162" t="s">
        <v>252</v>
      </c>
      <c r="B2529" s="162" t="s">
        <v>197</v>
      </c>
      <c r="C2529" s="162" t="s">
        <v>197</v>
      </c>
      <c r="D2529" s="162" t="s">
        <v>1358</v>
      </c>
      <c r="E2529" s="162" t="s">
        <v>197</v>
      </c>
      <c r="F2529" s="162" t="s">
        <v>1359</v>
      </c>
      <c r="G2529" s="162" t="s">
        <v>1697</v>
      </c>
      <c r="H2529" s="162" t="s">
        <v>2432</v>
      </c>
      <c r="I2529" s="162" t="s">
        <v>197</v>
      </c>
      <c r="J2529" s="162" t="s">
        <v>187</v>
      </c>
      <c r="K2529" s="162" t="s">
        <v>47</v>
      </c>
      <c r="L2529" s="162">
        <v>3</v>
      </c>
      <c r="M2529" s="162">
        <v>2021</v>
      </c>
      <c r="N2529" s="162" t="s">
        <v>4056</v>
      </c>
      <c r="O2529" s="162">
        <v>31</v>
      </c>
      <c r="P2529" s="162" t="s">
        <v>246</v>
      </c>
      <c r="Q2529" s="162" t="s">
        <v>246</v>
      </c>
      <c r="R2529" s="162" t="s">
        <v>242</v>
      </c>
      <c r="S2529" s="162" t="s">
        <v>204</v>
      </c>
      <c r="T2529" s="162" t="s">
        <v>204</v>
      </c>
      <c r="U2529" s="162" t="s">
        <v>246</v>
      </c>
      <c r="V2529" s="162" t="s">
        <v>246</v>
      </c>
      <c r="W2529" s="162" t="s">
        <v>204</v>
      </c>
      <c r="X2529" s="162" t="s">
        <v>246</v>
      </c>
      <c r="Y2529" s="162" t="s">
        <v>204</v>
      </c>
      <c r="Z2529" s="162" t="s">
        <v>246</v>
      </c>
      <c r="AA2529" s="162" t="s">
        <v>204</v>
      </c>
      <c r="AB2529" s="162" t="s">
        <v>246</v>
      </c>
      <c r="AC2529" s="162" t="s">
        <v>204</v>
      </c>
      <c r="AD2529" s="162" t="s">
        <v>204</v>
      </c>
      <c r="AE2529" s="162" t="s">
        <v>204</v>
      </c>
      <c r="AF2529" s="162" t="s">
        <v>204</v>
      </c>
      <c r="AG2529" s="162" t="s">
        <v>197</v>
      </c>
    </row>
    <row r="2530" spans="1:33" x14ac:dyDescent="0.25">
      <c r="A2530" s="162" t="s">
        <v>252</v>
      </c>
      <c r="B2530" s="162" t="s">
        <v>197</v>
      </c>
      <c r="C2530" s="162" t="s">
        <v>197</v>
      </c>
      <c r="D2530" s="162" t="s">
        <v>1358</v>
      </c>
      <c r="E2530" s="162" t="s">
        <v>197</v>
      </c>
      <c r="F2530" s="162" t="s">
        <v>1359</v>
      </c>
      <c r="G2530" s="162" t="s">
        <v>1697</v>
      </c>
      <c r="H2530" s="162" t="s">
        <v>2432</v>
      </c>
      <c r="I2530" s="162" t="s">
        <v>197</v>
      </c>
      <c r="J2530" s="162" t="s">
        <v>187</v>
      </c>
      <c r="K2530" s="162" t="s">
        <v>47</v>
      </c>
      <c r="L2530" s="162">
        <v>4</v>
      </c>
      <c r="M2530" s="162">
        <v>2021</v>
      </c>
      <c r="N2530" s="162" t="s">
        <v>4057</v>
      </c>
      <c r="O2530" s="162">
        <v>41</v>
      </c>
      <c r="P2530" s="162" t="s">
        <v>246</v>
      </c>
      <c r="Q2530" s="162" t="s">
        <v>246</v>
      </c>
      <c r="R2530" s="162" t="s">
        <v>242</v>
      </c>
      <c r="S2530" s="162" t="s">
        <v>204</v>
      </c>
      <c r="T2530" s="162" t="s">
        <v>204</v>
      </c>
      <c r="U2530" s="162" t="s">
        <v>246</v>
      </c>
      <c r="V2530" s="162" t="s">
        <v>246</v>
      </c>
      <c r="W2530" s="162" t="s">
        <v>204</v>
      </c>
      <c r="X2530" s="162" t="s">
        <v>246</v>
      </c>
      <c r="Y2530" s="162" t="s">
        <v>204</v>
      </c>
      <c r="Z2530" s="162" t="s">
        <v>246</v>
      </c>
      <c r="AA2530" s="162" t="s">
        <v>204</v>
      </c>
      <c r="AB2530" s="162" t="s">
        <v>246</v>
      </c>
      <c r="AC2530" s="162" t="s">
        <v>204</v>
      </c>
      <c r="AD2530" s="162" t="s">
        <v>204</v>
      </c>
      <c r="AE2530" s="162" t="s">
        <v>204</v>
      </c>
      <c r="AF2530" s="162" t="s">
        <v>204</v>
      </c>
      <c r="AG2530" s="162" t="s">
        <v>197</v>
      </c>
    </row>
    <row r="2531" spans="1:33" x14ac:dyDescent="0.25">
      <c r="A2531" s="162" t="s">
        <v>252</v>
      </c>
      <c r="B2531" s="162" t="s">
        <v>197</v>
      </c>
      <c r="C2531" s="162" t="s">
        <v>197</v>
      </c>
      <c r="D2531" s="162" t="s">
        <v>1358</v>
      </c>
      <c r="E2531" s="162" t="s">
        <v>197</v>
      </c>
      <c r="F2531" s="162" t="s">
        <v>1359</v>
      </c>
      <c r="G2531" s="162" t="s">
        <v>1697</v>
      </c>
      <c r="H2531" s="162" t="s">
        <v>2432</v>
      </c>
      <c r="I2531" s="162" t="s">
        <v>197</v>
      </c>
      <c r="J2531" s="162" t="s">
        <v>187</v>
      </c>
      <c r="K2531" s="162" t="s">
        <v>47</v>
      </c>
      <c r="L2531" s="162">
        <v>1</v>
      </c>
      <c r="M2531" s="162">
        <v>2021</v>
      </c>
      <c r="N2531" s="162" t="s">
        <v>4058</v>
      </c>
      <c r="O2531" s="162">
        <v>12</v>
      </c>
      <c r="P2531" s="162" t="s">
        <v>246</v>
      </c>
      <c r="Q2531" s="162" t="s">
        <v>246</v>
      </c>
      <c r="R2531" s="162" t="s">
        <v>242</v>
      </c>
      <c r="S2531" s="162" t="s">
        <v>204</v>
      </c>
      <c r="T2531" s="162" t="s">
        <v>204</v>
      </c>
      <c r="U2531" s="162" t="s">
        <v>246</v>
      </c>
      <c r="V2531" s="162" t="s">
        <v>246</v>
      </c>
      <c r="W2531" s="162" t="s">
        <v>204</v>
      </c>
      <c r="X2531" s="162" t="s">
        <v>246</v>
      </c>
      <c r="Y2531" s="162" t="s">
        <v>204</v>
      </c>
      <c r="Z2531" s="162" t="s">
        <v>246</v>
      </c>
      <c r="AA2531" s="162" t="s">
        <v>204</v>
      </c>
      <c r="AB2531" s="162" t="s">
        <v>246</v>
      </c>
      <c r="AC2531" s="162" t="s">
        <v>204</v>
      </c>
      <c r="AD2531" s="162" t="s">
        <v>204</v>
      </c>
      <c r="AE2531" s="162" t="s">
        <v>204</v>
      </c>
      <c r="AF2531" s="162" t="s">
        <v>204</v>
      </c>
      <c r="AG2531" s="162" t="s">
        <v>197</v>
      </c>
    </row>
    <row r="2532" spans="1:33" x14ac:dyDescent="0.25">
      <c r="A2532" s="162" t="s">
        <v>252</v>
      </c>
      <c r="B2532" s="162" t="s">
        <v>197</v>
      </c>
      <c r="C2532" s="162" t="s">
        <v>197</v>
      </c>
      <c r="D2532" s="162" t="s">
        <v>1358</v>
      </c>
      <c r="E2532" s="162" t="s">
        <v>197</v>
      </c>
      <c r="F2532" s="162" t="s">
        <v>1359</v>
      </c>
      <c r="G2532" s="162" t="s">
        <v>1697</v>
      </c>
      <c r="H2532" s="162" t="s">
        <v>2432</v>
      </c>
      <c r="I2532" s="162" t="s">
        <v>197</v>
      </c>
      <c r="J2532" s="162" t="s">
        <v>187</v>
      </c>
      <c r="K2532" s="162" t="s">
        <v>47</v>
      </c>
      <c r="L2532" s="162">
        <v>5</v>
      </c>
      <c r="M2532" s="162">
        <v>2021</v>
      </c>
      <c r="N2532" s="162" t="s">
        <v>4059</v>
      </c>
      <c r="O2532" s="162">
        <v>47</v>
      </c>
      <c r="P2532" s="162" t="s">
        <v>246</v>
      </c>
      <c r="Q2532" s="162" t="s">
        <v>246</v>
      </c>
      <c r="R2532" s="162" t="s">
        <v>242</v>
      </c>
      <c r="S2532" s="162" t="s">
        <v>204</v>
      </c>
      <c r="T2532" s="162" t="s">
        <v>204</v>
      </c>
      <c r="U2532" s="162" t="s">
        <v>246</v>
      </c>
      <c r="V2532" s="162" t="s">
        <v>246</v>
      </c>
      <c r="W2532" s="162" t="s">
        <v>204</v>
      </c>
      <c r="X2532" s="162" t="s">
        <v>246</v>
      </c>
      <c r="Y2532" s="162" t="s">
        <v>204</v>
      </c>
      <c r="Z2532" s="162" t="s">
        <v>246</v>
      </c>
      <c r="AA2532" s="162" t="s">
        <v>204</v>
      </c>
      <c r="AB2532" s="162" t="s">
        <v>246</v>
      </c>
      <c r="AC2532" s="162" t="s">
        <v>204</v>
      </c>
      <c r="AD2532" s="162" t="s">
        <v>204</v>
      </c>
      <c r="AE2532" s="162" t="s">
        <v>204</v>
      </c>
      <c r="AF2532" s="162" t="s">
        <v>204</v>
      </c>
      <c r="AG2532" s="162" t="s">
        <v>197</v>
      </c>
    </row>
    <row r="2533" spans="1:33" x14ac:dyDescent="0.25">
      <c r="A2533" s="162" t="s">
        <v>252</v>
      </c>
      <c r="B2533" s="162" t="s">
        <v>197</v>
      </c>
      <c r="C2533" s="162" t="s">
        <v>197</v>
      </c>
      <c r="D2533" s="162" t="s">
        <v>1358</v>
      </c>
      <c r="E2533" s="162" t="s">
        <v>197</v>
      </c>
      <c r="F2533" s="162" t="s">
        <v>1359</v>
      </c>
      <c r="G2533" s="162" t="s">
        <v>1697</v>
      </c>
      <c r="H2533" s="162" t="s">
        <v>2432</v>
      </c>
      <c r="I2533" s="162" t="s">
        <v>197</v>
      </c>
      <c r="J2533" s="162" t="s">
        <v>187</v>
      </c>
      <c r="K2533" s="162" t="s">
        <v>47</v>
      </c>
      <c r="L2533" s="162">
        <v>6</v>
      </c>
      <c r="M2533" s="162">
        <v>2021</v>
      </c>
      <c r="N2533" s="162" t="s">
        <v>4060</v>
      </c>
      <c r="O2533" s="162">
        <v>47</v>
      </c>
      <c r="P2533" s="162" t="s">
        <v>246</v>
      </c>
      <c r="Q2533" s="162" t="s">
        <v>246</v>
      </c>
      <c r="R2533" s="162" t="s">
        <v>242</v>
      </c>
      <c r="S2533" s="162" t="s">
        <v>204</v>
      </c>
      <c r="T2533" s="162" t="s">
        <v>204</v>
      </c>
      <c r="U2533" s="162" t="s">
        <v>246</v>
      </c>
      <c r="V2533" s="162" t="s">
        <v>246</v>
      </c>
      <c r="W2533" s="162" t="s">
        <v>204</v>
      </c>
      <c r="X2533" s="162" t="s">
        <v>246</v>
      </c>
      <c r="Y2533" s="162" t="s">
        <v>204</v>
      </c>
      <c r="Z2533" s="162" t="s">
        <v>246</v>
      </c>
      <c r="AA2533" s="162" t="s">
        <v>204</v>
      </c>
      <c r="AB2533" s="162" t="s">
        <v>246</v>
      </c>
      <c r="AC2533" s="162" t="s">
        <v>204</v>
      </c>
      <c r="AD2533" s="162" t="s">
        <v>204</v>
      </c>
      <c r="AE2533" s="162" t="s">
        <v>204</v>
      </c>
      <c r="AF2533" s="162" t="s">
        <v>204</v>
      </c>
      <c r="AG2533" s="162" t="s">
        <v>197</v>
      </c>
    </row>
    <row r="2534" spans="1:33" x14ac:dyDescent="0.25">
      <c r="A2534" s="162" t="s">
        <v>252</v>
      </c>
      <c r="B2534" s="162" t="s">
        <v>197</v>
      </c>
      <c r="C2534" s="162" t="s">
        <v>197</v>
      </c>
      <c r="D2534" s="162" t="s">
        <v>1358</v>
      </c>
      <c r="E2534" s="162" t="s">
        <v>197</v>
      </c>
      <c r="F2534" s="162" t="s">
        <v>1359</v>
      </c>
      <c r="G2534" s="162" t="s">
        <v>4061</v>
      </c>
      <c r="H2534" s="162" t="s">
        <v>4062</v>
      </c>
      <c r="I2534" s="162" t="s">
        <v>197</v>
      </c>
      <c r="J2534" s="162" t="s">
        <v>187</v>
      </c>
      <c r="K2534" s="162" t="s">
        <v>47</v>
      </c>
      <c r="L2534" s="162">
        <v>4</v>
      </c>
      <c r="M2534" s="162">
        <v>2021</v>
      </c>
      <c r="N2534" s="162" t="s">
        <v>4068</v>
      </c>
      <c r="O2534" s="162">
        <v>9</v>
      </c>
      <c r="P2534" s="162" t="s">
        <v>246</v>
      </c>
      <c r="Q2534" s="162" t="s">
        <v>246</v>
      </c>
      <c r="R2534" s="162" t="s">
        <v>242</v>
      </c>
      <c r="S2534" s="162" t="s">
        <v>204</v>
      </c>
      <c r="T2534" s="162" t="s">
        <v>204</v>
      </c>
      <c r="U2534" s="162" t="s">
        <v>246</v>
      </c>
      <c r="V2534" s="162" t="s">
        <v>246</v>
      </c>
      <c r="W2534" s="162" t="s">
        <v>204</v>
      </c>
      <c r="X2534" s="162" t="s">
        <v>246</v>
      </c>
      <c r="Y2534" s="162" t="s">
        <v>204</v>
      </c>
      <c r="Z2534" s="162" t="s">
        <v>246</v>
      </c>
      <c r="AA2534" s="162" t="s">
        <v>204</v>
      </c>
      <c r="AB2534" s="162" t="s">
        <v>246</v>
      </c>
      <c r="AC2534" s="162" t="s">
        <v>204</v>
      </c>
      <c r="AD2534" s="162" t="s">
        <v>204</v>
      </c>
      <c r="AE2534" s="162" t="s">
        <v>204</v>
      </c>
      <c r="AF2534" s="162" t="s">
        <v>204</v>
      </c>
      <c r="AG2534" s="162" t="s">
        <v>197</v>
      </c>
    </row>
    <row r="2535" spans="1:33" x14ac:dyDescent="0.25">
      <c r="A2535" s="162" t="s">
        <v>252</v>
      </c>
      <c r="B2535" s="162" t="s">
        <v>197</v>
      </c>
      <c r="C2535" s="162" t="s">
        <v>197</v>
      </c>
      <c r="D2535" s="162" t="s">
        <v>1358</v>
      </c>
      <c r="E2535" s="162" t="s">
        <v>197</v>
      </c>
      <c r="F2535" s="162" t="s">
        <v>1359</v>
      </c>
      <c r="G2535" s="162" t="s">
        <v>4061</v>
      </c>
      <c r="H2535" s="162" t="s">
        <v>4062</v>
      </c>
      <c r="I2535" s="162" t="s">
        <v>197</v>
      </c>
      <c r="J2535" s="162" t="s">
        <v>187</v>
      </c>
      <c r="K2535" s="162" t="s">
        <v>47</v>
      </c>
      <c r="L2535" s="162">
        <v>5</v>
      </c>
      <c r="M2535" s="162">
        <v>2021</v>
      </c>
      <c r="N2535" s="162" t="s">
        <v>4064</v>
      </c>
      <c r="O2535" s="162">
        <v>11</v>
      </c>
      <c r="P2535" s="162" t="s">
        <v>246</v>
      </c>
      <c r="Q2535" s="162" t="s">
        <v>246</v>
      </c>
      <c r="R2535" s="162" t="s">
        <v>242</v>
      </c>
      <c r="S2535" s="162" t="s">
        <v>204</v>
      </c>
      <c r="T2535" s="162" t="s">
        <v>204</v>
      </c>
      <c r="U2535" s="162" t="s">
        <v>246</v>
      </c>
      <c r="V2535" s="162" t="s">
        <v>246</v>
      </c>
      <c r="W2535" s="162" t="s">
        <v>204</v>
      </c>
      <c r="X2535" s="162" t="s">
        <v>246</v>
      </c>
      <c r="Y2535" s="162" t="s">
        <v>204</v>
      </c>
      <c r="Z2535" s="162" t="s">
        <v>246</v>
      </c>
      <c r="AA2535" s="162" t="s">
        <v>204</v>
      </c>
      <c r="AB2535" s="162" t="s">
        <v>246</v>
      </c>
      <c r="AC2535" s="162" t="s">
        <v>204</v>
      </c>
      <c r="AD2535" s="162" t="s">
        <v>204</v>
      </c>
      <c r="AE2535" s="162" t="s">
        <v>204</v>
      </c>
      <c r="AF2535" s="162" t="s">
        <v>204</v>
      </c>
      <c r="AG2535" s="162" t="s">
        <v>197</v>
      </c>
    </row>
    <row r="2536" spans="1:33" x14ac:dyDescent="0.25">
      <c r="A2536" s="162" t="s">
        <v>252</v>
      </c>
      <c r="B2536" s="162" t="s">
        <v>197</v>
      </c>
      <c r="C2536" s="162" t="s">
        <v>197</v>
      </c>
      <c r="D2536" s="162" t="s">
        <v>1358</v>
      </c>
      <c r="E2536" s="162" t="s">
        <v>197</v>
      </c>
      <c r="F2536" s="162" t="s">
        <v>1359</v>
      </c>
      <c r="G2536" s="162" t="s">
        <v>4061</v>
      </c>
      <c r="H2536" s="162" t="s">
        <v>4062</v>
      </c>
      <c r="I2536" s="162" t="s">
        <v>197</v>
      </c>
      <c r="J2536" s="162" t="s">
        <v>187</v>
      </c>
      <c r="K2536" s="162" t="s">
        <v>47</v>
      </c>
      <c r="L2536" s="162">
        <v>6</v>
      </c>
      <c r="M2536" s="162">
        <v>2021</v>
      </c>
      <c r="N2536" s="162" t="s">
        <v>4065</v>
      </c>
      <c r="O2536" s="162">
        <v>11</v>
      </c>
      <c r="P2536" s="162" t="s">
        <v>246</v>
      </c>
      <c r="Q2536" s="162" t="s">
        <v>246</v>
      </c>
      <c r="R2536" s="162" t="s">
        <v>242</v>
      </c>
      <c r="S2536" s="162" t="s">
        <v>204</v>
      </c>
      <c r="T2536" s="162" t="s">
        <v>204</v>
      </c>
      <c r="U2536" s="162" t="s">
        <v>246</v>
      </c>
      <c r="V2536" s="162" t="s">
        <v>246</v>
      </c>
      <c r="W2536" s="162" t="s">
        <v>204</v>
      </c>
      <c r="X2536" s="162" t="s">
        <v>246</v>
      </c>
      <c r="Y2536" s="162" t="s">
        <v>204</v>
      </c>
      <c r="Z2536" s="162" t="s">
        <v>246</v>
      </c>
      <c r="AA2536" s="162" t="s">
        <v>204</v>
      </c>
      <c r="AB2536" s="162" t="s">
        <v>246</v>
      </c>
      <c r="AC2536" s="162" t="s">
        <v>204</v>
      </c>
      <c r="AD2536" s="162" t="s">
        <v>204</v>
      </c>
      <c r="AE2536" s="162" t="s">
        <v>204</v>
      </c>
      <c r="AF2536" s="162" t="s">
        <v>204</v>
      </c>
      <c r="AG2536" s="162" t="s">
        <v>197</v>
      </c>
    </row>
    <row r="2537" spans="1:33" x14ac:dyDescent="0.25">
      <c r="A2537" s="162" t="s">
        <v>252</v>
      </c>
      <c r="B2537" s="162" t="s">
        <v>197</v>
      </c>
      <c r="C2537" s="162" t="s">
        <v>197</v>
      </c>
      <c r="D2537" s="162" t="s">
        <v>1358</v>
      </c>
      <c r="E2537" s="162" t="s">
        <v>197</v>
      </c>
      <c r="F2537" s="162" t="s">
        <v>1359</v>
      </c>
      <c r="G2537" s="162" t="s">
        <v>4061</v>
      </c>
      <c r="H2537" s="162" t="s">
        <v>4062</v>
      </c>
      <c r="I2537" s="162" t="s">
        <v>197</v>
      </c>
      <c r="J2537" s="162" t="s">
        <v>187</v>
      </c>
      <c r="K2537" s="162" t="s">
        <v>47</v>
      </c>
      <c r="L2537" s="162">
        <v>2</v>
      </c>
      <c r="M2537" s="162">
        <v>2021</v>
      </c>
      <c r="N2537" s="162" t="s">
        <v>4067</v>
      </c>
      <c r="O2537" s="162">
        <v>4</v>
      </c>
      <c r="P2537" s="162" t="s">
        <v>246</v>
      </c>
      <c r="Q2537" s="162" t="s">
        <v>246</v>
      </c>
      <c r="R2537" s="162" t="s">
        <v>242</v>
      </c>
      <c r="S2537" s="162" t="s">
        <v>204</v>
      </c>
      <c r="T2537" s="162" t="s">
        <v>204</v>
      </c>
      <c r="U2537" s="162" t="s">
        <v>246</v>
      </c>
      <c r="V2537" s="162" t="s">
        <v>246</v>
      </c>
      <c r="W2537" s="162" t="s">
        <v>204</v>
      </c>
      <c r="X2537" s="162" t="s">
        <v>246</v>
      </c>
      <c r="Y2537" s="162" t="s">
        <v>204</v>
      </c>
      <c r="Z2537" s="162" t="s">
        <v>246</v>
      </c>
      <c r="AA2537" s="162" t="s">
        <v>204</v>
      </c>
      <c r="AB2537" s="162" t="s">
        <v>246</v>
      </c>
      <c r="AC2537" s="162" t="s">
        <v>204</v>
      </c>
      <c r="AD2537" s="162" t="s">
        <v>204</v>
      </c>
      <c r="AE2537" s="162" t="s">
        <v>204</v>
      </c>
      <c r="AF2537" s="162" t="s">
        <v>204</v>
      </c>
      <c r="AG2537" s="162" t="s">
        <v>197</v>
      </c>
    </row>
    <row r="2538" spans="1:33" x14ac:dyDescent="0.25">
      <c r="A2538" s="162" t="s">
        <v>252</v>
      </c>
      <c r="B2538" s="162" t="s">
        <v>197</v>
      </c>
      <c r="C2538" s="162" t="s">
        <v>197</v>
      </c>
      <c r="D2538" s="162" t="s">
        <v>1358</v>
      </c>
      <c r="E2538" s="162" t="s">
        <v>197</v>
      </c>
      <c r="F2538" s="162" t="s">
        <v>1359</v>
      </c>
      <c r="G2538" s="162" t="s">
        <v>4061</v>
      </c>
      <c r="H2538" s="162" t="s">
        <v>4062</v>
      </c>
      <c r="I2538" s="162" t="s">
        <v>197</v>
      </c>
      <c r="J2538" s="162" t="s">
        <v>187</v>
      </c>
      <c r="K2538" s="162" t="s">
        <v>47</v>
      </c>
      <c r="L2538" s="162">
        <v>3</v>
      </c>
      <c r="M2538" s="162">
        <v>2021</v>
      </c>
      <c r="N2538" s="162" t="s">
        <v>4063</v>
      </c>
      <c r="O2538" s="162">
        <v>8</v>
      </c>
      <c r="P2538" s="162" t="s">
        <v>246</v>
      </c>
      <c r="Q2538" s="162" t="s">
        <v>246</v>
      </c>
      <c r="R2538" s="162" t="s">
        <v>242</v>
      </c>
      <c r="S2538" s="162" t="s">
        <v>204</v>
      </c>
      <c r="T2538" s="162" t="s">
        <v>204</v>
      </c>
      <c r="U2538" s="162" t="s">
        <v>246</v>
      </c>
      <c r="V2538" s="162" t="s">
        <v>246</v>
      </c>
      <c r="W2538" s="162" t="s">
        <v>204</v>
      </c>
      <c r="X2538" s="162" t="s">
        <v>246</v>
      </c>
      <c r="Y2538" s="162" t="s">
        <v>204</v>
      </c>
      <c r="Z2538" s="162" t="s">
        <v>246</v>
      </c>
      <c r="AA2538" s="162" t="s">
        <v>204</v>
      </c>
      <c r="AB2538" s="162" t="s">
        <v>246</v>
      </c>
      <c r="AC2538" s="162" t="s">
        <v>204</v>
      </c>
      <c r="AD2538" s="162" t="s">
        <v>204</v>
      </c>
      <c r="AE2538" s="162" t="s">
        <v>204</v>
      </c>
      <c r="AF2538" s="162" t="s">
        <v>204</v>
      </c>
      <c r="AG2538" s="162" t="s">
        <v>197</v>
      </c>
    </row>
    <row r="2539" spans="1:33" x14ac:dyDescent="0.25">
      <c r="A2539" s="162" t="s">
        <v>252</v>
      </c>
      <c r="B2539" s="162" t="s">
        <v>197</v>
      </c>
      <c r="C2539" s="162" t="s">
        <v>197</v>
      </c>
      <c r="D2539" s="162" t="s">
        <v>1358</v>
      </c>
      <c r="E2539" s="162" t="s">
        <v>197</v>
      </c>
      <c r="F2539" s="162" t="s">
        <v>1359</v>
      </c>
      <c r="G2539" s="162" t="s">
        <v>4061</v>
      </c>
      <c r="H2539" s="162" t="s">
        <v>4062</v>
      </c>
      <c r="I2539" s="162" t="s">
        <v>197</v>
      </c>
      <c r="J2539" s="162" t="s">
        <v>187</v>
      </c>
      <c r="K2539" s="162" t="s">
        <v>47</v>
      </c>
      <c r="L2539" s="162">
        <v>1</v>
      </c>
      <c r="M2539" s="162">
        <v>2021</v>
      </c>
      <c r="N2539" s="162" t="s">
        <v>4066</v>
      </c>
      <c r="O2539" s="162">
        <v>3</v>
      </c>
      <c r="P2539" s="162" t="s">
        <v>246</v>
      </c>
      <c r="Q2539" s="162" t="s">
        <v>246</v>
      </c>
      <c r="R2539" s="162" t="s">
        <v>242</v>
      </c>
      <c r="S2539" s="162" t="s">
        <v>204</v>
      </c>
      <c r="T2539" s="162" t="s">
        <v>204</v>
      </c>
      <c r="U2539" s="162" t="s">
        <v>246</v>
      </c>
      <c r="V2539" s="162" t="s">
        <v>246</v>
      </c>
      <c r="W2539" s="162" t="s">
        <v>204</v>
      </c>
      <c r="X2539" s="162" t="s">
        <v>246</v>
      </c>
      <c r="Y2539" s="162" t="s">
        <v>204</v>
      </c>
      <c r="Z2539" s="162" t="s">
        <v>246</v>
      </c>
      <c r="AA2539" s="162" t="s">
        <v>204</v>
      </c>
      <c r="AB2539" s="162" t="s">
        <v>246</v>
      </c>
      <c r="AC2539" s="162" t="s">
        <v>204</v>
      </c>
      <c r="AD2539" s="162" t="s">
        <v>204</v>
      </c>
      <c r="AE2539" s="162" t="s">
        <v>204</v>
      </c>
      <c r="AF2539" s="162" t="s">
        <v>204</v>
      </c>
      <c r="AG2539" s="162" t="s">
        <v>197</v>
      </c>
    </row>
    <row r="2540" spans="1:33" x14ac:dyDescent="0.25">
      <c r="A2540" s="162" t="s">
        <v>252</v>
      </c>
      <c r="B2540" s="162" t="s">
        <v>197</v>
      </c>
      <c r="C2540" s="162" t="s">
        <v>197</v>
      </c>
      <c r="D2540" s="162" t="s">
        <v>1358</v>
      </c>
      <c r="E2540" s="162" t="s">
        <v>197</v>
      </c>
      <c r="F2540" s="162" t="s">
        <v>1359</v>
      </c>
      <c r="G2540" s="162" t="s">
        <v>1707</v>
      </c>
      <c r="H2540" s="162" t="s">
        <v>2438</v>
      </c>
      <c r="I2540" s="162" t="s">
        <v>197</v>
      </c>
      <c r="J2540" s="162" t="s">
        <v>187</v>
      </c>
      <c r="K2540" s="162" t="s">
        <v>47</v>
      </c>
      <c r="L2540" s="162">
        <v>2</v>
      </c>
      <c r="M2540" s="162">
        <v>2021</v>
      </c>
      <c r="N2540" s="162" t="s">
        <v>4070</v>
      </c>
      <c r="O2540" s="162">
        <v>6</v>
      </c>
      <c r="P2540" s="162" t="s">
        <v>246</v>
      </c>
      <c r="Q2540" s="162" t="s">
        <v>246</v>
      </c>
      <c r="R2540" s="162" t="s">
        <v>242</v>
      </c>
      <c r="S2540" s="162" t="s">
        <v>204</v>
      </c>
      <c r="T2540" s="162" t="s">
        <v>204</v>
      </c>
      <c r="U2540" s="162" t="s">
        <v>246</v>
      </c>
      <c r="V2540" s="162" t="s">
        <v>246</v>
      </c>
      <c r="W2540" s="162" t="s">
        <v>204</v>
      </c>
      <c r="X2540" s="162" t="s">
        <v>246</v>
      </c>
      <c r="Y2540" s="162" t="s">
        <v>204</v>
      </c>
      <c r="Z2540" s="162" t="s">
        <v>246</v>
      </c>
      <c r="AA2540" s="162" t="s">
        <v>204</v>
      </c>
      <c r="AB2540" s="162" t="s">
        <v>246</v>
      </c>
      <c r="AC2540" s="162" t="s">
        <v>204</v>
      </c>
      <c r="AD2540" s="162" t="s">
        <v>204</v>
      </c>
      <c r="AE2540" s="162" t="s">
        <v>204</v>
      </c>
      <c r="AF2540" s="162" t="s">
        <v>204</v>
      </c>
      <c r="AG2540" s="162" t="s">
        <v>197</v>
      </c>
    </row>
    <row r="2541" spans="1:33" x14ac:dyDescent="0.25">
      <c r="A2541" s="162" t="s">
        <v>252</v>
      </c>
      <c r="B2541" s="162" t="s">
        <v>197</v>
      </c>
      <c r="C2541" s="162" t="s">
        <v>197</v>
      </c>
      <c r="D2541" s="162" t="s">
        <v>1358</v>
      </c>
      <c r="E2541" s="162" t="s">
        <v>197</v>
      </c>
      <c r="F2541" s="162" t="s">
        <v>1359</v>
      </c>
      <c r="G2541" s="162" t="s">
        <v>1707</v>
      </c>
      <c r="H2541" s="162" t="s">
        <v>2438</v>
      </c>
      <c r="I2541" s="162" t="s">
        <v>197</v>
      </c>
      <c r="J2541" s="162" t="s">
        <v>187</v>
      </c>
      <c r="K2541" s="162" t="s">
        <v>47</v>
      </c>
      <c r="L2541" s="162">
        <v>4</v>
      </c>
      <c r="M2541" s="162">
        <v>2021</v>
      </c>
      <c r="N2541" s="162" t="s">
        <v>4073</v>
      </c>
      <c r="O2541" s="162">
        <v>13</v>
      </c>
      <c r="P2541" s="162" t="s">
        <v>246</v>
      </c>
      <c r="Q2541" s="162" t="s">
        <v>246</v>
      </c>
      <c r="R2541" s="162" t="s">
        <v>242</v>
      </c>
      <c r="S2541" s="162" t="s">
        <v>204</v>
      </c>
      <c r="T2541" s="162" t="s">
        <v>204</v>
      </c>
      <c r="U2541" s="162" t="s">
        <v>246</v>
      </c>
      <c r="V2541" s="162" t="s">
        <v>246</v>
      </c>
      <c r="W2541" s="162" t="s">
        <v>204</v>
      </c>
      <c r="X2541" s="162" t="s">
        <v>246</v>
      </c>
      <c r="Y2541" s="162" t="s">
        <v>204</v>
      </c>
      <c r="Z2541" s="162" t="s">
        <v>246</v>
      </c>
      <c r="AA2541" s="162" t="s">
        <v>204</v>
      </c>
      <c r="AB2541" s="162" t="s">
        <v>246</v>
      </c>
      <c r="AC2541" s="162" t="s">
        <v>204</v>
      </c>
      <c r="AD2541" s="162" t="s">
        <v>204</v>
      </c>
      <c r="AE2541" s="162" t="s">
        <v>204</v>
      </c>
      <c r="AF2541" s="162" t="s">
        <v>204</v>
      </c>
      <c r="AG2541" s="162" t="s">
        <v>197</v>
      </c>
    </row>
    <row r="2542" spans="1:33" x14ac:dyDescent="0.25">
      <c r="A2542" s="162" t="s">
        <v>252</v>
      </c>
      <c r="B2542" s="162" t="s">
        <v>197</v>
      </c>
      <c r="C2542" s="162" t="s">
        <v>197</v>
      </c>
      <c r="D2542" s="162" t="s">
        <v>1358</v>
      </c>
      <c r="E2542" s="162" t="s">
        <v>197</v>
      </c>
      <c r="F2542" s="162" t="s">
        <v>1359</v>
      </c>
      <c r="G2542" s="162" t="s">
        <v>1707</v>
      </c>
      <c r="H2542" s="162" t="s">
        <v>2438</v>
      </c>
      <c r="I2542" s="162" t="s">
        <v>197</v>
      </c>
      <c r="J2542" s="162" t="s">
        <v>187</v>
      </c>
      <c r="K2542" s="162" t="s">
        <v>47</v>
      </c>
      <c r="L2542" s="162">
        <v>1</v>
      </c>
      <c r="M2542" s="162">
        <v>2021</v>
      </c>
      <c r="N2542" s="162" t="s">
        <v>4071</v>
      </c>
      <c r="O2542" s="162">
        <v>3</v>
      </c>
      <c r="P2542" s="162" t="s">
        <v>246</v>
      </c>
      <c r="Q2542" s="162" t="s">
        <v>246</v>
      </c>
      <c r="R2542" s="162" t="s">
        <v>242</v>
      </c>
      <c r="S2542" s="162" t="s">
        <v>204</v>
      </c>
      <c r="T2542" s="162" t="s">
        <v>204</v>
      </c>
      <c r="U2542" s="162" t="s">
        <v>246</v>
      </c>
      <c r="V2542" s="162" t="s">
        <v>246</v>
      </c>
      <c r="W2542" s="162" t="s">
        <v>204</v>
      </c>
      <c r="X2542" s="162" t="s">
        <v>246</v>
      </c>
      <c r="Y2542" s="162" t="s">
        <v>204</v>
      </c>
      <c r="Z2542" s="162" t="s">
        <v>246</v>
      </c>
      <c r="AA2542" s="162" t="s">
        <v>204</v>
      </c>
      <c r="AB2542" s="162" t="s">
        <v>246</v>
      </c>
      <c r="AC2542" s="162" t="s">
        <v>204</v>
      </c>
      <c r="AD2542" s="162" t="s">
        <v>204</v>
      </c>
      <c r="AE2542" s="162" t="s">
        <v>204</v>
      </c>
      <c r="AF2542" s="162" t="s">
        <v>204</v>
      </c>
      <c r="AG2542" s="162" t="s">
        <v>197</v>
      </c>
    </row>
    <row r="2543" spans="1:33" x14ac:dyDescent="0.25">
      <c r="A2543" s="162" t="s">
        <v>252</v>
      </c>
      <c r="B2543" s="162" t="s">
        <v>197</v>
      </c>
      <c r="C2543" s="162" t="s">
        <v>197</v>
      </c>
      <c r="D2543" s="162" t="s">
        <v>1358</v>
      </c>
      <c r="E2543" s="162" t="s">
        <v>197</v>
      </c>
      <c r="F2543" s="162" t="s">
        <v>1359</v>
      </c>
      <c r="G2543" s="162" t="s">
        <v>1707</v>
      </c>
      <c r="H2543" s="162" t="s">
        <v>2438</v>
      </c>
      <c r="I2543" s="162" t="s">
        <v>197</v>
      </c>
      <c r="J2543" s="162" t="s">
        <v>187</v>
      </c>
      <c r="K2543" s="162" t="s">
        <v>47</v>
      </c>
      <c r="L2543" s="162">
        <v>6</v>
      </c>
      <c r="M2543" s="162">
        <v>2021</v>
      </c>
      <c r="N2543" s="162" t="s">
        <v>4074</v>
      </c>
      <c r="O2543" s="162">
        <v>14</v>
      </c>
      <c r="P2543" s="162" t="s">
        <v>246</v>
      </c>
      <c r="Q2543" s="162" t="s">
        <v>246</v>
      </c>
      <c r="R2543" s="162" t="s">
        <v>242</v>
      </c>
      <c r="S2543" s="162" t="s">
        <v>204</v>
      </c>
      <c r="T2543" s="162" t="s">
        <v>204</v>
      </c>
      <c r="U2543" s="162" t="s">
        <v>246</v>
      </c>
      <c r="V2543" s="162" t="s">
        <v>246</v>
      </c>
      <c r="W2543" s="162" t="s">
        <v>204</v>
      </c>
      <c r="X2543" s="162" t="s">
        <v>246</v>
      </c>
      <c r="Y2543" s="162" t="s">
        <v>204</v>
      </c>
      <c r="Z2543" s="162" t="s">
        <v>246</v>
      </c>
      <c r="AA2543" s="162" t="s">
        <v>204</v>
      </c>
      <c r="AB2543" s="162" t="s">
        <v>246</v>
      </c>
      <c r="AC2543" s="162" t="s">
        <v>204</v>
      </c>
      <c r="AD2543" s="162" t="s">
        <v>204</v>
      </c>
      <c r="AE2543" s="162" t="s">
        <v>204</v>
      </c>
      <c r="AF2543" s="162" t="s">
        <v>204</v>
      </c>
      <c r="AG2543" s="162" t="s">
        <v>197</v>
      </c>
    </row>
    <row r="2544" spans="1:33" x14ac:dyDescent="0.25">
      <c r="A2544" s="162" t="s">
        <v>252</v>
      </c>
      <c r="B2544" s="162" t="s">
        <v>197</v>
      </c>
      <c r="C2544" s="162" t="s">
        <v>197</v>
      </c>
      <c r="D2544" s="162" t="s">
        <v>1358</v>
      </c>
      <c r="E2544" s="162" t="s">
        <v>197</v>
      </c>
      <c r="F2544" s="162" t="s">
        <v>1359</v>
      </c>
      <c r="G2544" s="162" t="s">
        <v>1707</v>
      </c>
      <c r="H2544" s="162" t="s">
        <v>2438</v>
      </c>
      <c r="I2544" s="162" t="s">
        <v>197</v>
      </c>
      <c r="J2544" s="162" t="s">
        <v>187</v>
      </c>
      <c r="K2544" s="162" t="s">
        <v>47</v>
      </c>
      <c r="L2544" s="162">
        <v>3</v>
      </c>
      <c r="M2544" s="162">
        <v>2021</v>
      </c>
      <c r="N2544" s="162" t="s">
        <v>4069</v>
      </c>
      <c r="O2544" s="162">
        <v>9</v>
      </c>
      <c r="P2544" s="162" t="s">
        <v>246</v>
      </c>
      <c r="Q2544" s="162" t="s">
        <v>246</v>
      </c>
      <c r="R2544" s="162" t="s">
        <v>242</v>
      </c>
      <c r="S2544" s="162" t="s">
        <v>204</v>
      </c>
      <c r="T2544" s="162" t="s">
        <v>204</v>
      </c>
      <c r="U2544" s="162" t="s">
        <v>246</v>
      </c>
      <c r="V2544" s="162" t="s">
        <v>246</v>
      </c>
      <c r="W2544" s="162" t="s">
        <v>204</v>
      </c>
      <c r="X2544" s="162" t="s">
        <v>246</v>
      </c>
      <c r="Y2544" s="162" t="s">
        <v>204</v>
      </c>
      <c r="Z2544" s="162" t="s">
        <v>246</v>
      </c>
      <c r="AA2544" s="162" t="s">
        <v>204</v>
      </c>
      <c r="AB2544" s="162" t="s">
        <v>246</v>
      </c>
      <c r="AC2544" s="162" t="s">
        <v>204</v>
      </c>
      <c r="AD2544" s="162" t="s">
        <v>204</v>
      </c>
      <c r="AE2544" s="162" t="s">
        <v>204</v>
      </c>
      <c r="AF2544" s="162" t="s">
        <v>204</v>
      </c>
      <c r="AG2544" s="162" t="s">
        <v>197</v>
      </c>
    </row>
    <row r="2545" spans="1:33" x14ac:dyDescent="0.25">
      <c r="A2545" s="162" t="s">
        <v>252</v>
      </c>
      <c r="B2545" s="162" t="s">
        <v>197</v>
      </c>
      <c r="C2545" s="162" t="s">
        <v>197</v>
      </c>
      <c r="D2545" s="162" t="s">
        <v>1358</v>
      </c>
      <c r="E2545" s="162" t="s">
        <v>197</v>
      </c>
      <c r="F2545" s="162" t="s">
        <v>1359</v>
      </c>
      <c r="G2545" s="162" t="s">
        <v>1707</v>
      </c>
      <c r="H2545" s="162" t="s">
        <v>2438</v>
      </c>
      <c r="I2545" s="162" t="s">
        <v>197</v>
      </c>
      <c r="J2545" s="162" t="s">
        <v>187</v>
      </c>
      <c r="K2545" s="162" t="s">
        <v>47</v>
      </c>
      <c r="L2545" s="162">
        <v>5</v>
      </c>
      <c r="M2545" s="162">
        <v>2021</v>
      </c>
      <c r="N2545" s="162" t="s">
        <v>4072</v>
      </c>
      <c r="O2545" s="162">
        <v>14</v>
      </c>
      <c r="P2545" s="162" t="s">
        <v>246</v>
      </c>
      <c r="Q2545" s="162" t="s">
        <v>246</v>
      </c>
      <c r="R2545" s="162" t="s">
        <v>242</v>
      </c>
      <c r="S2545" s="162" t="s">
        <v>204</v>
      </c>
      <c r="T2545" s="162" t="s">
        <v>204</v>
      </c>
      <c r="U2545" s="162" t="s">
        <v>246</v>
      </c>
      <c r="V2545" s="162" t="s">
        <v>246</v>
      </c>
      <c r="W2545" s="162" t="s">
        <v>204</v>
      </c>
      <c r="X2545" s="162" t="s">
        <v>246</v>
      </c>
      <c r="Y2545" s="162" t="s">
        <v>204</v>
      </c>
      <c r="Z2545" s="162" t="s">
        <v>246</v>
      </c>
      <c r="AA2545" s="162" t="s">
        <v>204</v>
      </c>
      <c r="AB2545" s="162" t="s">
        <v>246</v>
      </c>
      <c r="AC2545" s="162" t="s">
        <v>204</v>
      </c>
      <c r="AD2545" s="162" t="s">
        <v>204</v>
      </c>
      <c r="AE2545" s="162" t="s">
        <v>204</v>
      </c>
      <c r="AF2545" s="162" t="s">
        <v>204</v>
      </c>
      <c r="AG2545" s="162" t="s">
        <v>197</v>
      </c>
    </row>
    <row r="2546" spans="1:33" x14ac:dyDescent="0.25">
      <c r="A2546" s="162" t="s">
        <v>252</v>
      </c>
      <c r="B2546" s="162" t="s">
        <v>197</v>
      </c>
      <c r="C2546" s="162" t="s">
        <v>197</v>
      </c>
      <c r="D2546" s="162" t="s">
        <v>1358</v>
      </c>
      <c r="E2546" s="162" t="s">
        <v>197</v>
      </c>
      <c r="F2546" s="162" t="s">
        <v>1359</v>
      </c>
      <c r="G2546" s="162" t="s">
        <v>2648</v>
      </c>
      <c r="H2546" s="162" t="s">
        <v>2649</v>
      </c>
      <c r="I2546" s="162" t="s">
        <v>197</v>
      </c>
      <c r="J2546" s="162" t="s">
        <v>187</v>
      </c>
      <c r="K2546" s="162" t="s">
        <v>47</v>
      </c>
      <c r="L2546" s="162">
        <v>6</v>
      </c>
      <c r="M2546" s="162">
        <v>2021</v>
      </c>
      <c r="N2546" s="162" t="s">
        <v>4075</v>
      </c>
      <c r="O2546" s="162">
        <v>14</v>
      </c>
      <c r="P2546" s="162" t="s">
        <v>246</v>
      </c>
      <c r="Q2546" s="162" t="s">
        <v>246</v>
      </c>
      <c r="R2546" s="162" t="s">
        <v>242</v>
      </c>
      <c r="S2546" s="162" t="s">
        <v>204</v>
      </c>
      <c r="T2546" s="162" t="s">
        <v>204</v>
      </c>
      <c r="U2546" s="162" t="s">
        <v>246</v>
      </c>
      <c r="V2546" s="162" t="s">
        <v>246</v>
      </c>
      <c r="W2546" s="162" t="s">
        <v>204</v>
      </c>
      <c r="X2546" s="162" t="s">
        <v>246</v>
      </c>
      <c r="Y2546" s="162" t="s">
        <v>204</v>
      </c>
      <c r="Z2546" s="162" t="s">
        <v>246</v>
      </c>
      <c r="AA2546" s="162" t="s">
        <v>204</v>
      </c>
      <c r="AB2546" s="162" t="s">
        <v>246</v>
      </c>
      <c r="AC2546" s="162" t="s">
        <v>204</v>
      </c>
      <c r="AD2546" s="162" t="s">
        <v>204</v>
      </c>
      <c r="AE2546" s="162" t="s">
        <v>204</v>
      </c>
      <c r="AF2546" s="162" t="s">
        <v>204</v>
      </c>
      <c r="AG2546" s="162" t="s">
        <v>197</v>
      </c>
    </row>
    <row r="2547" spans="1:33" x14ac:dyDescent="0.25">
      <c r="A2547" s="162" t="s">
        <v>252</v>
      </c>
      <c r="B2547" s="162" t="s">
        <v>197</v>
      </c>
      <c r="C2547" s="162" t="s">
        <v>197</v>
      </c>
      <c r="D2547" s="162" t="s">
        <v>1358</v>
      </c>
      <c r="E2547" s="162" t="s">
        <v>197</v>
      </c>
      <c r="F2547" s="162" t="s">
        <v>1359</v>
      </c>
      <c r="G2547" s="162" t="s">
        <v>2648</v>
      </c>
      <c r="H2547" s="162" t="s">
        <v>2649</v>
      </c>
      <c r="I2547" s="162" t="s">
        <v>197</v>
      </c>
      <c r="J2547" s="162" t="s">
        <v>187</v>
      </c>
      <c r="K2547" s="162" t="s">
        <v>47</v>
      </c>
      <c r="L2547" s="162">
        <v>3</v>
      </c>
      <c r="M2547" s="162">
        <v>2021</v>
      </c>
      <c r="N2547" s="162" t="s">
        <v>4078</v>
      </c>
      <c r="O2547" s="162">
        <v>9</v>
      </c>
      <c r="P2547" s="162" t="s">
        <v>246</v>
      </c>
      <c r="Q2547" s="162" t="s">
        <v>246</v>
      </c>
      <c r="R2547" s="162" t="s">
        <v>242</v>
      </c>
      <c r="S2547" s="162" t="s">
        <v>204</v>
      </c>
      <c r="T2547" s="162" t="s">
        <v>204</v>
      </c>
      <c r="U2547" s="162" t="s">
        <v>246</v>
      </c>
      <c r="V2547" s="162" t="s">
        <v>246</v>
      </c>
      <c r="W2547" s="162" t="s">
        <v>204</v>
      </c>
      <c r="X2547" s="162" t="s">
        <v>246</v>
      </c>
      <c r="Y2547" s="162" t="s">
        <v>204</v>
      </c>
      <c r="Z2547" s="162" t="s">
        <v>246</v>
      </c>
      <c r="AA2547" s="162" t="s">
        <v>204</v>
      </c>
      <c r="AB2547" s="162" t="s">
        <v>246</v>
      </c>
      <c r="AC2547" s="162" t="s">
        <v>204</v>
      </c>
      <c r="AD2547" s="162" t="s">
        <v>204</v>
      </c>
      <c r="AE2547" s="162" t="s">
        <v>204</v>
      </c>
      <c r="AF2547" s="162" t="s">
        <v>204</v>
      </c>
      <c r="AG2547" s="162" t="s">
        <v>197</v>
      </c>
    </row>
    <row r="2548" spans="1:33" x14ac:dyDescent="0.25">
      <c r="A2548" s="162" t="s">
        <v>252</v>
      </c>
      <c r="B2548" s="162" t="s">
        <v>197</v>
      </c>
      <c r="C2548" s="162" t="s">
        <v>197</v>
      </c>
      <c r="D2548" s="162" t="s">
        <v>1358</v>
      </c>
      <c r="E2548" s="162" t="s">
        <v>197</v>
      </c>
      <c r="F2548" s="162" t="s">
        <v>1359</v>
      </c>
      <c r="G2548" s="162" t="s">
        <v>2648</v>
      </c>
      <c r="H2548" s="162" t="s">
        <v>2649</v>
      </c>
      <c r="I2548" s="162" t="s">
        <v>197</v>
      </c>
      <c r="J2548" s="162" t="s">
        <v>187</v>
      </c>
      <c r="K2548" s="162" t="s">
        <v>47</v>
      </c>
      <c r="L2548" s="162">
        <v>5</v>
      </c>
      <c r="M2548" s="162">
        <v>2021</v>
      </c>
      <c r="N2548" s="162" t="s">
        <v>4080</v>
      </c>
      <c r="O2548" s="162">
        <v>14</v>
      </c>
      <c r="P2548" s="162" t="s">
        <v>246</v>
      </c>
      <c r="Q2548" s="162" t="s">
        <v>246</v>
      </c>
      <c r="R2548" s="162" t="s">
        <v>242</v>
      </c>
      <c r="S2548" s="162" t="s">
        <v>204</v>
      </c>
      <c r="T2548" s="162" t="s">
        <v>204</v>
      </c>
      <c r="U2548" s="162" t="s">
        <v>246</v>
      </c>
      <c r="V2548" s="162" t="s">
        <v>246</v>
      </c>
      <c r="W2548" s="162" t="s">
        <v>204</v>
      </c>
      <c r="X2548" s="162" t="s">
        <v>246</v>
      </c>
      <c r="Y2548" s="162" t="s">
        <v>204</v>
      </c>
      <c r="Z2548" s="162" t="s">
        <v>246</v>
      </c>
      <c r="AA2548" s="162" t="s">
        <v>204</v>
      </c>
      <c r="AB2548" s="162" t="s">
        <v>246</v>
      </c>
      <c r="AC2548" s="162" t="s">
        <v>204</v>
      </c>
      <c r="AD2548" s="162" t="s">
        <v>204</v>
      </c>
      <c r="AE2548" s="162" t="s">
        <v>204</v>
      </c>
      <c r="AF2548" s="162" t="s">
        <v>204</v>
      </c>
      <c r="AG2548" s="162" t="s">
        <v>197</v>
      </c>
    </row>
    <row r="2549" spans="1:33" x14ac:dyDescent="0.25">
      <c r="A2549" s="162" t="s">
        <v>252</v>
      </c>
      <c r="B2549" s="162" t="s">
        <v>197</v>
      </c>
      <c r="C2549" s="162" t="s">
        <v>197</v>
      </c>
      <c r="D2549" s="162" t="s">
        <v>1358</v>
      </c>
      <c r="E2549" s="162" t="s">
        <v>197</v>
      </c>
      <c r="F2549" s="162" t="s">
        <v>1359</v>
      </c>
      <c r="G2549" s="162" t="s">
        <v>2648</v>
      </c>
      <c r="H2549" s="162" t="s">
        <v>2649</v>
      </c>
      <c r="I2549" s="162" t="s">
        <v>197</v>
      </c>
      <c r="J2549" s="162" t="s">
        <v>187</v>
      </c>
      <c r="K2549" s="162" t="s">
        <v>47</v>
      </c>
      <c r="L2549" s="162">
        <v>1</v>
      </c>
      <c r="M2549" s="162">
        <v>2021</v>
      </c>
      <c r="N2549" s="162" t="s">
        <v>4076</v>
      </c>
      <c r="O2549" s="162">
        <v>4</v>
      </c>
      <c r="P2549" s="162" t="s">
        <v>246</v>
      </c>
      <c r="Q2549" s="162" t="s">
        <v>246</v>
      </c>
      <c r="R2549" s="162" t="s">
        <v>242</v>
      </c>
      <c r="S2549" s="162" t="s">
        <v>204</v>
      </c>
      <c r="T2549" s="162" t="s">
        <v>204</v>
      </c>
      <c r="U2549" s="162" t="s">
        <v>246</v>
      </c>
      <c r="V2549" s="162" t="s">
        <v>246</v>
      </c>
      <c r="W2549" s="162" t="s">
        <v>204</v>
      </c>
      <c r="X2549" s="162" t="s">
        <v>246</v>
      </c>
      <c r="Y2549" s="162" t="s">
        <v>204</v>
      </c>
      <c r="Z2549" s="162" t="s">
        <v>246</v>
      </c>
      <c r="AA2549" s="162" t="s">
        <v>204</v>
      </c>
      <c r="AB2549" s="162" t="s">
        <v>246</v>
      </c>
      <c r="AC2549" s="162" t="s">
        <v>204</v>
      </c>
      <c r="AD2549" s="162" t="s">
        <v>204</v>
      </c>
      <c r="AE2549" s="162" t="s">
        <v>204</v>
      </c>
      <c r="AF2549" s="162" t="s">
        <v>204</v>
      </c>
      <c r="AG2549" s="162" t="s">
        <v>197</v>
      </c>
    </row>
    <row r="2550" spans="1:33" x14ac:dyDescent="0.25">
      <c r="A2550" s="162" t="s">
        <v>252</v>
      </c>
      <c r="B2550" s="162" t="s">
        <v>197</v>
      </c>
      <c r="C2550" s="162" t="s">
        <v>197</v>
      </c>
      <c r="D2550" s="162" t="s">
        <v>1358</v>
      </c>
      <c r="E2550" s="162" t="s">
        <v>197</v>
      </c>
      <c r="F2550" s="162" t="s">
        <v>1359</v>
      </c>
      <c r="G2550" s="162" t="s">
        <v>2648</v>
      </c>
      <c r="H2550" s="162" t="s">
        <v>2649</v>
      </c>
      <c r="I2550" s="162" t="s">
        <v>197</v>
      </c>
      <c r="J2550" s="162" t="s">
        <v>187</v>
      </c>
      <c r="K2550" s="162" t="s">
        <v>47</v>
      </c>
      <c r="L2550" s="162">
        <v>4</v>
      </c>
      <c r="M2550" s="162">
        <v>2021</v>
      </c>
      <c r="N2550" s="162" t="s">
        <v>4079</v>
      </c>
      <c r="O2550" s="162">
        <v>14</v>
      </c>
      <c r="P2550" s="162" t="s">
        <v>246</v>
      </c>
      <c r="Q2550" s="162" t="s">
        <v>246</v>
      </c>
      <c r="R2550" s="162" t="s">
        <v>242</v>
      </c>
      <c r="S2550" s="162" t="s">
        <v>204</v>
      </c>
      <c r="T2550" s="162" t="s">
        <v>204</v>
      </c>
      <c r="U2550" s="162" t="s">
        <v>246</v>
      </c>
      <c r="V2550" s="162" t="s">
        <v>246</v>
      </c>
      <c r="W2550" s="162" t="s">
        <v>204</v>
      </c>
      <c r="X2550" s="162" t="s">
        <v>246</v>
      </c>
      <c r="Y2550" s="162" t="s">
        <v>204</v>
      </c>
      <c r="Z2550" s="162" t="s">
        <v>246</v>
      </c>
      <c r="AA2550" s="162" t="s">
        <v>204</v>
      </c>
      <c r="AB2550" s="162" t="s">
        <v>246</v>
      </c>
      <c r="AC2550" s="162" t="s">
        <v>204</v>
      </c>
      <c r="AD2550" s="162" t="s">
        <v>204</v>
      </c>
      <c r="AE2550" s="162" t="s">
        <v>204</v>
      </c>
      <c r="AF2550" s="162" t="s">
        <v>204</v>
      </c>
      <c r="AG2550" s="162" t="s">
        <v>197</v>
      </c>
    </row>
    <row r="2551" spans="1:33" x14ac:dyDescent="0.25">
      <c r="A2551" s="162" t="s">
        <v>252</v>
      </c>
      <c r="B2551" s="162" t="s">
        <v>197</v>
      </c>
      <c r="C2551" s="162" t="s">
        <v>197</v>
      </c>
      <c r="D2551" s="162" t="s">
        <v>1358</v>
      </c>
      <c r="E2551" s="162" t="s">
        <v>197</v>
      </c>
      <c r="F2551" s="162" t="s">
        <v>1359</v>
      </c>
      <c r="G2551" s="162" t="s">
        <v>2648</v>
      </c>
      <c r="H2551" s="162" t="s">
        <v>2649</v>
      </c>
      <c r="I2551" s="162" t="s">
        <v>197</v>
      </c>
      <c r="J2551" s="162" t="s">
        <v>187</v>
      </c>
      <c r="K2551" s="162" t="s">
        <v>47</v>
      </c>
      <c r="L2551" s="162">
        <v>2</v>
      </c>
      <c r="M2551" s="162">
        <v>2021</v>
      </c>
      <c r="N2551" s="162" t="s">
        <v>4077</v>
      </c>
      <c r="O2551" s="162">
        <v>7</v>
      </c>
      <c r="P2551" s="162" t="s">
        <v>246</v>
      </c>
      <c r="Q2551" s="162" t="s">
        <v>246</v>
      </c>
      <c r="R2551" s="162" t="s">
        <v>242</v>
      </c>
      <c r="S2551" s="162" t="s">
        <v>204</v>
      </c>
      <c r="T2551" s="162" t="s">
        <v>204</v>
      </c>
      <c r="U2551" s="162" t="s">
        <v>246</v>
      </c>
      <c r="V2551" s="162" t="s">
        <v>246</v>
      </c>
      <c r="W2551" s="162" t="s">
        <v>204</v>
      </c>
      <c r="X2551" s="162" t="s">
        <v>246</v>
      </c>
      <c r="Y2551" s="162" t="s">
        <v>204</v>
      </c>
      <c r="Z2551" s="162" t="s">
        <v>246</v>
      </c>
      <c r="AA2551" s="162" t="s">
        <v>204</v>
      </c>
      <c r="AB2551" s="162" t="s">
        <v>246</v>
      </c>
      <c r="AC2551" s="162" t="s">
        <v>204</v>
      </c>
      <c r="AD2551" s="162" t="s">
        <v>204</v>
      </c>
      <c r="AE2551" s="162" t="s">
        <v>204</v>
      </c>
      <c r="AF2551" s="162" t="s">
        <v>204</v>
      </c>
      <c r="AG2551" s="162" t="s">
        <v>197</v>
      </c>
    </row>
    <row r="2552" spans="1:33" x14ac:dyDescent="0.25">
      <c r="A2552" s="162" t="s">
        <v>252</v>
      </c>
      <c r="B2552" s="162" t="s">
        <v>197</v>
      </c>
      <c r="C2552" s="162" t="s">
        <v>197</v>
      </c>
      <c r="D2552" s="162" t="s">
        <v>1358</v>
      </c>
      <c r="E2552" s="162" t="s">
        <v>197</v>
      </c>
      <c r="F2552" s="162" t="s">
        <v>1359</v>
      </c>
      <c r="G2552" s="162" t="s">
        <v>2156</v>
      </c>
      <c r="H2552" s="162" t="s">
        <v>2157</v>
      </c>
      <c r="I2552" s="162" t="s">
        <v>2158</v>
      </c>
      <c r="J2552" s="162" t="s">
        <v>186</v>
      </c>
      <c r="K2552" s="162" t="s">
        <v>10</v>
      </c>
      <c r="L2552" s="162">
        <v>7</v>
      </c>
      <c r="M2552" s="162">
        <v>2020</v>
      </c>
      <c r="N2552" s="162" t="s">
        <v>4081</v>
      </c>
      <c r="O2552" s="162">
        <v>16339</v>
      </c>
      <c r="P2552" s="162" t="s">
        <v>246</v>
      </c>
      <c r="Q2552" s="162" t="s">
        <v>246</v>
      </c>
      <c r="R2552" s="162" t="s">
        <v>242</v>
      </c>
      <c r="S2552" s="162" t="s">
        <v>204</v>
      </c>
      <c r="T2552" s="162" t="s">
        <v>204</v>
      </c>
      <c r="U2552" s="162" t="s">
        <v>246</v>
      </c>
      <c r="V2552" s="162" t="s">
        <v>246</v>
      </c>
      <c r="W2552" s="162" t="s">
        <v>204</v>
      </c>
      <c r="X2552" s="162" t="s">
        <v>205</v>
      </c>
      <c r="Y2552" s="162" t="s">
        <v>204</v>
      </c>
      <c r="Z2552" s="162" t="s">
        <v>246</v>
      </c>
      <c r="AA2552" s="162" t="s">
        <v>204</v>
      </c>
      <c r="AB2552" s="162" t="s">
        <v>246</v>
      </c>
      <c r="AC2552" s="162" t="s">
        <v>204</v>
      </c>
      <c r="AD2552" s="162" t="s">
        <v>204</v>
      </c>
      <c r="AE2552" s="162" t="s">
        <v>246</v>
      </c>
      <c r="AF2552" s="162" t="s">
        <v>204</v>
      </c>
      <c r="AG2552" s="162" t="s">
        <v>197</v>
      </c>
    </row>
    <row r="2553" spans="1:33" x14ac:dyDescent="0.25">
      <c r="A2553" s="162" t="s">
        <v>252</v>
      </c>
      <c r="B2553" s="162" t="s">
        <v>197</v>
      </c>
      <c r="C2553" s="162" t="s">
        <v>197</v>
      </c>
      <c r="D2553" s="162" t="s">
        <v>1358</v>
      </c>
      <c r="E2553" s="162" t="s">
        <v>197</v>
      </c>
      <c r="F2553" s="162" t="s">
        <v>1359</v>
      </c>
      <c r="G2553" s="162" t="s">
        <v>2156</v>
      </c>
      <c r="H2553" s="162" t="s">
        <v>2157</v>
      </c>
      <c r="I2553" s="162" t="s">
        <v>2158</v>
      </c>
      <c r="J2553" s="162" t="s">
        <v>186</v>
      </c>
      <c r="K2553" s="162" t="s">
        <v>10</v>
      </c>
      <c r="L2553" s="162">
        <v>1</v>
      </c>
      <c r="M2553" s="162">
        <v>2021</v>
      </c>
      <c r="N2553" s="162" t="s">
        <v>4082</v>
      </c>
      <c r="O2553" s="162">
        <v>12843</v>
      </c>
      <c r="P2553" s="162" t="s">
        <v>246</v>
      </c>
      <c r="Q2553" s="162" t="s">
        <v>246</v>
      </c>
      <c r="R2553" s="162" t="s">
        <v>242</v>
      </c>
      <c r="S2553" s="162" t="s">
        <v>204</v>
      </c>
      <c r="T2553" s="162" t="s">
        <v>204</v>
      </c>
      <c r="U2553" s="162" t="s">
        <v>246</v>
      </c>
      <c r="V2553" s="162" t="s">
        <v>246</v>
      </c>
      <c r="W2553" s="162" t="s">
        <v>204</v>
      </c>
      <c r="X2553" s="162" t="s">
        <v>205</v>
      </c>
      <c r="Y2553" s="162" t="s">
        <v>204</v>
      </c>
      <c r="Z2553" s="162" t="s">
        <v>246</v>
      </c>
      <c r="AA2553" s="162" t="s">
        <v>204</v>
      </c>
      <c r="AB2553" s="162" t="s">
        <v>246</v>
      </c>
      <c r="AC2553" s="162" t="s">
        <v>204</v>
      </c>
      <c r="AD2553" s="162" t="s">
        <v>204</v>
      </c>
      <c r="AE2553" s="162" t="s">
        <v>246</v>
      </c>
      <c r="AF2553" s="162" t="s">
        <v>204</v>
      </c>
      <c r="AG2553" s="162" t="s">
        <v>197</v>
      </c>
    </row>
    <row r="2554" spans="1:33" x14ac:dyDescent="0.25">
      <c r="A2554" s="162" t="s">
        <v>252</v>
      </c>
      <c r="B2554" s="162" t="s">
        <v>197</v>
      </c>
      <c r="C2554" s="162" t="s">
        <v>197</v>
      </c>
      <c r="D2554" s="162" t="s">
        <v>1358</v>
      </c>
      <c r="E2554" s="162" t="s">
        <v>197</v>
      </c>
      <c r="F2554" s="162" t="s">
        <v>1359</v>
      </c>
      <c r="G2554" s="162" t="s">
        <v>2683</v>
      </c>
      <c r="H2554" s="162" t="s">
        <v>2684</v>
      </c>
      <c r="I2554" s="162" t="s">
        <v>1411</v>
      </c>
      <c r="J2554" s="162" t="s">
        <v>1412</v>
      </c>
      <c r="K2554" s="162" t="s">
        <v>2578</v>
      </c>
      <c r="L2554" s="162">
        <v>10</v>
      </c>
      <c r="M2554" s="162">
        <v>2020</v>
      </c>
      <c r="N2554" s="162" t="s">
        <v>4083</v>
      </c>
      <c r="O2554" s="162">
        <v>17</v>
      </c>
      <c r="P2554" s="162" t="s">
        <v>246</v>
      </c>
      <c r="Q2554" s="162" t="s">
        <v>246</v>
      </c>
      <c r="R2554" s="162" t="s">
        <v>242</v>
      </c>
      <c r="S2554" s="162" t="s">
        <v>204</v>
      </c>
      <c r="T2554" s="162" t="s">
        <v>204</v>
      </c>
      <c r="U2554" s="162" t="s">
        <v>246</v>
      </c>
      <c r="V2554" s="162" t="s">
        <v>246</v>
      </c>
      <c r="W2554" s="162" t="s">
        <v>204</v>
      </c>
      <c r="X2554" s="162" t="s">
        <v>246</v>
      </c>
      <c r="Y2554" s="162" t="s">
        <v>205</v>
      </c>
      <c r="Z2554" s="162" t="s">
        <v>246</v>
      </c>
      <c r="AA2554" s="162" t="s">
        <v>204</v>
      </c>
      <c r="AB2554" s="162" t="s">
        <v>246</v>
      </c>
      <c r="AC2554" s="162" t="s">
        <v>204</v>
      </c>
      <c r="AD2554" s="162" t="s">
        <v>204</v>
      </c>
      <c r="AE2554" s="162" t="s">
        <v>246</v>
      </c>
      <c r="AF2554" s="162" t="s">
        <v>204</v>
      </c>
      <c r="AG2554" s="162" t="s">
        <v>197</v>
      </c>
    </row>
    <row r="2555" spans="1:33" x14ac:dyDescent="0.25">
      <c r="A2555" s="162" t="s">
        <v>252</v>
      </c>
      <c r="B2555" s="162" t="s">
        <v>197</v>
      </c>
      <c r="C2555" s="162" t="s">
        <v>197</v>
      </c>
      <c r="D2555" s="162" t="s">
        <v>1358</v>
      </c>
      <c r="E2555" s="162" t="s">
        <v>197</v>
      </c>
      <c r="F2555" s="162" t="s">
        <v>1359</v>
      </c>
      <c r="G2555" s="162" t="s">
        <v>2683</v>
      </c>
      <c r="H2555" s="162" t="s">
        <v>2684</v>
      </c>
      <c r="I2555" s="162" t="s">
        <v>1411</v>
      </c>
      <c r="J2555" s="162" t="s">
        <v>1412</v>
      </c>
      <c r="K2555" s="162" t="s">
        <v>2578</v>
      </c>
      <c r="L2555" s="162">
        <v>11</v>
      </c>
      <c r="M2555" s="162">
        <v>2020</v>
      </c>
      <c r="N2555" s="162" t="s">
        <v>4085</v>
      </c>
      <c r="O2555" s="162">
        <v>217</v>
      </c>
      <c r="P2555" s="162" t="s">
        <v>246</v>
      </c>
      <c r="Q2555" s="162" t="s">
        <v>246</v>
      </c>
      <c r="R2555" s="162" t="s">
        <v>242</v>
      </c>
      <c r="S2555" s="162" t="s">
        <v>204</v>
      </c>
      <c r="T2555" s="162" t="s">
        <v>204</v>
      </c>
      <c r="U2555" s="162" t="s">
        <v>246</v>
      </c>
      <c r="V2555" s="162" t="s">
        <v>246</v>
      </c>
      <c r="W2555" s="162" t="s">
        <v>204</v>
      </c>
      <c r="X2555" s="162" t="s">
        <v>246</v>
      </c>
      <c r="Y2555" s="162" t="s">
        <v>205</v>
      </c>
      <c r="Z2555" s="162" t="s">
        <v>246</v>
      </c>
      <c r="AA2555" s="162" t="s">
        <v>204</v>
      </c>
      <c r="AB2555" s="162" t="s">
        <v>246</v>
      </c>
      <c r="AC2555" s="162" t="s">
        <v>204</v>
      </c>
      <c r="AD2555" s="162" t="s">
        <v>204</v>
      </c>
      <c r="AE2555" s="162" t="s">
        <v>246</v>
      </c>
      <c r="AF2555" s="162" t="s">
        <v>204</v>
      </c>
      <c r="AG2555" s="162" t="s">
        <v>197</v>
      </c>
    </row>
    <row r="2556" spans="1:33" x14ac:dyDescent="0.25">
      <c r="A2556" s="162" t="s">
        <v>252</v>
      </c>
      <c r="B2556" s="162" t="s">
        <v>197</v>
      </c>
      <c r="C2556" s="162" t="s">
        <v>197</v>
      </c>
      <c r="D2556" s="162" t="s">
        <v>1358</v>
      </c>
      <c r="E2556" s="162" t="s">
        <v>197</v>
      </c>
      <c r="F2556" s="162" t="s">
        <v>1359</v>
      </c>
      <c r="G2556" s="162" t="s">
        <v>2683</v>
      </c>
      <c r="H2556" s="162" t="s">
        <v>2684</v>
      </c>
      <c r="I2556" s="162" t="s">
        <v>1411</v>
      </c>
      <c r="J2556" s="162" t="s">
        <v>1412</v>
      </c>
      <c r="K2556" s="162" t="s">
        <v>2578</v>
      </c>
      <c r="L2556" s="162">
        <v>11</v>
      </c>
      <c r="M2556" s="162">
        <v>2020</v>
      </c>
      <c r="N2556" s="162" t="s">
        <v>4084</v>
      </c>
      <c r="O2556" s="162">
        <v>500</v>
      </c>
      <c r="P2556" s="162" t="s">
        <v>246</v>
      </c>
      <c r="Q2556" s="162" t="s">
        <v>246</v>
      </c>
      <c r="R2556" s="162" t="s">
        <v>242</v>
      </c>
      <c r="S2556" s="162" t="s">
        <v>204</v>
      </c>
      <c r="T2556" s="162" t="s">
        <v>204</v>
      </c>
      <c r="U2556" s="162" t="s">
        <v>246</v>
      </c>
      <c r="V2556" s="162" t="s">
        <v>246</v>
      </c>
      <c r="W2556" s="162" t="s">
        <v>204</v>
      </c>
      <c r="X2556" s="162" t="s">
        <v>246</v>
      </c>
      <c r="Y2556" s="162" t="s">
        <v>205</v>
      </c>
      <c r="Z2556" s="162" t="s">
        <v>246</v>
      </c>
      <c r="AA2556" s="162" t="s">
        <v>204</v>
      </c>
      <c r="AB2556" s="162" t="s">
        <v>246</v>
      </c>
      <c r="AC2556" s="162" t="s">
        <v>204</v>
      </c>
      <c r="AD2556" s="162" t="s">
        <v>204</v>
      </c>
      <c r="AE2556" s="162" t="s">
        <v>246</v>
      </c>
      <c r="AF2556" s="162" t="s">
        <v>204</v>
      </c>
      <c r="AG2556" s="162" t="s">
        <v>197</v>
      </c>
    </row>
    <row r="2557" spans="1:33" x14ac:dyDescent="0.25">
      <c r="A2557" s="162" t="s">
        <v>252</v>
      </c>
      <c r="B2557" s="162" t="s">
        <v>197</v>
      </c>
      <c r="C2557" s="162" t="s">
        <v>197</v>
      </c>
      <c r="D2557" s="162" t="s">
        <v>1358</v>
      </c>
      <c r="E2557" s="162" t="s">
        <v>197</v>
      </c>
      <c r="F2557" s="162" t="s">
        <v>1359</v>
      </c>
      <c r="G2557" s="162" t="s">
        <v>2683</v>
      </c>
      <c r="H2557" s="162" t="s">
        <v>2684</v>
      </c>
      <c r="I2557" s="162" t="s">
        <v>1411</v>
      </c>
      <c r="J2557" s="162" t="s">
        <v>1412</v>
      </c>
      <c r="K2557" s="162" t="s">
        <v>2578</v>
      </c>
      <c r="L2557" s="162">
        <v>11</v>
      </c>
      <c r="M2557" s="162">
        <v>2020</v>
      </c>
      <c r="N2557" s="162" t="s">
        <v>4086</v>
      </c>
      <c r="O2557" s="162">
        <v>3255</v>
      </c>
      <c r="P2557" s="162" t="s">
        <v>246</v>
      </c>
      <c r="Q2557" s="162" t="s">
        <v>246</v>
      </c>
      <c r="R2557" s="162" t="s">
        <v>242</v>
      </c>
      <c r="S2557" s="162" t="s">
        <v>204</v>
      </c>
      <c r="T2557" s="162" t="s">
        <v>204</v>
      </c>
      <c r="U2557" s="162" t="s">
        <v>246</v>
      </c>
      <c r="V2557" s="162" t="s">
        <v>246</v>
      </c>
      <c r="W2557" s="162" t="s">
        <v>204</v>
      </c>
      <c r="X2557" s="162" t="s">
        <v>246</v>
      </c>
      <c r="Y2557" s="162" t="s">
        <v>205</v>
      </c>
      <c r="Z2557" s="162" t="s">
        <v>246</v>
      </c>
      <c r="AA2557" s="162" t="s">
        <v>204</v>
      </c>
      <c r="AB2557" s="162" t="s">
        <v>246</v>
      </c>
      <c r="AC2557" s="162" t="s">
        <v>204</v>
      </c>
      <c r="AD2557" s="162" t="s">
        <v>204</v>
      </c>
      <c r="AE2557" s="162" t="s">
        <v>246</v>
      </c>
      <c r="AF2557" s="162" t="s">
        <v>204</v>
      </c>
      <c r="AG2557" s="162" t="s">
        <v>197</v>
      </c>
    </row>
    <row r="2558" spans="1:33" x14ac:dyDescent="0.25">
      <c r="A2558" s="162" t="s">
        <v>252</v>
      </c>
      <c r="B2558" s="162" t="s">
        <v>197</v>
      </c>
      <c r="C2558" s="162" t="s">
        <v>197</v>
      </c>
      <c r="D2558" s="162" t="s">
        <v>1358</v>
      </c>
      <c r="E2558" s="162" t="s">
        <v>197</v>
      </c>
      <c r="F2558" s="162" t="s">
        <v>1359</v>
      </c>
      <c r="G2558" s="162" t="s">
        <v>2683</v>
      </c>
      <c r="H2558" s="162" t="s">
        <v>2684</v>
      </c>
      <c r="I2558" s="162" t="s">
        <v>1411</v>
      </c>
      <c r="J2558" s="162" t="s">
        <v>1412</v>
      </c>
      <c r="K2558" s="162" t="s">
        <v>2578</v>
      </c>
      <c r="L2558" s="162">
        <v>12</v>
      </c>
      <c r="M2558" s="162">
        <v>2020</v>
      </c>
      <c r="N2558" s="162" t="s">
        <v>4087</v>
      </c>
      <c r="O2558" s="162">
        <v>283</v>
      </c>
      <c r="P2558" s="162" t="s">
        <v>246</v>
      </c>
      <c r="Q2558" s="162" t="s">
        <v>246</v>
      </c>
      <c r="R2558" s="162" t="s">
        <v>242</v>
      </c>
      <c r="S2558" s="162" t="s">
        <v>204</v>
      </c>
      <c r="T2558" s="162" t="s">
        <v>204</v>
      </c>
      <c r="U2558" s="162" t="s">
        <v>246</v>
      </c>
      <c r="V2558" s="162" t="s">
        <v>246</v>
      </c>
      <c r="W2558" s="162" t="s">
        <v>204</v>
      </c>
      <c r="X2558" s="162" t="s">
        <v>246</v>
      </c>
      <c r="Y2558" s="162" t="s">
        <v>205</v>
      </c>
      <c r="Z2558" s="162" t="s">
        <v>246</v>
      </c>
      <c r="AA2558" s="162" t="s">
        <v>204</v>
      </c>
      <c r="AB2558" s="162" t="s">
        <v>246</v>
      </c>
      <c r="AC2558" s="162" t="s">
        <v>204</v>
      </c>
      <c r="AD2558" s="162" t="s">
        <v>204</v>
      </c>
      <c r="AE2558" s="162" t="s">
        <v>246</v>
      </c>
      <c r="AF2558" s="162" t="s">
        <v>204</v>
      </c>
      <c r="AG2558" s="162" t="s">
        <v>197</v>
      </c>
    </row>
    <row r="2559" spans="1:33" x14ac:dyDescent="0.25">
      <c r="A2559" s="162" t="s">
        <v>252</v>
      </c>
      <c r="B2559" s="162" t="s">
        <v>197</v>
      </c>
      <c r="C2559" s="162" t="s">
        <v>197</v>
      </c>
      <c r="D2559" s="162" t="s">
        <v>1358</v>
      </c>
      <c r="E2559" s="162" t="s">
        <v>197</v>
      </c>
      <c r="F2559" s="162" t="s">
        <v>1359</v>
      </c>
      <c r="G2559" s="162" t="s">
        <v>3389</v>
      </c>
      <c r="H2559" s="162" t="s">
        <v>3390</v>
      </c>
      <c r="I2559" s="162" t="s">
        <v>3391</v>
      </c>
      <c r="J2559" s="162" t="s">
        <v>182</v>
      </c>
      <c r="K2559" s="162" t="s">
        <v>47</v>
      </c>
      <c r="L2559" s="162">
        <v>11</v>
      </c>
      <c r="M2559" s="162">
        <v>2020</v>
      </c>
      <c r="N2559" s="162" t="s">
        <v>4090</v>
      </c>
      <c r="O2559" s="162">
        <v>163</v>
      </c>
      <c r="P2559" s="162" t="s">
        <v>246</v>
      </c>
      <c r="Q2559" s="162" t="s">
        <v>246</v>
      </c>
      <c r="R2559" s="162" t="s">
        <v>242</v>
      </c>
      <c r="S2559" s="162" t="s">
        <v>204</v>
      </c>
      <c r="T2559" s="162" t="s">
        <v>204</v>
      </c>
      <c r="U2559" s="162" t="s">
        <v>246</v>
      </c>
      <c r="V2559" s="162" t="s">
        <v>246</v>
      </c>
      <c r="W2559" s="162" t="s">
        <v>204</v>
      </c>
      <c r="X2559" s="162" t="s">
        <v>246</v>
      </c>
      <c r="Y2559" s="162" t="s">
        <v>204</v>
      </c>
      <c r="Z2559" s="162" t="s">
        <v>246</v>
      </c>
      <c r="AA2559" s="162" t="s">
        <v>204</v>
      </c>
      <c r="AB2559" s="162" t="s">
        <v>246</v>
      </c>
      <c r="AC2559" s="162" t="s">
        <v>204</v>
      </c>
      <c r="AD2559" s="162" t="s">
        <v>204</v>
      </c>
      <c r="AE2559" s="162" t="s">
        <v>204</v>
      </c>
      <c r="AF2559" s="162" t="s">
        <v>204</v>
      </c>
      <c r="AG2559" s="162" t="s">
        <v>197</v>
      </c>
    </row>
    <row r="2560" spans="1:33" x14ac:dyDescent="0.25">
      <c r="A2560" s="162" t="s">
        <v>252</v>
      </c>
      <c r="B2560" s="162" t="s">
        <v>197</v>
      </c>
      <c r="C2560" s="162" t="s">
        <v>197</v>
      </c>
      <c r="D2560" s="162" t="s">
        <v>1358</v>
      </c>
      <c r="E2560" s="162" t="s">
        <v>197</v>
      </c>
      <c r="F2560" s="162" t="s">
        <v>1359</v>
      </c>
      <c r="G2560" s="162" t="s">
        <v>3389</v>
      </c>
      <c r="H2560" s="162" t="s">
        <v>3390</v>
      </c>
      <c r="I2560" s="162" t="s">
        <v>3391</v>
      </c>
      <c r="J2560" s="162" t="s">
        <v>182</v>
      </c>
      <c r="K2560" s="162" t="s">
        <v>47</v>
      </c>
      <c r="L2560" s="162">
        <v>10</v>
      </c>
      <c r="M2560" s="162">
        <v>2020</v>
      </c>
      <c r="N2560" s="162" t="s">
        <v>4089</v>
      </c>
      <c r="O2560" s="162">
        <v>189</v>
      </c>
      <c r="P2560" s="162" t="s">
        <v>246</v>
      </c>
      <c r="Q2560" s="162" t="s">
        <v>246</v>
      </c>
      <c r="R2560" s="162" t="s">
        <v>242</v>
      </c>
      <c r="S2560" s="162" t="s">
        <v>204</v>
      </c>
      <c r="T2560" s="162" t="s">
        <v>204</v>
      </c>
      <c r="U2560" s="162" t="s">
        <v>246</v>
      </c>
      <c r="V2560" s="162" t="s">
        <v>246</v>
      </c>
      <c r="W2560" s="162" t="s">
        <v>204</v>
      </c>
      <c r="X2560" s="162" t="s">
        <v>246</v>
      </c>
      <c r="Y2560" s="162" t="s">
        <v>204</v>
      </c>
      <c r="Z2560" s="162" t="s">
        <v>246</v>
      </c>
      <c r="AA2560" s="162" t="s">
        <v>204</v>
      </c>
      <c r="AB2560" s="162" t="s">
        <v>246</v>
      </c>
      <c r="AC2560" s="162" t="s">
        <v>204</v>
      </c>
      <c r="AD2560" s="162" t="s">
        <v>204</v>
      </c>
      <c r="AE2560" s="162" t="s">
        <v>204</v>
      </c>
      <c r="AF2560" s="162" t="s">
        <v>204</v>
      </c>
      <c r="AG2560" s="162" t="s">
        <v>197</v>
      </c>
    </row>
    <row r="2561" spans="1:33" x14ac:dyDescent="0.25">
      <c r="A2561" s="162" t="s">
        <v>252</v>
      </c>
      <c r="B2561" s="162" t="s">
        <v>197</v>
      </c>
      <c r="C2561" s="162" t="s">
        <v>197</v>
      </c>
      <c r="D2561" s="162" t="s">
        <v>1358</v>
      </c>
      <c r="E2561" s="162" t="s">
        <v>197</v>
      </c>
      <c r="F2561" s="162" t="s">
        <v>1359</v>
      </c>
      <c r="G2561" s="162" t="s">
        <v>3389</v>
      </c>
      <c r="H2561" s="162" t="s">
        <v>3390</v>
      </c>
      <c r="I2561" s="162" t="s">
        <v>3391</v>
      </c>
      <c r="J2561" s="162" t="s">
        <v>182</v>
      </c>
      <c r="K2561" s="162" t="s">
        <v>47</v>
      </c>
      <c r="L2561" s="162">
        <v>12</v>
      </c>
      <c r="M2561" s="162">
        <v>2020</v>
      </c>
      <c r="N2561" s="162" t="s">
        <v>4088</v>
      </c>
      <c r="O2561" s="162">
        <v>116</v>
      </c>
      <c r="P2561" s="162" t="s">
        <v>246</v>
      </c>
      <c r="Q2561" s="162" t="s">
        <v>246</v>
      </c>
      <c r="R2561" s="162" t="s">
        <v>242</v>
      </c>
      <c r="S2561" s="162" t="s">
        <v>204</v>
      </c>
      <c r="T2561" s="162" t="s">
        <v>204</v>
      </c>
      <c r="U2561" s="162" t="s">
        <v>246</v>
      </c>
      <c r="V2561" s="162" t="s">
        <v>246</v>
      </c>
      <c r="W2561" s="162" t="s">
        <v>204</v>
      </c>
      <c r="X2561" s="162" t="s">
        <v>246</v>
      </c>
      <c r="Y2561" s="162" t="s">
        <v>204</v>
      </c>
      <c r="Z2561" s="162" t="s">
        <v>246</v>
      </c>
      <c r="AA2561" s="162" t="s">
        <v>204</v>
      </c>
      <c r="AB2561" s="162" t="s">
        <v>246</v>
      </c>
      <c r="AC2561" s="162" t="s">
        <v>204</v>
      </c>
      <c r="AD2561" s="162" t="s">
        <v>204</v>
      </c>
      <c r="AE2561" s="162" t="s">
        <v>204</v>
      </c>
      <c r="AF2561" s="162" t="s">
        <v>204</v>
      </c>
      <c r="AG2561" s="162" t="s">
        <v>197</v>
      </c>
    </row>
    <row r="2562" spans="1:33" x14ac:dyDescent="0.25">
      <c r="A2562" s="162" t="s">
        <v>252</v>
      </c>
      <c r="B2562" s="162" t="s">
        <v>197</v>
      </c>
      <c r="C2562" s="162" t="s">
        <v>197</v>
      </c>
      <c r="D2562" s="162" t="s">
        <v>1358</v>
      </c>
      <c r="E2562" s="162" t="s">
        <v>197</v>
      </c>
      <c r="F2562" s="162" t="s">
        <v>1359</v>
      </c>
      <c r="G2562" s="162" t="s">
        <v>2686</v>
      </c>
      <c r="H2562" s="162" t="s">
        <v>2687</v>
      </c>
      <c r="I2562" s="162" t="s">
        <v>2688</v>
      </c>
      <c r="J2562" s="162" t="s">
        <v>1412</v>
      </c>
      <c r="K2562" s="162" t="s">
        <v>10</v>
      </c>
      <c r="L2562" s="162">
        <v>9</v>
      </c>
      <c r="M2562" s="162">
        <v>2020</v>
      </c>
      <c r="N2562" s="162" t="s">
        <v>4094</v>
      </c>
      <c r="O2562" s="162">
        <v>15700</v>
      </c>
      <c r="P2562" s="162" t="s">
        <v>246</v>
      </c>
      <c r="Q2562" s="162" t="s">
        <v>246</v>
      </c>
      <c r="R2562" s="162" t="s">
        <v>242</v>
      </c>
      <c r="S2562" s="162" t="s">
        <v>204</v>
      </c>
      <c r="T2562" s="162" t="s">
        <v>204</v>
      </c>
      <c r="U2562" s="162" t="s">
        <v>246</v>
      </c>
      <c r="V2562" s="162" t="s">
        <v>246</v>
      </c>
      <c r="W2562" s="162" t="s">
        <v>204</v>
      </c>
      <c r="X2562" s="162" t="s">
        <v>246</v>
      </c>
      <c r="Y2562" s="162" t="s">
        <v>205</v>
      </c>
      <c r="Z2562" s="162" t="s">
        <v>246</v>
      </c>
      <c r="AA2562" s="162" t="s">
        <v>204</v>
      </c>
      <c r="AB2562" s="162" t="s">
        <v>246</v>
      </c>
      <c r="AC2562" s="162" t="s">
        <v>204</v>
      </c>
      <c r="AD2562" s="162" t="s">
        <v>204</v>
      </c>
      <c r="AE2562" s="162" t="s">
        <v>204</v>
      </c>
      <c r="AF2562" s="162" t="s">
        <v>204</v>
      </c>
      <c r="AG2562" s="162" t="s">
        <v>197</v>
      </c>
    </row>
    <row r="2563" spans="1:33" x14ac:dyDescent="0.25">
      <c r="A2563" s="162" t="s">
        <v>252</v>
      </c>
      <c r="B2563" s="162" t="s">
        <v>197</v>
      </c>
      <c r="C2563" s="162" t="s">
        <v>197</v>
      </c>
      <c r="D2563" s="162" t="s">
        <v>1358</v>
      </c>
      <c r="E2563" s="162" t="s">
        <v>197</v>
      </c>
      <c r="F2563" s="162" t="s">
        <v>1359</v>
      </c>
      <c r="G2563" s="162" t="s">
        <v>2686</v>
      </c>
      <c r="H2563" s="162" t="s">
        <v>2687</v>
      </c>
      <c r="I2563" s="162" t="s">
        <v>2688</v>
      </c>
      <c r="J2563" s="162" t="s">
        <v>1412</v>
      </c>
      <c r="K2563" s="162" t="s">
        <v>10</v>
      </c>
      <c r="L2563" s="162">
        <v>12</v>
      </c>
      <c r="M2563" s="162">
        <v>2020</v>
      </c>
      <c r="N2563" s="162" t="s">
        <v>4097</v>
      </c>
      <c r="O2563" s="162">
        <v>20223</v>
      </c>
      <c r="P2563" s="162" t="s">
        <v>246</v>
      </c>
      <c r="Q2563" s="162" t="s">
        <v>246</v>
      </c>
      <c r="R2563" s="162" t="s">
        <v>242</v>
      </c>
      <c r="S2563" s="162" t="s">
        <v>204</v>
      </c>
      <c r="T2563" s="162" t="s">
        <v>204</v>
      </c>
      <c r="U2563" s="162" t="s">
        <v>246</v>
      </c>
      <c r="V2563" s="162" t="s">
        <v>246</v>
      </c>
      <c r="W2563" s="162" t="s">
        <v>204</v>
      </c>
      <c r="X2563" s="162" t="s">
        <v>246</v>
      </c>
      <c r="Y2563" s="162" t="s">
        <v>205</v>
      </c>
      <c r="Z2563" s="162" t="s">
        <v>246</v>
      </c>
      <c r="AA2563" s="162" t="s">
        <v>204</v>
      </c>
      <c r="AB2563" s="162" t="s">
        <v>246</v>
      </c>
      <c r="AC2563" s="162" t="s">
        <v>204</v>
      </c>
      <c r="AD2563" s="162" t="s">
        <v>204</v>
      </c>
      <c r="AE2563" s="162" t="s">
        <v>204</v>
      </c>
      <c r="AF2563" s="162" t="s">
        <v>204</v>
      </c>
      <c r="AG2563" s="162" t="s">
        <v>197</v>
      </c>
    </row>
    <row r="2564" spans="1:33" x14ac:dyDescent="0.25">
      <c r="A2564" s="162" t="s">
        <v>252</v>
      </c>
      <c r="B2564" s="162" t="s">
        <v>197</v>
      </c>
      <c r="C2564" s="162" t="s">
        <v>197</v>
      </c>
      <c r="D2564" s="162" t="s">
        <v>1358</v>
      </c>
      <c r="E2564" s="162" t="s">
        <v>197</v>
      </c>
      <c r="F2564" s="162" t="s">
        <v>1359</v>
      </c>
      <c r="G2564" s="162" t="s">
        <v>2686</v>
      </c>
      <c r="H2564" s="162" t="s">
        <v>2687</v>
      </c>
      <c r="I2564" s="162" t="s">
        <v>2688</v>
      </c>
      <c r="J2564" s="162" t="s">
        <v>1412</v>
      </c>
      <c r="K2564" s="162" t="s">
        <v>10</v>
      </c>
      <c r="L2564" s="162">
        <v>12</v>
      </c>
      <c r="M2564" s="162">
        <v>2020</v>
      </c>
      <c r="N2564" s="162" t="s">
        <v>4096</v>
      </c>
      <c r="O2564" s="162">
        <v>827</v>
      </c>
      <c r="P2564" s="162" t="s">
        <v>246</v>
      </c>
      <c r="Q2564" s="162" t="s">
        <v>246</v>
      </c>
      <c r="R2564" s="162" t="s">
        <v>242</v>
      </c>
      <c r="S2564" s="162" t="s">
        <v>204</v>
      </c>
      <c r="T2564" s="162" t="s">
        <v>204</v>
      </c>
      <c r="U2564" s="162" t="s">
        <v>246</v>
      </c>
      <c r="V2564" s="162" t="s">
        <v>246</v>
      </c>
      <c r="W2564" s="162" t="s">
        <v>204</v>
      </c>
      <c r="X2564" s="162" t="s">
        <v>246</v>
      </c>
      <c r="Y2564" s="162" t="s">
        <v>205</v>
      </c>
      <c r="Z2564" s="162" t="s">
        <v>246</v>
      </c>
      <c r="AA2564" s="162" t="s">
        <v>204</v>
      </c>
      <c r="AB2564" s="162" t="s">
        <v>246</v>
      </c>
      <c r="AC2564" s="162" t="s">
        <v>204</v>
      </c>
      <c r="AD2564" s="162" t="s">
        <v>204</v>
      </c>
      <c r="AE2564" s="162" t="s">
        <v>204</v>
      </c>
      <c r="AF2564" s="162" t="s">
        <v>204</v>
      </c>
      <c r="AG2564" s="162" t="s">
        <v>197</v>
      </c>
    </row>
    <row r="2565" spans="1:33" x14ac:dyDescent="0.25">
      <c r="A2565" s="162" t="s">
        <v>252</v>
      </c>
      <c r="B2565" s="162" t="s">
        <v>197</v>
      </c>
      <c r="C2565" s="162" t="s">
        <v>197</v>
      </c>
      <c r="D2565" s="162" t="s">
        <v>1358</v>
      </c>
      <c r="E2565" s="162" t="s">
        <v>197</v>
      </c>
      <c r="F2565" s="162" t="s">
        <v>1359</v>
      </c>
      <c r="G2565" s="162" t="s">
        <v>2686</v>
      </c>
      <c r="H2565" s="162" t="s">
        <v>2687</v>
      </c>
      <c r="I2565" s="162" t="s">
        <v>2688</v>
      </c>
      <c r="J2565" s="162" t="s">
        <v>1412</v>
      </c>
      <c r="K2565" s="162" t="s">
        <v>10</v>
      </c>
      <c r="L2565" s="162">
        <v>7</v>
      </c>
      <c r="M2565" s="162">
        <v>2020</v>
      </c>
      <c r="N2565" s="162" t="s">
        <v>4091</v>
      </c>
      <c r="O2565" s="162">
        <v>11129</v>
      </c>
      <c r="P2565" s="162" t="s">
        <v>246</v>
      </c>
      <c r="Q2565" s="162" t="s">
        <v>246</v>
      </c>
      <c r="R2565" s="162" t="s">
        <v>242</v>
      </c>
      <c r="S2565" s="162" t="s">
        <v>204</v>
      </c>
      <c r="T2565" s="162" t="s">
        <v>204</v>
      </c>
      <c r="U2565" s="162" t="s">
        <v>246</v>
      </c>
      <c r="V2565" s="162" t="s">
        <v>246</v>
      </c>
      <c r="W2565" s="162" t="s">
        <v>204</v>
      </c>
      <c r="X2565" s="162" t="s">
        <v>246</v>
      </c>
      <c r="Y2565" s="162" t="s">
        <v>205</v>
      </c>
      <c r="Z2565" s="162" t="s">
        <v>246</v>
      </c>
      <c r="AA2565" s="162" t="s">
        <v>204</v>
      </c>
      <c r="AB2565" s="162" t="s">
        <v>246</v>
      </c>
      <c r="AC2565" s="162" t="s">
        <v>204</v>
      </c>
      <c r="AD2565" s="162" t="s">
        <v>204</v>
      </c>
      <c r="AE2565" s="162" t="s">
        <v>204</v>
      </c>
      <c r="AF2565" s="162" t="s">
        <v>204</v>
      </c>
      <c r="AG2565" s="162" t="s">
        <v>197</v>
      </c>
    </row>
    <row r="2566" spans="1:33" x14ac:dyDescent="0.25">
      <c r="A2566" s="162" t="s">
        <v>252</v>
      </c>
      <c r="B2566" s="162" t="s">
        <v>197</v>
      </c>
      <c r="C2566" s="162" t="s">
        <v>197</v>
      </c>
      <c r="D2566" s="162" t="s">
        <v>1358</v>
      </c>
      <c r="E2566" s="162" t="s">
        <v>197</v>
      </c>
      <c r="F2566" s="162" t="s">
        <v>1359</v>
      </c>
      <c r="G2566" s="162" t="s">
        <v>2686</v>
      </c>
      <c r="H2566" s="162" t="s">
        <v>2687</v>
      </c>
      <c r="I2566" s="162" t="s">
        <v>2688</v>
      </c>
      <c r="J2566" s="162" t="s">
        <v>1412</v>
      </c>
      <c r="K2566" s="162" t="s">
        <v>10</v>
      </c>
      <c r="L2566" s="162">
        <v>8</v>
      </c>
      <c r="M2566" s="162">
        <v>2020</v>
      </c>
      <c r="N2566" s="162" t="s">
        <v>4092</v>
      </c>
      <c r="O2566" s="162">
        <v>2182</v>
      </c>
      <c r="P2566" s="162" t="s">
        <v>246</v>
      </c>
      <c r="Q2566" s="162" t="s">
        <v>246</v>
      </c>
      <c r="R2566" s="162" t="s">
        <v>242</v>
      </c>
      <c r="S2566" s="162" t="s">
        <v>204</v>
      </c>
      <c r="T2566" s="162" t="s">
        <v>204</v>
      </c>
      <c r="U2566" s="162" t="s">
        <v>246</v>
      </c>
      <c r="V2566" s="162" t="s">
        <v>246</v>
      </c>
      <c r="W2566" s="162" t="s">
        <v>204</v>
      </c>
      <c r="X2566" s="162" t="s">
        <v>246</v>
      </c>
      <c r="Y2566" s="162" t="s">
        <v>205</v>
      </c>
      <c r="Z2566" s="162" t="s">
        <v>246</v>
      </c>
      <c r="AA2566" s="162" t="s">
        <v>204</v>
      </c>
      <c r="AB2566" s="162" t="s">
        <v>246</v>
      </c>
      <c r="AC2566" s="162" t="s">
        <v>204</v>
      </c>
      <c r="AD2566" s="162" t="s">
        <v>204</v>
      </c>
      <c r="AE2566" s="162" t="s">
        <v>204</v>
      </c>
      <c r="AF2566" s="162" t="s">
        <v>204</v>
      </c>
      <c r="AG2566" s="162" t="s">
        <v>197</v>
      </c>
    </row>
    <row r="2567" spans="1:33" x14ac:dyDescent="0.25">
      <c r="A2567" s="162" t="s">
        <v>252</v>
      </c>
      <c r="B2567" s="162" t="s">
        <v>197</v>
      </c>
      <c r="C2567" s="162" t="s">
        <v>197</v>
      </c>
      <c r="D2567" s="162" t="s">
        <v>1358</v>
      </c>
      <c r="E2567" s="162" t="s">
        <v>197</v>
      </c>
      <c r="F2567" s="162" t="s">
        <v>1359</v>
      </c>
      <c r="G2567" s="162" t="s">
        <v>2686</v>
      </c>
      <c r="H2567" s="162" t="s">
        <v>2687</v>
      </c>
      <c r="I2567" s="162" t="s">
        <v>2688</v>
      </c>
      <c r="J2567" s="162" t="s">
        <v>1412</v>
      </c>
      <c r="K2567" s="162" t="s">
        <v>10</v>
      </c>
      <c r="L2567" s="162">
        <v>8</v>
      </c>
      <c r="M2567" s="162">
        <v>2020</v>
      </c>
      <c r="N2567" s="162" t="s">
        <v>4093</v>
      </c>
      <c r="O2567" s="162">
        <v>9266</v>
      </c>
      <c r="P2567" s="162" t="s">
        <v>246</v>
      </c>
      <c r="Q2567" s="162" t="s">
        <v>246</v>
      </c>
      <c r="R2567" s="162" t="s">
        <v>242</v>
      </c>
      <c r="S2567" s="162" t="s">
        <v>204</v>
      </c>
      <c r="T2567" s="162" t="s">
        <v>204</v>
      </c>
      <c r="U2567" s="162" t="s">
        <v>246</v>
      </c>
      <c r="V2567" s="162" t="s">
        <v>246</v>
      </c>
      <c r="W2567" s="162" t="s">
        <v>204</v>
      </c>
      <c r="X2567" s="162" t="s">
        <v>246</v>
      </c>
      <c r="Y2567" s="162" t="s">
        <v>205</v>
      </c>
      <c r="Z2567" s="162" t="s">
        <v>246</v>
      </c>
      <c r="AA2567" s="162" t="s">
        <v>204</v>
      </c>
      <c r="AB2567" s="162" t="s">
        <v>246</v>
      </c>
      <c r="AC2567" s="162" t="s">
        <v>204</v>
      </c>
      <c r="AD2567" s="162" t="s">
        <v>204</v>
      </c>
      <c r="AE2567" s="162" t="s">
        <v>204</v>
      </c>
      <c r="AF2567" s="162" t="s">
        <v>204</v>
      </c>
      <c r="AG2567" s="162" t="s">
        <v>197</v>
      </c>
    </row>
    <row r="2568" spans="1:33" x14ac:dyDescent="0.25">
      <c r="A2568" s="162" t="s">
        <v>252</v>
      </c>
      <c r="B2568" s="162" t="s">
        <v>197</v>
      </c>
      <c r="C2568" s="162" t="s">
        <v>197</v>
      </c>
      <c r="D2568" s="162" t="s">
        <v>1358</v>
      </c>
      <c r="E2568" s="162" t="s">
        <v>197</v>
      </c>
      <c r="F2568" s="162" t="s">
        <v>1359</v>
      </c>
      <c r="G2568" s="162" t="s">
        <v>2686</v>
      </c>
      <c r="H2568" s="162" t="s">
        <v>2687</v>
      </c>
      <c r="I2568" s="162" t="s">
        <v>2688</v>
      </c>
      <c r="J2568" s="162" t="s">
        <v>1412</v>
      </c>
      <c r="K2568" s="162" t="s">
        <v>10</v>
      </c>
      <c r="L2568" s="162">
        <v>10</v>
      </c>
      <c r="M2568" s="162">
        <v>2020</v>
      </c>
      <c r="N2568" s="162" t="s">
        <v>4095</v>
      </c>
      <c r="O2568" s="162">
        <v>27019</v>
      </c>
      <c r="P2568" s="162" t="s">
        <v>246</v>
      </c>
      <c r="Q2568" s="162" t="s">
        <v>246</v>
      </c>
      <c r="R2568" s="162" t="s">
        <v>242</v>
      </c>
      <c r="S2568" s="162" t="s">
        <v>204</v>
      </c>
      <c r="T2568" s="162" t="s">
        <v>204</v>
      </c>
      <c r="U2568" s="162" t="s">
        <v>246</v>
      </c>
      <c r="V2568" s="162" t="s">
        <v>246</v>
      </c>
      <c r="W2568" s="162" t="s">
        <v>204</v>
      </c>
      <c r="X2568" s="162" t="s">
        <v>246</v>
      </c>
      <c r="Y2568" s="162" t="s">
        <v>205</v>
      </c>
      <c r="Z2568" s="162" t="s">
        <v>246</v>
      </c>
      <c r="AA2568" s="162" t="s">
        <v>204</v>
      </c>
      <c r="AB2568" s="162" t="s">
        <v>246</v>
      </c>
      <c r="AC2568" s="162" t="s">
        <v>204</v>
      </c>
      <c r="AD2568" s="162" t="s">
        <v>204</v>
      </c>
      <c r="AE2568" s="162" t="s">
        <v>204</v>
      </c>
      <c r="AF2568" s="162" t="s">
        <v>204</v>
      </c>
      <c r="AG2568" s="162" t="s">
        <v>197</v>
      </c>
    </row>
    <row r="2569" spans="1:33" x14ac:dyDescent="0.25">
      <c r="A2569" s="162" t="s">
        <v>252</v>
      </c>
      <c r="B2569" s="162" t="s">
        <v>197</v>
      </c>
      <c r="C2569" s="162" t="s">
        <v>197</v>
      </c>
      <c r="D2569" s="162" t="s">
        <v>1358</v>
      </c>
      <c r="E2569" s="162" t="s">
        <v>4169</v>
      </c>
      <c r="F2569" s="162" t="s">
        <v>1359</v>
      </c>
      <c r="G2569" s="162" t="s">
        <v>3710</v>
      </c>
      <c r="H2569" s="162" t="s">
        <v>3711</v>
      </c>
      <c r="I2569" s="162" t="s">
        <v>3712</v>
      </c>
      <c r="J2569" s="162" t="s">
        <v>186</v>
      </c>
      <c r="K2569" s="162" t="s">
        <v>10</v>
      </c>
      <c r="L2569" s="162">
        <v>9</v>
      </c>
      <c r="M2569" s="162">
        <v>2021</v>
      </c>
      <c r="N2569" s="162" t="s">
        <v>4171</v>
      </c>
      <c r="O2569" s="162">
        <v>7129</v>
      </c>
      <c r="P2569" s="162" t="s">
        <v>246</v>
      </c>
      <c r="Q2569" s="162" t="s">
        <v>246</v>
      </c>
      <c r="R2569" s="162" t="s">
        <v>242</v>
      </c>
      <c r="S2569" s="162" t="s">
        <v>204</v>
      </c>
      <c r="T2569" s="162" t="s">
        <v>204</v>
      </c>
      <c r="U2569" s="162" t="s">
        <v>246</v>
      </c>
      <c r="V2569" s="162" t="s">
        <v>246</v>
      </c>
      <c r="W2569" s="162" t="s">
        <v>204</v>
      </c>
      <c r="X2569" s="162" t="s">
        <v>246</v>
      </c>
      <c r="Y2569" s="162" t="s">
        <v>204</v>
      </c>
      <c r="Z2569" s="162" t="s">
        <v>246</v>
      </c>
      <c r="AA2569" s="162" t="s">
        <v>204</v>
      </c>
      <c r="AB2569" s="162" t="s">
        <v>246</v>
      </c>
      <c r="AC2569" s="162" t="s">
        <v>204</v>
      </c>
      <c r="AD2569" s="162" t="s">
        <v>204</v>
      </c>
      <c r="AE2569" s="162" t="s">
        <v>246</v>
      </c>
      <c r="AF2569" s="162" t="s">
        <v>204</v>
      </c>
      <c r="AG2569" s="162" t="s">
        <v>197</v>
      </c>
    </row>
    <row r="2570" spans="1:33" x14ac:dyDescent="0.25">
      <c r="A2570" s="162" t="s">
        <v>252</v>
      </c>
      <c r="B2570" s="162" t="s">
        <v>197</v>
      </c>
      <c r="C2570" s="162" t="s">
        <v>197</v>
      </c>
      <c r="D2570" s="162" t="s">
        <v>1358</v>
      </c>
      <c r="E2570" s="162" t="s">
        <v>4172</v>
      </c>
      <c r="F2570" s="162" t="s">
        <v>1359</v>
      </c>
      <c r="G2570" s="162" t="s">
        <v>3710</v>
      </c>
      <c r="H2570" s="162" t="s">
        <v>3711</v>
      </c>
      <c r="I2570" s="162" t="s">
        <v>3712</v>
      </c>
      <c r="J2570" s="162" t="s">
        <v>186</v>
      </c>
      <c r="K2570" s="162" t="s">
        <v>10</v>
      </c>
      <c r="L2570" s="162">
        <v>9</v>
      </c>
      <c r="M2570" s="162">
        <v>2021</v>
      </c>
      <c r="N2570" s="162" t="s">
        <v>4173</v>
      </c>
      <c r="O2570" s="162">
        <v>1257</v>
      </c>
      <c r="P2570" s="162" t="s">
        <v>246</v>
      </c>
      <c r="Q2570" s="162" t="s">
        <v>246</v>
      </c>
      <c r="R2570" s="162" t="s">
        <v>242</v>
      </c>
      <c r="S2570" s="162" t="s">
        <v>204</v>
      </c>
      <c r="T2570" s="162" t="s">
        <v>204</v>
      </c>
      <c r="U2570" s="162" t="s">
        <v>246</v>
      </c>
      <c r="V2570" s="162" t="s">
        <v>246</v>
      </c>
      <c r="W2570" s="162" t="s">
        <v>204</v>
      </c>
      <c r="X2570" s="162" t="s">
        <v>246</v>
      </c>
      <c r="Y2570" s="162" t="s">
        <v>204</v>
      </c>
      <c r="Z2570" s="162" t="s">
        <v>246</v>
      </c>
      <c r="AA2570" s="162" t="s">
        <v>204</v>
      </c>
      <c r="AB2570" s="162" t="s">
        <v>246</v>
      </c>
      <c r="AC2570" s="162" t="s">
        <v>204</v>
      </c>
      <c r="AD2570" s="162" t="s">
        <v>204</v>
      </c>
      <c r="AE2570" s="162" t="s">
        <v>246</v>
      </c>
      <c r="AF2570" s="162" t="s">
        <v>204</v>
      </c>
      <c r="AG2570" s="162" t="s">
        <v>197</v>
      </c>
    </row>
    <row r="2571" spans="1:33" x14ac:dyDescent="0.25">
      <c r="A2571" s="162" t="s">
        <v>252</v>
      </c>
      <c r="B2571" s="162" t="s">
        <v>197</v>
      </c>
      <c r="C2571" s="162" t="s">
        <v>197</v>
      </c>
      <c r="D2571" s="162" t="s">
        <v>1358</v>
      </c>
      <c r="E2571" s="162" t="s">
        <v>3925</v>
      </c>
      <c r="F2571" s="162" t="s">
        <v>1359</v>
      </c>
      <c r="G2571" s="162" t="s">
        <v>3710</v>
      </c>
      <c r="H2571" s="162" t="s">
        <v>3711</v>
      </c>
      <c r="I2571" s="162" t="s">
        <v>3712</v>
      </c>
      <c r="J2571" s="162" t="s">
        <v>186</v>
      </c>
      <c r="K2571" s="162" t="s">
        <v>10</v>
      </c>
      <c r="L2571" s="162">
        <v>3</v>
      </c>
      <c r="M2571" s="162">
        <v>2021</v>
      </c>
      <c r="N2571" s="162" t="s">
        <v>4164</v>
      </c>
      <c r="O2571" s="162">
        <v>6</v>
      </c>
      <c r="P2571" s="162" t="s">
        <v>246</v>
      </c>
      <c r="Q2571" s="162" t="s">
        <v>246</v>
      </c>
      <c r="R2571" s="162" t="s">
        <v>242</v>
      </c>
      <c r="S2571" s="162" t="s">
        <v>204</v>
      </c>
      <c r="T2571" s="162" t="s">
        <v>204</v>
      </c>
      <c r="U2571" s="162" t="s">
        <v>246</v>
      </c>
      <c r="V2571" s="162" t="s">
        <v>246</v>
      </c>
      <c r="W2571" s="162" t="s">
        <v>204</v>
      </c>
      <c r="X2571" s="162" t="s">
        <v>246</v>
      </c>
      <c r="Y2571" s="162" t="s">
        <v>204</v>
      </c>
      <c r="Z2571" s="162" t="s">
        <v>246</v>
      </c>
      <c r="AA2571" s="162" t="s">
        <v>204</v>
      </c>
      <c r="AB2571" s="162" t="s">
        <v>246</v>
      </c>
      <c r="AC2571" s="162" t="s">
        <v>204</v>
      </c>
      <c r="AD2571" s="162" t="s">
        <v>204</v>
      </c>
      <c r="AE2571" s="162" t="s">
        <v>246</v>
      </c>
      <c r="AF2571" s="162" t="s">
        <v>204</v>
      </c>
      <c r="AG2571" s="162" t="s">
        <v>197</v>
      </c>
    </row>
    <row r="2572" spans="1:33" x14ac:dyDescent="0.25">
      <c r="A2572" s="162" t="s">
        <v>252</v>
      </c>
      <c r="B2572" s="162" t="s">
        <v>197</v>
      </c>
      <c r="C2572" s="162" t="s">
        <v>197</v>
      </c>
      <c r="D2572" s="162" t="s">
        <v>1358</v>
      </c>
      <c r="E2572" s="162" t="s">
        <v>4160</v>
      </c>
      <c r="F2572" s="162" t="s">
        <v>1359</v>
      </c>
      <c r="G2572" s="162" t="s">
        <v>3710</v>
      </c>
      <c r="H2572" s="162" t="s">
        <v>3711</v>
      </c>
      <c r="I2572" s="162" t="s">
        <v>3712</v>
      </c>
      <c r="J2572" s="162" t="s">
        <v>186</v>
      </c>
      <c r="K2572" s="162" t="s">
        <v>10</v>
      </c>
      <c r="L2572" s="162">
        <v>7</v>
      </c>
      <c r="M2572" s="162">
        <v>2021</v>
      </c>
      <c r="N2572" s="162" t="s">
        <v>4167</v>
      </c>
      <c r="O2572" s="162">
        <v>12645</v>
      </c>
      <c r="P2572" s="162" t="s">
        <v>246</v>
      </c>
      <c r="Q2572" s="162" t="s">
        <v>246</v>
      </c>
      <c r="R2572" s="162" t="s">
        <v>242</v>
      </c>
      <c r="S2572" s="162" t="s">
        <v>204</v>
      </c>
      <c r="T2572" s="162" t="s">
        <v>204</v>
      </c>
      <c r="U2572" s="162" t="s">
        <v>246</v>
      </c>
      <c r="V2572" s="162" t="s">
        <v>246</v>
      </c>
      <c r="W2572" s="162" t="s">
        <v>204</v>
      </c>
      <c r="X2572" s="162" t="s">
        <v>246</v>
      </c>
      <c r="Y2572" s="162" t="s">
        <v>204</v>
      </c>
      <c r="Z2572" s="162" t="s">
        <v>246</v>
      </c>
      <c r="AA2572" s="162" t="s">
        <v>204</v>
      </c>
      <c r="AB2572" s="162" t="s">
        <v>246</v>
      </c>
      <c r="AC2572" s="162" t="s">
        <v>204</v>
      </c>
      <c r="AD2572" s="162" t="s">
        <v>204</v>
      </c>
      <c r="AE2572" s="162" t="s">
        <v>246</v>
      </c>
      <c r="AF2572" s="162" t="s">
        <v>204</v>
      </c>
      <c r="AG2572" s="162" t="s">
        <v>197</v>
      </c>
    </row>
    <row r="2573" spans="1:33" x14ac:dyDescent="0.25">
      <c r="A2573" s="162" t="s">
        <v>252</v>
      </c>
      <c r="B2573" s="162" t="s">
        <v>197</v>
      </c>
      <c r="C2573" s="162" t="s">
        <v>197</v>
      </c>
      <c r="D2573" s="162" t="s">
        <v>1358</v>
      </c>
      <c r="E2573" s="162" t="s">
        <v>4165</v>
      </c>
      <c r="F2573" s="162" t="s">
        <v>1359</v>
      </c>
      <c r="G2573" s="162" t="s">
        <v>3710</v>
      </c>
      <c r="H2573" s="162" t="s">
        <v>3711</v>
      </c>
      <c r="I2573" s="162" t="s">
        <v>3712</v>
      </c>
      <c r="J2573" s="162" t="s">
        <v>186</v>
      </c>
      <c r="K2573" s="162" t="s">
        <v>10</v>
      </c>
      <c r="L2573" s="162">
        <v>7</v>
      </c>
      <c r="M2573" s="162">
        <v>2021</v>
      </c>
      <c r="N2573" s="162" t="s">
        <v>4166</v>
      </c>
      <c r="O2573" s="162">
        <v>2796</v>
      </c>
      <c r="P2573" s="162" t="s">
        <v>246</v>
      </c>
      <c r="Q2573" s="162" t="s">
        <v>246</v>
      </c>
      <c r="R2573" s="162" t="s">
        <v>242</v>
      </c>
      <c r="S2573" s="162" t="s">
        <v>204</v>
      </c>
      <c r="T2573" s="162" t="s">
        <v>204</v>
      </c>
      <c r="U2573" s="162" t="s">
        <v>246</v>
      </c>
      <c r="V2573" s="162" t="s">
        <v>246</v>
      </c>
      <c r="W2573" s="162" t="s">
        <v>204</v>
      </c>
      <c r="X2573" s="162" t="s">
        <v>246</v>
      </c>
      <c r="Y2573" s="162" t="s">
        <v>204</v>
      </c>
      <c r="Z2573" s="162" t="s">
        <v>246</v>
      </c>
      <c r="AA2573" s="162" t="s">
        <v>204</v>
      </c>
      <c r="AB2573" s="162" t="s">
        <v>246</v>
      </c>
      <c r="AC2573" s="162" t="s">
        <v>204</v>
      </c>
      <c r="AD2573" s="162" t="s">
        <v>204</v>
      </c>
      <c r="AE2573" s="162" t="s">
        <v>246</v>
      </c>
      <c r="AF2573" s="162" t="s">
        <v>204</v>
      </c>
      <c r="AG2573" s="162" t="s">
        <v>197</v>
      </c>
    </row>
    <row r="2574" spans="1:33" x14ac:dyDescent="0.25">
      <c r="A2574" s="162" t="s">
        <v>252</v>
      </c>
      <c r="B2574" s="162" t="s">
        <v>197</v>
      </c>
      <c r="C2574" s="162" t="s">
        <v>197</v>
      </c>
      <c r="D2574" s="162" t="s">
        <v>1358</v>
      </c>
      <c r="E2574" s="162" t="s">
        <v>4165</v>
      </c>
      <c r="F2574" s="162" t="s">
        <v>1359</v>
      </c>
      <c r="G2574" s="162" t="s">
        <v>3710</v>
      </c>
      <c r="H2574" s="162" t="s">
        <v>3711</v>
      </c>
      <c r="I2574" s="162" t="s">
        <v>3712</v>
      </c>
      <c r="J2574" s="162" t="s">
        <v>186</v>
      </c>
      <c r="K2574" s="162" t="s">
        <v>10</v>
      </c>
      <c r="L2574" s="162">
        <v>8</v>
      </c>
      <c r="M2574" s="162">
        <v>2021</v>
      </c>
      <c r="N2574" s="162" t="s">
        <v>4168</v>
      </c>
      <c r="O2574" s="162">
        <v>9740</v>
      </c>
      <c r="P2574" s="162" t="s">
        <v>246</v>
      </c>
      <c r="Q2574" s="162" t="s">
        <v>246</v>
      </c>
      <c r="R2574" s="162" t="s">
        <v>242</v>
      </c>
      <c r="S2574" s="162" t="s">
        <v>204</v>
      </c>
      <c r="T2574" s="162" t="s">
        <v>204</v>
      </c>
      <c r="U2574" s="162" t="s">
        <v>246</v>
      </c>
      <c r="V2574" s="162" t="s">
        <v>246</v>
      </c>
      <c r="W2574" s="162" t="s">
        <v>204</v>
      </c>
      <c r="X2574" s="162" t="s">
        <v>246</v>
      </c>
      <c r="Y2574" s="162" t="s">
        <v>204</v>
      </c>
      <c r="Z2574" s="162" t="s">
        <v>246</v>
      </c>
      <c r="AA2574" s="162" t="s">
        <v>204</v>
      </c>
      <c r="AB2574" s="162" t="s">
        <v>246</v>
      </c>
      <c r="AC2574" s="162" t="s">
        <v>204</v>
      </c>
      <c r="AD2574" s="162" t="s">
        <v>204</v>
      </c>
      <c r="AE2574" s="162" t="s">
        <v>246</v>
      </c>
      <c r="AF2574" s="162" t="s">
        <v>204</v>
      </c>
      <c r="AG2574" s="162" t="s">
        <v>197</v>
      </c>
    </row>
    <row r="2575" spans="1:33" x14ac:dyDescent="0.25">
      <c r="A2575" s="162" t="s">
        <v>252</v>
      </c>
      <c r="B2575" s="162" t="s">
        <v>197</v>
      </c>
      <c r="C2575" s="162" t="s">
        <v>197</v>
      </c>
      <c r="D2575" s="162" t="s">
        <v>1358</v>
      </c>
      <c r="E2575" s="162" t="s">
        <v>4169</v>
      </c>
      <c r="F2575" s="162" t="s">
        <v>1359</v>
      </c>
      <c r="G2575" s="162" t="s">
        <v>3710</v>
      </c>
      <c r="H2575" s="162" t="s">
        <v>3711</v>
      </c>
      <c r="I2575" s="162" t="s">
        <v>3712</v>
      </c>
      <c r="J2575" s="162" t="s">
        <v>186</v>
      </c>
      <c r="K2575" s="162" t="s">
        <v>10</v>
      </c>
      <c r="L2575" s="162">
        <v>8</v>
      </c>
      <c r="M2575" s="162">
        <v>2021</v>
      </c>
      <c r="N2575" s="162" t="s">
        <v>4170</v>
      </c>
      <c r="O2575" s="162">
        <v>16364</v>
      </c>
      <c r="P2575" s="162" t="s">
        <v>246</v>
      </c>
      <c r="Q2575" s="162" t="s">
        <v>246</v>
      </c>
      <c r="R2575" s="162" t="s">
        <v>242</v>
      </c>
      <c r="S2575" s="162" t="s">
        <v>204</v>
      </c>
      <c r="T2575" s="162" t="s">
        <v>204</v>
      </c>
      <c r="U2575" s="162" t="s">
        <v>246</v>
      </c>
      <c r="V2575" s="162" t="s">
        <v>246</v>
      </c>
      <c r="W2575" s="162" t="s">
        <v>204</v>
      </c>
      <c r="X2575" s="162" t="s">
        <v>246</v>
      </c>
      <c r="Y2575" s="162" t="s">
        <v>204</v>
      </c>
      <c r="Z2575" s="162" t="s">
        <v>246</v>
      </c>
      <c r="AA2575" s="162" t="s">
        <v>204</v>
      </c>
      <c r="AB2575" s="162" t="s">
        <v>246</v>
      </c>
      <c r="AC2575" s="162" t="s">
        <v>204</v>
      </c>
      <c r="AD2575" s="162" t="s">
        <v>204</v>
      </c>
      <c r="AE2575" s="162" t="s">
        <v>246</v>
      </c>
      <c r="AF2575" s="162" t="s">
        <v>204</v>
      </c>
      <c r="AG2575" s="162" t="s">
        <v>197</v>
      </c>
    </row>
    <row r="2576" spans="1:33" x14ac:dyDescent="0.25">
      <c r="A2576" s="162" t="s">
        <v>252</v>
      </c>
      <c r="B2576" s="162" t="s">
        <v>197</v>
      </c>
      <c r="C2576" s="162" t="s">
        <v>197</v>
      </c>
      <c r="D2576" s="162" t="s">
        <v>1358</v>
      </c>
      <c r="E2576" s="162" t="s">
        <v>4160</v>
      </c>
      <c r="F2576" s="162" t="s">
        <v>1359</v>
      </c>
      <c r="G2576" s="162" t="s">
        <v>3710</v>
      </c>
      <c r="H2576" s="162" t="s">
        <v>3711</v>
      </c>
      <c r="I2576" s="162" t="s">
        <v>3712</v>
      </c>
      <c r="J2576" s="162" t="s">
        <v>186</v>
      </c>
      <c r="K2576" s="162" t="s">
        <v>10</v>
      </c>
      <c r="L2576" s="162">
        <v>6</v>
      </c>
      <c r="M2576" s="162">
        <v>2021</v>
      </c>
      <c r="N2576" s="162" t="s">
        <v>4163</v>
      </c>
      <c r="O2576" s="162">
        <v>21653</v>
      </c>
      <c r="P2576" s="162" t="s">
        <v>246</v>
      </c>
      <c r="Q2576" s="162" t="s">
        <v>246</v>
      </c>
      <c r="R2576" s="162" t="s">
        <v>242</v>
      </c>
      <c r="S2576" s="162" t="s">
        <v>204</v>
      </c>
      <c r="T2576" s="162" t="s">
        <v>204</v>
      </c>
      <c r="U2576" s="162" t="s">
        <v>246</v>
      </c>
      <c r="V2576" s="162" t="s">
        <v>246</v>
      </c>
      <c r="W2576" s="162" t="s">
        <v>204</v>
      </c>
      <c r="X2576" s="162" t="s">
        <v>246</v>
      </c>
      <c r="Y2576" s="162" t="s">
        <v>204</v>
      </c>
      <c r="Z2576" s="162" t="s">
        <v>246</v>
      </c>
      <c r="AA2576" s="162" t="s">
        <v>204</v>
      </c>
      <c r="AB2576" s="162" t="s">
        <v>246</v>
      </c>
      <c r="AC2576" s="162" t="s">
        <v>204</v>
      </c>
      <c r="AD2576" s="162" t="s">
        <v>204</v>
      </c>
      <c r="AE2576" s="162" t="s">
        <v>246</v>
      </c>
      <c r="AF2576" s="162" t="s">
        <v>204</v>
      </c>
      <c r="AG2576" s="162" t="s">
        <v>197</v>
      </c>
    </row>
    <row r="2577" spans="1:33" x14ac:dyDescent="0.25">
      <c r="A2577" s="162" t="s">
        <v>252</v>
      </c>
      <c r="B2577" s="162" t="s">
        <v>197</v>
      </c>
      <c r="C2577" s="162" t="s">
        <v>197</v>
      </c>
      <c r="D2577" s="162" t="s">
        <v>1358</v>
      </c>
      <c r="E2577" s="162" t="s">
        <v>3927</v>
      </c>
      <c r="F2577" s="162" t="s">
        <v>1359</v>
      </c>
      <c r="G2577" s="162" t="s">
        <v>3710</v>
      </c>
      <c r="H2577" s="162" t="s">
        <v>3711</v>
      </c>
      <c r="I2577" s="162" t="s">
        <v>3712</v>
      </c>
      <c r="J2577" s="162" t="s">
        <v>186</v>
      </c>
      <c r="K2577" s="162" t="s">
        <v>10</v>
      </c>
      <c r="L2577" s="162">
        <v>10</v>
      </c>
      <c r="M2577" s="162">
        <v>2020</v>
      </c>
      <c r="N2577" s="162" t="s">
        <v>4098</v>
      </c>
      <c r="O2577" s="162">
        <v>11157</v>
      </c>
      <c r="P2577" s="162" t="s">
        <v>246</v>
      </c>
      <c r="Q2577" s="162" t="s">
        <v>246</v>
      </c>
      <c r="R2577" s="162" t="s">
        <v>242</v>
      </c>
      <c r="S2577" s="162" t="s">
        <v>204</v>
      </c>
      <c r="T2577" s="162" t="s">
        <v>204</v>
      </c>
      <c r="U2577" s="162" t="s">
        <v>246</v>
      </c>
      <c r="V2577" s="162" t="s">
        <v>246</v>
      </c>
      <c r="W2577" s="162" t="s">
        <v>204</v>
      </c>
      <c r="X2577" s="162" t="s">
        <v>246</v>
      </c>
      <c r="Y2577" s="162" t="s">
        <v>204</v>
      </c>
      <c r="Z2577" s="162" t="s">
        <v>246</v>
      </c>
      <c r="AA2577" s="162" t="s">
        <v>204</v>
      </c>
      <c r="AB2577" s="162" t="s">
        <v>246</v>
      </c>
      <c r="AC2577" s="162" t="s">
        <v>204</v>
      </c>
      <c r="AD2577" s="162" t="s">
        <v>204</v>
      </c>
      <c r="AE2577" s="162" t="s">
        <v>246</v>
      </c>
      <c r="AF2577" s="162" t="s">
        <v>204</v>
      </c>
      <c r="AG2577" s="162" t="s">
        <v>197</v>
      </c>
    </row>
    <row r="2578" spans="1:33" x14ac:dyDescent="0.25">
      <c r="A2578" s="162" t="s">
        <v>252</v>
      </c>
      <c r="B2578" s="162" t="s">
        <v>197</v>
      </c>
      <c r="C2578" s="162" t="s">
        <v>197</v>
      </c>
      <c r="D2578" s="162" t="s">
        <v>1358</v>
      </c>
      <c r="E2578" s="162" t="s">
        <v>3929</v>
      </c>
      <c r="F2578" s="162" t="s">
        <v>1359</v>
      </c>
      <c r="G2578" s="162" t="s">
        <v>3710</v>
      </c>
      <c r="H2578" s="162" t="s">
        <v>3711</v>
      </c>
      <c r="I2578" s="162" t="s">
        <v>3712</v>
      </c>
      <c r="J2578" s="162" t="s">
        <v>186</v>
      </c>
      <c r="K2578" s="162" t="s">
        <v>10</v>
      </c>
      <c r="L2578" s="162">
        <v>10</v>
      </c>
      <c r="M2578" s="162">
        <v>2020</v>
      </c>
      <c r="N2578" s="162" t="s">
        <v>4100</v>
      </c>
      <c r="O2578" s="162">
        <v>1553</v>
      </c>
      <c r="P2578" s="162" t="s">
        <v>246</v>
      </c>
      <c r="Q2578" s="162" t="s">
        <v>246</v>
      </c>
      <c r="R2578" s="162" t="s">
        <v>242</v>
      </c>
      <c r="S2578" s="162" t="s">
        <v>204</v>
      </c>
      <c r="T2578" s="162" t="s">
        <v>204</v>
      </c>
      <c r="U2578" s="162" t="s">
        <v>246</v>
      </c>
      <c r="V2578" s="162" t="s">
        <v>246</v>
      </c>
      <c r="W2578" s="162" t="s">
        <v>204</v>
      </c>
      <c r="X2578" s="162" t="s">
        <v>246</v>
      </c>
      <c r="Y2578" s="162" t="s">
        <v>204</v>
      </c>
      <c r="Z2578" s="162" t="s">
        <v>246</v>
      </c>
      <c r="AA2578" s="162" t="s">
        <v>204</v>
      </c>
      <c r="AB2578" s="162" t="s">
        <v>246</v>
      </c>
      <c r="AC2578" s="162" t="s">
        <v>204</v>
      </c>
      <c r="AD2578" s="162" t="s">
        <v>204</v>
      </c>
      <c r="AE2578" s="162" t="s">
        <v>246</v>
      </c>
      <c r="AF2578" s="162" t="s">
        <v>204</v>
      </c>
      <c r="AG2578" s="162" t="s">
        <v>197</v>
      </c>
    </row>
    <row r="2579" spans="1:33" x14ac:dyDescent="0.25">
      <c r="A2579" s="162" t="s">
        <v>252</v>
      </c>
      <c r="B2579" s="162" t="s">
        <v>197</v>
      </c>
      <c r="C2579" s="162" t="s">
        <v>197</v>
      </c>
      <c r="D2579" s="162" t="s">
        <v>1358</v>
      </c>
      <c r="E2579" s="162" t="s">
        <v>3931</v>
      </c>
      <c r="F2579" s="162" t="s">
        <v>1359</v>
      </c>
      <c r="G2579" s="162" t="s">
        <v>3710</v>
      </c>
      <c r="H2579" s="162" t="s">
        <v>3711</v>
      </c>
      <c r="I2579" s="162" t="s">
        <v>3712</v>
      </c>
      <c r="J2579" s="162" t="s">
        <v>186</v>
      </c>
      <c r="K2579" s="162" t="s">
        <v>10</v>
      </c>
      <c r="L2579" s="162">
        <v>10</v>
      </c>
      <c r="M2579" s="162">
        <v>2020</v>
      </c>
      <c r="N2579" s="162" t="s">
        <v>4101</v>
      </c>
      <c r="O2579" s="162">
        <v>7627</v>
      </c>
      <c r="P2579" s="162" t="s">
        <v>246</v>
      </c>
      <c r="Q2579" s="162" t="s">
        <v>246</v>
      </c>
      <c r="R2579" s="162" t="s">
        <v>242</v>
      </c>
      <c r="S2579" s="162" t="s">
        <v>204</v>
      </c>
      <c r="T2579" s="162" t="s">
        <v>204</v>
      </c>
      <c r="U2579" s="162" t="s">
        <v>246</v>
      </c>
      <c r="V2579" s="162" t="s">
        <v>246</v>
      </c>
      <c r="W2579" s="162" t="s">
        <v>204</v>
      </c>
      <c r="X2579" s="162" t="s">
        <v>246</v>
      </c>
      <c r="Y2579" s="162" t="s">
        <v>204</v>
      </c>
      <c r="Z2579" s="162" t="s">
        <v>246</v>
      </c>
      <c r="AA2579" s="162" t="s">
        <v>204</v>
      </c>
      <c r="AB2579" s="162" t="s">
        <v>246</v>
      </c>
      <c r="AC2579" s="162" t="s">
        <v>204</v>
      </c>
      <c r="AD2579" s="162" t="s">
        <v>204</v>
      </c>
      <c r="AE2579" s="162" t="s">
        <v>246</v>
      </c>
      <c r="AF2579" s="162" t="s">
        <v>204</v>
      </c>
      <c r="AG2579" s="162" t="s">
        <v>197</v>
      </c>
    </row>
    <row r="2580" spans="1:33" x14ac:dyDescent="0.25">
      <c r="A2580" s="162" t="s">
        <v>252</v>
      </c>
      <c r="B2580" s="162" t="s">
        <v>197</v>
      </c>
      <c r="C2580" s="162" t="s">
        <v>197</v>
      </c>
      <c r="D2580" s="162" t="s">
        <v>1358</v>
      </c>
      <c r="E2580" s="162" t="s">
        <v>3933</v>
      </c>
      <c r="F2580" s="162" t="s">
        <v>1359</v>
      </c>
      <c r="G2580" s="162" t="s">
        <v>3710</v>
      </c>
      <c r="H2580" s="162" t="s">
        <v>3711</v>
      </c>
      <c r="I2580" s="162" t="s">
        <v>3712</v>
      </c>
      <c r="J2580" s="162" t="s">
        <v>186</v>
      </c>
      <c r="K2580" s="162" t="s">
        <v>10</v>
      </c>
      <c r="L2580" s="162">
        <v>10</v>
      </c>
      <c r="M2580" s="162">
        <v>2020</v>
      </c>
      <c r="N2580" s="162" t="s">
        <v>4099</v>
      </c>
      <c r="O2580" s="162">
        <v>5330</v>
      </c>
      <c r="P2580" s="162" t="s">
        <v>246</v>
      </c>
      <c r="Q2580" s="162" t="s">
        <v>246</v>
      </c>
      <c r="R2580" s="162" t="s">
        <v>242</v>
      </c>
      <c r="S2580" s="162" t="s">
        <v>204</v>
      </c>
      <c r="T2580" s="162" t="s">
        <v>204</v>
      </c>
      <c r="U2580" s="162" t="s">
        <v>246</v>
      </c>
      <c r="V2580" s="162" t="s">
        <v>246</v>
      </c>
      <c r="W2580" s="162" t="s">
        <v>204</v>
      </c>
      <c r="X2580" s="162" t="s">
        <v>246</v>
      </c>
      <c r="Y2580" s="162" t="s">
        <v>204</v>
      </c>
      <c r="Z2580" s="162" t="s">
        <v>246</v>
      </c>
      <c r="AA2580" s="162" t="s">
        <v>204</v>
      </c>
      <c r="AB2580" s="162" t="s">
        <v>246</v>
      </c>
      <c r="AC2580" s="162" t="s">
        <v>204</v>
      </c>
      <c r="AD2580" s="162" t="s">
        <v>204</v>
      </c>
      <c r="AE2580" s="162" t="s">
        <v>246</v>
      </c>
      <c r="AF2580" s="162" t="s">
        <v>204</v>
      </c>
      <c r="AG2580" s="162" t="s">
        <v>197</v>
      </c>
    </row>
    <row r="2581" spans="1:33" x14ac:dyDescent="0.25">
      <c r="A2581" s="162" t="s">
        <v>252</v>
      </c>
      <c r="B2581" s="162" t="s">
        <v>197</v>
      </c>
      <c r="C2581" s="162" t="s">
        <v>197</v>
      </c>
      <c r="D2581" s="162" t="s">
        <v>1358</v>
      </c>
      <c r="E2581" s="162" t="s">
        <v>4141</v>
      </c>
      <c r="F2581" s="162" t="s">
        <v>1359</v>
      </c>
      <c r="G2581" s="162" t="s">
        <v>3710</v>
      </c>
      <c r="H2581" s="162" t="s">
        <v>3711</v>
      </c>
      <c r="I2581" s="162" t="s">
        <v>3712</v>
      </c>
      <c r="J2581" s="162" t="s">
        <v>186</v>
      </c>
      <c r="K2581" s="162" t="s">
        <v>10</v>
      </c>
      <c r="L2581" s="162">
        <v>3</v>
      </c>
      <c r="M2581" s="162">
        <v>2021</v>
      </c>
      <c r="N2581" s="162" t="s">
        <v>4158</v>
      </c>
      <c r="O2581" s="162">
        <v>5672</v>
      </c>
      <c r="P2581" s="162" t="s">
        <v>246</v>
      </c>
      <c r="Q2581" s="162" t="s">
        <v>246</v>
      </c>
      <c r="R2581" s="162" t="s">
        <v>242</v>
      </c>
      <c r="S2581" s="162" t="s">
        <v>204</v>
      </c>
      <c r="T2581" s="162" t="s">
        <v>204</v>
      </c>
      <c r="U2581" s="162" t="s">
        <v>246</v>
      </c>
      <c r="V2581" s="162" t="s">
        <v>246</v>
      </c>
      <c r="W2581" s="162" t="s">
        <v>204</v>
      </c>
      <c r="X2581" s="162" t="s">
        <v>246</v>
      </c>
      <c r="Y2581" s="162" t="s">
        <v>204</v>
      </c>
      <c r="Z2581" s="162" t="s">
        <v>246</v>
      </c>
      <c r="AA2581" s="162" t="s">
        <v>204</v>
      </c>
      <c r="AB2581" s="162" t="s">
        <v>246</v>
      </c>
      <c r="AC2581" s="162" t="s">
        <v>204</v>
      </c>
      <c r="AD2581" s="162" t="s">
        <v>204</v>
      </c>
      <c r="AE2581" s="162" t="s">
        <v>246</v>
      </c>
      <c r="AF2581" s="162" t="s">
        <v>204</v>
      </c>
      <c r="AG2581" s="162" t="s">
        <v>197</v>
      </c>
    </row>
    <row r="2582" spans="1:33" x14ac:dyDescent="0.25">
      <c r="A2582" s="162" t="s">
        <v>252</v>
      </c>
      <c r="B2582" s="162" t="s">
        <v>197</v>
      </c>
      <c r="C2582" s="162" t="s">
        <v>197</v>
      </c>
      <c r="D2582" s="162" t="s">
        <v>1358</v>
      </c>
      <c r="E2582" s="162" t="s">
        <v>4145</v>
      </c>
      <c r="F2582" s="162" t="s">
        <v>1359</v>
      </c>
      <c r="G2582" s="162" t="s">
        <v>3710</v>
      </c>
      <c r="H2582" s="162" t="s">
        <v>3711</v>
      </c>
      <c r="I2582" s="162" t="s">
        <v>3712</v>
      </c>
      <c r="J2582" s="162" t="s">
        <v>186</v>
      </c>
      <c r="K2582" s="162" t="s">
        <v>10</v>
      </c>
      <c r="L2582" s="162">
        <v>3</v>
      </c>
      <c r="M2582" s="162">
        <v>2021</v>
      </c>
      <c r="N2582" s="162" t="s">
        <v>4146</v>
      </c>
      <c r="O2582" s="162">
        <v>6598</v>
      </c>
      <c r="P2582" s="162" t="s">
        <v>246</v>
      </c>
      <c r="Q2582" s="162" t="s">
        <v>246</v>
      </c>
      <c r="R2582" s="162" t="s">
        <v>242</v>
      </c>
      <c r="S2582" s="162" t="s">
        <v>204</v>
      </c>
      <c r="T2582" s="162" t="s">
        <v>204</v>
      </c>
      <c r="U2582" s="162" t="s">
        <v>246</v>
      </c>
      <c r="V2582" s="162" t="s">
        <v>246</v>
      </c>
      <c r="W2582" s="162" t="s">
        <v>204</v>
      </c>
      <c r="X2582" s="162" t="s">
        <v>246</v>
      </c>
      <c r="Y2582" s="162" t="s">
        <v>204</v>
      </c>
      <c r="Z2582" s="162" t="s">
        <v>246</v>
      </c>
      <c r="AA2582" s="162" t="s">
        <v>204</v>
      </c>
      <c r="AB2582" s="162" t="s">
        <v>246</v>
      </c>
      <c r="AC2582" s="162" t="s">
        <v>204</v>
      </c>
      <c r="AD2582" s="162" t="s">
        <v>204</v>
      </c>
      <c r="AE2582" s="162" t="s">
        <v>246</v>
      </c>
      <c r="AF2582" s="162" t="s">
        <v>204</v>
      </c>
      <c r="AG2582" s="162" t="s">
        <v>197</v>
      </c>
    </row>
    <row r="2583" spans="1:33" x14ac:dyDescent="0.25">
      <c r="A2583" s="162" t="s">
        <v>252</v>
      </c>
      <c r="B2583" s="162" t="s">
        <v>197</v>
      </c>
      <c r="C2583" s="162" t="s">
        <v>197</v>
      </c>
      <c r="D2583" s="162" t="s">
        <v>1358</v>
      </c>
      <c r="E2583" s="162" t="s">
        <v>4147</v>
      </c>
      <c r="F2583" s="162" t="s">
        <v>1359</v>
      </c>
      <c r="G2583" s="162" t="s">
        <v>3710</v>
      </c>
      <c r="H2583" s="162" t="s">
        <v>3711</v>
      </c>
      <c r="I2583" s="162" t="s">
        <v>3712</v>
      </c>
      <c r="J2583" s="162" t="s">
        <v>186</v>
      </c>
      <c r="K2583" s="162" t="s">
        <v>10</v>
      </c>
      <c r="L2583" s="162">
        <v>3</v>
      </c>
      <c r="M2583" s="162">
        <v>2021</v>
      </c>
      <c r="N2583" s="162" t="s">
        <v>4148</v>
      </c>
      <c r="O2583" s="162">
        <v>5465</v>
      </c>
      <c r="P2583" s="162" t="s">
        <v>246</v>
      </c>
      <c r="Q2583" s="162" t="s">
        <v>246</v>
      </c>
      <c r="R2583" s="162" t="s">
        <v>242</v>
      </c>
      <c r="S2583" s="162" t="s">
        <v>204</v>
      </c>
      <c r="T2583" s="162" t="s">
        <v>204</v>
      </c>
      <c r="U2583" s="162" t="s">
        <v>246</v>
      </c>
      <c r="V2583" s="162" t="s">
        <v>246</v>
      </c>
      <c r="W2583" s="162" t="s">
        <v>204</v>
      </c>
      <c r="X2583" s="162" t="s">
        <v>246</v>
      </c>
      <c r="Y2583" s="162" t="s">
        <v>204</v>
      </c>
      <c r="Z2583" s="162" t="s">
        <v>246</v>
      </c>
      <c r="AA2583" s="162" t="s">
        <v>204</v>
      </c>
      <c r="AB2583" s="162" t="s">
        <v>246</v>
      </c>
      <c r="AC2583" s="162" t="s">
        <v>204</v>
      </c>
      <c r="AD2583" s="162" t="s">
        <v>204</v>
      </c>
      <c r="AE2583" s="162" t="s">
        <v>246</v>
      </c>
      <c r="AF2583" s="162" t="s">
        <v>204</v>
      </c>
      <c r="AG2583" s="162" t="s">
        <v>197</v>
      </c>
    </row>
    <row r="2584" spans="1:33" x14ac:dyDescent="0.25">
      <c r="A2584" s="162" t="s">
        <v>252</v>
      </c>
      <c r="B2584" s="162" t="s">
        <v>197</v>
      </c>
      <c r="C2584" s="162" t="s">
        <v>197</v>
      </c>
      <c r="D2584" s="162" t="s">
        <v>1358</v>
      </c>
      <c r="E2584" s="162" t="s">
        <v>4154</v>
      </c>
      <c r="F2584" s="162" t="s">
        <v>1359</v>
      </c>
      <c r="G2584" s="162" t="s">
        <v>3710</v>
      </c>
      <c r="H2584" s="162" t="s">
        <v>3711</v>
      </c>
      <c r="I2584" s="162" t="s">
        <v>3712</v>
      </c>
      <c r="J2584" s="162" t="s">
        <v>186</v>
      </c>
      <c r="K2584" s="162" t="s">
        <v>10</v>
      </c>
      <c r="L2584" s="162">
        <v>3</v>
      </c>
      <c r="M2584" s="162">
        <v>2021</v>
      </c>
      <c r="N2584" s="162" t="s">
        <v>4155</v>
      </c>
      <c r="O2584" s="162">
        <v>5598</v>
      </c>
      <c r="P2584" s="162" t="s">
        <v>246</v>
      </c>
      <c r="Q2584" s="162" t="s">
        <v>246</v>
      </c>
      <c r="R2584" s="162" t="s">
        <v>242</v>
      </c>
      <c r="S2584" s="162" t="s">
        <v>204</v>
      </c>
      <c r="T2584" s="162" t="s">
        <v>204</v>
      </c>
      <c r="U2584" s="162" t="s">
        <v>246</v>
      </c>
      <c r="V2584" s="162" t="s">
        <v>246</v>
      </c>
      <c r="W2584" s="162" t="s">
        <v>204</v>
      </c>
      <c r="X2584" s="162" t="s">
        <v>246</v>
      </c>
      <c r="Y2584" s="162" t="s">
        <v>204</v>
      </c>
      <c r="Z2584" s="162" t="s">
        <v>246</v>
      </c>
      <c r="AA2584" s="162" t="s">
        <v>204</v>
      </c>
      <c r="AB2584" s="162" t="s">
        <v>246</v>
      </c>
      <c r="AC2584" s="162" t="s">
        <v>204</v>
      </c>
      <c r="AD2584" s="162" t="s">
        <v>204</v>
      </c>
      <c r="AE2584" s="162" t="s">
        <v>246</v>
      </c>
      <c r="AF2584" s="162" t="s">
        <v>204</v>
      </c>
      <c r="AG2584" s="162" t="s">
        <v>197</v>
      </c>
    </row>
    <row r="2585" spans="1:33" x14ac:dyDescent="0.25">
      <c r="A2585" s="162" t="s">
        <v>252</v>
      </c>
      <c r="B2585" s="162" t="s">
        <v>197</v>
      </c>
      <c r="C2585" s="162" t="s">
        <v>197</v>
      </c>
      <c r="D2585" s="162" t="s">
        <v>1358</v>
      </c>
      <c r="E2585" s="162" t="s">
        <v>4143</v>
      </c>
      <c r="F2585" s="162" t="s">
        <v>1359</v>
      </c>
      <c r="G2585" s="162" t="s">
        <v>3710</v>
      </c>
      <c r="H2585" s="162" t="s">
        <v>3711</v>
      </c>
      <c r="I2585" s="162" t="s">
        <v>3712</v>
      </c>
      <c r="J2585" s="162" t="s">
        <v>186</v>
      </c>
      <c r="K2585" s="162" t="s">
        <v>10</v>
      </c>
      <c r="L2585" s="162">
        <v>3</v>
      </c>
      <c r="M2585" s="162">
        <v>2021</v>
      </c>
      <c r="N2585" s="162" t="s">
        <v>4144</v>
      </c>
      <c r="O2585" s="162">
        <v>2119</v>
      </c>
      <c r="P2585" s="162" t="s">
        <v>246</v>
      </c>
      <c r="Q2585" s="162" t="s">
        <v>246</v>
      </c>
      <c r="R2585" s="162" t="s">
        <v>242</v>
      </c>
      <c r="S2585" s="162" t="s">
        <v>204</v>
      </c>
      <c r="T2585" s="162" t="s">
        <v>204</v>
      </c>
      <c r="U2585" s="162" t="s">
        <v>246</v>
      </c>
      <c r="V2585" s="162" t="s">
        <v>246</v>
      </c>
      <c r="W2585" s="162" t="s">
        <v>204</v>
      </c>
      <c r="X2585" s="162" t="s">
        <v>246</v>
      </c>
      <c r="Y2585" s="162" t="s">
        <v>204</v>
      </c>
      <c r="Z2585" s="162" t="s">
        <v>246</v>
      </c>
      <c r="AA2585" s="162" t="s">
        <v>204</v>
      </c>
      <c r="AB2585" s="162" t="s">
        <v>246</v>
      </c>
      <c r="AC2585" s="162" t="s">
        <v>204</v>
      </c>
      <c r="AD2585" s="162" t="s">
        <v>204</v>
      </c>
      <c r="AE2585" s="162" t="s">
        <v>246</v>
      </c>
      <c r="AF2585" s="162" t="s">
        <v>204</v>
      </c>
      <c r="AG2585" s="162" t="s">
        <v>197</v>
      </c>
    </row>
    <row r="2586" spans="1:33" x14ac:dyDescent="0.25">
      <c r="A2586" s="162" t="s">
        <v>252</v>
      </c>
      <c r="B2586" s="162" t="s">
        <v>197</v>
      </c>
      <c r="C2586" s="162" t="s">
        <v>197</v>
      </c>
      <c r="D2586" s="162" t="s">
        <v>1358</v>
      </c>
      <c r="E2586" s="162" t="s">
        <v>4149</v>
      </c>
      <c r="F2586" s="162" t="s">
        <v>1359</v>
      </c>
      <c r="G2586" s="162" t="s">
        <v>3710</v>
      </c>
      <c r="H2586" s="162" t="s">
        <v>3711</v>
      </c>
      <c r="I2586" s="162" t="s">
        <v>3712</v>
      </c>
      <c r="J2586" s="162" t="s">
        <v>186</v>
      </c>
      <c r="K2586" s="162" t="s">
        <v>10</v>
      </c>
      <c r="L2586" s="162">
        <v>3</v>
      </c>
      <c r="M2586" s="162">
        <v>2021</v>
      </c>
      <c r="N2586" s="162" t="s">
        <v>4150</v>
      </c>
      <c r="O2586" s="162">
        <v>2517</v>
      </c>
      <c r="P2586" s="162" t="s">
        <v>246</v>
      </c>
      <c r="Q2586" s="162" t="s">
        <v>246</v>
      </c>
      <c r="R2586" s="162" t="s">
        <v>242</v>
      </c>
      <c r="S2586" s="162" t="s">
        <v>204</v>
      </c>
      <c r="T2586" s="162" t="s">
        <v>204</v>
      </c>
      <c r="U2586" s="162" t="s">
        <v>246</v>
      </c>
      <c r="V2586" s="162" t="s">
        <v>246</v>
      </c>
      <c r="W2586" s="162" t="s">
        <v>204</v>
      </c>
      <c r="X2586" s="162" t="s">
        <v>246</v>
      </c>
      <c r="Y2586" s="162" t="s">
        <v>204</v>
      </c>
      <c r="Z2586" s="162" t="s">
        <v>246</v>
      </c>
      <c r="AA2586" s="162" t="s">
        <v>204</v>
      </c>
      <c r="AB2586" s="162" t="s">
        <v>246</v>
      </c>
      <c r="AC2586" s="162" t="s">
        <v>204</v>
      </c>
      <c r="AD2586" s="162" t="s">
        <v>204</v>
      </c>
      <c r="AE2586" s="162" t="s">
        <v>246</v>
      </c>
      <c r="AF2586" s="162" t="s">
        <v>204</v>
      </c>
      <c r="AG2586" s="162" t="s">
        <v>197</v>
      </c>
    </row>
    <row r="2587" spans="1:33" x14ac:dyDescent="0.25">
      <c r="A2587" s="162" t="s">
        <v>252</v>
      </c>
      <c r="B2587" s="162" t="s">
        <v>197</v>
      </c>
      <c r="C2587" s="162" t="s">
        <v>197</v>
      </c>
      <c r="D2587" s="162" t="s">
        <v>1358</v>
      </c>
      <c r="E2587" s="162" t="s">
        <v>4156</v>
      </c>
      <c r="F2587" s="162" t="s">
        <v>1359</v>
      </c>
      <c r="G2587" s="162" t="s">
        <v>3710</v>
      </c>
      <c r="H2587" s="162" t="s">
        <v>3711</v>
      </c>
      <c r="I2587" s="162" t="s">
        <v>3712</v>
      </c>
      <c r="J2587" s="162" t="s">
        <v>186</v>
      </c>
      <c r="K2587" s="162" t="s">
        <v>10</v>
      </c>
      <c r="L2587" s="162">
        <v>3</v>
      </c>
      <c r="M2587" s="162">
        <v>2021</v>
      </c>
      <c r="N2587" s="162" t="s">
        <v>4157</v>
      </c>
      <c r="O2587" s="162">
        <v>5747</v>
      </c>
      <c r="P2587" s="162" t="s">
        <v>246</v>
      </c>
      <c r="Q2587" s="162" t="s">
        <v>246</v>
      </c>
      <c r="R2587" s="162" t="s">
        <v>242</v>
      </c>
      <c r="S2587" s="162" t="s">
        <v>204</v>
      </c>
      <c r="T2587" s="162" t="s">
        <v>204</v>
      </c>
      <c r="U2587" s="162" t="s">
        <v>246</v>
      </c>
      <c r="V2587" s="162" t="s">
        <v>246</v>
      </c>
      <c r="W2587" s="162" t="s">
        <v>204</v>
      </c>
      <c r="X2587" s="162" t="s">
        <v>246</v>
      </c>
      <c r="Y2587" s="162" t="s">
        <v>204</v>
      </c>
      <c r="Z2587" s="162" t="s">
        <v>246</v>
      </c>
      <c r="AA2587" s="162" t="s">
        <v>204</v>
      </c>
      <c r="AB2587" s="162" t="s">
        <v>246</v>
      </c>
      <c r="AC2587" s="162" t="s">
        <v>204</v>
      </c>
      <c r="AD2587" s="162" t="s">
        <v>204</v>
      </c>
      <c r="AE2587" s="162" t="s">
        <v>246</v>
      </c>
      <c r="AF2587" s="162" t="s">
        <v>204</v>
      </c>
      <c r="AG2587" s="162" t="s">
        <v>197</v>
      </c>
    </row>
    <row r="2588" spans="1:33" x14ac:dyDescent="0.25">
      <c r="A2588" s="162" t="s">
        <v>252</v>
      </c>
      <c r="B2588" s="162" t="s">
        <v>197</v>
      </c>
      <c r="C2588" s="162" t="s">
        <v>197</v>
      </c>
      <c r="D2588" s="162" t="s">
        <v>1358</v>
      </c>
      <c r="E2588" s="162" t="s">
        <v>4151</v>
      </c>
      <c r="F2588" s="162" t="s">
        <v>1359</v>
      </c>
      <c r="G2588" s="162" t="s">
        <v>3710</v>
      </c>
      <c r="H2588" s="162" t="s">
        <v>3711</v>
      </c>
      <c r="I2588" s="162" t="s">
        <v>3712</v>
      </c>
      <c r="J2588" s="162" t="s">
        <v>186</v>
      </c>
      <c r="K2588" s="162" t="s">
        <v>10</v>
      </c>
      <c r="L2588" s="162">
        <v>3</v>
      </c>
      <c r="M2588" s="162">
        <v>2021</v>
      </c>
      <c r="N2588" s="162" t="s">
        <v>4152</v>
      </c>
      <c r="O2588" s="162">
        <v>2572</v>
      </c>
      <c r="P2588" s="162" t="s">
        <v>246</v>
      </c>
      <c r="Q2588" s="162" t="s">
        <v>246</v>
      </c>
      <c r="R2588" s="162" t="s">
        <v>242</v>
      </c>
      <c r="S2588" s="162" t="s">
        <v>204</v>
      </c>
      <c r="T2588" s="162" t="s">
        <v>204</v>
      </c>
      <c r="U2588" s="162" t="s">
        <v>246</v>
      </c>
      <c r="V2588" s="162" t="s">
        <v>246</v>
      </c>
      <c r="W2588" s="162" t="s">
        <v>204</v>
      </c>
      <c r="X2588" s="162" t="s">
        <v>246</v>
      </c>
      <c r="Y2588" s="162" t="s">
        <v>204</v>
      </c>
      <c r="Z2588" s="162" t="s">
        <v>246</v>
      </c>
      <c r="AA2588" s="162" t="s">
        <v>204</v>
      </c>
      <c r="AB2588" s="162" t="s">
        <v>246</v>
      </c>
      <c r="AC2588" s="162" t="s">
        <v>204</v>
      </c>
      <c r="AD2588" s="162" t="s">
        <v>204</v>
      </c>
      <c r="AE2588" s="162" t="s">
        <v>246</v>
      </c>
      <c r="AF2588" s="162" t="s">
        <v>204</v>
      </c>
      <c r="AG2588" s="162" t="s">
        <v>197</v>
      </c>
    </row>
    <row r="2589" spans="1:33" x14ac:dyDescent="0.25">
      <c r="A2589" s="162" t="s">
        <v>252</v>
      </c>
      <c r="B2589" s="162" t="s">
        <v>197</v>
      </c>
      <c r="C2589" s="162" t="s">
        <v>197</v>
      </c>
      <c r="D2589" s="162" t="s">
        <v>1358</v>
      </c>
      <c r="E2589" s="162" t="s">
        <v>3952</v>
      </c>
      <c r="F2589" s="162" t="s">
        <v>1359</v>
      </c>
      <c r="G2589" s="162" t="s">
        <v>3710</v>
      </c>
      <c r="H2589" s="162" t="s">
        <v>3711</v>
      </c>
      <c r="I2589" s="162" t="s">
        <v>3712</v>
      </c>
      <c r="J2589" s="162" t="s">
        <v>186</v>
      </c>
      <c r="K2589" s="162" t="s">
        <v>10</v>
      </c>
      <c r="L2589" s="162">
        <v>3</v>
      </c>
      <c r="M2589" s="162">
        <v>2021</v>
      </c>
      <c r="N2589" s="162" t="s">
        <v>4153</v>
      </c>
      <c r="O2589" s="162">
        <v>1032</v>
      </c>
      <c r="P2589" s="162" t="s">
        <v>246</v>
      </c>
      <c r="Q2589" s="162" t="s">
        <v>246</v>
      </c>
      <c r="R2589" s="162" t="s">
        <v>242</v>
      </c>
      <c r="S2589" s="162" t="s">
        <v>204</v>
      </c>
      <c r="T2589" s="162" t="s">
        <v>204</v>
      </c>
      <c r="U2589" s="162" t="s">
        <v>246</v>
      </c>
      <c r="V2589" s="162" t="s">
        <v>246</v>
      </c>
      <c r="W2589" s="162" t="s">
        <v>204</v>
      </c>
      <c r="X2589" s="162" t="s">
        <v>246</v>
      </c>
      <c r="Y2589" s="162" t="s">
        <v>204</v>
      </c>
      <c r="Z2589" s="162" t="s">
        <v>246</v>
      </c>
      <c r="AA2589" s="162" t="s">
        <v>204</v>
      </c>
      <c r="AB2589" s="162" t="s">
        <v>246</v>
      </c>
      <c r="AC2589" s="162" t="s">
        <v>204</v>
      </c>
      <c r="AD2589" s="162" t="s">
        <v>204</v>
      </c>
      <c r="AE2589" s="162" t="s">
        <v>246</v>
      </c>
      <c r="AF2589" s="162" t="s">
        <v>204</v>
      </c>
      <c r="AG2589" s="162" t="s">
        <v>197</v>
      </c>
    </row>
    <row r="2590" spans="1:33" x14ac:dyDescent="0.25">
      <c r="A2590" s="162" t="s">
        <v>252</v>
      </c>
      <c r="B2590" s="162" t="s">
        <v>197</v>
      </c>
      <c r="C2590" s="162" t="s">
        <v>197</v>
      </c>
      <c r="D2590" s="162" t="s">
        <v>1358</v>
      </c>
      <c r="E2590" s="162" t="s">
        <v>3950</v>
      </c>
      <c r="F2590" s="162" t="s">
        <v>1359</v>
      </c>
      <c r="G2590" s="162" t="s">
        <v>3710</v>
      </c>
      <c r="H2590" s="162" t="s">
        <v>3711</v>
      </c>
      <c r="I2590" s="162" t="s">
        <v>3712</v>
      </c>
      <c r="J2590" s="162" t="s">
        <v>186</v>
      </c>
      <c r="K2590" s="162" t="s">
        <v>10</v>
      </c>
      <c r="L2590" s="162">
        <v>1</v>
      </c>
      <c r="M2590" s="162">
        <v>2021</v>
      </c>
      <c r="N2590" s="162" t="s">
        <v>4122</v>
      </c>
      <c r="O2590" s="162">
        <v>4966</v>
      </c>
      <c r="P2590" s="162" t="s">
        <v>246</v>
      </c>
      <c r="Q2590" s="162" t="s">
        <v>246</v>
      </c>
      <c r="R2590" s="162" t="s">
        <v>242</v>
      </c>
      <c r="S2590" s="162" t="s">
        <v>204</v>
      </c>
      <c r="T2590" s="162" t="s">
        <v>204</v>
      </c>
      <c r="U2590" s="162" t="s">
        <v>246</v>
      </c>
      <c r="V2590" s="162" t="s">
        <v>246</v>
      </c>
      <c r="W2590" s="162" t="s">
        <v>204</v>
      </c>
      <c r="X2590" s="162" t="s">
        <v>246</v>
      </c>
      <c r="Y2590" s="162" t="s">
        <v>204</v>
      </c>
      <c r="Z2590" s="162" t="s">
        <v>246</v>
      </c>
      <c r="AA2590" s="162" t="s">
        <v>204</v>
      </c>
      <c r="AB2590" s="162" t="s">
        <v>246</v>
      </c>
      <c r="AC2590" s="162" t="s">
        <v>204</v>
      </c>
      <c r="AD2590" s="162" t="s">
        <v>204</v>
      </c>
      <c r="AE2590" s="162" t="s">
        <v>246</v>
      </c>
      <c r="AF2590" s="162" t="s">
        <v>204</v>
      </c>
      <c r="AG2590" s="162" t="s">
        <v>197</v>
      </c>
    </row>
    <row r="2591" spans="1:33" x14ac:dyDescent="0.25">
      <c r="A2591" s="162" t="s">
        <v>252</v>
      </c>
      <c r="B2591" s="162" t="s">
        <v>197</v>
      </c>
      <c r="C2591" s="162" t="s">
        <v>197</v>
      </c>
      <c r="D2591" s="162" t="s">
        <v>1358</v>
      </c>
      <c r="E2591" s="162" t="s">
        <v>3938</v>
      </c>
      <c r="F2591" s="162" t="s">
        <v>1359</v>
      </c>
      <c r="G2591" s="162" t="s">
        <v>3710</v>
      </c>
      <c r="H2591" s="162" t="s">
        <v>3711</v>
      </c>
      <c r="I2591" s="162" t="s">
        <v>3712</v>
      </c>
      <c r="J2591" s="162" t="s">
        <v>186</v>
      </c>
      <c r="K2591" s="162" t="s">
        <v>10</v>
      </c>
      <c r="L2591" s="162">
        <v>1</v>
      </c>
      <c r="M2591" s="162">
        <v>2021</v>
      </c>
      <c r="N2591" s="162" t="s">
        <v>4127</v>
      </c>
      <c r="O2591" s="162">
        <v>71</v>
      </c>
      <c r="P2591" s="162" t="s">
        <v>246</v>
      </c>
      <c r="Q2591" s="162" t="s">
        <v>246</v>
      </c>
      <c r="R2591" s="162" t="s">
        <v>242</v>
      </c>
      <c r="S2591" s="162" t="s">
        <v>204</v>
      </c>
      <c r="T2591" s="162" t="s">
        <v>204</v>
      </c>
      <c r="U2591" s="162" t="s">
        <v>246</v>
      </c>
      <c r="V2591" s="162" t="s">
        <v>246</v>
      </c>
      <c r="W2591" s="162" t="s">
        <v>204</v>
      </c>
      <c r="X2591" s="162" t="s">
        <v>246</v>
      </c>
      <c r="Y2591" s="162" t="s">
        <v>204</v>
      </c>
      <c r="Z2591" s="162" t="s">
        <v>246</v>
      </c>
      <c r="AA2591" s="162" t="s">
        <v>204</v>
      </c>
      <c r="AB2591" s="162" t="s">
        <v>246</v>
      </c>
      <c r="AC2591" s="162" t="s">
        <v>204</v>
      </c>
      <c r="AD2591" s="162" t="s">
        <v>204</v>
      </c>
      <c r="AE2591" s="162" t="s">
        <v>246</v>
      </c>
      <c r="AF2591" s="162" t="s">
        <v>204</v>
      </c>
      <c r="AG2591" s="162" t="s">
        <v>197</v>
      </c>
    </row>
    <row r="2592" spans="1:33" x14ac:dyDescent="0.25">
      <c r="A2592" s="162" t="s">
        <v>252</v>
      </c>
      <c r="B2592" s="162" t="s">
        <v>197</v>
      </c>
      <c r="C2592" s="162" t="s">
        <v>197</v>
      </c>
      <c r="D2592" s="162" t="s">
        <v>1358</v>
      </c>
      <c r="E2592" s="162" t="s">
        <v>4120</v>
      </c>
      <c r="F2592" s="162" t="s">
        <v>1359</v>
      </c>
      <c r="G2592" s="162" t="s">
        <v>3710</v>
      </c>
      <c r="H2592" s="162" t="s">
        <v>3711</v>
      </c>
      <c r="I2592" s="162" t="s">
        <v>3712</v>
      </c>
      <c r="J2592" s="162" t="s">
        <v>186</v>
      </c>
      <c r="K2592" s="162" t="s">
        <v>10</v>
      </c>
      <c r="L2592" s="162">
        <v>1</v>
      </c>
      <c r="M2592" s="162">
        <v>2021</v>
      </c>
      <c r="N2592" s="162" t="s">
        <v>4121</v>
      </c>
      <c r="O2592" s="162">
        <v>14808</v>
      </c>
      <c r="P2592" s="162" t="s">
        <v>246</v>
      </c>
      <c r="Q2592" s="162" t="s">
        <v>246</v>
      </c>
      <c r="R2592" s="162" t="s">
        <v>242</v>
      </c>
      <c r="S2592" s="162" t="s">
        <v>204</v>
      </c>
      <c r="T2592" s="162" t="s">
        <v>204</v>
      </c>
      <c r="U2592" s="162" t="s">
        <v>246</v>
      </c>
      <c r="V2592" s="162" t="s">
        <v>246</v>
      </c>
      <c r="W2592" s="162" t="s">
        <v>204</v>
      </c>
      <c r="X2592" s="162" t="s">
        <v>246</v>
      </c>
      <c r="Y2592" s="162" t="s">
        <v>204</v>
      </c>
      <c r="Z2592" s="162" t="s">
        <v>246</v>
      </c>
      <c r="AA2592" s="162" t="s">
        <v>204</v>
      </c>
      <c r="AB2592" s="162" t="s">
        <v>246</v>
      </c>
      <c r="AC2592" s="162" t="s">
        <v>204</v>
      </c>
      <c r="AD2592" s="162" t="s">
        <v>204</v>
      </c>
      <c r="AE2592" s="162" t="s">
        <v>246</v>
      </c>
      <c r="AF2592" s="162" t="s">
        <v>204</v>
      </c>
      <c r="AG2592" s="162" t="s">
        <v>197</v>
      </c>
    </row>
    <row r="2593" spans="1:33" x14ac:dyDescent="0.25">
      <c r="A2593" s="162" t="s">
        <v>252</v>
      </c>
      <c r="B2593" s="162" t="s">
        <v>197</v>
      </c>
      <c r="C2593" s="162" t="s">
        <v>197</v>
      </c>
      <c r="D2593" s="162" t="s">
        <v>1358</v>
      </c>
      <c r="E2593" s="162" t="s">
        <v>3938</v>
      </c>
      <c r="F2593" s="162" t="s">
        <v>1359</v>
      </c>
      <c r="G2593" s="162" t="s">
        <v>3710</v>
      </c>
      <c r="H2593" s="162" t="s">
        <v>3711</v>
      </c>
      <c r="I2593" s="162" t="s">
        <v>3712</v>
      </c>
      <c r="J2593" s="162" t="s">
        <v>186</v>
      </c>
      <c r="K2593" s="162" t="s">
        <v>10</v>
      </c>
      <c r="L2593" s="162">
        <v>1</v>
      </c>
      <c r="M2593" s="162">
        <v>2021</v>
      </c>
      <c r="N2593" s="162" t="s">
        <v>4119</v>
      </c>
      <c r="O2593" s="162">
        <v>15</v>
      </c>
      <c r="P2593" s="162" t="s">
        <v>246</v>
      </c>
      <c r="Q2593" s="162" t="s">
        <v>246</v>
      </c>
      <c r="R2593" s="162" t="s">
        <v>242</v>
      </c>
      <c r="S2593" s="162" t="s">
        <v>204</v>
      </c>
      <c r="T2593" s="162" t="s">
        <v>204</v>
      </c>
      <c r="U2593" s="162" t="s">
        <v>246</v>
      </c>
      <c r="V2593" s="162" t="s">
        <v>246</v>
      </c>
      <c r="W2593" s="162" t="s">
        <v>204</v>
      </c>
      <c r="X2593" s="162" t="s">
        <v>246</v>
      </c>
      <c r="Y2593" s="162" t="s">
        <v>204</v>
      </c>
      <c r="Z2593" s="162" t="s">
        <v>246</v>
      </c>
      <c r="AA2593" s="162" t="s">
        <v>204</v>
      </c>
      <c r="AB2593" s="162" t="s">
        <v>246</v>
      </c>
      <c r="AC2593" s="162" t="s">
        <v>204</v>
      </c>
      <c r="AD2593" s="162" t="s">
        <v>204</v>
      </c>
      <c r="AE2593" s="162" t="s">
        <v>246</v>
      </c>
      <c r="AF2593" s="162" t="s">
        <v>204</v>
      </c>
      <c r="AG2593" s="162" t="s">
        <v>197</v>
      </c>
    </row>
    <row r="2594" spans="1:33" x14ac:dyDescent="0.25">
      <c r="A2594" s="162" t="s">
        <v>252</v>
      </c>
      <c r="B2594" s="162" t="s">
        <v>197</v>
      </c>
      <c r="C2594" s="162" t="s">
        <v>197</v>
      </c>
      <c r="D2594" s="162" t="s">
        <v>1358</v>
      </c>
      <c r="E2594" s="162" t="s">
        <v>4123</v>
      </c>
      <c r="F2594" s="162" t="s">
        <v>1359</v>
      </c>
      <c r="G2594" s="162" t="s">
        <v>3710</v>
      </c>
      <c r="H2594" s="162" t="s">
        <v>3711</v>
      </c>
      <c r="I2594" s="162" t="s">
        <v>3712</v>
      </c>
      <c r="J2594" s="162" t="s">
        <v>186</v>
      </c>
      <c r="K2594" s="162" t="s">
        <v>10</v>
      </c>
      <c r="L2594" s="162">
        <v>1</v>
      </c>
      <c r="M2594" s="162">
        <v>2021</v>
      </c>
      <c r="N2594" s="162" t="s">
        <v>4124</v>
      </c>
      <c r="O2594" s="162">
        <v>11904</v>
      </c>
      <c r="P2594" s="162" t="s">
        <v>246</v>
      </c>
      <c r="Q2594" s="162" t="s">
        <v>246</v>
      </c>
      <c r="R2594" s="162" t="s">
        <v>242</v>
      </c>
      <c r="S2594" s="162" t="s">
        <v>204</v>
      </c>
      <c r="T2594" s="162" t="s">
        <v>204</v>
      </c>
      <c r="U2594" s="162" t="s">
        <v>246</v>
      </c>
      <c r="V2594" s="162" t="s">
        <v>246</v>
      </c>
      <c r="W2594" s="162" t="s">
        <v>204</v>
      </c>
      <c r="X2594" s="162" t="s">
        <v>246</v>
      </c>
      <c r="Y2594" s="162" t="s">
        <v>204</v>
      </c>
      <c r="Z2594" s="162" t="s">
        <v>246</v>
      </c>
      <c r="AA2594" s="162" t="s">
        <v>204</v>
      </c>
      <c r="AB2594" s="162" t="s">
        <v>246</v>
      </c>
      <c r="AC2594" s="162" t="s">
        <v>204</v>
      </c>
      <c r="AD2594" s="162" t="s">
        <v>204</v>
      </c>
      <c r="AE2594" s="162" t="s">
        <v>246</v>
      </c>
      <c r="AF2594" s="162" t="s">
        <v>204</v>
      </c>
      <c r="AG2594" s="162" t="s">
        <v>197</v>
      </c>
    </row>
    <row r="2595" spans="1:33" x14ac:dyDescent="0.25">
      <c r="A2595" s="162" t="s">
        <v>252</v>
      </c>
      <c r="B2595" s="162" t="s">
        <v>197</v>
      </c>
      <c r="C2595" s="162" t="s">
        <v>197</v>
      </c>
      <c r="D2595" s="162" t="s">
        <v>1358</v>
      </c>
      <c r="E2595" s="162" t="s">
        <v>4125</v>
      </c>
      <c r="F2595" s="162" t="s">
        <v>1359</v>
      </c>
      <c r="G2595" s="162" t="s">
        <v>3710</v>
      </c>
      <c r="H2595" s="162" t="s">
        <v>3711</v>
      </c>
      <c r="I2595" s="162" t="s">
        <v>3712</v>
      </c>
      <c r="J2595" s="162" t="s">
        <v>186</v>
      </c>
      <c r="K2595" s="162" t="s">
        <v>10</v>
      </c>
      <c r="L2595" s="162">
        <v>1</v>
      </c>
      <c r="M2595" s="162">
        <v>2021</v>
      </c>
      <c r="N2595" s="162" t="s">
        <v>4126</v>
      </c>
      <c r="O2595" s="162">
        <v>15638</v>
      </c>
      <c r="P2595" s="162" t="s">
        <v>246</v>
      </c>
      <c r="Q2595" s="162" t="s">
        <v>246</v>
      </c>
      <c r="R2595" s="162" t="s">
        <v>242</v>
      </c>
      <c r="S2595" s="162" t="s">
        <v>204</v>
      </c>
      <c r="T2595" s="162" t="s">
        <v>204</v>
      </c>
      <c r="U2595" s="162" t="s">
        <v>246</v>
      </c>
      <c r="V2595" s="162" t="s">
        <v>246</v>
      </c>
      <c r="W2595" s="162" t="s">
        <v>204</v>
      </c>
      <c r="X2595" s="162" t="s">
        <v>246</v>
      </c>
      <c r="Y2595" s="162" t="s">
        <v>204</v>
      </c>
      <c r="Z2595" s="162" t="s">
        <v>246</v>
      </c>
      <c r="AA2595" s="162" t="s">
        <v>204</v>
      </c>
      <c r="AB2595" s="162" t="s">
        <v>246</v>
      </c>
      <c r="AC2595" s="162" t="s">
        <v>204</v>
      </c>
      <c r="AD2595" s="162" t="s">
        <v>204</v>
      </c>
      <c r="AE2595" s="162" t="s">
        <v>246</v>
      </c>
      <c r="AF2595" s="162" t="s">
        <v>204</v>
      </c>
      <c r="AG2595" s="162" t="s">
        <v>197</v>
      </c>
    </row>
    <row r="2596" spans="1:33" x14ac:dyDescent="0.25">
      <c r="A2596" s="162" t="s">
        <v>252</v>
      </c>
      <c r="B2596" s="162" t="s">
        <v>197</v>
      </c>
      <c r="C2596" s="162" t="s">
        <v>197</v>
      </c>
      <c r="D2596" s="162" t="s">
        <v>1358</v>
      </c>
      <c r="E2596" s="162" t="s">
        <v>4125</v>
      </c>
      <c r="F2596" s="162" t="s">
        <v>1359</v>
      </c>
      <c r="G2596" s="162" t="s">
        <v>3710</v>
      </c>
      <c r="H2596" s="162" t="s">
        <v>3711</v>
      </c>
      <c r="I2596" s="162" t="s">
        <v>3712</v>
      </c>
      <c r="J2596" s="162" t="s">
        <v>186</v>
      </c>
      <c r="K2596" s="162" t="s">
        <v>10</v>
      </c>
      <c r="L2596" s="162">
        <v>2</v>
      </c>
      <c r="M2596" s="162">
        <v>2021</v>
      </c>
      <c r="N2596" s="162" t="s">
        <v>4130</v>
      </c>
      <c r="O2596" s="162">
        <v>6097</v>
      </c>
      <c r="P2596" s="162" t="s">
        <v>246</v>
      </c>
      <c r="Q2596" s="162" t="s">
        <v>246</v>
      </c>
      <c r="R2596" s="162" t="s">
        <v>242</v>
      </c>
      <c r="S2596" s="162" t="s">
        <v>204</v>
      </c>
      <c r="T2596" s="162" t="s">
        <v>204</v>
      </c>
      <c r="U2596" s="162" t="s">
        <v>246</v>
      </c>
      <c r="V2596" s="162" t="s">
        <v>246</v>
      </c>
      <c r="W2596" s="162" t="s">
        <v>204</v>
      </c>
      <c r="X2596" s="162" t="s">
        <v>246</v>
      </c>
      <c r="Y2596" s="162" t="s">
        <v>204</v>
      </c>
      <c r="Z2596" s="162" t="s">
        <v>246</v>
      </c>
      <c r="AA2596" s="162" t="s">
        <v>204</v>
      </c>
      <c r="AB2596" s="162" t="s">
        <v>246</v>
      </c>
      <c r="AC2596" s="162" t="s">
        <v>204</v>
      </c>
      <c r="AD2596" s="162" t="s">
        <v>204</v>
      </c>
      <c r="AE2596" s="162" t="s">
        <v>246</v>
      </c>
      <c r="AF2596" s="162" t="s">
        <v>204</v>
      </c>
      <c r="AG2596" s="162" t="s">
        <v>197</v>
      </c>
    </row>
    <row r="2597" spans="1:33" x14ac:dyDescent="0.25">
      <c r="A2597" s="162" t="s">
        <v>252</v>
      </c>
      <c r="B2597" s="162" t="s">
        <v>197</v>
      </c>
      <c r="C2597" s="162" t="s">
        <v>197</v>
      </c>
      <c r="D2597" s="162" t="s">
        <v>1358</v>
      </c>
      <c r="E2597" s="162" t="s">
        <v>4128</v>
      </c>
      <c r="F2597" s="162" t="s">
        <v>1359</v>
      </c>
      <c r="G2597" s="162" t="s">
        <v>3710</v>
      </c>
      <c r="H2597" s="162" t="s">
        <v>3711</v>
      </c>
      <c r="I2597" s="162" t="s">
        <v>3712</v>
      </c>
      <c r="J2597" s="162" t="s">
        <v>186</v>
      </c>
      <c r="K2597" s="162" t="s">
        <v>10</v>
      </c>
      <c r="L2597" s="162">
        <v>2</v>
      </c>
      <c r="M2597" s="162">
        <v>2021</v>
      </c>
      <c r="N2597" s="162" t="s">
        <v>4129</v>
      </c>
      <c r="O2597" s="162">
        <v>4740</v>
      </c>
      <c r="P2597" s="162" t="s">
        <v>246</v>
      </c>
      <c r="Q2597" s="162" t="s">
        <v>246</v>
      </c>
      <c r="R2597" s="162" t="s">
        <v>242</v>
      </c>
      <c r="S2597" s="162" t="s">
        <v>204</v>
      </c>
      <c r="T2597" s="162" t="s">
        <v>204</v>
      </c>
      <c r="U2597" s="162" t="s">
        <v>246</v>
      </c>
      <c r="V2597" s="162" t="s">
        <v>246</v>
      </c>
      <c r="W2597" s="162" t="s">
        <v>204</v>
      </c>
      <c r="X2597" s="162" t="s">
        <v>246</v>
      </c>
      <c r="Y2597" s="162" t="s">
        <v>204</v>
      </c>
      <c r="Z2597" s="162" t="s">
        <v>246</v>
      </c>
      <c r="AA2597" s="162" t="s">
        <v>204</v>
      </c>
      <c r="AB2597" s="162" t="s">
        <v>246</v>
      </c>
      <c r="AC2597" s="162" t="s">
        <v>204</v>
      </c>
      <c r="AD2597" s="162" t="s">
        <v>204</v>
      </c>
      <c r="AE2597" s="162" t="s">
        <v>246</v>
      </c>
      <c r="AF2597" s="162" t="s">
        <v>204</v>
      </c>
      <c r="AG2597" s="162" t="s">
        <v>197</v>
      </c>
    </row>
    <row r="2598" spans="1:33" x14ac:dyDescent="0.25">
      <c r="A2598" s="162" t="s">
        <v>252</v>
      </c>
      <c r="B2598" s="162" t="s">
        <v>197</v>
      </c>
      <c r="C2598" s="162" t="s">
        <v>197</v>
      </c>
      <c r="D2598" s="162" t="s">
        <v>1358</v>
      </c>
      <c r="E2598" s="162" t="s">
        <v>4131</v>
      </c>
      <c r="F2598" s="162" t="s">
        <v>1359</v>
      </c>
      <c r="G2598" s="162" t="s">
        <v>3710</v>
      </c>
      <c r="H2598" s="162" t="s">
        <v>3711</v>
      </c>
      <c r="I2598" s="162" t="s">
        <v>3712</v>
      </c>
      <c r="J2598" s="162" t="s">
        <v>186</v>
      </c>
      <c r="K2598" s="162" t="s">
        <v>10</v>
      </c>
      <c r="L2598" s="162">
        <v>2</v>
      </c>
      <c r="M2598" s="162">
        <v>2021</v>
      </c>
      <c r="N2598" s="162" t="s">
        <v>4132</v>
      </c>
      <c r="O2598" s="162">
        <v>7390</v>
      </c>
      <c r="P2598" s="162" t="s">
        <v>246</v>
      </c>
      <c r="Q2598" s="162" t="s">
        <v>246</v>
      </c>
      <c r="R2598" s="162" t="s">
        <v>242</v>
      </c>
      <c r="S2598" s="162" t="s">
        <v>204</v>
      </c>
      <c r="T2598" s="162" t="s">
        <v>204</v>
      </c>
      <c r="U2598" s="162" t="s">
        <v>246</v>
      </c>
      <c r="V2598" s="162" t="s">
        <v>246</v>
      </c>
      <c r="W2598" s="162" t="s">
        <v>204</v>
      </c>
      <c r="X2598" s="162" t="s">
        <v>246</v>
      </c>
      <c r="Y2598" s="162" t="s">
        <v>204</v>
      </c>
      <c r="Z2598" s="162" t="s">
        <v>246</v>
      </c>
      <c r="AA2598" s="162" t="s">
        <v>204</v>
      </c>
      <c r="AB2598" s="162" t="s">
        <v>246</v>
      </c>
      <c r="AC2598" s="162" t="s">
        <v>204</v>
      </c>
      <c r="AD2598" s="162" t="s">
        <v>204</v>
      </c>
      <c r="AE2598" s="162" t="s">
        <v>246</v>
      </c>
      <c r="AF2598" s="162" t="s">
        <v>204</v>
      </c>
      <c r="AG2598" s="162" t="s">
        <v>197</v>
      </c>
    </row>
    <row r="2599" spans="1:33" x14ac:dyDescent="0.25">
      <c r="A2599" s="162" t="s">
        <v>252</v>
      </c>
      <c r="B2599" s="162" t="s">
        <v>197</v>
      </c>
      <c r="C2599" s="162" t="s">
        <v>197</v>
      </c>
      <c r="D2599" s="162" t="s">
        <v>1358</v>
      </c>
      <c r="E2599" s="162" t="s">
        <v>4133</v>
      </c>
      <c r="F2599" s="162" t="s">
        <v>1359</v>
      </c>
      <c r="G2599" s="162" t="s">
        <v>3710</v>
      </c>
      <c r="H2599" s="162" t="s">
        <v>3711</v>
      </c>
      <c r="I2599" s="162" t="s">
        <v>3712</v>
      </c>
      <c r="J2599" s="162" t="s">
        <v>186</v>
      </c>
      <c r="K2599" s="162" t="s">
        <v>10</v>
      </c>
      <c r="L2599" s="162">
        <v>2</v>
      </c>
      <c r="M2599" s="162">
        <v>2021</v>
      </c>
      <c r="N2599" s="162" t="s">
        <v>4134</v>
      </c>
      <c r="O2599" s="162">
        <v>4841</v>
      </c>
      <c r="P2599" s="162" t="s">
        <v>246</v>
      </c>
      <c r="Q2599" s="162" t="s">
        <v>246</v>
      </c>
      <c r="R2599" s="162" t="s">
        <v>242</v>
      </c>
      <c r="S2599" s="162" t="s">
        <v>204</v>
      </c>
      <c r="T2599" s="162" t="s">
        <v>204</v>
      </c>
      <c r="U2599" s="162" t="s">
        <v>246</v>
      </c>
      <c r="V2599" s="162" t="s">
        <v>246</v>
      </c>
      <c r="W2599" s="162" t="s">
        <v>204</v>
      </c>
      <c r="X2599" s="162" t="s">
        <v>246</v>
      </c>
      <c r="Y2599" s="162" t="s">
        <v>204</v>
      </c>
      <c r="Z2599" s="162" t="s">
        <v>246</v>
      </c>
      <c r="AA2599" s="162" t="s">
        <v>204</v>
      </c>
      <c r="AB2599" s="162" t="s">
        <v>246</v>
      </c>
      <c r="AC2599" s="162" t="s">
        <v>204</v>
      </c>
      <c r="AD2599" s="162" t="s">
        <v>204</v>
      </c>
      <c r="AE2599" s="162" t="s">
        <v>246</v>
      </c>
      <c r="AF2599" s="162" t="s">
        <v>204</v>
      </c>
      <c r="AG2599" s="162" t="s">
        <v>197</v>
      </c>
    </row>
    <row r="2600" spans="1:33" x14ac:dyDescent="0.25">
      <c r="A2600" s="162" t="s">
        <v>252</v>
      </c>
      <c r="B2600" s="162" t="s">
        <v>197</v>
      </c>
      <c r="C2600" s="162" t="s">
        <v>197</v>
      </c>
      <c r="D2600" s="162" t="s">
        <v>1358</v>
      </c>
      <c r="E2600" s="162" t="s">
        <v>4135</v>
      </c>
      <c r="F2600" s="162" t="s">
        <v>1359</v>
      </c>
      <c r="G2600" s="162" t="s">
        <v>3710</v>
      </c>
      <c r="H2600" s="162" t="s">
        <v>3711</v>
      </c>
      <c r="I2600" s="162" t="s">
        <v>3712</v>
      </c>
      <c r="J2600" s="162" t="s">
        <v>186</v>
      </c>
      <c r="K2600" s="162" t="s">
        <v>10</v>
      </c>
      <c r="L2600" s="162">
        <v>2</v>
      </c>
      <c r="M2600" s="162">
        <v>2021</v>
      </c>
      <c r="N2600" s="162" t="s">
        <v>4136</v>
      </c>
      <c r="O2600" s="162">
        <v>11352</v>
      </c>
      <c r="P2600" s="162" t="s">
        <v>246</v>
      </c>
      <c r="Q2600" s="162" t="s">
        <v>246</v>
      </c>
      <c r="R2600" s="162" t="s">
        <v>242</v>
      </c>
      <c r="S2600" s="162" t="s">
        <v>204</v>
      </c>
      <c r="T2600" s="162" t="s">
        <v>204</v>
      </c>
      <c r="U2600" s="162" t="s">
        <v>246</v>
      </c>
      <c r="V2600" s="162" t="s">
        <v>246</v>
      </c>
      <c r="W2600" s="162" t="s">
        <v>204</v>
      </c>
      <c r="X2600" s="162" t="s">
        <v>246</v>
      </c>
      <c r="Y2600" s="162" t="s">
        <v>204</v>
      </c>
      <c r="Z2600" s="162" t="s">
        <v>246</v>
      </c>
      <c r="AA2600" s="162" t="s">
        <v>204</v>
      </c>
      <c r="AB2600" s="162" t="s">
        <v>246</v>
      </c>
      <c r="AC2600" s="162" t="s">
        <v>204</v>
      </c>
      <c r="AD2600" s="162" t="s">
        <v>204</v>
      </c>
      <c r="AE2600" s="162" t="s">
        <v>246</v>
      </c>
      <c r="AF2600" s="162" t="s">
        <v>204</v>
      </c>
      <c r="AG2600" s="162" t="s">
        <v>197</v>
      </c>
    </row>
    <row r="2601" spans="1:33" x14ac:dyDescent="0.25">
      <c r="A2601" s="162" t="s">
        <v>252</v>
      </c>
      <c r="B2601" s="162" t="s">
        <v>197</v>
      </c>
      <c r="C2601" s="162" t="s">
        <v>197</v>
      </c>
      <c r="D2601" s="162" t="s">
        <v>1358</v>
      </c>
      <c r="E2601" s="162" t="s">
        <v>4137</v>
      </c>
      <c r="F2601" s="162" t="s">
        <v>1359</v>
      </c>
      <c r="G2601" s="162" t="s">
        <v>3710</v>
      </c>
      <c r="H2601" s="162" t="s">
        <v>3711</v>
      </c>
      <c r="I2601" s="162" t="s">
        <v>3712</v>
      </c>
      <c r="J2601" s="162" t="s">
        <v>186</v>
      </c>
      <c r="K2601" s="162" t="s">
        <v>10</v>
      </c>
      <c r="L2601" s="162">
        <v>2</v>
      </c>
      <c r="M2601" s="162">
        <v>2021</v>
      </c>
      <c r="N2601" s="162" t="s">
        <v>4138</v>
      </c>
      <c r="O2601" s="162">
        <v>531</v>
      </c>
      <c r="P2601" s="162" t="s">
        <v>246</v>
      </c>
      <c r="Q2601" s="162" t="s">
        <v>246</v>
      </c>
      <c r="R2601" s="162" t="s">
        <v>242</v>
      </c>
      <c r="S2601" s="162" t="s">
        <v>204</v>
      </c>
      <c r="T2601" s="162" t="s">
        <v>204</v>
      </c>
      <c r="U2601" s="162" t="s">
        <v>246</v>
      </c>
      <c r="V2601" s="162" t="s">
        <v>246</v>
      </c>
      <c r="W2601" s="162" t="s">
        <v>204</v>
      </c>
      <c r="X2601" s="162" t="s">
        <v>246</v>
      </c>
      <c r="Y2601" s="162" t="s">
        <v>204</v>
      </c>
      <c r="Z2601" s="162" t="s">
        <v>246</v>
      </c>
      <c r="AA2601" s="162" t="s">
        <v>204</v>
      </c>
      <c r="AB2601" s="162" t="s">
        <v>246</v>
      </c>
      <c r="AC2601" s="162" t="s">
        <v>204</v>
      </c>
      <c r="AD2601" s="162" t="s">
        <v>204</v>
      </c>
      <c r="AE2601" s="162" t="s">
        <v>246</v>
      </c>
      <c r="AF2601" s="162" t="s">
        <v>204</v>
      </c>
      <c r="AG2601" s="162" t="s">
        <v>197</v>
      </c>
    </row>
    <row r="2602" spans="1:33" x14ac:dyDescent="0.25">
      <c r="A2602" s="162" t="s">
        <v>252</v>
      </c>
      <c r="B2602" s="162" t="s">
        <v>197</v>
      </c>
      <c r="C2602" s="162" t="s">
        <v>197</v>
      </c>
      <c r="D2602" s="162" t="s">
        <v>1358</v>
      </c>
      <c r="E2602" s="162" t="s">
        <v>4139</v>
      </c>
      <c r="F2602" s="162" t="s">
        <v>1359</v>
      </c>
      <c r="G2602" s="162" t="s">
        <v>3710</v>
      </c>
      <c r="H2602" s="162" t="s">
        <v>3711</v>
      </c>
      <c r="I2602" s="162" t="s">
        <v>3712</v>
      </c>
      <c r="J2602" s="162" t="s">
        <v>186</v>
      </c>
      <c r="K2602" s="162" t="s">
        <v>10</v>
      </c>
      <c r="L2602" s="162">
        <v>2</v>
      </c>
      <c r="M2602" s="162">
        <v>2021</v>
      </c>
      <c r="N2602" s="162" t="s">
        <v>4140</v>
      </c>
      <c r="O2602" s="162">
        <v>2364</v>
      </c>
      <c r="P2602" s="162" t="s">
        <v>246</v>
      </c>
      <c r="Q2602" s="162" t="s">
        <v>246</v>
      </c>
      <c r="R2602" s="162" t="s">
        <v>242</v>
      </c>
      <c r="S2602" s="162" t="s">
        <v>204</v>
      </c>
      <c r="T2602" s="162" t="s">
        <v>204</v>
      </c>
      <c r="U2602" s="162" t="s">
        <v>246</v>
      </c>
      <c r="V2602" s="162" t="s">
        <v>246</v>
      </c>
      <c r="W2602" s="162" t="s">
        <v>204</v>
      </c>
      <c r="X2602" s="162" t="s">
        <v>246</v>
      </c>
      <c r="Y2602" s="162" t="s">
        <v>204</v>
      </c>
      <c r="Z2602" s="162" t="s">
        <v>246</v>
      </c>
      <c r="AA2602" s="162" t="s">
        <v>204</v>
      </c>
      <c r="AB2602" s="162" t="s">
        <v>246</v>
      </c>
      <c r="AC2602" s="162" t="s">
        <v>204</v>
      </c>
      <c r="AD2602" s="162" t="s">
        <v>204</v>
      </c>
      <c r="AE2602" s="162" t="s">
        <v>246</v>
      </c>
      <c r="AF2602" s="162" t="s">
        <v>204</v>
      </c>
      <c r="AG2602" s="162" t="s">
        <v>197</v>
      </c>
    </row>
    <row r="2603" spans="1:33" x14ac:dyDescent="0.25">
      <c r="A2603" s="162" t="s">
        <v>252</v>
      </c>
      <c r="B2603" s="162" t="s">
        <v>197</v>
      </c>
      <c r="C2603" s="162" t="s">
        <v>197</v>
      </c>
      <c r="D2603" s="162" t="s">
        <v>1358</v>
      </c>
      <c r="E2603" s="162" t="s">
        <v>4141</v>
      </c>
      <c r="F2603" s="162" t="s">
        <v>1359</v>
      </c>
      <c r="G2603" s="162" t="s">
        <v>3710</v>
      </c>
      <c r="H2603" s="162" t="s">
        <v>3711</v>
      </c>
      <c r="I2603" s="162" t="s">
        <v>3712</v>
      </c>
      <c r="J2603" s="162" t="s">
        <v>186</v>
      </c>
      <c r="K2603" s="162" t="s">
        <v>10</v>
      </c>
      <c r="L2603" s="162">
        <v>2</v>
      </c>
      <c r="M2603" s="162">
        <v>2021</v>
      </c>
      <c r="N2603" s="162" t="s">
        <v>4142</v>
      </c>
      <c r="O2603" s="162">
        <v>2966</v>
      </c>
      <c r="P2603" s="162" t="s">
        <v>246</v>
      </c>
      <c r="Q2603" s="162" t="s">
        <v>246</v>
      </c>
      <c r="R2603" s="162" t="s">
        <v>242</v>
      </c>
      <c r="S2603" s="162" t="s">
        <v>204</v>
      </c>
      <c r="T2603" s="162" t="s">
        <v>204</v>
      </c>
      <c r="U2603" s="162" t="s">
        <v>246</v>
      </c>
      <c r="V2603" s="162" t="s">
        <v>246</v>
      </c>
      <c r="W2603" s="162" t="s">
        <v>204</v>
      </c>
      <c r="X2603" s="162" t="s">
        <v>246</v>
      </c>
      <c r="Y2603" s="162" t="s">
        <v>204</v>
      </c>
      <c r="Z2603" s="162" t="s">
        <v>246</v>
      </c>
      <c r="AA2603" s="162" t="s">
        <v>204</v>
      </c>
      <c r="AB2603" s="162" t="s">
        <v>246</v>
      </c>
      <c r="AC2603" s="162" t="s">
        <v>204</v>
      </c>
      <c r="AD2603" s="162" t="s">
        <v>204</v>
      </c>
      <c r="AE2603" s="162" t="s">
        <v>246</v>
      </c>
      <c r="AF2603" s="162" t="s">
        <v>204</v>
      </c>
      <c r="AG2603" s="162" t="s">
        <v>197</v>
      </c>
    </row>
    <row r="2604" spans="1:33" x14ac:dyDescent="0.25">
      <c r="A2604" s="162" t="s">
        <v>252</v>
      </c>
      <c r="B2604" s="162" t="s">
        <v>197</v>
      </c>
      <c r="C2604" s="162" t="s">
        <v>197</v>
      </c>
      <c r="D2604" s="162" t="s">
        <v>1358</v>
      </c>
      <c r="E2604" s="162" t="s">
        <v>3925</v>
      </c>
      <c r="F2604" s="162" t="s">
        <v>1359</v>
      </c>
      <c r="G2604" s="162" t="s">
        <v>3710</v>
      </c>
      <c r="H2604" s="162" t="s">
        <v>3711</v>
      </c>
      <c r="I2604" s="162" t="s">
        <v>3712</v>
      </c>
      <c r="J2604" s="162" t="s">
        <v>186</v>
      </c>
      <c r="K2604" s="162" t="s">
        <v>10</v>
      </c>
      <c r="L2604" s="162">
        <v>12</v>
      </c>
      <c r="M2604" s="162">
        <v>2020</v>
      </c>
      <c r="N2604" s="162" t="s">
        <v>4113</v>
      </c>
      <c r="O2604" s="162">
        <v>20248</v>
      </c>
      <c r="P2604" s="162" t="s">
        <v>246</v>
      </c>
      <c r="Q2604" s="162" t="s">
        <v>246</v>
      </c>
      <c r="R2604" s="162" t="s">
        <v>242</v>
      </c>
      <c r="S2604" s="162" t="s">
        <v>204</v>
      </c>
      <c r="T2604" s="162" t="s">
        <v>204</v>
      </c>
      <c r="U2604" s="162" t="s">
        <v>246</v>
      </c>
      <c r="V2604" s="162" t="s">
        <v>246</v>
      </c>
      <c r="W2604" s="162" t="s">
        <v>204</v>
      </c>
      <c r="X2604" s="162" t="s">
        <v>246</v>
      </c>
      <c r="Y2604" s="162" t="s">
        <v>204</v>
      </c>
      <c r="Z2604" s="162" t="s">
        <v>246</v>
      </c>
      <c r="AA2604" s="162" t="s">
        <v>204</v>
      </c>
      <c r="AB2604" s="162" t="s">
        <v>246</v>
      </c>
      <c r="AC2604" s="162" t="s">
        <v>204</v>
      </c>
      <c r="AD2604" s="162" t="s">
        <v>204</v>
      </c>
      <c r="AE2604" s="162" t="s">
        <v>246</v>
      </c>
      <c r="AF2604" s="162" t="s">
        <v>204</v>
      </c>
      <c r="AG2604" s="162" t="s">
        <v>197</v>
      </c>
    </row>
    <row r="2605" spans="1:33" x14ac:dyDescent="0.25">
      <c r="A2605" s="162" t="s">
        <v>252</v>
      </c>
      <c r="B2605" s="162" t="s">
        <v>197</v>
      </c>
      <c r="C2605" s="162" t="s">
        <v>197</v>
      </c>
      <c r="D2605" s="162" t="s">
        <v>1358</v>
      </c>
      <c r="E2605" s="162" t="s">
        <v>3963</v>
      </c>
      <c r="F2605" s="162" t="s">
        <v>1359</v>
      </c>
      <c r="G2605" s="162" t="s">
        <v>3710</v>
      </c>
      <c r="H2605" s="162" t="s">
        <v>3711</v>
      </c>
      <c r="I2605" s="162" t="s">
        <v>3712</v>
      </c>
      <c r="J2605" s="162" t="s">
        <v>186</v>
      </c>
      <c r="K2605" s="162" t="s">
        <v>10</v>
      </c>
      <c r="L2605" s="162">
        <v>12</v>
      </c>
      <c r="M2605" s="162">
        <v>2020</v>
      </c>
      <c r="N2605" s="162" t="s">
        <v>4115</v>
      </c>
      <c r="O2605" s="162">
        <v>1581</v>
      </c>
      <c r="P2605" s="162" t="s">
        <v>246</v>
      </c>
      <c r="Q2605" s="162" t="s">
        <v>246</v>
      </c>
      <c r="R2605" s="162" t="s">
        <v>242</v>
      </c>
      <c r="S2605" s="162" t="s">
        <v>204</v>
      </c>
      <c r="T2605" s="162" t="s">
        <v>204</v>
      </c>
      <c r="U2605" s="162" t="s">
        <v>246</v>
      </c>
      <c r="V2605" s="162" t="s">
        <v>246</v>
      </c>
      <c r="W2605" s="162" t="s">
        <v>204</v>
      </c>
      <c r="X2605" s="162" t="s">
        <v>246</v>
      </c>
      <c r="Y2605" s="162" t="s">
        <v>204</v>
      </c>
      <c r="Z2605" s="162" t="s">
        <v>246</v>
      </c>
      <c r="AA2605" s="162" t="s">
        <v>204</v>
      </c>
      <c r="AB2605" s="162" t="s">
        <v>246</v>
      </c>
      <c r="AC2605" s="162" t="s">
        <v>204</v>
      </c>
      <c r="AD2605" s="162" t="s">
        <v>204</v>
      </c>
      <c r="AE2605" s="162" t="s">
        <v>246</v>
      </c>
      <c r="AF2605" s="162" t="s">
        <v>204</v>
      </c>
      <c r="AG2605" s="162" t="s">
        <v>197</v>
      </c>
    </row>
    <row r="2606" spans="1:33" x14ac:dyDescent="0.25">
      <c r="A2606" s="162" t="s">
        <v>252</v>
      </c>
      <c r="B2606" s="162" t="s">
        <v>197</v>
      </c>
      <c r="C2606" s="162" t="s">
        <v>197</v>
      </c>
      <c r="D2606" s="162" t="s">
        <v>1358</v>
      </c>
      <c r="E2606" s="162" t="s">
        <v>3965</v>
      </c>
      <c r="F2606" s="162" t="s">
        <v>1359</v>
      </c>
      <c r="G2606" s="162" t="s">
        <v>3710</v>
      </c>
      <c r="H2606" s="162" t="s">
        <v>3711</v>
      </c>
      <c r="I2606" s="162" t="s">
        <v>3712</v>
      </c>
      <c r="J2606" s="162" t="s">
        <v>186</v>
      </c>
      <c r="K2606" s="162" t="s">
        <v>10</v>
      </c>
      <c r="L2606" s="162">
        <v>12</v>
      </c>
      <c r="M2606" s="162">
        <v>2020</v>
      </c>
      <c r="N2606" s="162" t="s">
        <v>4116</v>
      </c>
      <c r="O2606" s="162">
        <v>13784</v>
      </c>
      <c r="P2606" s="162" t="s">
        <v>246</v>
      </c>
      <c r="Q2606" s="162" t="s">
        <v>246</v>
      </c>
      <c r="R2606" s="162" t="s">
        <v>242</v>
      </c>
      <c r="S2606" s="162" t="s">
        <v>204</v>
      </c>
      <c r="T2606" s="162" t="s">
        <v>204</v>
      </c>
      <c r="U2606" s="162" t="s">
        <v>246</v>
      </c>
      <c r="V2606" s="162" t="s">
        <v>246</v>
      </c>
      <c r="W2606" s="162" t="s">
        <v>204</v>
      </c>
      <c r="X2606" s="162" t="s">
        <v>246</v>
      </c>
      <c r="Y2606" s="162" t="s">
        <v>204</v>
      </c>
      <c r="Z2606" s="162" t="s">
        <v>246</v>
      </c>
      <c r="AA2606" s="162" t="s">
        <v>204</v>
      </c>
      <c r="AB2606" s="162" t="s">
        <v>246</v>
      </c>
      <c r="AC2606" s="162" t="s">
        <v>204</v>
      </c>
      <c r="AD2606" s="162" t="s">
        <v>204</v>
      </c>
      <c r="AE2606" s="162" t="s">
        <v>246</v>
      </c>
      <c r="AF2606" s="162" t="s">
        <v>204</v>
      </c>
      <c r="AG2606" s="162" t="s">
        <v>197</v>
      </c>
    </row>
    <row r="2607" spans="1:33" x14ac:dyDescent="0.25">
      <c r="A2607" s="162" t="s">
        <v>252</v>
      </c>
      <c r="B2607" s="162" t="s">
        <v>197</v>
      </c>
      <c r="C2607" s="162" t="s">
        <v>197</v>
      </c>
      <c r="D2607" s="162" t="s">
        <v>1358</v>
      </c>
      <c r="E2607" s="162" t="s">
        <v>3967</v>
      </c>
      <c r="F2607" s="162" t="s">
        <v>1359</v>
      </c>
      <c r="G2607" s="162" t="s">
        <v>3710</v>
      </c>
      <c r="H2607" s="162" t="s">
        <v>3711</v>
      </c>
      <c r="I2607" s="162" t="s">
        <v>3712</v>
      </c>
      <c r="J2607" s="162" t="s">
        <v>186</v>
      </c>
      <c r="K2607" s="162" t="s">
        <v>10</v>
      </c>
      <c r="L2607" s="162">
        <v>12</v>
      </c>
      <c r="M2607" s="162">
        <v>2020</v>
      </c>
      <c r="N2607" s="162" t="s">
        <v>4117</v>
      </c>
      <c r="O2607" s="162">
        <v>10936</v>
      </c>
      <c r="P2607" s="162" t="s">
        <v>246</v>
      </c>
      <c r="Q2607" s="162" t="s">
        <v>246</v>
      </c>
      <c r="R2607" s="162" t="s">
        <v>242</v>
      </c>
      <c r="S2607" s="162" t="s">
        <v>204</v>
      </c>
      <c r="T2607" s="162" t="s">
        <v>204</v>
      </c>
      <c r="U2607" s="162" t="s">
        <v>246</v>
      </c>
      <c r="V2607" s="162" t="s">
        <v>246</v>
      </c>
      <c r="W2607" s="162" t="s">
        <v>204</v>
      </c>
      <c r="X2607" s="162" t="s">
        <v>246</v>
      </c>
      <c r="Y2607" s="162" t="s">
        <v>204</v>
      </c>
      <c r="Z2607" s="162" t="s">
        <v>246</v>
      </c>
      <c r="AA2607" s="162" t="s">
        <v>204</v>
      </c>
      <c r="AB2607" s="162" t="s">
        <v>246</v>
      </c>
      <c r="AC2607" s="162" t="s">
        <v>204</v>
      </c>
      <c r="AD2607" s="162" t="s">
        <v>204</v>
      </c>
      <c r="AE2607" s="162" t="s">
        <v>246</v>
      </c>
      <c r="AF2607" s="162" t="s">
        <v>204</v>
      </c>
      <c r="AG2607" s="162" t="s">
        <v>197</v>
      </c>
    </row>
    <row r="2608" spans="1:33" x14ac:dyDescent="0.25">
      <c r="A2608" s="162" t="s">
        <v>252</v>
      </c>
      <c r="B2608" s="162" t="s">
        <v>197</v>
      </c>
      <c r="C2608" s="162" t="s">
        <v>197</v>
      </c>
      <c r="D2608" s="162" t="s">
        <v>1358</v>
      </c>
      <c r="E2608" s="162" t="s">
        <v>3969</v>
      </c>
      <c r="F2608" s="162" t="s">
        <v>1359</v>
      </c>
      <c r="G2608" s="162" t="s">
        <v>3710</v>
      </c>
      <c r="H2608" s="162" t="s">
        <v>3711</v>
      </c>
      <c r="I2608" s="162" t="s">
        <v>3712</v>
      </c>
      <c r="J2608" s="162" t="s">
        <v>186</v>
      </c>
      <c r="K2608" s="162" t="s">
        <v>10</v>
      </c>
      <c r="L2608" s="162">
        <v>12</v>
      </c>
      <c r="M2608" s="162">
        <v>2020</v>
      </c>
      <c r="N2608" s="162" t="s">
        <v>4118</v>
      </c>
      <c r="O2608" s="162">
        <v>2514</v>
      </c>
      <c r="P2608" s="162" t="s">
        <v>246</v>
      </c>
      <c r="Q2608" s="162" t="s">
        <v>246</v>
      </c>
      <c r="R2608" s="162" t="s">
        <v>242</v>
      </c>
      <c r="S2608" s="162" t="s">
        <v>204</v>
      </c>
      <c r="T2608" s="162" t="s">
        <v>204</v>
      </c>
      <c r="U2608" s="162" t="s">
        <v>246</v>
      </c>
      <c r="V2608" s="162" t="s">
        <v>246</v>
      </c>
      <c r="W2608" s="162" t="s">
        <v>204</v>
      </c>
      <c r="X2608" s="162" t="s">
        <v>246</v>
      </c>
      <c r="Y2608" s="162" t="s">
        <v>204</v>
      </c>
      <c r="Z2608" s="162" t="s">
        <v>246</v>
      </c>
      <c r="AA2608" s="162" t="s">
        <v>204</v>
      </c>
      <c r="AB2608" s="162" t="s">
        <v>246</v>
      </c>
      <c r="AC2608" s="162" t="s">
        <v>204</v>
      </c>
      <c r="AD2608" s="162" t="s">
        <v>204</v>
      </c>
      <c r="AE2608" s="162" t="s">
        <v>246</v>
      </c>
      <c r="AF2608" s="162" t="s">
        <v>204</v>
      </c>
      <c r="AG2608" s="162" t="s">
        <v>197</v>
      </c>
    </row>
    <row r="2609" spans="1:33" x14ac:dyDescent="0.25">
      <c r="A2609" s="162" t="s">
        <v>252</v>
      </c>
      <c r="B2609" s="162" t="s">
        <v>197</v>
      </c>
      <c r="C2609" s="162" t="s">
        <v>197</v>
      </c>
      <c r="D2609" s="162" t="s">
        <v>1358</v>
      </c>
      <c r="E2609" s="162" t="s">
        <v>3950</v>
      </c>
      <c r="F2609" s="162" t="s">
        <v>1359</v>
      </c>
      <c r="G2609" s="162" t="s">
        <v>3710</v>
      </c>
      <c r="H2609" s="162" t="s">
        <v>3711</v>
      </c>
      <c r="I2609" s="162" t="s">
        <v>3712</v>
      </c>
      <c r="J2609" s="162" t="s">
        <v>186</v>
      </c>
      <c r="K2609" s="162" t="s">
        <v>10</v>
      </c>
      <c r="L2609" s="162">
        <v>12</v>
      </c>
      <c r="M2609" s="162">
        <v>2020</v>
      </c>
      <c r="N2609" s="162" t="s">
        <v>4114</v>
      </c>
      <c r="O2609" s="162">
        <v>4539</v>
      </c>
      <c r="P2609" s="162" t="s">
        <v>246</v>
      </c>
      <c r="Q2609" s="162" t="s">
        <v>246</v>
      </c>
      <c r="R2609" s="162" t="s">
        <v>242</v>
      </c>
      <c r="S2609" s="162" t="s">
        <v>204</v>
      </c>
      <c r="T2609" s="162" t="s">
        <v>204</v>
      </c>
      <c r="U2609" s="162" t="s">
        <v>246</v>
      </c>
      <c r="V2609" s="162" t="s">
        <v>246</v>
      </c>
      <c r="W2609" s="162" t="s">
        <v>204</v>
      </c>
      <c r="X2609" s="162" t="s">
        <v>246</v>
      </c>
      <c r="Y2609" s="162" t="s">
        <v>204</v>
      </c>
      <c r="Z2609" s="162" t="s">
        <v>246</v>
      </c>
      <c r="AA2609" s="162" t="s">
        <v>204</v>
      </c>
      <c r="AB2609" s="162" t="s">
        <v>246</v>
      </c>
      <c r="AC2609" s="162" t="s">
        <v>204</v>
      </c>
      <c r="AD2609" s="162" t="s">
        <v>204</v>
      </c>
      <c r="AE2609" s="162" t="s">
        <v>246</v>
      </c>
      <c r="AF2609" s="162" t="s">
        <v>204</v>
      </c>
      <c r="AG2609" s="162" t="s">
        <v>197</v>
      </c>
    </row>
    <row r="2610" spans="1:33" x14ac:dyDescent="0.25">
      <c r="A2610" s="162" t="s">
        <v>252</v>
      </c>
      <c r="B2610" s="162" t="s">
        <v>197</v>
      </c>
      <c r="C2610" s="162" t="s">
        <v>197</v>
      </c>
      <c r="D2610" s="162" t="s">
        <v>1358</v>
      </c>
      <c r="E2610" s="162" t="s">
        <v>3952</v>
      </c>
      <c r="F2610" s="162" t="s">
        <v>1359</v>
      </c>
      <c r="G2610" s="162" t="s">
        <v>3710</v>
      </c>
      <c r="H2610" s="162" t="s">
        <v>3711</v>
      </c>
      <c r="I2610" s="162" t="s">
        <v>3712</v>
      </c>
      <c r="J2610" s="162" t="s">
        <v>186</v>
      </c>
      <c r="K2610" s="162" t="s">
        <v>10</v>
      </c>
      <c r="L2610" s="162">
        <v>4</v>
      </c>
      <c r="M2610" s="162">
        <v>2021</v>
      </c>
      <c r="N2610" s="162" t="s">
        <v>4159</v>
      </c>
      <c r="O2610" s="162">
        <v>22856</v>
      </c>
      <c r="P2610" s="162" t="s">
        <v>246</v>
      </c>
      <c r="Q2610" s="162" t="s">
        <v>246</v>
      </c>
      <c r="R2610" s="162" t="s">
        <v>242</v>
      </c>
      <c r="S2610" s="162" t="s">
        <v>204</v>
      </c>
      <c r="T2610" s="162" t="s">
        <v>204</v>
      </c>
      <c r="U2610" s="162" t="s">
        <v>246</v>
      </c>
      <c r="V2610" s="162" t="s">
        <v>246</v>
      </c>
      <c r="W2610" s="162" t="s">
        <v>204</v>
      </c>
      <c r="X2610" s="162" t="s">
        <v>246</v>
      </c>
      <c r="Y2610" s="162" t="s">
        <v>204</v>
      </c>
      <c r="Z2610" s="162" t="s">
        <v>246</v>
      </c>
      <c r="AA2610" s="162" t="s">
        <v>204</v>
      </c>
      <c r="AB2610" s="162" t="s">
        <v>246</v>
      </c>
      <c r="AC2610" s="162" t="s">
        <v>204</v>
      </c>
      <c r="AD2610" s="162" t="s">
        <v>204</v>
      </c>
      <c r="AE2610" s="162" t="s">
        <v>246</v>
      </c>
      <c r="AF2610" s="162" t="s">
        <v>204</v>
      </c>
      <c r="AG2610" s="162" t="s">
        <v>197</v>
      </c>
    </row>
    <row r="2611" spans="1:33" x14ac:dyDescent="0.25">
      <c r="A2611" s="162" t="s">
        <v>252</v>
      </c>
      <c r="B2611" s="162" t="s">
        <v>197</v>
      </c>
      <c r="C2611" s="162" t="s">
        <v>197</v>
      </c>
      <c r="D2611" s="162" t="s">
        <v>1358</v>
      </c>
      <c r="E2611" s="162" t="s">
        <v>3936</v>
      </c>
      <c r="F2611" s="162" t="s">
        <v>1359</v>
      </c>
      <c r="G2611" s="162" t="s">
        <v>3710</v>
      </c>
      <c r="H2611" s="162" t="s">
        <v>3711</v>
      </c>
      <c r="I2611" s="162" t="s">
        <v>3712</v>
      </c>
      <c r="J2611" s="162" t="s">
        <v>186</v>
      </c>
      <c r="K2611" s="162" t="s">
        <v>10</v>
      </c>
      <c r="L2611" s="162">
        <v>11</v>
      </c>
      <c r="M2611" s="162">
        <v>2020</v>
      </c>
      <c r="N2611" s="162" t="s">
        <v>4107</v>
      </c>
      <c r="O2611" s="162">
        <v>4175</v>
      </c>
      <c r="P2611" s="162" t="s">
        <v>246</v>
      </c>
      <c r="Q2611" s="162" t="s">
        <v>246</v>
      </c>
      <c r="R2611" s="162" t="s">
        <v>242</v>
      </c>
      <c r="S2611" s="162" t="s">
        <v>204</v>
      </c>
      <c r="T2611" s="162" t="s">
        <v>204</v>
      </c>
      <c r="U2611" s="162" t="s">
        <v>246</v>
      </c>
      <c r="V2611" s="162" t="s">
        <v>246</v>
      </c>
      <c r="W2611" s="162" t="s">
        <v>204</v>
      </c>
      <c r="X2611" s="162" t="s">
        <v>246</v>
      </c>
      <c r="Y2611" s="162" t="s">
        <v>204</v>
      </c>
      <c r="Z2611" s="162" t="s">
        <v>246</v>
      </c>
      <c r="AA2611" s="162" t="s">
        <v>204</v>
      </c>
      <c r="AB2611" s="162" t="s">
        <v>246</v>
      </c>
      <c r="AC2611" s="162" t="s">
        <v>204</v>
      </c>
      <c r="AD2611" s="162" t="s">
        <v>204</v>
      </c>
      <c r="AE2611" s="162" t="s">
        <v>246</v>
      </c>
      <c r="AF2611" s="162" t="s">
        <v>204</v>
      </c>
      <c r="AG2611" s="162" t="s">
        <v>197</v>
      </c>
    </row>
    <row r="2612" spans="1:33" x14ac:dyDescent="0.25">
      <c r="A2612" s="162" t="s">
        <v>252</v>
      </c>
      <c r="B2612" s="162" t="s">
        <v>197</v>
      </c>
      <c r="C2612" s="162" t="s">
        <v>197</v>
      </c>
      <c r="D2612" s="162" t="s">
        <v>1358</v>
      </c>
      <c r="E2612" s="162" t="s">
        <v>3933</v>
      </c>
      <c r="F2612" s="162" t="s">
        <v>1359</v>
      </c>
      <c r="G2612" s="162" t="s">
        <v>3710</v>
      </c>
      <c r="H2612" s="162" t="s">
        <v>3711</v>
      </c>
      <c r="I2612" s="162" t="s">
        <v>3712</v>
      </c>
      <c r="J2612" s="162" t="s">
        <v>186</v>
      </c>
      <c r="K2612" s="162" t="s">
        <v>10</v>
      </c>
      <c r="L2612" s="162">
        <v>11</v>
      </c>
      <c r="M2612" s="162">
        <v>2020</v>
      </c>
      <c r="N2612" s="162" t="s">
        <v>4105</v>
      </c>
      <c r="O2612" s="162">
        <v>3564</v>
      </c>
      <c r="P2612" s="162" t="s">
        <v>246</v>
      </c>
      <c r="Q2612" s="162" t="s">
        <v>246</v>
      </c>
      <c r="R2612" s="162" t="s">
        <v>242</v>
      </c>
      <c r="S2612" s="162" t="s">
        <v>204</v>
      </c>
      <c r="T2612" s="162" t="s">
        <v>204</v>
      </c>
      <c r="U2612" s="162" t="s">
        <v>246</v>
      </c>
      <c r="V2612" s="162" t="s">
        <v>246</v>
      </c>
      <c r="W2612" s="162" t="s">
        <v>204</v>
      </c>
      <c r="X2612" s="162" t="s">
        <v>246</v>
      </c>
      <c r="Y2612" s="162" t="s">
        <v>204</v>
      </c>
      <c r="Z2612" s="162" t="s">
        <v>246</v>
      </c>
      <c r="AA2612" s="162" t="s">
        <v>204</v>
      </c>
      <c r="AB2612" s="162" t="s">
        <v>246</v>
      </c>
      <c r="AC2612" s="162" t="s">
        <v>204</v>
      </c>
      <c r="AD2612" s="162" t="s">
        <v>204</v>
      </c>
      <c r="AE2612" s="162" t="s">
        <v>246</v>
      </c>
      <c r="AF2612" s="162" t="s">
        <v>204</v>
      </c>
      <c r="AG2612" s="162" t="s">
        <v>197</v>
      </c>
    </row>
    <row r="2613" spans="1:33" x14ac:dyDescent="0.25">
      <c r="A2613" s="162" t="s">
        <v>252</v>
      </c>
      <c r="B2613" s="162" t="s">
        <v>197</v>
      </c>
      <c r="C2613" s="162" t="s">
        <v>197</v>
      </c>
      <c r="D2613" s="162" t="s">
        <v>1358</v>
      </c>
      <c r="E2613" s="162" t="s">
        <v>3945</v>
      </c>
      <c r="F2613" s="162" t="s">
        <v>1359</v>
      </c>
      <c r="G2613" s="162" t="s">
        <v>3710</v>
      </c>
      <c r="H2613" s="162" t="s">
        <v>3711</v>
      </c>
      <c r="I2613" s="162" t="s">
        <v>3712</v>
      </c>
      <c r="J2613" s="162" t="s">
        <v>186</v>
      </c>
      <c r="K2613" s="162" t="s">
        <v>10</v>
      </c>
      <c r="L2613" s="162">
        <v>11</v>
      </c>
      <c r="M2613" s="162">
        <v>2020</v>
      </c>
      <c r="N2613" s="162" t="s">
        <v>4106</v>
      </c>
      <c r="O2613" s="162">
        <v>296</v>
      </c>
      <c r="P2613" s="162" t="s">
        <v>246</v>
      </c>
      <c r="Q2613" s="162" t="s">
        <v>246</v>
      </c>
      <c r="R2613" s="162" t="s">
        <v>242</v>
      </c>
      <c r="S2613" s="162" t="s">
        <v>204</v>
      </c>
      <c r="T2613" s="162" t="s">
        <v>204</v>
      </c>
      <c r="U2613" s="162" t="s">
        <v>246</v>
      </c>
      <c r="V2613" s="162" t="s">
        <v>246</v>
      </c>
      <c r="W2613" s="162" t="s">
        <v>204</v>
      </c>
      <c r="X2613" s="162" t="s">
        <v>246</v>
      </c>
      <c r="Y2613" s="162" t="s">
        <v>204</v>
      </c>
      <c r="Z2613" s="162" t="s">
        <v>246</v>
      </c>
      <c r="AA2613" s="162" t="s">
        <v>204</v>
      </c>
      <c r="AB2613" s="162" t="s">
        <v>246</v>
      </c>
      <c r="AC2613" s="162" t="s">
        <v>204</v>
      </c>
      <c r="AD2613" s="162" t="s">
        <v>204</v>
      </c>
      <c r="AE2613" s="162" t="s">
        <v>246</v>
      </c>
      <c r="AF2613" s="162" t="s">
        <v>204</v>
      </c>
      <c r="AG2613" s="162" t="s">
        <v>197</v>
      </c>
    </row>
    <row r="2614" spans="1:33" x14ac:dyDescent="0.25">
      <c r="A2614" s="162" t="s">
        <v>252</v>
      </c>
      <c r="B2614" s="162" t="s">
        <v>197</v>
      </c>
      <c r="C2614" s="162" t="s">
        <v>197</v>
      </c>
      <c r="D2614" s="162" t="s">
        <v>1358</v>
      </c>
      <c r="E2614" s="162" t="s">
        <v>3947</v>
      </c>
      <c r="F2614" s="162" t="s">
        <v>1359</v>
      </c>
      <c r="G2614" s="162" t="s">
        <v>3710</v>
      </c>
      <c r="H2614" s="162" t="s">
        <v>3711</v>
      </c>
      <c r="I2614" s="162" t="s">
        <v>3712</v>
      </c>
      <c r="J2614" s="162" t="s">
        <v>186</v>
      </c>
      <c r="K2614" s="162" t="s">
        <v>10</v>
      </c>
      <c r="L2614" s="162">
        <v>11</v>
      </c>
      <c r="M2614" s="162">
        <v>2020</v>
      </c>
      <c r="N2614" s="162" t="s">
        <v>4108</v>
      </c>
      <c r="O2614" s="162">
        <v>941</v>
      </c>
      <c r="P2614" s="162" t="s">
        <v>246</v>
      </c>
      <c r="Q2614" s="162" t="s">
        <v>246</v>
      </c>
      <c r="R2614" s="162" t="s">
        <v>242</v>
      </c>
      <c r="S2614" s="162" t="s">
        <v>204</v>
      </c>
      <c r="T2614" s="162" t="s">
        <v>204</v>
      </c>
      <c r="U2614" s="162" t="s">
        <v>246</v>
      </c>
      <c r="V2614" s="162" t="s">
        <v>246</v>
      </c>
      <c r="W2614" s="162" t="s">
        <v>204</v>
      </c>
      <c r="X2614" s="162" t="s">
        <v>246</v>
      </c>
      <c r="Y2614" s="162" t="s">
        <v>204</v>
      </c>
      <c r="Z2614" s="162" t="s">
        <v>246</v>
      </c>
      <c r="AA2614" s="162" t="s">
        <v>204</v>
      </c>
      <c r="AB2614" s="162" t="s">
        <v>246</v>
      </c>
      <c r="AC2614" s="162" t="s">
        <v>204</v>
      </c>
      <c r="AD2614" s="162" t="s">
        <v>204</v>
      </c>
      <c r="AE2614" s="162" t="s">
        <v>246</v>
      </c>
      <c r="AF2614" s="162" t="s">
        <v>204</v>
      </c>
      <c r="AG2614" s="162" t="s">
        <v>197</v>
      </c>
    </row>
    <row r="2615" spans="1:33" x14ac:dyDescent="0.25">
      <c r="A2615" s="162" t="s">
        <v>252</v>
      </c>
      <c r="B2615" s="162" t="s">
        <v>197</v>
      </c>
      <c r="C2615" s="162" t="s">
        <v>197</v>
      </c>
      <c r="D2615" s="162" t="s">
        <v>1358</v>
      </c>
      <c r="E2615" s="162" t="s">
        <v>3936</v>
      </c>
      <c r="F2615" s="162" t="s">
        <v>1359</v>
      </c>
      <c r="G2615" s="162" t="s">
        <v>3710</v>
      </c>
      <c r="H2615" s="162" t="s">
        <v>3711</v>
      </c>
      <c r="I2615" s="162" t="s">
        <v>3712</v>
      </c>
      <c r="J2615" s="162" t="s">
        <v>186</v>
      </c>
      <c r="K2615" s="162" t="s">
        <v>10</v>
      </c>
      <c r="L2615" s="162">
        <v>11</v>
      </c>
      <c r="M2615" s="162">
        <v>2020</v>
      </c>
      <c r="N2615" s="162" t="s">
        <v>4109</v>
      </c>
      <c r="O2615" s="162">
        <v>5679</v>
      </c>
      <c r="P2615" s="162" t="s">
        <v>246</v>
      </c>
      <c r="Q2615" s="162" t="s">
        <v>246</v>
      </c>
      <c r="R2615" s="162" t="s">
        <v>242</v>
      </c>
      <c r="S2615" s="162" t="s">
        <v>204</v>
      </c>
      <c r="T2615" s="162" t="s">
        <v>204</v>
      </c>
      <c r="U2615" s="162" t="s">
        <v>246</v>
      </c>
      <c r="V2615" s="162" t="s">
        <v>246</v>
      </c>
      <c r="W2615" s="162" t="s">
        <v>204</v>
      </c>
      <c r="X2615" s="162" t="s">
        <v>246</v>
      </c>
      <c r="Y2615" s="162" t="s">
        <v>204</v>
      </c>
      <c r="Z2615" s="162" t="s">
        <v>246</v>
      </c>
      <c r="AA2615" s="162" t="s">
        <v>204</v>
      </c>
      <c r="AB2615" s="162" t="s">
        <v>246</v>
      </c>
      <c r="AC2615" s="162" t="s">
        <v>204</v>
      </c>
      <c r="AD2615" s="162" t="s">
        <v>204</v>
      </c>
      <c r="AE2615" s="162" t="s">
        <v>246</v>
      </c>
      <c r="AF2615" s="162" t="s">
        <v>204</v>
      </c>
      <c r="AG2615" s="162" t="s">
        <v>197</v>
      </c>
    </row>
    <row r="2616" spans="1:33" x14ac:dyDescent="0.25">
      <c r="A2616" s="162" t="s">
        <v>252</v>
      </c>
      <c r="B2616" s="162" t="s">
        <v>197</v>
      </c>
      <c r="C2616" s="162" t="s">
        <v>197</v>
      </c>
      <c r="D2616" s="162" t="s">
        <v>1358</v>
      </c>
      <c r="E2616" s="162" t="s">
        <v>3938</v>
      </c>
      <c r="F2616" s="162" t="s">
        <v>1359</v>
      </c>
      <c r="G2616" s="162" t="s">
        <v>3710</v>
      </c>
      <c r="H2616" s="162" t="s">
        <v>3711</v>
      </c>
      <c r="I2616" s="162" t="s">
        <v>3712</v>
      </c>
      <c r="J2616" s="162" t="s">
        <v>186</v>
      </c>
      <c r="K2616" s="162" t="s">
        <v>10</v>
      </c>
      <c r="L2616" s="162">
        <v>11</v>
      </c>
      <c r="M2616" s="162">
        <v>2020</v>
      </c>
      <c r="N2616" s="162" t="s">
        <v>4110</v>
      </c>
      <c r="O2616" s="162">
        <v>2864</v>
      </c>
      <c r="P2616" s="162" t="s">
        <v>246</v>
      </c>
      <c r="Q2616" s="162" t="s">
        <v>246</v>
      </c>
      <c r="R2616" s="162" t="s">
        <v>242</v>
      </c>
      <c r="S2616" s="162" t="s">
        <v>204</v>
      </c>
      <c r="T2616" s="162" t="s">
        <v>204</v>
      </c>
      <c r="U2616" s="162" t="s">
        <v>246</v>
      </c>
      <c r="V2616" s="162" t="s">
        <v>246</v>
      </c>
      <c r="W2616" s="162" t="s">
        <v>204</v>
      </c>
      <c r="X2616" s="162" t="s">
        <v>246</v>
      </c>
      <c r="Y2616" s="162" t="s">
        <v>204</v>
      </c>
      <c r="Z2616" s="162" t="s">
        <v>246</v>
      </c>
      <c r="AA2616" s="162" t="s">
        <v>204</v>
      </c>
      <c r="AB2616" s="162" t="s">
        <v>246</v>
      </c>
      <c r="AC2616" s="162" t="s">
        <v>204</v>
      </c>
      <c r="AD2616" s="162" t="s">
        <v>204</v>
      </c>
      <c r="AE2616" s="162" t="s">
        <v>246</v>
      </c>
      <c r="AF2616" s="162" t="s">
        <v>204</v>
      </c>
      <c r="AG2616" s="162" t="s">
        <v>197</v>
      </c>
    </row>
    <row r="2617" spans="1:33" x14ac:dyDescent="0.25">
      <c r="A2617" s="162" t="s">
        <v>252</v>
      </c>
      <c r="B2617" s="162" t="s">
        <v>197</v>
      </c>
      <c r="C2617" s="162" t="s">
        <v>197</v>
      </c>
      <c r="D2617" s="162" t="s">
        <v>1358</v>
      </c>
      <c r="E2617" s="162" t="s">
        <v>3941</v>
      </c>
      <c r="F2617" s="162" t="s">
        <v>1359</v>
      </c>
      <c r="G2617" s="162" t="s">
        <v>3710</v>
      </c>
      <c r="H2617" s="162" t="s">
        <v>3711</v>
      </c>
      <c r="I2617" s="162" t="s">
        <v>3712</v>
      </c>
      <c r="J2617" s="162" t="s">
        <v>186</v>
      </c>
      <c r="K2617" s="162" t="s">
        <v>10</v>
      </c>
      <c r="L2617" s="162">
        <v>11</v>
      </c>
      <c r="M2617" s="162">
        <v>2020</v>
      </c>
      <c r="N2617" s="162" t="s">
        <v>4111</v>
      </c>
      <c r="O2617" s="162">
        <v>3574</v>
      </c>
      <c r="P2617" s="162" t="s">
        <v>246</v>
      </c>
      <c r="Q2617" s="162" t="s">
        <v>246</v>
      </c>
      <c r="R2617" s="162" t="s">
        <v>242</v>
      </c>
      <c r="S2617" s="162" t="s">
        <v>204</v>
      </c>
      <c r="T2617" s="162" t="s">
        <v>204</v>
      </c>
      <c r="U2617" s="162" t="s">
        <v>246</v>
      </c>
      <c r="V2617" s="162" t="s">
        <v>246</v>
      </c>
      <c r="W2617" s="162" t="s">
        <v>204</v>
      </c>
      <c r="X2617" s="162" t="s">
        <v>246</v>
      </c>
      <c r="Y2617" s="162" t="s">
        <v>204</v>
      </c>
      <c r="Z2617" s="162" t="s">
        <v>246</v>
      </c>
      <c r="AA2617" s="162" t="s">
        <v>204</v>
      </c>
      <c r="AB2617" s="162" t="s">
        <v>246</v>
      </c>
      <c r="AC2617" s="162" t="s">
        <v>204</v>
      </c>
      <c r="AD2617" s="162" t="s">
        <v>204</v>
      </c>
      <c r="AE2617" s="162" t="s">
        <v>246</v>
      </c>
      <c r="AF2617" s="162" t="s">
        <v>204</v>
      </c>
      <c r="AG2617" s="162" t="s">
        <v>197</v>
      </c>
    </row>
    <row r="2618" spans="1:33" x14ac:dyDescent="0.25">
      <c r="A2618" s="162" t="s">
        <v>252</v>
      </c>
      <c r="B2618" s="162" t="s">
        <v>197</v>
      </c>
      <c r="C2618" s="162" t="s">
        <v>197</v>
      </c>
      <c r="D2618" s="162" t="s">
        <v>1358</v>
      </c>
      <c r="E2618" s="162" t="s">
        <v>3943</v>
      </c>
      <c r="F2618" s="162" t="s">
        <v>1359</v>
      </c>
      <c r="G2618" s="162" t="s">
        <v>3710</v>
      </c>
      <c r="H2618" s="162" t="s">
        <v>3711</v>
      </c>
      <c r="I2618" s="162" t="s">
        <v>3712</v>
      </c>
      <c r="J2618" s="162" t="s">
        <v>186</v>
      </c>
      <c r="K2618" s="162" t="s">
        <v>10</v>
      </c>
      <c r="L2618" s="162">
        <v>11</v>
      </c>
      <c r="M2618" s="162">
        <v>2020</v>
      </c>
      <c r="N2618" s="162" t="s">
        <v>4112</v>
      </c>
      <c r="O2618" s="162">
        <v>9046</v>
      </c>
      <c r="P2618" s="162" t="s">
        <v>246</v>
      </c>
      <c r="Q2618" s="162" t="s">
        <v>246</v>
      </c>
      <c r="R2618" s="162" t="s">
        <v>242</v>
      </c>
      <c r="S2618" s="162" t="s">
        <v>204</v>
      </c>
      <c r="T2618" s="162" t="s">
        <v>204</v>
      </c>
      <c r="U2618" s="162" t="s">
        <v>246</v>
      </c>
      <c r="V2618" s="162" t="s">
        <v>246</v>
      </c>
      <c r="W2618" s="162" t="s">
        <v>204</v>
      </c>
      <c r="X2618" s="162" t="s">
        <v>246</v>
      </c>
      <c r="Y2618" s="162" t="s">
        <v>204</v>
      </c>
      <c r="Z2618" s="162" t="s">
        <v>246</v>
      </c>
      <c r="AA2618" s="162" t="s">
        <v>204</v>
      </c>
      <c r="AB2618" s="162" t="s">
        <v>246</v>
      </c>
      <c r="AC2618" s="162" t="s">
        <v>204</v>
      </c>
      <c r="AD2618" s="162" t="s">
        <v>204</v>
      </c>
      <c r="AE2618" s="162" t="s">
        <v>246</v>
      </c>
      <c r="AF2618" s="162" t="s">
        <v>204</v>
      </c>
      <c r="AG2618" s="162" t="s">
        <v>197</v>
      </c>
    </row>
    <row r="2619" spans="1:33" x14ac:dyDescent="0.25">
      <c r="A2619" s="162" t="s">
        <v>252</v>
      </c>
      <c r="B2619" s="162" t="s">
        <v>197</v>
      </c>
      <c r="C2619" s="162" t="s">
        <v>197</v>
      </c>
      <c r="D2619" s="162" t="s">
        <v>1358</v>
      </c>
      <c r="E2619" s="162" t="s">
        <v>3923</v>
      </c>
      <c r="F2619" s="162" t="s">
        <v>1359</v>
      </c>
      <c r="G2619" s="162" t="s">
        <v>3710</v>
      </c>
      <c r="H2619" s="162" t="s">
        <v>3711</v>
      </c>
      <c r="I2619" s="162" t="s">
        <v>3712</v>
      </c>
      <c r="J2619" s="162" t="s">
        <v>186</v>
      </c>
      <c r="K2619" s="162" t="s">
        <v>10</v>
      </c>
      <c r="L2619" s="162">
        <v>11</v>
      </c>
      <c r="M2619" s="162">
        <v>2020</v>
      </c>
      <c r="N2619" s="162" t="s">
        <v>4103</v>
      </c>
      <c r="O2619" s="162">
        <v>2717</v>
      </c>
      <c r="P2619" s="162" t="s">
        <v>246</v>
      </c>
      <c r="Q2619" s="162" t="s">
        <v>246</v>
      </c>
      <c r="R2619" s="162" t="s">
        <v>242</v>
      </c>
      <c r="S2619" s="162" t="s">
        <v>204</v>
      </c>
      <c r="T2619" s="162" t="s">
        <v>204</v>
      </c>
      <c r="U2619" s="162" t="s">
        <v>246</v>
      </c>
      <c r="V2619" s="162" t="s">
        <v>246</v>
      </c>
      <c r="W2619" s="162" t="s">
        <v>204</v>
      </c>
      <c r="X2619" s="162" t="s">
        <v>246</v>
      </c>
      <c r="Y2619" s="162" t="s">
        <v>204</v>
      </c>
      <c r="Z2619" s="162" t="s">
        <v>246</v>
      </c>
      <c r="AA2619" s="162" t="s">
        <v>204</v>
      </c>
      <c r="AB2619" s="162" t="s">
        <v>246</v>
      </c>
      <c r="AC2619" s="162" t="s">
        <v>204</v>
      </c>
      <c r="AD2619" s="162" t="s">
        <v>204</v>
      </c>
      <c r="AE2619" s="162" t="s">
        <v>246</v>
      </c>
      <c r="AF2619" s="162" t="s">
        <v>204</v>
      </c>
      <c r="AG2619" s="162" t="s">
        <v>197</v>
      </c>
    </row>
    <row r="2620" spans="1:33" x14ac:dyDescent="0.25">
      <c r="A2620" s="162" t="s">
        <v>252</v>
      </c>
      <c r="B2620" s="162" t="s">
        <v>197</v>
      </c>
      <c r="C2620" s="162" t="s">
        <v>197</v>
      </c>
      <c r="D2620" s="162" t="s">
        <v>1358</v>
      </c>
      <c r="E2620" s="162" t="s">
        <v>3921</v>
      </c>
      <c r="F2620" s="162" t="s">
        <v>1359</v>
      </c>
      <c r="G2620" s="162" t="s">
        <v>3710</v>
      </c>
      <c r="H2620" s="162" t="s">
        <v>3711</v>
      </c>
      <c r="I2620" s="162" t="s">
        <v>3712</v>
      </c>
      <c r="J2620" s="162" t="s">
        <v>186</v>
      </c>
      <c r="K2620" s="162" t="s">
        <v>10</v>
      </c>
      <c r="L2620" s="162">
        <v>11</v>
      </c>
      <c r="M2620" s="162">
        <v>2020</v>
      </c>
      <c r="N2620" s="162" t="s">
        <v>4104</v>
      </c>
      <c r="O2620" s="162">
        <v>4806</v>
      </c>
      <c r="P2620" s="162" t="s">
        <v>246</v>
      </c>
      <c r="Q2620" s="162" t="s">
        <v>246</v>
      </c>
      <c r="R2620" s="162" t="s">
        <v>242</v>
      </c>
      <c r="S2620" s="162" t="s">
        <v>204</v>
      </c>
      <c r="T2620" s="162" t="s">
        <v>204</v>
      </c>
      <c r="U2620" s="162" t="s">
        <v>246</v>
      </c>
      <c r="V2620" s="162" t="s">
        <v>246</v>
      </c>
      <c r="W2620" s="162" t="s">
        <v>204</v>
      </c>
      <c r="X2620" s="162" t="s">
        <v>246</v>
      </c>
      <c r="Y2620" s="162" t="s">
        <v>204</v>
      </c>
      <c r="Z2620" s="162" t="s">
        <v>246</v>
      </c>
      <c r="AA2620" s="162" t="s">
        <v>204</v>
      </c>
      <c r="AB2620" s="162" t="s">
        <v>246</v>
      </c>
      <c r="AC2620" s="162" t="s">
        <v>204</v>
      </c>
      <c r="AD2620" s="162" t="s">
        <v>204</v>
      </c>
      <c r="AE2620" s="162" t="s">
        <v>246</v>
      </c>
      <c r="AF2620" s="162" t="s">
        <v>204</v>
      </c>
      <c r="AG2620" s="162" t="s">
        <v>197</v>
      </c>
    </row>
    <row r="2621" spans="1:33" x14ac:dyDescent="0.25">
      <c r="A2621" s="162" t="s">
        <v>252</v>
      </c>
      <c r="B2621" s="162" t="s">
        <v>197</v>
      </c>
      <c r="C2621" s="162" t="s">
        <v>197</v>
      </c>
      <c r="D2621" s="162" t="s">
        <v>1358</v>
      </c>
      <c r="E2621" s="162" t="s">
        <v>3925</v>
      </c>
      <c r="F2621" s="162" t="s">
        <v>1359</v>
      </c>
      <c r="G2621" s="162" t="s">
        <v>3710</v>
      </c>
      <c r="H2621" s="162" t="s">
        <v>3711</v>
      </c>
      <c r="I2621" s="162" t="s">
        <v>3712</v>
      </c>
      <c r="J2621" s="162" t="s">
        <v>186</v>
      </c>
      <c r="K2621" s="162" t="s">
        <v>10</v>
      </c>
      <c r="L2621" s="162">
        <v>11</v>
      </c>
      <c r="M2621" s="162">
        <v>2020</v>
      </c>
      <c r="N2621" s="162" t="s">
        <v>4102</v>
      </c>
      <c r="O2621" s="162">
        <v>11024</v>
      </c>
      <c r="P2621" s="162" t="s">
        <v>246</v>
      </c>
      <c r="Q2621" s="162" t="s">
        <v>246</v>
      </c>
      <c r="R2621" s="162" t="s">
        <v>242</v>
      </c>
      <c r="S2621" s="162" t="s">
        <v>204</v>
      </c>
      <c r="T2621" s="162" t="s">
        <v>204</v>
      </c>
      <c r="U2621" s="162" t="s">
        <v>246</v>
      </c>
      <c r="V2621" s="162" t="s">
        <v>246</v>
      </c>
      <c r="W2621" s="162" t="s">
        <v>204</v>
      </c>
      <c r="X2621" s="162" t="s">
        <v>246</v>
      </c>
      <c r="Y2621" s="162" t="s">
        <v>204</v>
      </c>
      <c r="Z2621" s="162" t="s">
        <v>246</v>
      </c>
      <c r="AA2621" s="162" t="s">
        <v>204</v>
      </c>
      <c r="AB2621" s="162" t="s">
        <v>246</v>
      </c>
      <c r="AC2621" s="162" t="s">
        <v>204</v>
      </c>
      <c r="AD2621" s="162" t="s">
        <v>204</v>
      </c>
      <c r="AE2621" s="162" t="s">
        <v>246</v>
      </c>
      <c r="AF2621" s="162" t="s">
        <v>204</v>
      </c>
      <c r="AG2621" s="162" t="s">
        <v>197</v>
      </c>
    </row>
    <row r="2622" spans="1:33" x14ac:dyDescent="0.25">
      <c r="A2622" s="162" t="s">
        <v>252</v>
      </c>
      <c r="B2622" s="162" t="s">
        <v>197</v>
      </c>
      <c r="C2622" s="162" t="s">
        <v>197</v>
      </c>
      <c r="D2622" s="162" t="s">
        <v>1358</v>
      </c>
      <c r="E2622" s="162" t="s">
        <v>3952</v>
      </c>
      <c r="F2622" s="162" t="s">
        <v>1359</v>
      </c>
      <c r="G2622" s="162" t="s">
        <v>3710</v>
      </c>
      <c r="H2622" s="162" t="s">
        <v>3711</v>
      </c>
      <c r="I2622" s="162" t="s">
        <v>3712</v>
      </c>
      <c r="J2622" s="162" t="s">
        <v>186</v>
      </c>
      <c r="K2622" s="162" t="s">
        <v>10</v>
      </c>
      <c r="L2622" s="162">
        <v>5</v>
      </c>
      <c r="M2622" s="162">
        <v>2021</v>
      </c>
      <c r="N2622" s="162" t="s">
        <v>4162</v>
      </c>
      <c r="O2622" s="162">
        <v>29331</v>
      </c>
      <c r="P2622" s="162" t="s">
        <v>246</v>
      </c>
      <c r="Q2622" s="162" t="s">
        <v>246</v>
      </c>
      <c r="R2622" s="162" t="s">
        <v>242</v>
      </c>
      <c r="S2622" s="162" t="s">
        <v>204</v>
      </c>
      <c r="T2622" s="162" t="s">
        <v>204</v>
      </c>
      <c r="U2622" s="162" t="s">
        <v>246</v>
      </c>
      <c r="V2622" s="162" t="s">
        <v>246</v>
      </c>
      <c r="W2622" s="162" t="s">
        <v>204</v>
      </c>
      <c r="X2622" s="162" t="s">
        <v>246</v>
      </c>
      <c r="Y2622" s="162" t="s">
        <v>204</v>
      </c>
      <c r="Z2622" s="162" t="s">
        <v>246</v>
      </c>
      <c r="AA2622" s="162" t="s">
        <v>204</v>
      </c>
      <c r="AB2622" s="162" t="s">
        <v>246</v>
      </c>
      <c r="AC2622" s="162" t="s">
        <v>204</v>
      </c>
      <c r="AD2622" s="162" t="s">
        <v>204</v>
      </c>
      <c r="AE2622" s="162" t="s">
        <v>246</v>
      </c>
      <c r="AF2622" s="162" t="s">
        <v>204</v>
      </c>
      <c r="AG2622" s="162" t="s">
        <v>197</v>
      </c>
    </row>
    <row r="2623" spans="1:33" x14ac:dyDescent="0.25">
      <c r="A2623" s="162" t="s">
        <v>252</v>
      </c>
      <c r="B2623" s="162" t="s">
        <v>197</v>
      </c>
      <c r="C2623" s="162" t="s">
        <v>197</v>
      </c>
      <c r="D2623" s="162" t="s">
        <v>1358</v>
      </c>
      <c r="E2623" s="162" t="s">
        <v>4160</v>
      </c>
      <c r="F2623" s="162" t="s">
        <v>1359</v>
      </c>
      <c r="G2623" s="162" t="s">
        <v>3710</v>
      </c>
      <c r="H2623" s="162" t="s">
        <v>3711</v>
      </c>
      <c r="I2623" s="162" t="s">
        <v>3712</v>
      </c>
      <c r="J2623" s="162" t="s">
        <v>186</v>
      </c>
      <c r="K2623" s="162" t="s">
        <v>10</v>
      </c>
      <c r="L2623" s="162">
        <v>5</v>
      </c>
      <c r="M2623" s="162">
        <v>2021</v>
      </c>
      <c r="N2623" s="162" t="s">
        <v>4161</v>
      </c>
      <c r="O2623" s="162">
        <v>577</v>
      </c>
      <c r="P2623" s="162" t="s">
        <v>246</v>
      </c>
      <c r="Q2623" s="162" t="s">
        <v>246</v>
      </c>
      <c r="R2623" s="162" t="s">
        <v>242</v>
      </c>
      <c r="S2623" s="162" t="s">
        <v>204</v>
      </c>
      <c r="T2623" s="162" t="s">
        <v>204</v>
      </c>
      <c r="U2623" s="162" t="s">
        <v>246</v>
      </c>
      <c r="V2623" s="162" t="s">
        <v>246</v>
      </c>
      <c r="W2623" s="162" t="s">
        <v>204</v>
      </c>
      <c r="X2623" s="162" t="s">
        <v>246</v>
      </c>
      <c r="Y2623" s="162" t="s">
        <v>204</v>
      </c>
      <c r="Z2623" s="162" t="s">
        <v>246</v>
      </c>
      <c r="AA2623" s="162" t="s">
        <v>204</v>
      </c>
      <c r="AB2623" s="162" t="s">
        <v>246</v>
      </c>
      <c r="AC2623" s="162" t="s">
        <v>204</v>
      </c>
      <c r="AD2623" s="162" t="s">
        <v>204</v>
      </c>
      <c r="AE2623" s="162" t="s">
        <v>246</v>
      </c>
      <c r="AF2623" s="162" t="s">
        <v>204</v>
      </c>
      <c r="AG2623" s="162" t="s">
        <v>197</v>
      </c>
    </row>
    <row r="2624" spans="1:33" x14ac:dyDescent="0.25">
      <c r="A2624" s="162" t="s">
        <v>252</v>
      </c>
      <c r="B2624" s="162" t="s">
        <v>197</v>
      </c>
      <c r="C2624" s="162" t="s">
        <v>197</v>
      </c>
      <c r="D2624" s="162" t="s">
        <v>1358</v>
      </c>
      <c r="E2624" s="162" t="s">
        <v>197</v>
      </c>
      <c r="F2624" s="162" t="s">
        <v>1359</v>
      </c>
      <c r="G2624" s="162" t="s">
        <v>3134</v>
      </c>
      <c r="H2624" s="162" t="s">
        <v>3135</v>
      </c>
      <c r="I2624" s="162" t="s">
        <v>3136</v>
      </c>
      <c r="J2624" s="162" t="s">
        <v>182</v>
      </c>
      <c r="K2624" s="162" t="s">
        <v>47</v>
      </c>
      <c r="L2624" s="162">
        <v>12</v>
      </c>
      <c r="M2624" s="162">
        <v>2020</v>
      </c>
      <c r="N2624" s="162" t="s">
        <v>4176</v>
      </c>
      <c r="O2624" s="162">
        <v>221</v>
      </c>
      <c r="P2624" s="162" t="s">
        <v>246</v>
      </c>
      <c r="Q2624" s="162" t="s">
        <v>246</v>
      </c>
      <c r="R2624" s="162" t="s">
        <v>242</v>
      </c>
      <c r="S2624" s="162" t="s">
        <v>204</v>
      </c>
      <c r="T2624" s="162" t="s">
        <v>204</v>
      </c>
      <c r="U2624" s="162" t="s">
        <v>246</v>
      </c>
      <c r="V2624" s="162" t="s">
        <v>246</v>
      </c>
      <c r="W2624" s="162" t="s">
        <v>204</v>
      </c>
      <c r="X2624" s="162" t="s">
        <v>246</v>
      </c>
      <c r="Y2624" s="162" t="s">
        <v>204</v>
      </c>
      <c r="Z2624" s="162" t="s">
        <v>246</v>
      </c>
      <c r="AA2624" s="162" t="s">
        <v>204</v>
      </c>
      <c r="AB2624" s="162" t="s">
        <v>246</v>
      </c>
      <c r="AC2624" s="162" t="s">
        <v>204</v>
      </c>
      <c r="AD2624" s="162" t="s">
        <v>204</v>
      </c>
      <c r="AE2624" s="162" t="s">
        <v>204</v>
      </c>
      <c r="AF2624" s="162" t="s">
        <v>204</v>
      </c>
      <c r="AG2624" s="162" t="s">
        <v>197</v>
      </c>
    </row>
    <row r="2625" spans="1:33" x14ac:dyDescent="0.25">
      <c r="A2625" s="162" t="s">
        <v>252</v>
      </c>
      <c r="B2625" s="162" t="s">
        <v>197</v>
      </c>
      <c r="C2625" s="162" t="s">
        <v>197</v>
      </c>
      <c r="D2625" s="162" t="s">
        <v>1358</v>
      </c>
      <c r="E2625" s="162" t="s">
        <v>197</v>
      </c>
      <c r="F2625" s="162" t="s">
        <v>1359</v>
      </c>
      <c r="G2625" s="162" t="s">
        <v>3134</v>
      </c>
      <c r="H2625" s="162" t="s">
        <v>3135</v>
      </c>
      <c r="I2625" s="162" t="s">
        <v>3136</v>
      </c>
      <c r="J2625" s="162" t="s">
        <v>182</v>
      </c>
      <c r="K2625" s="162" t="s">
        <v>47</v>
      </c>
      <c r="L2625" s="162">
        <v>11</v>
      </c>
      <c r="M2625" s="162">
        <v>2020</v>
      </c>
      <c r="N2625" s="162" t="s">
        <v>4174</v>
      </c>
      <c r="O2625" s="162">
        <v>286</v>
      </c>
      <c r="P2625" s="162" t="s">
        <v>246</v>
      </c>
      <c r="Q2625" s="162" t="s">
        <v>246</v>
      </c>
      <c r="R2625" s="162" t="s">
        <v>242</v>
      </c>
      <c r="S2625" s="162" t="s">
        <v>204</v>
      </c>
      <c r="T2625" s="162" t="s">
        <v>204</v>
      </c>
      <c r="U2625" s="162" t="s">
        <v>246</v>
      </c>
      <c r="V2625" s="162" t="s">
        <v>246</v>
      </c>
      <c r="W2625" s="162" t="s">
        <v>204</v>
      </c>
      <c r="X2625" s="162" t="s">
        <v>246</v>
      </c>
      <c r="Y2625" s="162" t="s">
        <v>204</v>
      </c>
      <c r="Z2625" s="162" t="s">
        <v>246</v>
      </c>
      <c r="AA2625" s="162" t="s">
        <v>204</v>
      </c>
      <c r="AB2625" s="162" t="s">
        <v>246</v>
      </c>
      <c r="AC2625" s="162" t="s">
        <v>204</v>
      </c>
      <c r="AD2625" s="162" t="s">
        <v>204</v>
      </c>
      <c r="AE2625" s="162" t="s">
        <v>204</v>
      </c>
      <c r="AF2625" s="162" t="s">
        <v>204</v>
      </c>
      <c r="AG2625" s="162" t="s">
        <v>197</v>
      </c>
    </row>
    <row r="2626" spans="1:33" x14ac:dyDescent="0.25">
      <c r="A2626" s="162" t="s">
        <v>252</v>
      </c>
      <c r="B2626" s="162" t="s">
        <v>197</v>
      </c>
      <c r="C2626" s="162" t="s">
        <v>197</v>
      </c>
      <c r="D2626" s="162" t="s">
        <v>1358</v>
      </c>
      <c r="E2626" s="162" t="s">
        <v>197</v>
      </c>
      <c r="F2626" s="162" t="s">
        <v>1359</v>
      </c>
      <c r="G2626" s="162" t="s">
        <v>3134</v>
      </c>
      <c r="H2626" s="162" t="s">
        <v>3135</v>
      </c>
      <c r="I2626" s="162" t="s">
        <v>3136</v>
      </c>
      <c r="J2626" s="162" t="s">
        <v>182</v>
      </c>
      <c r="K2626" s="162" t="s">
        <v>47</v>
      </c>
      <c r="L2626" s="162">
        <v>10</v>
      </c>
      <c r="M2626" s="162">
        <v>2020</v>
      </c>
      <c r="N2626" s="162" t="s">
        <v>4175</v>
      </c>
      <c r="O2626" s="162">
        <v>408</v>
      </c>
      <c r="P2626" s="162" t="s">
        <v>246</v>
      </c>
      <c r="Q2626" s="162" t="s">
        <v>246</v>
      </c>
      <c r="R2626" s="162" t="s">
        <v>242</v>
      </c>
      <c r="S2626" s="162" t="s">
        <v>204</v>
      </c>
      <c r="T2626" s="162" t="s">
        <v>204</v>
      </c>
      <c r="U2626" s="162" t="s">
        <v>246</v>
      </c>
      <c r="V2626" s="162" t="s">
        <v>246</v>
      </c>
      <c r="W2626" s="162" t="s">
        <v>204</v>
      </c>
      <c r="X2626" s="162" t="s">
        <v>246</v>
      </c>
      <c r="Y2626" s="162" t="s">
        <v>204</v>
      </c>
      <c r="Z2626" s="162" t="s">
        <v>246</v>
      </c>
      <c r="AA2626" s="162" t="s">
        <v>204</v>
      </c>
      <c r="AB2626" s="162" t="s">
        <v>246</v>
      </c>
      <c r="AC2626" s="162" t="s">
        <v>204</v>
      </c>
      <c r="AD2626" s="162" t="s">
        <v>204</v>
      </c>
      <c r="AE2626" s="162" t="s">
        <v>204</v>
      </c>
      <c r="AF2626" s="162" t="s">
        <v>204</v>
      </c>
      <c r="AG2626" s="162" t="s">
        <v>197</v>
      </c>
    </row>
    <row r="2627" spans="1:33" x14ac:dyDescent="0.25">
      <c r="A2627" s="162" t="s">
        <v>252</v>
      </c>
      <c r="B2627" s="162" t="s">
        <v>197</v>
      </c>
      <c r="C2627" s="162" t="s">
        <v>197</v>
      </c>
      <c r="D2627" s="162" t="s">
        <v>1358</v>
      </c>
      <c r="E2627" s="162" t="s">
        <v>197</v>
      </c>
      <c r="F2627" s="162" t="s">
        <v>1359</v>
      </c>
      <c r="G2627" s="162" t="s">
        <v>4177</v>
      </c>
      <c r="H2627" s="162" t="s">
        <v>4178</v>
      </c>
      <c r="I2627" s="162" t="s">
        <v>4025</v>
      </c>
      <c r="J2627" s="162" t="s">
        <v>181</v>
      </c>
      <c r="K2627" s="162" t="s">
        <v>10</v>
      </c>
      <c r="L2627" s="162">
        <v>8</v>
      </c>
      <c r="M2627" s="162">
        <v>2020</v>
      </c>
      <c r="N2627" s="162" t="s">
        <v>4180</v>
      </c>
      <c r="O2627" s="162">
        <v>6085</v>
      </c>
      <c r="P2627" s="162" t="s">
        <v>246</v>
      </c>
      <c r="Q2627" s="162" t="s">
        <v>246</v>
      </c>
      <c r="R2627" s="162" t="s">
        <v>242</v>
      </c>
      <c r="S2627" s="162" t="s">
        <v>204</v>
      </c>
      <c r="T2627" s="162" t="s">
        <v>204</v>
      </c>
      <c r="U2627" s="162" t="s">
        <v>246</v>
      </c>
      <c r="V2627" s="162" t="s">
        <v>246</v>
      </c>
      <c r="W2627" s="162" t="s">
        <v>204</v>
      </c>
      <c r="X2627" s="162" t="s">
        <v>246</v>
      </c>
      <c r="Y2627" s="162" t="s">
        <v>204</v>
      </c>
      <c r="Z2627" s="162" t="s">
        <v>246</v>
      </c>
      <c r="AA2627" s="162" t="s">
        <v>204</v>
      </c>
      <c r="AB2627" s="162" t="s">
        <v>246</v>
      </c>
      <c r="AC2627" s="162" t="s">
        <v>204</v>
      </c>
      <c r="AD2627" s="162" t="s">
        <v>204</v>
      </c>
      <c r="AE2627" s="162" t="s">
        <v>204</v>
      </c>
      <c r="AF2627" s="162" t="s">
        <v>204</v>
      </c>
      <c r="AG2627" s="162" t="s">
        <v>197</v>
      </c>
    </row>
    <row r="2628" spans="1:33" x14ac:dyDescent="0.25">
      <c r="A2628" s="162" t="s">
        <v>252</v>
      </c>
      <c r="B2628" s="162" t="s">
        <v>197</v>
      </c>
      <c r="C2628" s="162" t="s">
        <v>197</v>
      </c>
      <c r="D2628" s="162" t="s">
        <v>1358</v>
      </c>
      <c r="E2628" s="162" t="s">
        <v>197</v>
      </c>
      <c r="F2628" s="162" t="s">
        <v>1359</v>
      </c>
      <c r="G2628" s="162" t="s">
        <v>4177</v>
      </c>
      <c r="H2628" s="162" t="s">
        <v>4178</v>
      </c>
      <c r="I2628" s="162" t="s">
        <v>4025</v>
      </c>
      <c r="J2628" s="162" t="s">
        <v>181</v>
      </c>
      <c r="K2628" s="162" t="s">
        <v>10</v>
      </c>
      <c r="L2628" s="162">
        <v>7</v>
      </c>
      <c r="M2628" s="162">
        <v>2020</v>
      </c>
      <c r="N2628" s="162" t="s">
        <v>4179</v>
      </c>
      <c r="O2628" s="162">
        <v>7507</v>
      </c>
      <c r="P2628" s="162" t="s">
        <v>246</v>
      </c>
      <c r="Q2628" s="162" t="s">
        <v>246</v>
      </c>
      <c r="R2628" s="162" t="s">
        <v>242</v>
      </c>
      <c r="S2628" s="162" t="s">
        <v>204</v>
      </c>
      <c r="T2628" s="162" t="s">
        <v>204</v>
      </c>
      <c r="U2628" s="162" t="s">
        <v>246</v>
      </c>
      <c r="V2628" s="162" t="s">
        <v>246</v>
      </c>
      <c r="W2628" s="162" t="s">
        <v>204</v>
      </c>
      <c r="X2628" s="162" t="s">
        <v>246</v>
      </c>
      <c r="Y2628" s="162" t="s">
        <v>204</v>
      </c>
      <c r="Z2628" s="162" t="s">
        <v>246</v>
      </c>
      <c r="AA2628" s="162" t="s">
        <v>204</v>
      </c>
      <c r="AB2628" s="162" t="s">
        <v>246</v>
      </c>
      <c r="AC2628" s="162" t="s">
        <v>204</v>
      </c>
      <c r="AD2628" s="162" t="s">
        <v>204</v>
      </c>
      <c r="AE2628" s="162" t="s">
        <v>204</v>
      </c>
      <c r="AF2628" s="162" t="s">
        <v>204</v>
      </c>
      <c r="AG2628" s="162" t="s">
        <v>197</v>
      </c>
    </row>
    <row r="2629" spans="1:33" x14ac:dyDescent="0.25">
      <c r="A2629" s="162" t="s">
        <v>252</v>
      </c>
      <c r="B2629" s="162" t="s">
        <v>197</v>
      </c>
      <c r="C2629" s="162" t="s">
        <v>197</v>
      </c>
      <c r="D2629" s="162" t="s">
        <v>1358</v>
      </c>
      <c r="E2629" s="162" t="s">
        <v>197</v>
      </c>
      <c r="F2629" s="162" t="s">
        <v>1359</v>
      </c>
      <c r="G2629" s="162" t="s">
        <v>4181</v>
      </c>
      <c r="H2629" s="162" t="s">
        <v>4182</v>
      </c>
      <c r="I2629" s="162" t="s">
        <v>4025</v>
      </c>
      <c r="J2629" s="162" t="s">
        <v>181</v>
      </c>
      <c r="K2629" s="162" t="s">
        <v>10</v>
      </c>
      <c r="L2629" s="162">
        <v>7</v>
      </c>
      <c r="M2629" s="162">
        <v>2020</v>
      </c>
      <c r="N2629" s="162" t="s">
        <v>4184</v>
      </c>
      <c r="O2629" s="162">
        <v>5037</v>
      </c>
      <c r="P2629" s="162" t="s">
        <v>246</v>
      </c>
      <c r="Q2629" s="162" t="s">
        <v>246</v>
      </c>
      <c r="R2629" s="162" t="s">
        <v>242</v>
      </c>
      <c r="S2629" s="162" t="s">
        <v>204</v>
      </c>
      <c r="T2629" s="162" t="s">
        <v>204</v>
      </c>
      <c r="U2629" s="162" t="s">
        <v>246</v>
      </c>
      <c r="V2629" s="162" t="s">
        <v>246</v>
      </c>
      <c r="W2629" s="162" t="s">
        <v>204</v>
      </c>
      <c r="X2629" s="162" t="s">
        <v>246</v>
      </c>
      <c r="Y2629" s="162" t="s">
        <v>204</v>
      </c>
      <c r="Z2629" s="162" t="s">
        <v>246</v>
      </c>
      <c r="AA2629" s="162" t="s">
        <v>204</v>
      </c>
      <c r="AB2629" s="162" t="s">
        <v>246</v>
      </c>
      <c r="AC2629" s="162" t="s">
        <v>204</v>
      </c>
      <c r="AD2629" s="162" t="s">
        <v>204</v>
      </c>
      <c r="AE2629" s="162" t="s">
        <v>204</v>
      </c>
      <c r="AF2629" s="162" t="s">
        <v>204</v>
      </c>
      <c r="AG2629" s="162" t="s">
        <v>197</v>
      </c>
    </row>
    <row r="2630" spans="1:33" x14ac:dyDescent="0.25">
      <c r="A2630" s="162" t="s">
        <v>252</v>
      </c>
      <c r="B2630" s="162" t="s">
        <v>197</v>
      </c>
      <c r="C2630" s="162" t="s">
        <v>197</v>
      </c>
      <c r="D2630" s="162" t="s">
        <v>1358</v>
      </c>
      <c r="E2630" s="162" t="s">
        <v>197</v>
      </c>
      <c r="F2630" s="162" t="s">
        <v>1359</v>
      </c>
      <c r="G2630" s="162" t="s">
        <v>4181</v>
      </c>
      <c r="H2630" s="162" t="s">
        <v>4182</v>
      </c>
      <c r="I2630" s="162" t="s">
        <v>4025</v>
      </c>
      <c r="J2630" s="162" t="s">
        <v>181</v>
      </c>
      <c r="K2630" s="162" t="s">
        <v>10</v>
      </c>
      <c r="L2630" s="162">
        <v>8</v>
      </c>
      <c r="M2630" s="162">
        <v>2020</v>
      </c>
      <c r="N2630" s="162" t="s">
        <v>4183</v>
      </c>
      <c r="O2630" s="162">
        <v>1408</v>
      </c>
      <c r="P2630" s="162" t="s">
        <v>246</v>
      </c>
      <c r="Q2630" s="162" t="s">
        <v>246</v>
      </c>
      <c r="R2630" s="162" t="s">
        <v>242</v>
      </c>
      <c r="S2630" s="162" t="s">
        <v>204</v>
      </c>
      <c r="T2630" s="162" t="s">
        <v>204</v>
      </c>
      <c r="U2630" s="162" t="s">
        <v>246</v>
      </c>
      <c r="V2630" s="162" t="s">
        <v>246</v>
      </c>
      <c r="W2630" s="162" t="s">
        <v>204</v>
      </c>
      <c r="X2630" s="162" t="s">
        <v>246</v>
      </c>
      <c r="Y2630" s="162" t="s">
        <v>204</v>
      </c>
      <c r="Z2630" s="162" t="s">
        <v>246</v>
      </c>
      <c r="AA2630" s="162" t="s">
        <v>204</v>
      </c>
      <c r="AB2630" s="162" t="s">
        <v>246</v>
      </c>
      <c r="AC2630" s="162" t="s">
        <v>204</v>
      </c>
      <c r="AD2630" s="162" t="s">
        <v>204</v>
      </c>
      <c r="AE2630" s="162" t="s">
        <v>204</v>
      </c>
      <c r="AF2630" s="162" t="s">
        <v>204</v>
      </c>
      <c r="AG2630" s="162" t="s">
        <v>197</v>
      </c>
    </row>
    <row r="2631" spans="1:33" x14ac:dyDescent="0.25">
      <c r="A2631" s="162" t="s">
        <v>252</v>
      </c>
      <c r="B2631" s="162" t="s">
        <v>197</v>
      </c>
      <c r="C2631" s="162" t="s">
        <v>197</v>
      </c>
      <c r="D2631" s="162" t="s">
        <v>1358</v>
      </c>
      <c r="E2631" s="162" t="s">
        <v>197</v>
      </c>
      <c r="F2631" s="162" t="s">
        <v>1359</v>
      </c>
      <c r="G2631" s="162" t="s">
        <v>2694</v>
      </c>
      <c r="H2631" s="162" t="s">
        <v>2695</v>
      </c>
      <c r="I2631" s="162" t="s">
        <v>2271</v>
      </c>
      <c r="J2631" s="162" t="s">
        <v>1412</v>
      </c>
      <c r="K2631" s="162" t="s">
        <v>52</v>
      </c>
      <c r="L2631" s="162">
        <v>8</v>
      </c>
      <c r="M2631" s="162">
        <v>2020</v>
      </c>
      <c r="N2631" s="162" t="s">
        <v>4186</v>
      </c>
      <c r="O2631" s="162">
        <v>250</v>
      </c>
      <c r="P2631" s="162" t="s">
        <v>246</v>
      </c>
      <c r="Q2631" s="162" t="s">
        <v>246</v>
      </c>
      <c r="R2631" s="162" t="s">
        <v>242</v>
      </c>
      <c r="S2631" s="162" t="s">
        <v>204</v>
      </c>
      <c r="T2631" s="162" t="s">
        <v>204</v>
      </c>
      <c r="U2631" s="162" t="s">
        <v>246</v>
      </c>
      <c r="V2631" s="162" t="s">
        <v>246</v>
      </c>
      <c r="W2631" s="162" t="s">
        <v>204</v>
      </c>
      <c r="X2631" s="162" t="s">
        <v>246</v>
      </c>
      <c r="Y2631" s="162" t="s">
        <v>204</v>
      </c>
      <c r="Z2631" s="162" t="s">
        <v>246</v>
      </c>
      <c r="AA2631" s="162" t="s">
        <v>204</v>
      </c>
      <c r="AB2631" s="162" t="s">
        <v>246</v>
      </c>
      <c r="AC2631" s="162" t="s">
        <v>204</v>
      </c>
      <c r="AD2631" s="162" t="s">
        <v>204</v>
      </c>
      <c r="AE2631" s="162" t="s">
        <v>204</v>
      </c>
      <c r="AF2631" s="162" t="s">
        <v>204</v>
      </c>
      <c r="AG2631" s="162" t="s">
        <v>197</v>
      </c>
    </row>
    <row r="2632" spans="1:33" x14ac:dyDescent="0.25">
      <c r="A2632" s="162" t="s">
        <v>252</v>
      </c>
      <c r="B2632" s="162" t="s">
        <v>197</v>
      </c>
      <c r="C2632" s="162" t="s">
        <v>197</v>
      </c>
      <c r="D2632" s="162" t="s">
        <v>1358</v>
      </c>
      <c r="E2632" s="162" t="s">
        <v>197</v>
      </c>
      <c r="F2632" s="162" t="s">
        <v>1359</v>
      </c>
      <c r="G2632" s="162" t="s">
        <v>2694</v>
      </c>
      <c r="H2632" s="162" t="s">
        <v>2695</v>
      </c>
      <c r="I2632" s="162" t="s">
        <v>2271</v>
      </c>
      <c r="J2632" s="162" t="s">
        <v>1412</v>
      </c>
      <c r="K2632" s="162" t="s">
        <v>52</v>
      </c>
      <c r="L2632" s="162">
        <v>8</v>
      </c>
      <c r="M2632" s="162">
        <v>2020</v>
      </c>
      <c r="N2632" s="162" t="s">
        <v>4188</v>
      </c>
      <c r="O2632" s="162">
        <v>250</v>
      </c>
      <c r="P2632" s="162" t="s">
        <v>246</v>
      </c>
      <c r="Q2632" s="162" t="s">
        <v>246</v>
      </c>
      <c r="R2632" s="162" t="s">
        <v>242</v>
      </c>
      <c r="S2632" s="162" t="s">
        <v>204</v>
      </c>
      <c r="T2632" s="162" t="s">
        <v>204</v>
      </c>
      <c r="U2632" s="162" t="s">
        <v>246</v>
      </c>
      <c r="V2632" s="162" t="s">
        <v>246</v>
      </c>
      <c r="W2632" s="162" t="s">
        <v>204</v>
      </c>
      <c r="X2632" s="162" t="s">
        <v>246</v>
      </c>
      <c r="Y2632" s="162" t="s">
        <v>204</v>
      </c>
      <c r="Z2632" s="162" t="s">
        <v>246</v>
      </c>
      <c r="AA2632" s="162" t="s">
        <v>204</v>
      </c>
      <c r="AB2632" s="162" t="s">
        <v>246</v>
      </c>
      <c r="AC2632" s="162" t="s">
        <v>204</v>
      </c>
      <c r="AD2632" s="162" t="s">
        <v>204</v>
      </c>
      <c r="AE2632" s="162" t="s">
        <v>204</v>
      </c>
      <c r="AF2632" s="162" t="s">
        <v>204</v>
      </c>
      <c r="AG2632" s="162" t="s">
        <v>197</v>
      </c>
    </row>
    <row r="2633" spans="1:33" x14ac:dyDescent="0.25">
      <c r="A2633" s="162" t="s">
        <v>252</v>
      </c>
      <c r="B2633" s="162" t="s">
        <v>197</v>
      </c>
      <c r="C2633" s="162" t="s">
        <v>197</v>
      </c>
      <c r="D2633" s="162" t="s">
        <v>1358</v>
      </c>
      <c r="E2633" s="162" t="s">
        <v>197</v>
      </c>
      <c r="F2633" s="162" t="s">
        <v>1359</v>
      </c>
      <c r="G2633" s="162" t="s">
        <v>2694</v>
      </c>
      <c r="H2633" s="162" t="s">
        <v>2695</v>
      </c>
      <c r="I2633" s="162" t="s">
        <v>2271</v>
      </c>
      <c r="J2633" s="162" t="s">
        <v>1412</v>
      </c>
      <c r="K2633" s="162" t="s">
        <v>52</v>
      </c>
      <c r="L2633" s="162">
        <v>8</v>
      </c>
      <c r="M2633" s="162">
        <v>2020</v>
      </c>
      <c r="N2633" s="162" t="s">
        <v>4187</v>
      </c>
      <c r="O2633" s="162">
        <v>250</v>
      </c>
      <c r="P2633" s="162" t="s">
        <v>246</v>
      </c>
      <c r="Q2633" s="162" t="s">
        <v>246</v>
      </c>
      <c r="R2633" s="162" t="s">
        <v>242</v>
      </c>
      <c r="S2633" s="162" t="s">
        <v>204</v>
      </c>
      <c r="T2633" s="162" t="s">
        <v>204</v>
      </c>
      <c r="U2633" s="162" t="s">
        <v>246</v>
      </c>
      <c r="V2633" s="162" t="s">
        <v>246</v>
      </c>
      <c r="W2633" s="162" t="s">
        <v>204</v>
      </c>
      <c r="X2633" s="162" t="s">
        <v>246</v>
      </c>
      <c r="Y2633" s="162" t="s">
        <v>204</v>
      </c>
      <c r="Z2633" s="162" t="s">
        <v>246</v>
      </c>
      <c r="AA2633" s="162" t="s">
        <v>204</v>
      </c>
      <c r="AB2633" s="162" t="s">
        <v>246</v>
      </c>
      <c r="AC2633" s="162" t="s">
        <v>204</v>
      </c>
      <c r="AD2633" s="162" t="s">
        <v>204</v>
      </c>
      <c r="AE2633" s="162" t="s">
        <v>204</v>
      </c>
      <c r="AF2633" s="162" t="s">
        <v>204</v>
      </c>
      <c r="AG2633" s="162" t="s">
        <v>197</v>
      </c>
    </row>
    <row r="2634" spans="1:33" x14ac:dyDescent="0.25">
      <c r="A2634" s="162" t="s">
        <v>252</v>
      </c>
      <c r="B2634" s="162" t="s">
        <v>197</v>
      </c>
      <c r="C2634" s="162" t="s">
        <v>197</v>
      </c>
      <c r="D2634" s="162" t="s">
        <v>1358</v>
      </c>
      <c r="E2634" s="162" t="s">
        <v>197</v>
      </c>
      <c r="F2634" s="162" t="s">
        <v>1359</v>
      </c>
      <c r="G2634" s="162" t="s">
        <v>2694</v>
      </c>
      <c r="H2634" s="162" t="s">
        <v>2695</v>
      </c>
      <c r="I2634" s="162" t="s">
        <v>2271</v>
      </c>
      <c r="J2634" s="162" t="s">
        <v>1412</v>
      </c>
      <c r="K2634" s="162" t="s">
        <v>52</v>
      </c>
      <c r="L2634" s="162">
        <v>7</v>
      </c>
      <c r="M2634" s="162">
        <v>2020</v>
      </c>
      <c r="N2634" s="162" t="s">
        <v>4185</v>
      </c>
      <c r="O2634" s="162">
        <v>477</v>
      </c>
      <c r="P2634" s="162" t="s">
        <v>246</v>
      </c>
      <c r="Q2634" s="162" t="s">
        <v>246</v>
      </c>
      <c r="R2634" s="162" t="s">
        <v>242</v>
      </c>
      <c r="S2634" s="162" t="s">
        <v>204</v>
      </c>
      <c r="T2634" s="162" t="s">
        <v>204</v>
      </c>
      <c r="U2634" s="162" t="s">
        <v>246</v>
      </c>
      <c r="V2634" s="162" t="s">
        <v>246</v>
      </c>
      <c r="W2634" s="162" t="s">
        <v>204</v>
      </c>
      <c r="X2634" s="162" t="s">
        <v>246</v>
      </c>
      <c r="Y2634" s="162" t="s">
        <v>204</v>
      </c>
      <c r="Z2634" s="162" t="s">
        <v>246</v>
      </c>
      <c r="AA2634" s="162" t="s">
        <v>204</v>
      </c>
      <c r="AB2634" s="162" t="s">
        <v>246</v>
      </c>
      <c r="AC2634" s="162" t="s">
        <v>204</v>
      </c>
      <c r="AD2634" s="162" t="s">
        <v>204</v>
      </c>
      <c r="AE2634" s="162" t="s">
        <v>204</v>
      </c>
      <c r="AF2634" s="162" t="s">
        <v>204</v>
      </c>
      <c r="AG2634" s="162" t="s">
        <v>197</v>
      </c>
    </row>
    <row r="2635" spans="1:33" x14ac:dyDescent="0.25">
      <c r="A2635" s="162" t="s">
        <v>252</v>
      </c>
      <c r="B2635" s="162" t="s">
        <v>197</v>
      </c>
      <c r="C2635" s="162" t="s">
        <v>197</v>
      </c>
      <c r="D2635" s="162" t="s">
        <v>1358</v>
      </c>
      <c r="E2635" s="162" t="s">
        <v>197</v>
      </c>
      <c r="F2635" s="162" t="s">
        <v>1359</v>
      </c>
      <c r="G2635" s="162" t="s">
        <v>4189</v>
      </c>
      <c r="H2635" s="162" t="s">
        <v>4190</v>
      </c>
      <c r="I2635" s="162" t="s">
        <v>4191</v>
      </c>
      <c r="J2635" s="162" t="s">
        <v>187</v>
      </c>
      <c r="K2635" s="162" t="s">
        <v>47</v>
      </c>
      <c r="L2635" s="162">
        <v>2</v>
      </c>
      <c r="M2635" s="162">
        <v>2021</v>
      </c>
      <c r="N2635" s="162" t="s">
        <v>4194</v>
      </c>
      <c r="O2635" s="162">
        <v>1262</v>
      </c>
      <c r="P2635" s="162" t="s">
        <v>246</v>
      </c>
      <c r="Q2635" s="162" t="s">
        <v>246</v>
      </c>
      <c r="R2635" s="162" t="s">
        <v>242</v>
      </c>
      <c r="S2635" s="162" t="s">
        <v>204</v>
      </c>
      <c r="T2635" s="162" t="s">
        <v>204</v>
      </c>
      <c r="U2635" s="162" t="s">
        <v>246</v>
      </c>
      <c r="V2635" s="162" t="s">
        <v>246</v>
      </c>
      <c r="W2635" s="162" t="s">
        <v>204</v>
      </c>
      <c r="X2635" s="162" t="s">
        <v>205</v>
      </c>
      <c r="Y2635" s="162" t="s">
        <v>205</v>
      </c>
      <c r="Z2635" s="162" t="s">
        <v>246</v>
      </c>
      <c r="AA2635" s="162" t="s">
        <v>204</v>
      </c>
      <c r="AB2635" s="162" t="s">
        <v>246</v>
      </c>
      <c r="AC2635" s="162" t="s">
        <v>204</v>
      </c>
      <c r="AD2635" s="162" t="s">
        <v>204</v>
      </c>
      <c r="AE2635" s="162" t="s">
        <v>204</v>
      </c>
      <c r="AF2635" s="162" t="s">
        <v>204</v>
      </c>
      <c r="AG2635" s="162" t="s">
        <v>197</v>
      </c>
    </row>
    <row r="2636" spans="1:33" x14ac:dyDescent="0.25">
      <c r="A2636" s="162" t="s">
        <v>252</v>
      </c>
      <c r="B2636" s="162" t="s">
        <v>197</v>
      </c>
      <c r="C2636" s="162" t="s">
        <v>197</v>
      </c>
      <c r="D2636" s="162" t="s">
        <v>1358</v>
      </c>
      <c r="E2636" s="162" t="s">
        <v>197</v>
      </c>
      <c r="F2636" s="162" t="s">
        <v>1359</v>
      </c>
      <c r="G2636" s="162" t="s">
        <v>4189</v>
      </c>
      <c r="H2636" s="162" t="s">
        <v>4190</v>
      </c>
      <c r="I2636" s="162" t="s">
        <v>4191</v>
      </c>
      <c r="J2636" s="162" t="s">
        <v>187</v>
      </c>
      <c r="K2636" s="162" t="s">
        <v>47</v>
      </c>
      <c r="L2636" s="162">
        <v>1</v>
      </c>
      <c r="M2636" s="162">
        <v>2021</v>
      </c>
      <c r="N2636" s="162" t="s">
        <v>4193</v>
      </c>
      <c r="O2636" s="162">
        <v>911</v>
      </c>
      <c r="P2636" s="162" t="s">
        <v>246</v>
      </c>
      <c r="Q2636" s="162" t="s">
        <v>246</v>
      </c>
      <c r="R2636" s="162" t="s">
        <v>242</v>
      </c>
      <c r="S2636" s="162" t="s">
        <v>204</v>
      </c>
      <c r="T2636" s="162" t="s">
        <v>204</v>
      </c>
      <c r="U2636" s="162" t="s">
        <v>246</v>
      </c>
      <c r="V2636" s="162" t="s">
        <v>246</v>
      </c>
      <c r="W2636" s="162" t="s">
        <v>204</v>
      </c>
      <c r="X2636" s="162" t="s">
        <v>205</v>
      </c>
      <c r="Y2636" s="162" t="s">
        <v>205</v>
      </c>
      <c r="Z2636" s="162" t="s">
        <v>246</v>
      </c>
      <c r="AA2636" s="162" t="s">
        <v>204</v>
      </c>
      <c r="AB2636" s="162" t="s">
        <v>246</v>
      </c>
      <c r="AC2636" s="162" t="s">
        <v>204</v>
      </c>
      <c r="AD2636" s="162" t="s">
        <v>204</v>
      </c>
      <c r="AE2636" s="162" t="s">
        <v>204</v>
      </c>
      <c r="AF2636" s="162" t="s">
        <v>204</v>
      </c>
      <c r="AG2636" s="162" t="s">
        <v>197</v>
      </c>
    </row>
    <row r="2637" spans="1:33" x14ac:dyDescent="0.25">
      <c r="A2637" s="162" t="s">
        <v>252</v>
      </c>
      <c r="B2637" s="162" t="s">
        <v>197</v>
      </c>
      <c r="C2637" s="162" t="s">
        <v>197</v>
      </c>
      <c r="D2637" s="162" t="s">
        <v>1358</v>
      </c>
      <c r="E2637" s="162" t="s">
        <v>197</v>
      </c>
      <c r="F2637" s="162" t="s">
        <v>1359</v>
      </c>
      <c r="G2637" s="162" t="s">
        <v>4189</v>
      </c>
      <c r="H2637" s="162" t="s">
        <v>4190</v>
      </c>
      <c r="I2637" s="162" t="s">
        <v>4191</v>
      </c>
      <c r="J2637" s="162" t="s">
        <v>187</v>
      </c>
      <c r="K2637" s="162" t="s">
        <v>47</v>
      </c>
      <c r="L2637" s="162">
        <v>12</v>
      </c>
      <c r="M2637" s="162">
        <v>2020</v>
      </c>
      <c r="N2637" s="162" t="s">
        <v>4192</v>
      </c>
      <c r="O2637" s="162">
        <v>150</v>
      </c>
      <c r="P2637" s="162" t="s">
        <v>246</v>
      </c>
      <c r="Q2637" s="162" t="s">
        <v>246</v>
      </c>
      <c r="R2637" s="162" t="s">
        <v>242</v>
      </c>
      <c r="S2637" s="162" t="s">
        <v>204</v>
      </c>
      <c r="T2637" s="162" t="s">
        <v>204</v>
      </c>
      <c r="U2637" s="162" t="s">
        <v>246</v>
      </c>
      <c r="V2637" s="162" t="s">
        <v>246</v>
      </c>
      <c r="W2637" s="162" t="s">
        <v>204</v>
      </c>
      <c r="X2637" s="162" t="s">
        <v>205</v>
      </c>
      <c r="Y2637" s="162" t="s">
        <v>205</v>
      </c>
      <c r="Z2637" s="162" t="s">
        <v>246</v>
      </c>
      <c r="AA2637" s="162" t="s">
        <v>204</v>
      </c>
      <c r="AB2637" s="162" t="s">
        <v>246</v>
      </c>
      <c r="AC2637" s="162" t="s">
        <v>204</v>
      </c>
      <c r="AD2637" s="162" t="s">
        <v>204</v>
      </c>
      <c r="AE2637" s="162" t="s">
        <v>204</v>
      </c>
      <c r="AF2637" s="162" t="s">
        <v>204</v>
      </c>
      <c r="AG2637" s="162" t="s">
        <v>197</v>
      </c>
    </row>
    <row r="2638" spans="1:33" x14ac:dyDescent="0.25">
      <c r="A2638" s="162" t="s">
        <v>252</v>
      </c>
      <c r="B2638" s="162" t="s">
        <v>197</v>
      </c>
      <c r="C2638" s="162" t="s">
        <v>197</v>
      </c>
      <c r="D2638" s="162" t="s">
        <v>1358</v>
      </c>
      <c r="E2638" s="162" t="s">
        <v>197</v>
      </c>
      <c r="F2638" s="162" t="s">
        <v>1359</v>
      </c>
      <c r="G2638" s="162" t="s">
        <v>4189</v>
      </c>
      <c r="H2638" s="162" t="s">
        <v>4190</v>
      </c>
      <c r="I2638" s="162" t="s">
        <v>4191</v>
      </c>
      <c r="J2638" s="162" t="s">
        <v>187</v>
      </c>
      <c r="K2638" s="162" t="s">
        <v>47</v>
      </c>
      <c r="L2638" s="162">
        <v>3</v>
      </c>
      <c r="M2638" s="162">
        <v>2021</v>
      </c>
      <c r="N2638" s="162" t="s">
        <v>4195</v>
      </c>
      <c r="O2638" s="162">
        <v>1945</v>
      </c>
      <c r="P2638" s="162" t="s">
        <v>246</v>
      </c>
      <c r="Q2638" s="162" t="s">
        <v>246</v>
      </c>
      <c r="R2638" s="162" t="s">
        <v>242</v>
      </c>
      <c r="S2638" s="162" t="s">
        <v>204</v>
      </c>
      <c r="T2638" s="162" t="s">
        <v>204</v>
      </c>
      <c r="U2638" s="162" t="s">
        <v>246</v>
      </c>
      <c r="V2638" s="162" t="s">
        <v>246</v>
      </c>
      <c r="W2638" s="162" t="s">
        <v>204</v>
      </c>
      <c r="X2638" s="162" t="s">
        <v>205</v>
      </c>
      <c r="Y2638" s="162" t="s">
        <v>205</v>
      </c>
      <c r="Z2638" s="162" t="s">
        <v>246</v>
      </c>
      <c r="AA2638" s="162" t="s">
        <v>204</v>
      </c>
      <c r="AB2638" s="162" t="s">
        <v>246</v>
      </c>
      <c r="AC2638" s="162" t="s">
        <v>204</v>
      </c>
      <c r="AD2638" s="162" t="s">
        <v>204</v>
      </c>
      <c r="AE2638" s="162" t="s">
        <v>204</v>
      </c>
      <c r="AF2638" s="162" t="s">
        <v>204</v>
      </c>
      <c r="AG2638" s="162" t="s">
        <v>197</v>
      </c>
    </row>
    <row r="2639" spans="1:33" x14ac:dyDescent="0.25">
      <c r="A2639" s="162" t="s">
        <v>252</v>
      </c>
      <c r="B2639" s="162" t="s">
        <v>197</v>
      </c>
      <c r="C2639" s="162" t="s">
        <v>197</v>
      </c>
      <c r="D2639" s="162" t="s">
        <v>1358</v>
      </c>
      <c r="E2639" s="162" t="s">
        <v>197</v>
      </c>
      <c r="F2639" s="162" t="s">
        <v>1359</v>
      </c>
      <c r="G2639" s="162" t="s">
        <v>4189</v>
      </c>
      <c r="H2639" s="162" t="s">
        <v>4190</v>
      </c>
      <c r="I2639" s="162" t="s">
        <v>4191</v>
      </c>
      <c r="J2639" s="162" t="s">
        <v>187</v>
      </c>
      <c r="K2639" s="162" t="s">
        <v>47</v>
      </c>
      <c r="L2639" s="162">
        <v>6</v>
      </c>
      <c r="M2639" s="162">
        <v>2021</v>
      </c>
      <c r="N2639" s="162" t="s">
        <v>4198</v>
      </c>
      <c r="O2639" s="162">
        <v>1098</v>
      </c>
      <c r="P2639" s="162" t="s">
        <v>246</v>
      </c>
      <c r="Q2639" s="162" t="s">
        <v>246</v>
      </c>
      <c r="R2639" s="162" t="s">
        <v>242</v>
      </c>
      <c r="S2639" s="162" t="s">
        <v>204</v>
      </c>
      <c r="T2639" s="162" t="s">
        <v>204</v>
      </c>
      <c r="U2639" s="162" t="s">
        <v>246</v>
      </c>
      <c r="V2639" s="162" t="s">
        <v>246</v>
      </c>
      <c r="W2639" s="162" t="s">
        <v>204</v>
      </c>
      <c r="X2639" s="162" t="s">
        <v>205</v>
      </c>
      <c r="Y2639" s="162" t="s">
        <v>205</v>
      </c>
      <c r="Z2639" s="162" t="s">
        <v>246</v>
      </c>
      <c r="AA2639" s="162" t="s">
        <v>204</v>
      </c>
      <c r="AB2639" s="162" t="s">
        <v>246</v>
      </c>
      <c r="AC2639" s="162" t="s">
        <v>204</v>
      </c>
      <c r="AD2639" s="162" t="s">
        <v>204</v>
      </c>
      <c r="AE2639" s="162" t="s">
        <v>204</v>
      </c>
      <c r="AF2639" s="162" t="s">
        <v>204</v>
      </c>
      <c r="AG2639" s="162" t="s">
        <v>197</v>
      </c>
    </row>
    <row r="2640" spans="1:33" x14ac:dyDescent="0.25">
      <c r="A2640" s="162" t="s">
        <v>252</v>
      </c>
      <c r="B2640" s="162" t="s">
        <v>197</v>
      </c>
      <c r="C2640" s="162" t="s">
        <v>197</v>
      </c>
      <c r="D2640" s="162" t="s">
        <v>1358</v>
      </c>
      <c r="E2640" s="162" t="s">
        <v>197</v>
      </c>
      <c r="F2640" s="162" t="s">
        <v>1359</v>
      </c>
      <c r="G2640" s="162" t="s">
        <v>4189</v>
      </c>
      <c r="H2640" s="162" t="s">
        <v>4190</v>
      </c>
      <c r="I2640" s="162" t="s">
        <v>4191</v>
      </c>
      <c r="J2640" s="162" t="s">
        <v>187</v>
      </c>
      <c r="K2640" s="162" t="s">
        <v>47</v>
      </c>
      <c r="L2640" s="162">
        <v>4</v>
      </c>
      <c r="M2640" s="162">
        <v>2021</v>
      </c>
      <c r="N2640" s="162" t="s">
        <v>4196</v>
      </c>
      <c r="O2640" s="162">
        <v>2295</v>
      </c>
      <c r="P2640" s="162" t="s">
        <v>246</v>
      </c>
      <c r="Q2640" s="162" t="s">
        <v>246</v>
      </c>
      <c r="R2640" s="162" t="s">
        <v>242</v>
      </c>
      <c r="S2640" s="162" t="s">
        <v>204</v>
      </c>
      <c r="T2640" s="162" t="s">
        <v>204</v>
      </c>
      <c r="U2640" s="162" t="s">
        <v>246</v>
      </c>
      <c r="V2640" s="162" t="s">
        <v>246</v>
      </c>
      <c r="W2640" s="162" t="s">
        <v>204</v>
      </c>
      <c r="X2640" s="162" t="s">
        <v>205</v>
      </c>
      <c r="Y2640" s="162" t="s">
        <v>205</v>
      </c>
      <c r="Z2640" s="162" t="s">
        <v>246</v>
      </c>
      <c r="AA2640" s="162" t="s">
        <v>204</v>
      </c>
      <c r="AB2640" s="162" t="s">
        <v>246</v>
      </c>
      <c r="AC2640" s="162" t="s">
        <v>204</v>
      </c>
      <c r="AD2640" s="162" t="s">
        <v>204</v>
      </c>
      <c r="AE2640" s="162" t="s">
        <v>204</v>
      </c>
      <c r="AF2640" s="162" t="s">
        <v>204</v>
      </c>
      <c r="AG2640" s="162" t="s">
        <v>197</v>
      </c>
    </row>
    <row r="2641" spans="1:33" x14ac:dyDescent="0.25">
      <c r="A2641" s="162" t="s">
        <v>252</v>
      </c>
      <c r="B2641" s="162" t="s">
        <v>197</v>
      </c>
      <c r="C2641" s="162" t="s">
        <v>197</v>
      </c>
      <c r="D2641" s="162" t="s">
        <v>1358</v>
      </c>
      <c r="E2641" s="162" t="s">
        <v>197</v>
      </c>
      <c r="F2641" s="162" t="s">
        <v>1359</v>
      </c>
      <c r="G2641" s="162" t="s">
        <v>4189</v>
      </c>
      <c r="H2641" s="162" t="s">
        <v>4190</v>
      </c>
      <c r="I2641" s="162" t="s">
        <v>4191</v>
      </c>
      <c r="J2641" s="162" t="s">
        <v>187</v>
      </c>
      <c r="K2641" s="162" t="s">
        <v>47</v>
      </c>
      <c r="L2641" s="162">
        <v>5</v>
      </c>
      <c r="M2641" s="162">
        <v>2021</v>
      </c>
      <c r="N2641" s="162" t="s">
        <v>4197</v>
      </c>
      <c r="O2641" s="162">
        <v>1491</v>
      </c>
      <c r="P2641" s="162" t="s">
        <v>246</v>
      </c>
      <c r="Q2641" s="162" t="s">
        <v>246</v>
      </c>
      <c r="R2641" s="162" t="s">
        <v>242</v>
      </c>
      <c r="S2641" s="162" t="s">
        <v>204</v>
      </c>
      <c r="T2641" s="162" t="s">
        <v>204</v>
      </c>
      <c r="U2641" s="162" t="s">
        <v>246</v>
      </c>
      <c r="V2641" s="162" t="s">
        <v>246</v>
      </c>
      <c r="W2641" s="162" t="s">
        <v>204</v>
      </c>
      <c r="X2641" s="162" t="s">
        <v>205</v>
      </c>
      <c r="Y2641" s="162" t="s">
        <v>205</v>
      </c>
      <c r="Z2641" s="162" t="s">
        <v>246</v>
      </c>
      <c r="AA2641" s="162" t="s">
        <v>204</v>
      </c>
      <c r="AB2641" s="162" t="s">
        <v>246</v>
      </c>
      <c r="AC2641" s="162" t="s">
        <v>204</v>
      </c>
      <c r="AD2641" s="162" t="s">
        <v>204</v>
      </c>
      <c r="AE2641" s="162" t="s">
        <v>204</v>
      </c>
      <c r="AF2641" s="162" t="s">
        <v>204</v>
      </c>
      <c r="AG2641" s="162" t="s">
        <v>197</v>
      </c>
    </row>
    <row r="2642" spans="1:33" x14ac:dyDescent="0.25">
      <c r="A2642" s="162" t="s">
        <v>252</v>
      </c>
      <c r="B2642" s="162" t="s">
        <v>197</v>
      </c>
      <c r="C2642" s="162" t="s">
        <v>197</v>
      </c>
      <c r="D2642" s="162" t="s">
        <v>1358</v>
      </c>
      <c r="E2642" s="162" t="s">
        <v>197</v>
      </c>
      <c r="F2642" s="162" t="s">
        <v>1359</v>
      </c>
      <c r="G2642" s="162" t="s">
        <v>4199</v>
      </c>
      <c r="H2642" s="162" t="s">
        <v>4200</v>
      </c>
      <c r="I2642" s="162" t="s">
        <v>1475</v>
      </c>
      <c r="J2642" s="162" t="s">
        <v>187</v>
      </c>
      <c r="K2642" s="162" t="s">
        <v>10</v>
      </c>
      <c r="L2642" s="162">
        <v>11</v>
      </c>
      <c r="M2642" s="162">
        <v>2020</v>
      </c>
      <c r="N2642" s="162" t="s">
        <v>4203</v>
      </c>
      <c r="O2642" s="162">
        <v>13197</v>
      </c>
      <c r="P2642" s="162" t="s">
        <v>246</v>
      </c>
      <c r="Q2642" s="162" t="s">
        <v>246</v>
      </c>
      <c r="R2642" s="162" t="s">
        <v>242</v>
      </c>
      <c r="S2642" s="162" t="s">
        <v>204</v>
      </c>
      <c r="T2642" s="162" t="s">
        <v>204</v>
      </c>
      <c r="U2642" s="162" t="s">
        <v>246</v>
      </c>
      <c r="V2642" s="162" t="s">
        <v>246</v>
      </c>
      <c r="W2642" s="162" t="s">
        <v>204</v>
      </c>
      <c r="X2642" s="162" t="s">
        <v>205</v>
      </c>
      <c r="Y2642" s="162" t="s">
        <v>204</v>
      </c>
      <c r="Z2642" s="162" t="s">
        <v>246</v>
      </c>
      <c r="AA2642" s="162" t="s">
        <v>204</v>
      </c>
      <c r="AB2642" s="162" t="s">
        <v>246</v>
      </c>
      <c r="AC2642" s="162" t="s">
        <v>204</v>
      </c>
      <c r="AD2642" s="162" t="s">
        <v>204</v>
      </c>
      <c r="AE2642" s="162" t="s">
        <v>246</v>
      </c>
      <c r="AF2642" s="162" t="s">
        <v>204</v>
      </c>
      <c r="AG2642" s="162" t="s">
        <v>197</v>
      </c>
    </row>
    <row r="2643" spans="1:33" x14ac:dyDescent="0.25">
      <c r="A2643" s="162" t="s">
        <v>252</v>
      </c>
      <c r="B2643" s="162" t="s">
        <v>197</v>
      </c>
      <c r="C2643" s="162" t="s">
        <v>197</v>
      </c>
      <c r="D2643" s="162" t="s">
        <v>1358</v>
      </c>
      <c r="E2643" s="162" t="s">
        <v>197</v>
      </c>
      <c r="F2643" s="162" t="s">
        <v>1359</v>
      </c>
      <c r="G2643" s="162" t="s">
        <v>4199</v>
      </c>
      <c r="H2643" s="162" t="s">
        <v>4200</v>
      </c>
      <c r="I2643" s="162" t="s">
        <v>1475</v>
      </c>
      <c r="J2643" s="162" t="s">
        <v>187</v>
      </c>
      <c r="K2643" s="162" t="s">
        <v>10</v>
      </c>
      <c r="L2643" s="162">
        <v>10</v>
      </c>
      <c r="M2643" s="162">
        <v>2020</v>
      </c>
      <c r="N2643" s="162" t="s">
        <v>4202</v>
      </c>
      <c r="O2643" s="162">
        <v>21650</v>
      </c>
      <c r="P2643" s="162" t="s">
        <v>246</v>
      </c>
      <c r="Q2643" s="162" t="s">
        <v>246</v>
      </c>
      <c r="R2643" s="162" t="s">
        <v>242</v>
      </c>
      <c r="S2643" s="162" t="s">
        <v>204</v>
      </c>
      <c r="T2643" s="162" t="s">
        <v>204</v>
      </c>
      <c r="U2643" s="162" t="s">
        <v>246</v>
      </c>
      <c r="V2643" s="162" t="s">
        <v>246</v>
      </c>
      <c r="W2643" s="162" t="s">
        <v>204</v>
      </c>
      <c r="X2643" s="162" t="s">
        <v>205</v>
      </c>
      <c r="Y2643" s="162" t="s">
        <v>204</v>
      </c>
      <c r="Z2643" s="162" t="s">
        <v>246</v>
      </c>
      <c r="AA2643" s="162" t="s">
        <v>204</v>
      </c>
      <c r="AB2643" s="162" t="s">
        <v>246</v>
      </c>
      <c r="AC2643" s="162" t="s">
        <v>204</v>
      </c>
      <c r="AD2643" s="162" t="s">
        <v>204</v>
      </c>
      <c r="AE2643" s="162" t="s">
        <v>246</v>
      </c>
      <c r="AF2643" s="162" t="s">
        <v>204</v>
      </c>
      <c r="AG2643" s="162" t="s">
        <v>197</v>
      </c>
    </row>
    <row r="2644" spans="1:33" x14ac:dyDescent="0.25">
      <c r="A2644" s="162" t="s">
        <v>252</v>
      </c>
      <c r="B2644" s="162" t="s">
        <v>197</v>
      </c>
      <c r="C2644" s="162" t="s">
        <v>197</v>
      </c>
      <c r="D2644" s="162" t="s">
        <v>1358</v>
      </c>
      <c r="E2644" s="162" t="s">
        <v>197</v>
      </c>
      <c r="F2644" s="162" t="s">
        <v>1359</v>
      </c>
      <c r="G2644" s="162" t="s">
        <v>4199</v>
      </c>
      <c r="H2644" s="162" t="s">
        <v>4200</v>
      </c>
      <c r="I2644" s="162" t="s">
        <v>1475</v>
      </c>
      <c r="J2644" s="162" t="s">
        <v>187</v>
      </c>
      <c r="K2644" s="162" t="s">
        <v>10</v>
      </c>
      <c r="L2644" s="162">
        <v>12</v>
      </c>
      <c r="M2644" s="162">
        <v>2020</v>
      </c>
      <c r="N2644" s="162" t="s">
        <v>4204</v>
      </c>
      <c r="O2644" s="162">
        <v>1141</v>
      </c>
      <c r="P2644" s="162" t="s">
        <v>246</v>
      </c>
      <c r="Q2644" s="162" t="s">
        <v>246</v>
      </c>
      <c r="R2644" s="162" t="s">
        <v>242</v>
      </c>
      <c r="S2644" s="162" t="s">
        <v>204</v>
      </c>
      <c r="T2644" s="162" t="s">
        <v>204</v>
      </c>
      <c r="U2644" s="162" t="s">
        <v>246</v>
      </c>
      <c r="V2644" s="162" t="s">
        <v>246</v>
      </c>
      <c r="W2644" s="162" t="s">
        <v>204</v>
      </c>
      <c r="X2644" s="162" t="s">
        <v>205</v>
      </c>
      <c r="Y2644" s="162" t="s">
        <v>204</v>
      </c>
      <c r="Z2644" s="162" t="s">
        <v>246</v>
      </c>
      <c r="AA2644" s="162" t="s">
        <v>204</v>
      </c>
      <c r="AB2644" s="162" t="s">
        <v>246</v>
      </c>
      <c r="AC2644" s="162" t="s">
        <v>204</v>
      </c>
      <c r="AD2644" s="162" t="s">
        <v>204</v>
      </c>
      <c r="AE2644" s="162" t="s">
        <v>246</v>
      </c>
      <c r="AF2644" s="162" t="s">
        <v>204</v>
      </c>
      <c r="AG2644" s="162" t="s">
        <v>197</v>
      </c>
    </row>
    <row r="2645" spans="1:33" x14ac:dyDescent="0.25">
      <c r="A2645" s="162" t="s">
        <v>252</v>
      </c>
      <c r="B2645" s="162" t="s">
        <v>197</v>
      </c>
      <c r="C2645" s="162" t="s">
        <v>197</v>
      </c>
      <c r="D2645" s="162" t="s">
        <v>1358</v>
      </c>
      <c r="E2645" s="162" t="s">
        <v>197</v>
      </c>
      <c r="F2645" s="162" t="s">
        <v>1359</v>
      </c>
      <c r="G2645" s="162" t="s">
        <v>4199</v>
      </c>
      <c r="H2645" s="162" t="s">
        <v>4200</v>
      </c>
      <c r="I2645" s="162" t="s">
        <v>1475</v>
      </c>
      <c r="J2645" s="162" t="s">
        <v>187</v>
      </c>
      <c r="K2645" s="162" t="s">
        <v>10</v>
      </c>
      <c r="L2645" s="162">
        <v>12</v>
      </c>
      <c r="M2645" s="162">
        <v>2020</v>
      </c>
      <c r="N2645" s="162" t="s">
        <v>4205</v>
      </c>
      <c r="O2645" s="162">
        <v>111</v>
      </c>
      <c r="P2645" s="162" t="s">
        <v>246</v>
      </c>
      <c r="Q2645" s="162" t="s">
        <v>246</v>
      </c>
      <c r="R2645" s="162" t="s">
        <v>242</v>
      </c>
      <c r="S2645" s="162" t="s">
        <v>204</v>
      </c>
      <c r="T2645" s="162" t="s">
        <v>204</v>
      </c>
      <c r="U2645" s="162" t="s">
        <v>246</v>
      </c>
      <c r="V2645" s="162" t="s">
        <v>246</v>
      </c>
      <c r="W2645" s="162" t="s">
        <v>204</v>
      </c>
      <c r="X2645" s="162" t="s">
        <v>205</v>
      </c>
      <c r="Y2645" s="162" t="s">
        <v>204</v>
      </c>
      <c r="Z2645" s="162" t="s">
        <v>246</v>
      </c>
      <c r="AA2645" s="162" t="s">
        <v>204</v>
      </c>
      <c r="AB2645" s="162" t="s">
        <v>246</v>
      </c>
      <c r="AC2645" s="162" t="s">
        <v>204</v>
      </c>
      <c r="AD2645" s="162" t="s">
        <v>204</v>
      </c>
      <c r="AE2645" s="162" t="s">
        <v>246</v>
      </c>
      <c r="AF2645" s="162" t="s">
        <v>204</v>
      </c>
      <c r="AG2645" s="162" t="s">
        <v>197</v>
      </c>
    </row>
    <row r="2646" spans="1:33" x14ac:dyDescent="0.25">
      <c r="A2646" s="162" t="s">
        <v>252</v>
      </c>
      <c r="B2646" s="162" t="s">
        <v>197</v>
      </c>
      <c r="C2646" s="162" t="s">
        <v>197</v>
      </c>
      <c r="D2646" s="162" t="s">
        <v>1358</v>
      </c>
      <c r="E2646" s="162" t="s">
        <v>197</v>
      </c>
      <c r="F2646" s="162" t="s">
        <v>1359</v>
      </c>
      <c r="G2646" s="162" t="s">
        <v>4199</v>
      </c>
      <c r="H2646" s="162" t="s">
        <v>4200</v>
      </c>
      <c r="I2646" s="162" t="s">
        <v>1475</v>
      </c>
      <c r="J2646" s="162" t="s">
        <v>187</v>
      </c>
      <c r="K2646" s="162" t="s">
        <v>10</v>
      </c>
      <c r="L2646" s="162">
        <v>9</v>
      </c>
      <c r="M2646" s="162">
        <v>2020</v>
      </c>
      <c r="N2646" s="162" t="s">
        <v>4201</v>
      </c>
      <c r="O2646" s="162">
        <v>4012</v>
      </c>
      <c r="P2646" s="162" t="s">
        <v>246</v>
      </c>
      <c r="Q2646" s="162" t="s">
        <v>246</v>
      </c>
      <c r="R2646" s="162" t="s">
        <v>242</v>
      </c>
      <c r="S2646" s="162" t="s">
        <v>204</v>
      </c>
      <c r="T2646" s="162" t="s">
        <v>204</v>
      </c>
      <c r="U2646" s="162" t="s">
        <v>246</v>
      </c>
      <c r="V2646" s="162" t="s">
        <v>246</v>
      </c>
      <c r="W2646" s="162" t="s">
        <v>204</v>
      </c>
      <c r="X2646" s="162" t="s">
        <v>205</v>
      </c>
      <c r="Y2646" s="162" t="s">
        <v>204</v>
      </c>
      <c r="Z2646" s="162" t="s">
        <v>246</v>
      </c>
      <c r="AA2646" s="162" t="s">
        <v>204</v>
      </c>
      <c r="AB2646" s="162" t="s">
        <v>246</v>
      </c>
      <c r="AC2646" s="162" t="s">
        <v>204</v>
      </c>
      <c r="AD2646" s="162" t="s">
        <v>204</v>
      </c>
      <c r="AE2646" s="162" t="s">
        <v>246</v>
      </c>
      <c r="AF2646" s="162" t="s">
        <v>204</v>
      </c>
      <c r="AG2646" s="162" t="s">
        <v>197</v>
      </c>
    </row>
    <row r="2647" spans="1:33" x14ac:dyDescent="0.25">
      <c r="A2647" s="162" t="s">
        <v>252</v>
      </c>
      <c r="B2647" s="162" t="s">
        <v>197</v>
      </c>
      <c r="C2647" s="162" t="s">
        <v>197</v>
      </c>
      <c r="D2647" s="162" t="s">
        <v>1358</v>
      </c>
      <c r="E2647" s="162" t="s">
        <v>197</v>
      </c>
      <c r="F2647" s="162" t="s">
        <v>1359</v>
      </c>
      <c r="G2647" s="162" t="s">
        <v>102</v>
      </c>
      <c r="H2647" s="162" t="s">
        <v>101</v>
      </c>
      <c r="I2647" s="162" t="s">
        <v>1564</v>
      </c>
      <c r="J2647" s="162" t="s">
        <v>186</v>
      </c>
      <c r="K2647" s="162" t="s">
        <v>10</v>
      </c>
      <c r="L2647" s="162">
        <v>12</v>
      </c>
      <c r="M2647" s="162">
        <v>2020</v>
      </c>
      <c r="N2647" s="162" t="s">
        <v>4208</v>
      </c>
      <c r="O2647" s="162">
        <v>3000</v>
      </c>
      <c r="P2647" s="162" t="s">
        <v>246</v>
      </c>
      <c r="Q2647" s="162" t="s">
        <v>246</v>
      </c>
      <c r="R2647" s="162" t="s">
        <v>242</v>
      </c>
      <c r="S2647" s="162" t="s">
        <v>204</v>
      </c>
      <c r="T2647" s="162" t="s">
        <v>204</v>
      </c>
      <c r="U2647" s="162" t="s">
        <v>246</v>
      </c>
      <c r="V2647" s="162" t="s">
        <v>246</v>
      </c>
      <c r="W2647" s="162" t="s">
        <v>204</v>
      </c>
      <c r="X2647" s="162" t="s">
        <v>205</v>
      </c>
      <c r="Y2647" s="162" t="s">
        <v>205</v>
      </c>
      <c r="Z2647" s="162" t="s">
        <v>246</v>
      </c>
      <c r="AA2647" s="162" t="s">
        <v>204</v>
      </c>
      <c r="AB2647" s="162" t="s">
        <v>246</v>
      </c>
      <c r="AC2647" s="162" t="s">
        <v>204</v>
      </c>
      <c r="AD2647" s="162" t="s">
        <v>204</v>
      </c>
      <c r="AE2647" s="162" t="s">
        <v>204</v>
      </c>
      <c r="AF2647" s="162" t="s">
        <v>204</v>
      </c>
      <c r="AG2647" s="162" t="s">
        <v>197</v>
      </c>
    </row>
    <row r="2648" spans="1:33" x14ac:dyDescent="0.25">
      <c r="A2648" s="162" t="s">
        <v>252</v>
      </c>
      <c r="B2648" s="162" t="s">
        <v>197</v>
      </c>
      <c r="C2648" s="162" t="s">
        <v>197</v>
      </c>
      <c r="D2648" s="162" t="s">
        <v>1358</v>
      </c>
      <c r="E2648" s="162" t="s">
        <v>197</v>
      </c>
      <c r="F2648" s="162" t="s">
        <v>1359</v>
      </c>
      <c r="G2648" s="162" t="s">
        <v>102</v>
      </c>
      <c r="H2648" s="162" t="s">
        <v>101</v>
      </c>
      <c r="I2648" s="162" t="s">
        <v>1564</v>
      </c>
      <c r="J2648" s="162" t="s">
        <v>186</v>
      </c>
      <c r="K2648" s="162" t="s">
        <v>10</v>
      </c>
      <c r="L2648" s="162">
        <v>10</v>
      </c>
      <c r="M2648" s="162">
        <v>2020</v>
      </c>
      <c r="N2648" s="162" t="s">
        <v>4206</v>
      </c>
      <c r="O2648" s="162">
        <v>2361</v>
      </c>
      <c r="P2648" s="162" t="s">
        <v>246</v>
      </c>
      <c r="Q2648" s="162" t="s">
        <v>246</v>
      </c>
      <c r="R2648" s="162" t="s">
        <v>242</v>
      </c>
      <c r="S2648" s="162" t="s">
        <v>204</v>
      </c>
      <c r="T2648" s="162" t="s">
        <v>204</v>
      </c>
      <c r="U2648" s="162" t="s">
        <v>246</v>
      </c>
      <c r="V2648" s="162" t="s">
        <v>246</v>
      </c>
      <c r="W2648" s="162" t="s">
        <v>204</v>
      </c>
      <c r="X2648" s="162" t="s">
        <v>205</v>
      </c>
      <c r="Y2648" s="162" t="s">
        <v>205</v>
      </c>
      <c r="Z2648" s="162" t="s">
        <v>246</v>
      </c>
      <c r="AA2648" s="162" t="s">
        <v>204</v>
      </c>
      <c r="AB2648" s="162" t="s">
        <v>246</v>
      </c>
      <c r="AC2648" s="162" t="s">
        <v>204</v>
      </c>
      <c r="AD2648" s="162" t="s">
        <v>204</v>
      </c>
      <c r="AE2648" s="162" t="s">
        <v>204</v>
      </c>
      <c r="AF2648" s="162" t="s">
        <v>204</v>
      </c>
      <c r="AG2648" s="162" t="s">
        <v>197</v>
      </c>
    </row>
    <row r="2649" spans="1:33" x14ac:dyDescent="0.25">
      <c r="A2649" s="162" t="s">
        <v>252</v>
      </c>
      <c r="B2649" s="162" t="s">
        <v>197</v>
      </c>
      <c r="C2649" s="162" t="s">
        <v>197</v>
      </c>
      <c r="D2649" s="162" t="s">
        <v>1358</v>
      </c>
      <c r="E2649" s="162" t="s">
        <v>197</v>
      </c>
      <c r="F2649" s="162" t="s">
        <v>1359</v>
      </c>
      <c r="G2649" s="162" t="s">
        <v>102</v>
      </c>
      <c r="H2649" s="162" t="s">
        <v>101</v>
      </c>
      <c r="I2649" s="162" t="s">
        <v>1564</v>
      </c>
      <c r="J2649" s="162" t="s">
        <v>186</v>
      </c>
      <c r="K2649" s="162" t="s">
        <v>10</v>
      </c>
      <c r="L2649" s="162">
        <v>11</v>
      </c>
      <c r="M2649" s="162">
        <v>2020</v>
      </c>
      <c r="N2649" s="162" t="s">
        <v>4207</v>
      </c>
      <c r="O2649" s="162">
        <v>3879</v>
      </c>
      <c r="P2649" s="162" t="s">
        <v>246</v>
      </c>
      <c r="Q2649" s="162" t="s">
        <v>246</v>
      </c>
      <c r="R2649" s="162" t="s">
        <v>242</v>
      </c>
      <c r="S2649" s="162" t="s">
        <v>204</v>
      </c>
      <c r="T2649" s="162" t="s">
        <v>204</v>
      </c>
      <c r="U2649" s="162" t="s">
        <v>246</v>
      </c>
      <c r="V2649" s="162" t="s">
        <v>246</v>
      </c>
      <c r="W2649" s="162" t="s">
        <v>204</v>
      </c>
      <c r="X2649" s="162" t="s">
        <v>205</v>
      </c>
      <c r="Y2649" s="162" t="s">
        <v>205</v>
      </c>
      <c r="Z2649" s="162" t="s">
        <v>246</v>
      </c>
      <c r="AA2649" s="162" t="s">
        <v>204</v>
      </c>
      <c r="AB2649" s="162" t="s">
        <v>246</v>
      </c>
      <c r="AC2649" s="162" t="s">
        <v>204</v>
      </c>
      <c r="AD2649" s="162" t="s">
        <v>204</v>
      </c>
      <c r="AE2649" s="162" t="s">
        <v>204</v>
      </c>
      <c r="AF2649" s="162" t="s">
        <v>204</v>
      </c>
      <c r="AG2649" s="162" t="s">
        <v>197</v>
      </c>
    </row>
    <row r="2650" spans="1:33" x14ac:dyDescent="0.25">
      <c r="A2650" s="162" t="s">
        <v>252</v>
      </c>
      <c r="B2650" s="162" t="s">
        <v>197</v>
      </c>
      <c r="C2650" s="162" t="s">
        <v>197</v>
      </c>
      <c r="D2650" s="162" t="s">
        <v>1358</v>
      </c>
      <c r="E2650" s="162" t="s">
        <v>197</v>
      </c>
      <c r="F2650" s="162" t="s">
        <v>1359</v>
      </c>
      <c r="G2650" s="162" t="s">
        <v>3505</v>
      </c>
      <c r="H2650" s="162" t="s">
        <v>3506</v>
      </c>
      <c r="I2650" s="162" t="s">
        <v>3368</v>
      </c>
      <c r="J2650" s="162" t="s">
        <v>187</v>
      </c>
      <c r="K2650" s="162" t="s">
        <v>47</v>
      </c>
      <c r="L2650" s="162">
        <v>7</v>
      </c>
      <c r="M2650" s="162">
        <v>2020</v>
      </c>
      <c r="N2650" s="162" t="s">
        <v>4209</v>
      </c>
      <c r="O2650" s="162">
        <v>578</v>
      </c>
      <c r="P2650" s="162" t="s">
        <v>246</v>
      </c>
      <c r="Q2650" s="162" t="s">
        <v>246</v>
      </c>
      <c r="R2650" s="162" t="s">
        <v>242</v>
      </c>
      <c r="S2650" s="162" t="s">
        <v>204</v>
      </c>
      <c r="T2650" s="162" t="s">
        <v>204</v>
      </c>
      <c r="U2650" s="162" t="s">
        <v>246</v>
      </c>
      <c r="V2650" s="162" t="s">
        <v>246</v>
      </c>
      <c r="W2650" s="162" t="s">
        <v>204</v>
      </c>
      <c r="X2650" s="162" t="s">
        <v>205</v>
      </c>
      <c r="Y2650" s="162" t="s">
        <v>205</v>
      </c>
      <c r="Z2650" s="162" t="s">
        <v>246</v>
      </c>
      <c r="AA2650" s="162" t="s">
        <v>204</v>
      </c>
      <c r="AB2650" s="162" t="s">
        <v>246</v>
      </c>
      <c r="AC2650" s="162" t="s">
        <v>204</v>
      </c>
      <c r="AD2650" s="162" t="s">
        <v>204</v>
      </c>
      <c r="AE2650" s="162" t="s">
        <v>204</v>
      </c>
      <c r="AF2650" s="162" t="s">
        <v>204</v>
      </c>
      <c r="AG2650" s="162" t="s">
        <v>197</v>
      </c>
    </row>
    <row r="2651" spans="1:33" x14ac:dyDescent="0.25">
      <c r="A2651" s="162" t="s">
        <v>252</v>
      </c>
      <c r="B2651" s="162" t="s">
        <v>197</v>
      </c>
      <c r="C2651" s="162" t="s">
        <v>197</v>
      </c>
      <c r="D2651" s="162" t="s">
        <v>1358</v>
      </c>
      <c r="E2651" s="162" t="s">
        <v>197</v>
      </c>
      <c r="F2651" s="162" t="s">
        <v>1359</v>
      </c>
      <c r="G2651" s="162" t="s">
        <v>3505</v>
      </c>
      <c r="H2651" s="162" t="s">
        <v>3506</v>
      </c>
      <c r="I2651" s="162" t="s">
        <v>3368</v>
      </c>
      <c r="J2651" s="162" t="s">
        <v>187</v>
      </c>
      <c r="K2651" s="162" t="s">
        <v>47</v>
      </c>
      <c r="L2651" s="162">
        <v>8</v>
      </c>
      <c r="M2651" s="162">
        <v>2020</v>
      </c>
      <c r="N2651" s="162" t="s">
        <v>4210</v>
      </c>
      <c r="O2651" s="162">
        <v>422</v>
      </c>
      <c r="P2651" s="162" t="s">
        <v>246</v>
      </c>
      <c r="Q2651" s="162" t="s">
        <v>246</v>
      </c>
      <c r="R2651" s="162" t="s">
        <v>242</v>
      </c>
      <c r="S2651" s="162" t="s">
        <v>204</v>
      </c>
      <c r="T2651" s="162" t="s">
        <v>204</v>
      </c>
      <c r="U2651" s="162" t="s">
        <v>246</v>
      </c>
      <c r="V2651" s="162" t="s">
        <v>246</v>
      </c>
      <c r="W2651" s="162" t="s">
        <v>204</v>
      </c>
      <c r="X2651" s="162" t="s">
        <v>205</v>
      </c>
      <c r="Y2651" s="162" t="s">
        <v>205</v>
      </c>
      <c r="Z2651" s="162" t="s">
        <v>246</v>
      </c>
      <c r="AA2651" s="162" t="s">
        <v>204</v>
      </c>
      <c r="AB2651" s="162" t="s">
        <v>246</v>
      </c>
      <c r="AC2651" s="162" t="s">
        <v>204</v>
      </c>
      <c r="AD2651" s="162" t="s">
        <v>204</v>
      </c>
      <c r="AE2651" s="162" t="s">
        <v>204</v>
      </c>
      <c r="AF2651" s="162" t="s">
        <v>204</v>
      </c>
      <c r="AG2651" s="162" t="s">
        <v>197</v>
      </c>
    </row>
    <row r="2652" spans="1:33" x14ac:dyDescent="0.25">
      <c r="A2652" s="162" t="s">
        <v>252</v>
      </c>
      <c r="B2652" s="162" t="s">
        <v>197</v>
      </c>
      <c r="C2652" s="162" t="s">
        <v>197</v>
      </c>
      <c r="D2652" s="162" t="s">
        <v>1358</v>
      </c>
      <c r="E2652" s="162" t="s">
        <v>197</v>
      </c>
      <c r="F2652" s="162" t="s">
        <v>1359</v>
      </c>
      <c r="G2652" s="162" t="s">
        <v>2218</v>
      </c>
      <c r="H2652" s="162" t="s">
        <v>2219</v>
      </c>
      <c r="I2652" s="162" t="s">
        <v>1424</v>
      </c>
      <c r="J2652" s="162" t="s">
        <v>1412</v>
      </c>
      <c r="K2652" s="162" t="s">
        <v>10</v>
      </c>
      <c r="L2652" s="162">
        <v>7</v>
      </c>
      <c r="M2652" s="162">
        <v>2020</v>
      </c>
      <c r="N2652" s="162" t="s">
        <v>4211</v>
      </c>
      <c r="O2652" s="162">
        <v>5544</v>
      </c>
      <c r="P2652" s="162" t="s">
        <v>246</v>
      </c>
      <c r="Q2652" s="162" t="s">
        <v>246</v>
      </c>
      <c r="R2652" s="162" t="s">
        <v>242</v>
      </c>
      <c r="S2652" s="162" t="s">
        <v>204</v>
      </c>
      <c r="T2652" s="162" t="s">
        <v>204</v>
      </c>
      <c r="U2652" s="162" t="s">
        <v>246</v>
      </c>
      <c r="V2652" s="162" t="s">
        <v>246</v>
      </c>
      <c r="W2652" s="162" t="s">
        <v>204</v>
      </c>
      <c r="X2652" s="162" t="s">
        <v>205</v>
      </c>
      <c r="Y2652" s="162" t="s">
        <v>204</v>
      </c>
      <c r="Z2652" s="162" t="s">
        <v>246</v>
      </c>
      <c r="AA2652" s="162" t="s">
        <v>204</v>
      </c>
      <c r="AB2652" s="162" t="s">
        <v>246</v>
      </c>
      <c r="AC2652" s="162" t="s">
        <v>204</v>
      </c>
      <c r="AD2652" s="162" t="s">
        <v>204</v>
      </c>
      <c r="AE2652" s="162" t="s">
        <v>204</v>
      </c>
      <c r="AF2652" s="162" t="s">
        <v>204</v>
      </c>
      <c r="AG2652" s="162" t="s">
        <v>197</v>
      </c>
    </row>
    <row r="2653" spans="1:33" x14ac:dyDescent="0.25">
      <c r="A2653" s="162" t="s">
        <v>252</v>
      </c>
      <c r="B2653" s="162" t="s">
        <v>197</v>
      </c>
      <c r="C2653" s="162" t="s">
        <v>197</v>
      </c>
      <c r="D2653" s="162" t="s">
        <v>1358</v>
      </c>
      <c r="E2653" s="162" t="s">
        <v>197</v>
      </c>
      <c r="F2653" s="162" t="s">
        <v>1359</v>
      </c>
      <c r="G2653" s="162" t="s">
        <v>2218</v>
      </c>
      <c r="H2653" s="162" t="s">
        <v>2219</v>
      </c>
      <c r="I2653" s="162" t="s">
        <v>1424</v>
      </c>
      <c r="J2653" s="162" t="s">
        <v>1412</v>
      </c>
      <c r="K2653" s="162" t="s">
        <v>10</v>
      </c>
      <c r="L2653" s="162">
        <v>12</v>
      </c>
      <c r="M2653" s="162">
        <v>2020</v>
      </c>
      <c r="N2653" s="162" t="s">
        <v>4216</v>
      </c>
      <c r="O2653" s="162">
        <v>5314</v>
      </c>
      <c r="P2653" s="162" t="s">
        <v>246</v>
      </c>
      <c r="Q2653" s="162" t="s">
        <v>246</v>
      </c>
      <c r="R2653" s="162" t="s">
        <v>242</v>
      </c>
      <c r="S2653" s="162" t="s">
        <v>204</v>
      </c>
      <c r="T2653" s="162" t="s">
        <v>204</v>
      </c>
      <c r="U2653" s="162" t="s">
        <v>246</v>
      </c>
      <c r="V2653" s="162" t="s">
        <v>246</v>
      </c>
      <c r="W2653" s="162" t="s">
        <v>204</v>
      </c>
      <c r="X2653" s="162" t="s">
        <v>205</v>
      </c>
      <c r="Y2653" s="162" t="s">
        <v>204</v>
      </c>
      <c r="Z2653" s="162" t="s">
        <v>246</v>
      </c>
      <c r="AA2653" s="162" t="s">
        <v>204</v>
      </c>
      <c r="AB2653" s="162" t="s">
        <v>246</v>
      </c>
      <c r="AC2653" s="162" t="s">
        <v>204</v>
      </c>
      <c r="AD2653" s="162" t="s">
        <v>204</v>
      </c>
      <c r="AE2653" s="162" t="s">
        <v>204</v>
      </c>
      <c r="AF2653" s="162" t="s">
        <v>204</v>
      </c>
      <c r="AG2653" s="162" t="s">
        <v>197</v>
      </c>
    </row>
    <row r="2654" spans="1:33" x14ac:dyDescent="0.25">
      <c r="A2654" s="162" t="s">
        <v>252</v>
      </c>
      <c r="B2654" s="162" t="s">
        <v>197</v>
      </c>
      <c r="C2654" s="162" t="s">
        <v>197</v>
      </c>
      <c r="D2654" s="162" t="s">
        <v>1358</v>
      </c>
      <c r="E2654" s="162" t="s">
        <v>197</v>
      </c>
      <c r="F2654" s="162" t="s">
        <v>1359</v>
      </c>
      <c r="G2654" s="162" t="s">
        <v>2218</v>
      </c>
      <c r="H2654" s="162" t="s">
        <v>2219</v>
      </c>
      <c r="I2654" s="162" t="s">
        <v>1424</v>
      </c>
      <c r="J2654" s="162" t="s">
        <v>1412</v>
      </c>
      <c r="K2654" s="162" t="s">
        <v>10</v>
      </c>
      <c r="L2654" s="162">
        <v>11</v>
      </c>
      <c r="M2654" s="162">
        <v>2020</v>
      </c>
      <c r="N2654" s="162" t="s">
        <v>4215</v>
      </c>
      <c r="O2654" s="162">
        <v>5673</v>
      </c>
      <c r="P2654" s="162" t="s">
        <v>246</v>
      </c>
      <c r="Q2654" s="162" t="s">
        <v>246</v>
      </c>
      <c r="R2654" s="162" t="s">
        <v>242</v>
      </c>
      <c r="S2654" s="162" t="s">
        <v>204</v>
      </c>
      <c r="T2654" s="162" t="s">
        <v>204</v>
      </c>
      <c r="U2654" s="162" t="s">
        <v>246</v>
      </c>
      <c r="V2654" s="162" t="s">
        <v>246</v>
      </c>
      <c r="W2654" s="162" t="s">
        <v>204</v>
      </c>
      <c r="X2654" s="162" t="s">
        <v>205</v>
      </c>
      <c r="Y2654" s="162" t="s">
        <v>204</v>
      </c>
      <c r="Z2654" s="162" t="s">
        <v>246</v>
      </c>
      <c r="AA2654" s="162" t="s">
        <v>204</v>
      </c>
      <c r="AB2654" s="162" t="s">
        <v>246</v>
      </c>
      <c r="AC2654" s="162" t="s">
        <v>204</v>
      </c>
      <c r="AD2654" s="162" t="s">
        <v>204</v>
      </c>
      <c r="AE2654" s="162" t="s">
        <v>204</v>
      </c>
      <c r="AF2654" s="162" t="s">
        <v>204</v>
      </c>
      <c r="AG2654" s="162" t="s">
        <v>197</v>
      </c>
    </row>
    <row r="2655" spans="1:33" x14ac:dyDescent="0.25">
      <c r="A2655" s="162" t="s">
        <v>252</v>
      </c>
      <c r="B2655" s="162" t="s">
        <v>197</v>
      </c>
      <c r="C2655" s="162" t="s">
        <v>197</v>
      </c>
      <c r="D2655" s="162" t="s">
        <v>1358</v>
      </c>
      <c r="E2655" s="162" t="s">
        <v>197</v>
      </c>
      <c r="F2655" s="162" t="s">
        <v>1359</v>
      </c>
      <c r="G2655" s="162" t="s">
        <v>2218</v>
      </c>
      <c r="H2655" s="162" t="s">
        <v>2219</v>
      </c>
      <c r="I2655" s="162" t="s">
        <v>1424</v>
      </c>
      <c r="J2655" s="162" t="s">
        <v>1412</v>
      </c>
      <c r="K2655" s="162" t="s">
        <v>10</v>
      </c>
      <c r="L2655" s="162">
        <v>8</v>
      </c>
      <c r="M2655" s="162">
        <v>2020</v>
      </c>
      <c r="N2655" s="162" t="s">
        <v>4212</v>
      </c>
      <c r="O2655" s="162">
        <v>5346</v>
      </c>
      <c r="P2655" s="162" t="s">
        <v>246</v>
      </c>
      <c r="Q2655" s="162" t="s">
        <v>246</v>
      </c>
      <c r="R2655" s="162" t="s">
        <v>242</v>
      </c>
      <c r="S2655" s="162" t="s">
        <v>204</v>
      </c>
      <c r="T2655" s="162" t="s">
        <v>204</v>
      </c>
      <c r="U2655" s="162" t="s">
        <v>246</v>
      </c>
      <c r="V2655" s="162" t="s">
        <v>246</v>
      </c>
      <c r="W2655" s="162" t="s">
        <v>204</v>
      </c>
      <c r="X2655" s="162" t="s">
        <v>205</v>
      </c>
      <c r="Y2655" s="162" t="s">
        <v>204</v>
      </c>
      <c r="Z2655" s="162" t="s">
        <v>246</v>
      </c>
      <c r="AA2655" s="162" t="s">
        <v>204</v>
      </c>
      <c r="AB2655" s="162" t="s">
        <v>246</v>
      </c>
      <c r="AC2655" s="162" t="s">
        <v>204</v>
      </c>
      <c r="AD2655" s="162" t="s">
        <v>204</v>
      </c>
      <c r="AE2655" s="162" t="s">
        <v>204</v>
      </c>
      <c r="AF2655" s="162" t="s">
        <v>204</v>
      </c>
      <c r="AG2655" s="162" t="s">
        <v>197</v>
      </c>
    </row>
    <row r="2656" spans="1:33" x14ac:dyDescent="0.25">
      <c r="A2656" s="162" t="s">
        <v>252</v>
      </c>
      <c r="B2656" s="162" t="s">
        <v>197</v>
      </c>
      <c r="C2656" s="162" t="s">
        <v>197</v>
      </c>
      <c r="D2656" s="162" t="s">
        <v>1358</v>
      </c>
      <c r="E2656" s="162" t="s">
        <v>197</v>
      </c>
      <c r="F2656" s="162" t="s">
        <v>1359</v>
      </c>
      <c r="G2656" s="162" t="s">
        <v>2218</v>
      </c>
      <c r="H2656" s="162" t="s">
        <v>2219</v>
      </c>
      <c r="I2656" s="162" t="s">
        <v>1424</v>
      </c>
      <c r="J2656" s="162" t="s">
        <v>1412</v>
      </c>
      <c r="K2656" s="162" t="s">
        <v>10</v>
      </c>
      <c r="L2656" s="162">
        <v>9</v>
      </c>
      <c r="M2656" s="162">
        <v>2020</v>
      </c>
      <c r="N2656" s="162" t="s">
        <v>4213</v>
      </c>
      <c r="O2656" s="162">
        <v>3799</v>
      </c>
      <c r="P2656" s="162" t="s">
        <v>246</v>
      </c>
      <c r="Q2656" s="162" t="s">
        <v>246</v>
      </c>
      <c r="R2656" s="162" t="s">
        <v>242</v>
      </c>
      <c r="S2656" s="162" t="s">
        <v>204</v>
      </c>
      <c r="T2656" s="162" t="s">
        <v>204</v>
      </c>
      <c r="U2656" s="162" t="s">
        <v>246</v>
      </c>
      <c r="V2656" s="162" t="s">
        <v>246</v>
      </c>
      <c r="W2656" s="162" t="s">
        <v>204</v>
      </c>
      <c r="X2656" s="162" t="s">
        <v>205</v>
      </c>
      <c r="Y2656" s="162" t="s">
        <v>204</v>
      </c>
      <c r="Z2656" s="162" t="s">
        <v>246</v>
      </c>
      <c r="AA2656" s="162" t="s">
        <v>204</v>
      </c>
      <c r="AB2656" s="162" t="s">
        <v>246</v>
      </c>
      <c r="AC2656" s="162" t="s">
        <v>204</v>
      </c>
      <c r="AD2656" s="162" t="s">
        <v>204</v>
      </c>
      <c r="AE2656" s="162" t="s">
        <v>204</v>
      </c>
      <c r="AF2656" s="162" t="s">
        <v>204</v>
      </c>
      <c r="AG2656" s="162" t="s">
        <v>197</v>
      </c>
    </row>
    <row r="2657" spans="1:33" x14ac:dyDescent="0.25">
      <c r="A2657" s="162" t="s">
        <v>252</v>
      </c>
      <c r="B2657" s="162" t="s">
        <v>197</v>
      </c>
      <c r="C2657" s="162" t="s">
        <v>197</v>
      </c>
      <c r="D2657" s="162" t="s">
        <v>1358</v>
      </c>
      <c r="E2657" s="162" t="s">
        <v>197</v>
      </c>
      <c r="F2657" s="162" t="s">
        <v>1359</v>
      </c>
      <c r="G2657" s="162" t="s">
        <v>2218</v>
      </c>
      <c r="H2657" s="162" t="s">
        <v>2219</v>
      </c>
      <c r="I2657" s="162" t="s">
        <v>1424</v>
      </c>
      <c r="J2657" s="162" t="s">
        <v>1412</v>
      </c>
      <c r="K2657" s="162" t="s">
        <v>10</v>
      </c>
      <c r="L2657" s="162">
        <v>10</v>
      </c>
      <c r="M2657" s="162">
        <v>2020</v>
      </c>
      <c r="N2657" s="162" t="s">
        <v>4214</v>
      </c>
      <c r="O2657" s="162">
        <v>5612</v>
      </c>
      <c r="P2657" s="162" t="s">
        <v>246</v>
      </c>
      <c r="Q2657" s="162" t="s">
        <v>246</v>
      </c>
      <c r="R2657" s="162" t="s">
        <v>242</v>
      </c>
      <c r="S2657" s="162" t="s">
        <v>204</v>
      </c>
      <c r="T2657" s="162" t="s">
        <v>204</v>
      </c>
      <c r="U2657" s="162" t="s">
        <v>246</v>
      </c>
      <c r="V2657" s="162" t="s">
        <v>246</v>
      </c>
      <c r="W2657" s="162" t="s">
        <v>204</v>
      </c>
      <c r="X2657" s="162" t="s">
        <v>205</v>
      </c>
      <c r="Y2657" s="162" t="s">
        <v>204</v>
      </c>
      <c r="Z2657" s="162" t="s">
        <v>246</v>
      </c>
      <c r="AA2657" s="162" t="s">
        <v>204</v>
      </c>
      <c r="AB2657" s="162" t="s">
        <v>246</v>
      </c>
      <c r="AC2657" s="162" t="s">
        <v>204</v>
      </c>
      <c r="AD2657" s="162" t="s">
        <v>204</v>
      </c>
      <c r="AE2657" s="162" t="s">
        <v>204</v>
      </c>
      <c r="AF2657" s="162" t="s">
        <v>204</v>
      </c>
      <c r="AG2657" s="162" t="s">
        <v>197</v>
      </c>
    </row>
    <row r="2658" spans="1:33" x14ac:dyDescent="0.25">
      <c r="A2658" s="162" t="s">
        <v>257</v>
      </c>
      <c r="B2658" s="162" t="s">
        <v>197</v>
      </c>
      <c r="C2658" s="162" t="s">
        <v>197</v>
      </c>
      <c r="D2658" s="162" t="s">
        <v>198</v>
      </c>
      <c r="E2658" s="162" t="s">
        <v>253</v>
      </c>
      <c r="F2658" s="162" t="s">
        <v>200</v>
      </c>
      <c r="G2658" s="162" t="s">
        <v>17</v>
      </c>
      <c r="H2658" s="162" t="s">
        <v>254</v>
      </c>
      <c r="I2658" s="162" t="s">
        <v>255</v>
      </c>
      <c r="J2658" s="162" t="s">
        <v>186</v>
      </c>
      <c r="K2658" s="162" t="s">
        <v>10</v>
      </c>
      <c r="L2658" s="162">
        <v>7</v>
      </c>
      <c r="M2658" s="162">
        <v>2022</v>
      </c>
      <c r="N2658" s="162" t="s">
        <v>258</v>
      </c>
      <c r="O2658" s="162">
        <v>15500</v>
      </c>
      <c r="P2658" s="162" t="s">
        <v>246</v>
      </c>
      <c r="Q2658" s="162" t="s">
        <v>246</v>
      </c>
      <c r="R2658" s="162" t="s">
        <v>242</v>
      </c>
      <c r="S2658" s="162" t="s">
        <v>204</v>
      </c>
      <c r="T2658" s="162" t="s">
        <v>204</v>
      </c>
      <c r="U2658" s="162" t="s">
        <v>246</v>
      </c>
      <c r="V2658" s="162" t="s">
        <v>246</v>
      </c>
      <c r="W2658" s="162" t="s">
        <v>204</v>
      </c>
      <c r="X2658" s="162" t="s">
        <v>205</v>
      </c>
      <c r="Y2658" s="162" t="s">
        <v>204</v>
      </c>
      <c r="Z2658" s="162" t="s">
        <v>246</v>
      </c>
      <c r="AA2658" s="162" t="s">
        <v>204</v>
      </c>
      <c r="AB2658" s="162" t="s">
        <v>246</v>
      </c>
      <c r="AC2658" s="162" t="s">
        <v>204</v>
      </c>
      <c r="AD2658" s="162" t="s">
        <v>204</v>
      </c>
      <c r="AE2658" s="162" t="s">
        <v>204</v>
      </c>
      <c r="AF2658" s="162" t="s">
        <v>204</v>
      </c>
      <c r="AG2658" s="162" t="s">
        <v>197</v>
      </c>
    </row>
  </sheetData>
  <autoFilter ref="A1:AG2657" xr:uid="{00000000-0009-0000-0000-000006000000}"/>
  <pageMargins left="0.75" right="0.75" top="1" bottom="1" header="0.5" footer="0.5"/>
  <customProperties>
    <customPr name="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2:L45"/>
  <sheetViews>
    <sheetView showGridLines="0" topLeftCell="A2" zoomScale="70" zoomScaleNormal="70" zoomScaleSheetLayoutView="115" workbookViewId="0">
      <selection activeCell="C29" sqref="C29"/>
    </sheetView>
  </sheetViews>
  <sheetFormatPr defaultColWidth="12.140625" defaultRowHeight="15" x14ac:dyDescent="0.25"/>
  <cols>
    <col min="1" max="1" width="64.140625" style="17" customWidth="1"/>
    <col min="2" max="6" width="18.42578125" style="17" customWidth="1"/>
    <col min="7" max="7" width="3.7109375" style="17" customWidth="1"/>
    <col min="8" max="8" width="17.28515625" style="17" bestFit="1" customWidth="1"/>
    <col min="9" max="16384" width="12.140625" style="17"/>
  </cols>
  <sheetData>
    <row r="2" spans="1:12" ht="21" x14ac:dyDescent="0.35">
      <c r="A2" s="16" t="s">
        <v>122</v>
      </c>
      <c r="C2" s="242" t="s">
        <v>123</v>
      </c>
      <c r="D2" s="243"/>
      <c r="E2" s="244"/>
    </row>
    <row r="4" spans="1:12" ht="18.75" x14ac:dyDescent="0.3">
      <c r="A4" s="18" t="s">
        <v>124</v>
      </c>
      <c r="C4" s="245">
        <f>DATE(nReportingYear,6,1)</f>
        <v>45078</v>
      </c>
      <c r="D4" s="246"/>
      <c r="E4" s="247"/>
    </row>
    <row r="6" spans="1:12" ht="18.75" x14ac:dyDescent="0.3">
      <c r="A6" s="18" t="s">
        <v>125</v>
      </c>
      <c r="B6" s="19">
        <f>C6-1</f>
        <v>2019</v>
      </c>
      <c r="C6" s="19">
        <f>D6-1</f>
        <v>2020</v>
      </c>
      <c r="D6" s="19">
        <f>E6-1</f>
        <v>2021</v>
      </c>
      <c r="E6" s="19">
        <f>F6-1</f>
        <v>2022</v>
      </c>
      <c r="F6" s="19">
        <f>nReportingYear</f>
        <v>2023</v>
      </c>
    </row>
    <row r="7" spans="1:12" x14ac:dyDescent="0.25">
      <c r="A7" s="20" t="s">
        <v>126</v>
      </c>
      <c r="B7" s="36">
        <f>HLOOKUP(B$6,tblQtyRequired,2,FALSE)</f>
        <v>20833230</v>
      </c>
      <c r="C7" s="36">
        <f>HLOOKUP(C$6,tblQtyRequired,2,FALSE)</f>
        <v>20088222</v>
      </c>
      <c r="D7" s="36">
        <f>HLOOKUP(D$6,tblQtyRequired,2,FALSE)</f>
        <v>21036614</v>
      </c>
      <c r="E7" s="36">
        <f>HLOOKUP(E$6,tblQtyRequired,2,FALSE)</f>
        <v>21613415</v>
      </c>
      <c r="F7" s="37">
        <f>HLOOKUP(F$6,tblQtyRequired,2,FALSE)</f>
        <v>20347884</v>
      </c>
      <c r="G7" s="21"/>
    </row>
    <row r="8" spans="1:12" x14ac:dyDescent="0.25">
      <c r="A8" s="20" t="s">
        <v>127</v>
      </c>
      <c r="B8" s="71">
        <f>HLOOKUP(B$6,tblQtyRequired,3,FALSE)</f>
        <v>0.09</v>
      </c>
      <c r="C8" s="72">
        <f>HLOOKUP(C$6,tblQtyRequired,3,FALSE)</f>
        <v>0.15</v>
      </c>
      <c r="D8" s="72">
        <f>HLOOKUP(D$6,tblQtyRequired,3,FALSE)</f>
        <v>0.15</v>
      </c>
      <c r="E8" s="72">
        <f>HLOOKUP(E$6,tblQtyRequired,3,FALSE)</f>
        <v>0.15</v>
      </c>
      <c r="F8" s="73">
        <f>HLOOKUP(F$6,tblQtyRequired,3,FALSE)</f>
        <v>0.15</v>
      </c>
      <c r="G8" s="22"/>
    </row>
    <row r="9" spans="1:12" x14ac:dyDescent="0.25">
      <c r="A9" s="23" t="s">
        <v>128</v>
      </c>
      <c r="B9" s="32">
        <f>HLOOKUP(B$6,tblQtyRequired,4,FALSE)</f>
        <v>1890612</v>
      </c>
      <c r="C9" s="32">
        <f>HLOOKUP(C$6,tblQtyRequired,4,FALSE)</f>
        <v>3114782</v>
      </c>
      <c r="D9" s="32">
        <f>HLOOKUP(D$6,tblQtyRequired,4,FALSE)</f>
        <v>3069109</v>
      </c>
      <c r="E9" s="32">
        <f>HLOOKUP(E$6,tblQtyRequired,4,FALSE)</f>
        <v>3084363</v>
      </c>
      <c r="F9" s="32">
        <f>HLOOKUP(F$6,tblQtyRequired,4,FALSE)</f>
        <v>3198752</v>
      </c>
      <c r="G9" s="22"/>
      <c r="H9" s="231"/>
      <c r="I9" s="232"/>
      <c r="J9" s="232"/>
      <c r="K9" s="232"/>
      <c r="L9" s="232"/>
    </row>
    <row r="10" spans="1:12" x14ac:dyDescent="0.25">
      <c r="H10" s="231"/>
    </row>
    <row r="11" spans="1:12" ht="18.75" x14ac:dyDescent="0.3">
      <c r="A11" s="18" t="s">
        <v>129</v>
      </c>
      <c r="B11" s="19">
        <f>C11-1</f>
        <v>2019</v>
      </c>
      <c r="C11" s="19">
        <f>D11-1</f>
        <v>2020</v>
      </c>
      <c r="D11" s="19">
        <f>E11-1</f>
        <v>2021</v>
      </c>
      <c r="E11" s="19">
        <f>F11-1</f>
        <v>2022</v>
      </c>
      <c r="F11" s="19">
        <f>nReportingYear</f>
        <v>2023</v>
      </c>
      <c r="H11" s="241"/>
    </row>
    <row r="12" spans="1:12" x14ac:dyDescent="0.25">
      <c r="A12" s="20" t="s">
        <v>130</v>
      </c>
      <c r="B12" s="24">
        <f>SUMIFS('Facility Detail'!D:D,'Facility Detail'!$B:$B,"Eligible MWh Available for RCW 19.285 Compliance")</f>
        <v>2265410</v>
      </c>
      <c r="C12" s="25">
        <f>SUMIFS('Facility Detail'!E:E,'Facility Detail'!$B:$B,"Eligible MWh Available for RCW 19.285 Compliance")</f>
        <v>2747680</v>
      </c>
      <c r="D12" s="25">
        <f>SUMIFS('Facility Detail'!F:F,'Facility Detail'!$B:$B,"Eligible MWh Available for RCW 19.285 Compliance")</f>
        <v>2481439</v>
      </c>
      <c r="E12" s="25">
        <f>SUMIFS('Facility Detail'!G:G,'Facility Detail'!$B:$B,"Eligible MWh Available for RCW 19.285 Compliance")</f>
        <v>2522412</v>
      </c>
      <c r="F12" s="26">
        <f>SUMIFS('Facility Detail'!H:H,'Facility Detail'!$B:$B,"Eligible MWh Available for RCW 19.285 Compliance")</f>
        <v>4339929</v>
      </c>
      <c r="G12" s="27"/>
    </row>
    <row r="13" spans="1:12" x14ac:dyDescent="0.25">
      <c r="A13" s="20" t="s">
        <v>131</v>
      </c>
      <c r="B13" s="28">
        <f>SUMIFS('Facility Detail'!D:D,'Facility Detail'!$B:$B,"Total Quantity from Non REC Eligible Generation")</f>
        <v>162028</v>
      </c>
      <c r="C13" s="29">
        <f>SUMIFS('Facility Detail'!E:E,'Facility Detail'!$B:$B,"Total Quantity from Non REC Eligible Generation")</f>
        <v>259485</v>
      </c>
      <c r="D13" s="30">
        <f>SUMIFS('Facility Detail'!F:F,'Facility Detail'!$B:$B,"Total Quantity from Non REC Eligible Generation")</f>
        <v>211139</v>
      </c>
      <c r="E13" s="30">
        <f>SUMIFS('Facility Detail'!G:G,'Facility Detail'!$B:$B,"Total Quantity from Non REC Eligible Generation")</f>
        <v>168724</v>
      </c>
      <c r="F13" s="31">
        <f>SUMIFS('Facility Detail'!H:H,'Facility Detail'!$B:$B,"Total Quantity from Non REC Eligible Generation")</f>
        <v>188122</v>
      </c>
      <c r="G13" s="27"/>
    </row>
    <row r="14" spans="1:12" x14ac:dyDescent="0.25">
      <c r="A14" s="23" t="s">
        <v>132</v>
      </c>
      <c r="B14" s="32">
        <f>SUM(B12:B13)</f>
        <v>2427438</v>
      </c>
      <c r="C14" s="32">
        <f>SUM(C12:C13)</f>
        <v>3007165</v>
      </c>
      <c r="D14" s="32">
        <f>SUM(D12:D13)</f>
        <v>2692578</v>
      </c>
      <c r="E14" s="32">
        <f>SUM(E12:E13)</f>
        <v>2691136</v>
      </c>
      <c r="F14" s="32">
        <f>SUM(F12:F13)</f>
        <v>4528051</v>
      </c>
      <c r="G14" s="27"/>
      <c r="H14" s="233"/>
    </row>
    <row r="15" spans="1:12" x14ac:dyDescent="0.25">
      <c r="A15" s="33"/>
      <c r="B15" s="32"/>
      <c r="C15" s="32"/>
      <c r="D15" s="32"/>
      <c r="E15" s="32"/>
      <c r="F15" s="32"/>
      <c r="G15" s="27"/>
    </row>
    <row r="16" spans="1:12" ht="18.75" x14ac:dyDescent="0.3">
      <c r="A16" s="18" t="s">
        <v>133</v>
      </c>
      <c r="B16" s="19">
        <f>C16-1</f>
        <v>2019</v>
      </c>
      <c r="C16" s="19">
        <f>D16-1</f>
        <v>2020</v>
      </c>
      <c r="D16" s="19">
        <f>E16-1</f>
        <v>2021</v>
      </c>
      <c r="E16" s="19">
        <f>F16-1</f>
        <v>2022</v>
      </c>
      <c r="F16" s="19">
        <f>nReportingYear</f>
        <v>2023</v>
      </c>
      <c r="G16" s="27"/>
    </row>
    <row r="17" spans="1:7" x14ac:dyDescent="0.25">
      <c r="A17" s="34" t="s">
        <v>140</v>
      </c>
      <c r="B17" s="35">
        <f>SUMIFS('Facility Detail'!D:D,'Facility Detail'!$B:$B,$A17)</f>
        <v>-526228</v>
      </c>
      <c r="C17" s="36">
        <f>SUMIFS('Facility Detail'!E:E,'Facility Detail'!$B:$B,$A17)</f>
        <v>-176368</v>
      </c>
      <c r="D17" s="36">
        <f>SUMIFS('Facility Detail'!F:F,'Facility Detail'!$B:$B,$A17)</f>
        <v>-22700</v>
      </c>
      <c r="E17" s="36">
        <f>SUMIFS('Facility Detail'!G:G,'Facility Detail'!$B:$B,$A17)</f>
        <v>-15500</v>
      </c>
      <c r="F17" s="37">
        <f>SUMIFS('Facility Detail'!H:H,'Facility Detail'!$B:$B,$A17)</f>
        <v>-15500</v>
      </c>
    </row>
    <row r="18" spans="1:7" x14ac:dyDescent="0.25">
      <c r="A18" s="38" t="s">
        <v>141</v>
      </c>
      <c r="B18" s="39">
        <f>SUMIFS('Facility Detail'!D:D,'Facility Detail'!$B:$B,$A18)</f>
        <v>0</v>
      </c>
      <c r="C18" s="40">
        <f>SUMIFS('Facility Detail'!E:E,'Facility Detail'!$B:$B,$A18)</f>
        <v>0</v>
      </c>
      <c r="D18" s="40">
        <f>SUMIFS('Facility Detail'!F:F,'Facility Detail'!$B:$B,$A18)</f>
        <v>0</v>
      </c>
      <c r="E18" s="40">
        <f>SUMIFS('Facility Detail'!G:G,'Facility Detail'!$B:$B,$A18)</f>
        <v>0</v>
      </c>
      <c r="F18" s="41">
        <f>SUMIFS('Facility Detail'!H:H,'Facility Detail'!$B:$B,$A18)</f>
        <v>0</v>
      </c>
      <c r="G18" s="21"/>
    </row>
    <row r="19" spans="1:7" x14ac:dyDescent="0.25">
      <c r="A19" s="38" t="s">
        <v>142</v>
      </c>
      <c r="B19" s="42">
        <f>SUMIFS('Facility Detail'!D:D,'Facility Detail'!$B:$B,$A19)</f>
        <v>0</v>
      </c>
      <c r="C19" s="43">
        <f>SUMIFS('Facility Detail'!E:E,'Facility Detail'!$B:$B,$A19)</f>
        <v>-800</v>
      </c>
      <c r="D19" s="43">
        <f>SUMIFS('Facility Detail'!F:F,'Facility Detail'!$B:$B,$A19)</f>
        <v>-3100</v>
      </c>
      <c r="E19" s="43">
        <f>SUMIFS('Facility Detail'!G:G,'Facility Detail'!$B:$B,$A19)</f>
        <v>-3100</v>
      </c>
      <c r="F19" s="44">
        <f>SUMIFS('Facility Detail'!H:H,'Facility Detail'!$B:$B,$A19)</f>
        <v>-3100</v>
      </c>
      <c r="G19" s="21"/>
    </row>
    <row r="20" spans="1:7" x14ac:dyDescent="0.25">
      <c r="A20" s="23" t="s">
        <v>143</v>
      </c>
      <c r="B20" s="45">
        <f>SUM(B17:B19)</f>
        <v>-526228</v>
      </c>
      <c r="C20" s="45">
        <f>SUM(C17:C19)</f>
        <v>-177168</v>
      </c>
      <c r="D20" s="45">
        <f>SUM(D17:D19)</f>
        <v>-25800</v>
      </c>
      <c r="E20" s="45">
        <f>SUM(E17:E19)</f>
        <v>-18600</v>
      </c>
      <c r="F20" s="45">
        <f>SUM(F17:F19)</f>
        <v>-18600</v>
      </c>
      <c r="G20" s="45"/>
    </row>
    <row r="21" spans="1:7" x14ac:dyDescent="0.25">
      <c r="B21" s="21"/>
      <c r="C21" s="21"/>
      <c r="D21" s="21"/>
      <c r="E21" s="21"/>
      <c r="F21" s="21"/>
      <c r="G21" s="21"/>
    </row>
    <row r="22" spans="1:7" ht="18.75" x14ac:dyDescent="0.3">
      <c r="A22" s="18" t="s">
        <v>134</v>
      </c>
      <c r="B22" s="19">
        <f>C22-1</f>
        <v>2019</v>
      </c>
      <c r="C22" s="19">
        <f>D22-1</f>
        <v>2020</v>
      </c>
      <c r="D22" s="19">
        <f>E22-1</f>
        <v>2021</v>
      </c>
      <c r="E22" s="19">
        <f>F22-1</f>
        <v>2022</v>
      </c>
      <c r="F22" s="19">
        <f>nReportingYear</f>
        <v>2023</v>
      </c>
      <c r="G22" s="21"/>
    </row>
    <row r="23" spans="1:7" x14ac:dyDescent="0.25">
      <c r="A23" s="34" t="str">
        <f>(B$22-1) &amp; " Surplus Applied to " &amp; B$22</f>
        <v>2018 Surplus Applied to 2019</v>
      </c>
      <c r="B23" s="35">
        <f>SUMIFS('Facility Detail'!D:D,'Facility Detail'!$B:$B,$A23)</f>
        <v>1799654</v>
      </c>
      <c r="C23" s="46"/>
      <c r="D23" s="46"/>
      <c r="E23" s="46"/>
      <c r="F23" s="47"/>
      <c r="G23" s="21"/>
    </row>
    <row r="24" spans="1:7" x14ac:dyDescent="0.25">
      <c r="A24" s="34" t="str">
        <f>B$22 &amp; " Surplus Applied to " &amp; (B$22-1)</f>
        <v>2019 Surplus Applied to 2018</v>
      </c>
      <c r="B24" s="68">
        <f>SUMIFS('Facility Detail'!D:D,'Facility Detail'!$B:$B,$A24)</f>
        <v>0</v>
      </c>
      <c r="C24" s="48"/>
      <c r="D24" s="48"/>
      <c r="E24" s="48"/>
      <c r="F24" s="49"/>
      <c r="G24" s="21"/>
    </row>
    <row r="25" spans="1:7" x14ac:dyDescent="0.25">
      <c r="A25" s="34" t="str">
        <f>(C$22-1) &amp; " Surplus Applied to " &amp; C$22</f>
        <v>2019 Surplus Applied to 2020</v>
      </c>
      <c r="B25" s="50">
        <f>-C25</f>
        <v>-1810252</v>
      </c>
      <c r="C25" s="51">
        <f>SUMIFS('Facility Detail'!E:E,'Facility Detail'!$B:$B,$A25)</f>
        <v>1810252</v>
      </c>
      <c r="D25" s="52"/>
      <c r="E25" s="52"/>
      <c r="F25" s="53"/>
      <c r="G25" s="21"/>
    </row>
    <row r="26" spans="1:7" x14ac:dyDescent="0.25">
      <c r="A26" s="34" t="str">
        <f>C$22 &amp; " Surplus Applied to " &amp; (C$22-1)</f>
        <v>2020 Surplus Applied to 2019</v>
      </c>
      <c r="B26" s="50">
        <f>-C26</f>
        <v>0</v>
      </c>
      <c r="C26" s="51">
        <f>SUMIFS('Facility Detail'!E:E,'Facility Detail'!$B:$B,$A26)</f>
        <v>0</v>
      </c>
      <c r="D26" s="52"/>
      <c r="E26" s="52"/>
      <c r="F26" s="53"/>
      <c r="G26" s="21"/>
    </row>
    <row r="27" spans="1:7" x14ac:dyDescent="0.25">
      <c r="A27" s="34" t="str">
        <f>(D$22-1) &amp; " Surplus Applied to " &amp; D$22</f>
        <v>2020 Surplus Applied to 2021</v>
      </c>
      <c r="B27" s="54"/>
      <c r="C27" s="51">
        <f>-D27</f>
        <v>-1529080</v>
      </c>
      <c r="D27" s="51">
        <f>SUMIFS('Facility Detail'!F:F,'Facility Detail'!$B:$B,$A27)</f>
        <v>1529080</v>
      </c>
      <c r="E27" s="52"/>
      <c r="F27" s="53"/>
      <c r="G27" s="21"/>
    </row>
    <row r="28" spans="1:7" x14ac:dyDescent="0.25">
      <c r="A28" s="34" t="str">
        <f>D$22 &amp; " Surplus Applied to " &amp; (D$22-1)</f>
        <v>2021 Surplus Applied to 2020</v>
      </c>
      <c r="B28" s="54"/>
      <c r="C28" s="51">
        <f>-D28</f>
        <v>3613</v>
      </c>
      <c r="D28" s="51">
        <f>SUMIFS('Facility Detail'!F:F,'Facility Detail'!$B:$B,$A28)</f>
        <v>-3613</v>
      </c>
      <c r="E28" s="52"/>
      <c r="F28" s="53"/>
      <c r="G28" s="21"/>
    </row>
    <row r="29" spans="1:7" x14ac:dyDescent="0.25">
      <c r="A29" s="34" t="str">
        <f>(E$22-1) &amp; " Surplus Applied to " &amp; E$22</f>
        <v>2021 Surplus Applied to 2022</v>
      </c>
      <c r="B29" s="54"/>
      <c r="C29" s="52"/>
      <c r="D29" s="51">
        <f>-E29</f>
        <v>-1123136</v>
      </c>
      <c r="E29" s="51">
        <f>SUMIFS('Facility Detail'!G:G,'Facility Detail'!$B:$B,$A29)</f>
        <v>1123136</v>
      </c>
      <c r="F29" s="53"/>
      <c r="G29" s="21"/>
    </row>
    <row r="30" spans="1:7" x14ac:dyDescent="0.25">
      <c r="A30" s="34" t="str">
        <f>E$22 &amp; " Surplus Applied to " &amp; (E$22-1)</f>
        <v>2022 Surplus Applied to 2021</v>
      </c>
      <c r="B30" s="54"/>
      <c r="C30" s="52"/>
      <c r="D30" s="51">
        <f>-E30</f>
        <v>0</v>
      </c>
      <c r="E30" s="51">
        <f>SUMIFS('Facility Detail'!G:G,'Facility Detail'!$B:$B,$A30)</f>
        <v>0</v>
      </c>
      <c r="F30" s="53"/>
      <c r="G30" s="21"/>
    </row>
    <row r="31" spans="1:7" x14ac:dyDescent="0.25">
      <c r="A31" s="34" t="str">
        <f>(F$22-1) &amp; " Surplus Applied to " &amp; F$22</f>
        <v>2022 Surplus Applied to 2023</v>
      </c>
      <c r="B31" s="54"/>
      <c r="C31" s="52"/>
      <c r="D31" s="52"/>
      <c r="E31" s="51">
        <f>-F31</f>
        <v>-711309</v>
      </c>
      <c r="F31" s="55">
        <f>SUMIFS('Facility Detail'!H:H,'Facility Detail'!$B:$B,$A31)</f>
        <v>711309</v>
      </c>
      <c r="G31" s="21"/>
    </row>
    <row r="32" spans="1:7" x14ac:dyDescent="0.25">
      <c r="A32" s="34" t="str">
        <f>F$22 &amp; " Surplus Applied to " &amp; (F$22-1)</f>
        <v>2023 Surplus Applied to 2022</v>
      </c>
      <c r="B32" s="56"/>
      <c r="C32" s="57"/>
      <c r="D32" s="57"/>
      <c r="E32" s="30">
        <f>-F32</f>
        <v>0</v>
      </c>
      <c r="F32" s="31">
        <f>SUMIFS('Facility Detail'!H:H,'Facility Detail'!$B:$B,$A32)</f>
        <v>0</v>
      </c>
      <c r="G32" s="21"/>
    </row>
    <row r="33" spans="1:7" x14ac:dyDescent="0.25">
      <c r="A33" s="23" t="s">
        <v>135</v>
      </c>
      <c r="B33" s="32">
        <f>SUM(B23:B32)</f>
        <v>-10598</v>
      </c>
      <c r="C33" s="32">
        <f>SUM(C23:C32)</f>
        <v>284785</v>
      </c>
      <c r="D33" s="32">
        <f>SUM(D23:D32)</f>
        <v>402331</v>
      </c>
      <c r="E33" s="32">
        <f>SUM(E23:E32)</f>
        <v>411827</v>
      </c>
      <c r="F33" s="32">
        <f>SUM(F23:F32)</f>
        <v>711309</v>
      </c>
      <c r="G33" s="21"/>
    </row>
    <row r="34" spans="1:7" x14ac:dyDescent="0.25">
      <c r="B34" s="32"/>
      <c r="C34" s="32"/>
      <c r="D34" s="32"/>
      <c r="E34" s="32"/>
      <c r="F34" s="32"/>
      <c r="G34" s="21"/>
    </row>
    <row r="35" spans="1:7" x14ac:dyDescent="0.25">
      <c r="A35" s="23" t="s">
        <v>136</v>
      </c>
      <c r="B35" s="58">
        <f>SUMIFS('Facility Detail'!D:D,'Facility Detail'!$B:$B,$A35)</f>
        <v>0</v>
      </c>
      <c r="C35" s="59">
        <f>SUMIFS('Facility Detail'!E:E,'Facility Detail'!$B:$B,$A35)</f>
        <v>0</v>
      </c>
      <c r="D35" s="59">
        <f>SUMIFS('Facility Detail'!F:F,'Facility Detail'!$B:$B,$A35)</f>
        <v>0</v>
      </c>
      <c r="E35" s="59">
        <f>SUMIFS('Facility Detail'!G:G,'Facility Detail'!$B:$B,$A35)</f>
        <v>0</v>
      </c>
      <c r="F35" s="60">
        <f>SUMIFS('Facility Detail'!H:H,'Facility Detail'!$B:$B,$A35)</f>
        <v>0</v>
      </c>
      <c r="G35" s="21"/>
    </row>
    <row r="36" spans="1:7" x14ac:dyDescent="0.25">
      <c r="B36" s="32"/>
      <c r="C36" s="32"/>
      <c r="D36" s="32"/>
      <c r="E36" s="32"/>
      <c r="F36" s="32"/>
      <c r="G36" s="21"/>
    </row>
    <row r="37" spans="1:7" x14ac:dyDescent="0.25">
      <c r="B37" s="19">
        <f>C37-1</f>
        <v>2019</v>
      </c>
      <c r="C37" s="19">
        <f>D37-1</f>
        <v>2020</v>
      </c>
      <c r="D37" s="19">
        <f>E37-1</f>
        <v>2021</v>
      </c>
      <c r="E37" s="19">
        <f>F37-1</f>
        <v>2022</v>
      </c>
      <c r="F37" s="19">
        <f>nReportingYear</f>
        <v>2023</v>
      </c>
      <c r="G37" s="21"/>
    </row>
    <row r="38" spans="1:7" ht="32.25" customHeight="1" x14ac:dyDescent="0.25">
      <c r="A38" s="61" t="s">
        <v>137</v>
      </c>
      <c r="B38" s="62">
        <f>ROUNDDOWN(B14 + B20 + B33 + B35 - B9,0)</f>
        <v>0</v>
      </c>
      <c r="C38" s="62">
        <f>ROUNDDOWN(C14 + C20 + C33 + C35 - C9,0)</f>
        <v>0</v>
      </c>
      <c r="D38" s="62">
        <f>ROUNDDOWN(D14 + D20 + D33 + D35 - D9,0)</f>
        <v>0</v>
      </c>
      <c r="E38" s="62">
        <f>ROUNDDOWN(E14 + E20 + E33 + E35 - E9,0)</f>
        <v>0</v>
      </c>
      <c r="F38" s="62">
        <f>ROUNDDOWN(F14 + F20 + F33 + F35 - F9,0)</f>
        <v>2022008</v>
      </c>
      <c r="G38" s="63"/>
    </row>
    <row r="40" spans="1:7" x14ac:dyDescent="0.25">
      <c r="A40" s="64" t="s">
        <v>138</v>
      </c>
      <c r="B40" s="65">
        <f>SUMIF('Facility Detail'!$C:$C,"Actual Retirements for RPS Compliance",'Facility Detail'!D:D)</f>
        <v>1694107</v>
      </c>
      <c r="C40" s="65">
        <f>SUMIF('Facility Detail'!$C:$C,"Actual Retirements for RPS Compliance",'Facility Detail'!E:E)</f>
        <v>2911767</v>
      </c>
      <c r="D40" s="65">
        <f>SUMIF('Facility Detail'!$C:$C,"Actual Retirements for RPS Compliance",'Facility Detail'!F:F)</f>
        <v>2830561</v>
      </c>
      <c r="E40" s="65">
        <v>0</v>
      </c>
      <c r="F40" s="65">
        <v>0</v>
      </c>
    </row>
    <row r="42" spans="1:7" x14ac:dyDescent="0.25">
      <c r="D42" s="233"/>
    </row>
    <row r="43" spans="1:7" ht="30.75" customHeight="1" x14ac:dyDescent="0.25">
      <c r="A43" s="248" t="s">
        <v>139</v>
      </c>
      <c r="B43" s="248"/>
      <c r="C43" s="248"/>
      <c r="D43" s="248"/>
    </row>
    <row r="45" spans="1:7" x14ac:dyDescent="0.25">
      <c r="C45" s="66"/>
    </row>
  </sheetData>
  <mergeCells count="3">
    <mergeCell ref="C2:E2"/>
    <mergeCell ref="C4:E4"/>
    <mergeCell ref="A43:D43"/>
  </mergeCells>
  <conditionalFormatting sqref="G38">
    <cfRule type="cellIs" dxfId="1" priority="3" stopIfTrue="1" operator="lessThan">
      <formula>0</formula>
    </cfRule>
  </conditionalFormatting>
  <conditionalFormatting sqref="B38:F38">
    <cfRule type="cellIs" dxfId="0" priority="1" stopIfTrue="1" operator="lessThan">
      <formula>0</formula>
    </cfRule>
  </conditionalFormatting>
  <pageMargins left="0.75" right="0.75" top="1" bottom="1" header="0.5" footer="0.5"/>
  <pageSetup scale="65" fitToWidth="0" orientation="landscape" r:id="rId1"/>
  <headerFooter alignWithMargins="0"/>
  <rowBreaks count="1" manualBreakCount="1">
    <brk id="47" max="16383" man="1"/>
  </rowBreaks>
  <customProperties>
    <customPr name="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O1732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 outlineLevelCol="1" x14ac:dyDescent="0.25"/>
  <cols>
    <col min="2" max="2" width="56.7109375" customWidth="1"/>
    <col min="3" max="3" width="17" customWidth="1"/>
    <col min="4" max="8" width="23.140625" customWidth="1"/>
    <col min="9" max="11" width="9.140625" hidden="1" customWidth="1" outlineLevel="1"/>
    <col min="12" max="12" width="13.7109375" hidden="1" customWidth="1" outlineLevel="1"/>
    <col min="13" max="13" width="58.28515625" hidden="1" customWidth="1" outlineLevel="1"/>
    <col min="14" max="14" width="74.85546875" hidden="1" customWidth="1" outlineLevel="1"/>
    <col min="15" max="15" width="9.140625" collapsed="1"/>
  </cols>
  <sheetData>
    <row r="1" spans="1:14" s="95" customFormat="1" ht="23.45" customHeight="1" x14ac:dyDescent="0.25">
      <c r="B1" s="95" t="str">
        <f>"PUGET SOUND ENERGY - "&amp;TEXT(nReportingYear,"0000")&amp;" RPS REPORT"</f>
        <v>PUGET SOUND ENERGY - 2023 RPS REPORT</v>
      </c>
      <c r="D1" s="236">
        <v>2019</v>
      </c>
      <c r="E1" s="236">
        <v>2020</v>
      </c>
      <c r="F1" s="236">
        <v>2021</v>
      </c>
      <c r="G1" s="236">
        <v>2022</v>
      </c>
      <c r="H1" s="129" t="s">
        <v>153</v>
      </c>
      <c r="L1" s="95" t="s">
        <v>4241</v>
      </c>
      <c r="M1" s="95" t="s">
        <v>4242</v>
      </c>
      <c r="N1" s="95" t="s">
        <v>4243</v>
      </c>
    </row>
    <row r="2" spans="1:14" s="95" customFormat="1" ht="23.45" customHeight="1" x14ac:dyDescent="0.25">
      <c r="A2" s="234" t="s">
        <v>4244</v>
      </c>
      <c r="D2" s="129"/>
      <c r="E2" s="129"/>
      <c r="F2" s="129"/>
      <c r="G2" s="129"/>
      <c r="H2" s="129"/>
    </row>
    <row r="3" spans="1:14" s="95" customFormat="1" ht="23.45" customHeight="1" x14ac:dyDescent="0.25">
      <c r="A3" s="234" t="s">
        <v>4244</v>
      </c>
      <c r="D3" s="129"/>
      <c r="E3" s="129"/>
      <c r="F3" s="129"/>
      <c r="G3" s="129"/>
      <c r="H3" s="129"/>
    </row>
    <row r="4" spans="1:14" s="79" customFormat="1" ht="47.25" x14ac:dyDescent="0.25">
      <c r="A4" s="234" t="s">
        <v>4244</v>
      </c>
      <c r="B4" s="130" t="s">
        <v>113</v>
      </c>
      <c r="C4" s="130" t="s">
        <v>160</v>
      </c>
      <c r="D4" s="131" t="s">
        <v>0</v>
      </c>
      <c r="E4" s="131" t="s">
        <v>1</v>
      </c>
      <c r="F4" s="131" t="s">
        <v>116</v>
      </c>
      <c r="G4" s="131" t="s">
        <v>117</v>
      </c>
      <c r="H4" s="131" t="s">
        <v>118</v>
      </c>
    </row>
    <row r="5" spans="1:14" s="79" customFormat="1" ht="30" x14ac:dyDescent="0.25">
      <c r="A5" s="234" t="s">
        <v>4244</v>
      </c>
      <c r="B5" s="133" t="str">
        <f t="shared" ref="B5:E24" si="0">VLOOKUP(ROW()-ROW(B$4),tblFacility,MATCH(B$4,tvFacility,0),FALSE)</f>
        <v>Baker River Project</v>
      </c>
      <c r="C5" s="132" t="str">
        <f t="shared" si="0"/>
        <v>W4865</v>
      </c>
      <c r="D5" s="134" t="str">
        <f t="shared" si="0"/>
        <v>PSE owned</v>
      </c>
      <c r="E5" s="135" t="str">
        <f t="shared" si="0"/>
        <v>Water (Incremental Hydro)</v>
      </c>
      <c r="F5" s="136" t="str">
        <f t="shared" ref="F5:F53" si="1">IF(VLOOKUP(ROW()-ROW(F$4),tblFacility,MATCH(F$4,tvFacility,0),FALSE)="Y","Eligible","Not Eligible")</f>
        <v>Not Eligible</v>
      </c>
      <c r="G5" s="136" t="str">
        <f t="shared" ref="G5:G53" si="2">IF(VLOOKUP(ROW()-ROW(G$4),tblFacility,MATCH(G$4,tvFacility,0),FALSE)="Y","Eligible","---")</f>
        <v>---</v>
      </c>
      <c r="H5" s="228">
        <f t="shared" ref="H5:H53" si="3">VLOOKUP(ROW()-ROW(H$4),tblFacility,MATCH(H$4,tvFacility,0),FALSE)</f>
        <v>23071</v>
      </c>
    </row>
    <row r="6" spans="1:14" s="79" customFormat="1" x14ac:dyDescent="0.25">
      <c r="A6" s="234" t="s">
        <v>4244</v>
      </c>
      <c r="B6" s="133" t="str">
        <f t="shared" si="0"/>
        <v>Clearwater</v>
      </c>
      <c r="C6" s="132" t="str">
        <f t="shared" si="0"/>
        <v>W14351</v>
      </c>
      <c r="D6" s="134" t="str">
        <f t="shared" si="0"/>
        <v>PPA</v>
      </c>
      <c r="E6" s="135" t="str">
        <f t="shared" si="0"/>
        <v>Wind</v>
      </c>
      <c r="F6" s="136" t="str">
        <f t="shared" si="1"/>
        <v>Not Eligible</v>
      </c>
      <c r="G6" s="136" t="str">
        <f t="shared" si="2"/>
        <v>---</v>
      </c>
      <c r="H6" s="228">
        <f t="shared" si="3"/>
        <v>0</v>
      </c>
    </row>
    <row r="7" spans="1:14" s="79" customFormat="1" x14ac:dyDescent="0.25">
      <c r="A7" s="234" t="s">
        <v>4244</v>
      </c>
      <c r="B7" s="133" t="str">
        <f t="shared" si="0"/>
        <v>Golden Hills Wind Farm LLC</v>
      </c>
      <c r="C7" s="132" t="str">
        <f t="shared" si="0"/>
        <v>W13230</v>
      </c>
      <c r="D7" s="134" t="str">
        <f t="shared" si="0"/>
        <v>PPA</v>
      </c>
      <c r="E7" s="135" t="str">
        <f t="shared" si="0"/>
        <v>Wind</v>
      </c>
      <c r="F7" s="136" t="str">
        <f t="shared" si="1"/>
        <v>Not Eligible</v>
      </c>
      <c r="G7" s="136" t="str">
        <f t="shared" si="2"/>
        <v>---</v>
      </c>
      <c r="H7" s="228">
        <f t="shared" si="3"/>
        <v>0</v>
      </c>
    </row>
    <row r="8" spans="1:14" s="79" customFormat="1" x14ac:dyDescent="0.25">
      <c r="A8" s="234" t="s">
        <v>4244</v>
      </c>
      <c r="B8" s="133" t="str">
        <f t="shared" si="0"/>
        <v>Hopkins Ridge</v>
      </c>
      <c r="C8" s="132" t="str">
        <f t="shared" si="0"/>
        <v>W184</v>
      </c>
      <c r="D8" s="134" t="str">
        <f t="shared" si="0"/>
        <v>PSE owned</v>
      </c>
      <c r="E8" s="135" t="str">
        <f t="shared" si="0"/>
        <v>Wind</v>
      </c>
      <c r="F8" s="136" t="str">
        <f t="shared" si="1"/>
        <v>Not Eligible</v>
      </c>
      <c r="G8" s="136" t="str">
        <f t="shared" si="2"/>
        <v>---</v>
      </c>
      <c r="H8" s="228">
        <f t="shared" si="3"/>
        <v>38683</v>
      </c>
    </row>
    <row r="9" spans="1:14" s="79" customFormat="1" x14ac:dyDescent="0.25">
      <c r="A9" s="234" t="s">
        <v>4244</v>
      </c>
      <c r="B9" s="133" t="str">
        <f t="shared" si="0"/>
        <v>Hopkins Ridge Phase II</v>
      </c>
      <c r="C9" s="132" t="str">
        <f t="shared" si="0"/>
        <v>W1382</v>
      </c>
      <c r="D9" s="134" t="str">
        <f t="shared" si="0"/>
        <v>PSE owned</v>
      </c>
      <c r="E9" s="135" t="str">
        <f t="shared" si="0"/>
        <v>Wind</v>
      </c>
      <c r="F9" s="136" t="str">
        <f t="shared" si="1"/>
        <v>Not Eligible</v>
      </c>
      <c r="G9" s="136" t="str">
        <f t="shared" si="2"/>
        <v>---</v>
      </c>
      <c r="H9" s="228">
        <f t="shared" si="3"/>
        <v>38683</v>
      </c>
    </row>
    <row r="10" spans="1:14" s="79" customFormat="1" x14ac:dyDescent="0.25">
      <c r="A10" s="234" t="s">
        <v>4244</v>
      </c>
      <c r="B10" s="133" t="str">
        <f t="shared" si="0"/>
        <v>Klondike III</v>
      </c>
      <c r="C10" s="132" t="str">
        <f t="shared" si="0"/>
        <v>W237</v>
      </c>
      <c r="D10" s="134" t="str">
        <f t="shared" si="0"/>
        <v>PPA</v>
      </c>
      <c r="E10" s="135" t="str">
        <f t="shared" si="0"/>
        <v>Wind</v>
      </c>
      <c r="F10" s="136" t="str">
        <f t="shared" si="1"/>
        <v>Not Eligible</v>
      </c>
      <c r="G10" s="136" t="str">
        <f t="shared" si="2"/>
        <v>---</v>
      </c>
      <c r="H10" s="228">
        <f t="shared" si="3"/>
        <v>0</v>
      </c>
    </row>
    <row r="11" spans="1:14" s="79" customFormat="1" x14ac:dyDescent="0.25">
      <c r="A11" s="234" t="s">
        <v>4244</v>
      </c>
      <c r="B11" s="133" t="str">
        <f t="shared" si="0"/>
        <v>Lower Snake River - Dodge Junction</v>
      </c>
      <c r="C11" s="132" t="str">
        <f t="shared" si="0"/>
        <v>W2669</v>
      </c>
      <c r="D11" s="134" t="str">
        <f t="shared" si="0"/>
        <v>PSE owned</v>
      </c>
      <c r="E11" s="135" t="str">
        <f t="shared" si="0"/>
        <v>Wind</v>
      </c>
      <c r="F11" s="136" t="str">
        <f t="shared" si="1"/>
        <v>Eligible</v>
      </c>
      <c r="G11" s="136" t="str">
        <f t="shared" si="2"/>
        <v>---</v>
      </c>
      <c r="H11" s="228">
        <f t="shared" si="3"/>
        <v>40968</v>
      </c>
    </row>
    <row r="12" spans="1:14" s="79" customFormat="1" x14ac:dyDescent="0.25">
      <c r="A12" s="234" t="s">
        <v>4244</v>
      </c>
      <c r="B12" s="133" t="str">
        <f t="shared" si="0"/>
        <v>Lower Snake River - Phalen Gulch</v>
      </c>
      <c r="C12" s="132" t="str">
        <f t="shared" si="0"/>
        <v>W2670</v>
      </c>
      <c r="D12" s="134" t="str">
        <f t="shared" si="0"/>
        <v>PSE owned</v>
      </c>
      <c r="E12" s="135" t="str">
        <f t="shared" si="0"/>
        <v>Wind</v>
      </c>
      <c r="F12" s="136" t="str">
        <f t="shared" si="1"/>
        <v>Eligible</v>
      </c>
      <c r="G12" s="136" t="str">
        <f t="shared" si="2"/>
        <v>---</v>
      </c>
      <c r="H12" s="228">
        <f t="shared" si="3"/>
        <v>40968</v>
      </c>
    </row>
    <row r="13" spans="1:14" s="79" customFormat="1" x14ac:dyDescent="0.25">
      <c r="A13" s="234" t="s">
        <v>4244</v>
      </c>
      <c r="B13" s="133" t="str">
        <f t="shared" si="0"/>
        <v>Sierra Pacific Burlington - Sierra Pacific Burlington</v>
      </c>
      <c r="C13" s="132" t="str">
        <f t="shared" si="0"/>
        <v>W1491</v>
      </c>
      <c r="D13" s="134" t="str">
        <f t="shared" si="0"/>
        <v>PPA</v>
      </c>
      <c r="E13" s="135" t="str">
        <f t="shared" si="0"/>
        <v>Biomass</v>
      </c>
      <c r="F13" s="136" t="str">
        <f t="shared" si="1"/>
        <v>Not Eligible</v>
      </c>
      <c r="G13" s="136" t="str">
        <f t="shared" si="2"/>
        <v>---</v>
      </c>
      <c r="H13" s="228">
        <f t="shared" si="3"/>
        <v>0</v>
      </c>
    </row>
    <row r="14" spans="1:14" s="79" customFormat="1" ht="30" x14ac:dyDescent="0.25">
      <c r="A14" s="234" t="s">
        <v>4244</v>
      </c>
      <c r="B14" s="133" t="str">
        <f t="shared" si="0"/>
        <v>Snoqualmie Falls Project</v>
      </c>
      <c r="C14" s="132" t="str">
        <f t="shared" si="0"/>
        <v>W4866</v>
      </c>
      <c r="D14" s="134" t="str">
        <f t="shared" si="0"/>
        <v>PSE owned</v>
      </c>
      <c r="E14" s="135" t="str">
        <f t="shared" si="0"/>
        <v>Water (Incremental Hydro)</v>
      </c>
      <c r="F14" s="136" t="str">
        <f t="shared" si="1"/>
        <v>Not Eligible</v>
      </c>
      <c r="G14" s="136" t="str">
        <f t="shared" si="2"/>
        <v>---</v>
      </c>
      <c r="H14" s="228">
        <f t="shared" si="3"/>
        <v>2162</v>
      </c>
    </row>
    <row r="15" spans="1:14" s="79" customFormat="1" x14ac:dyDescent="0.25">
      <c r="A15" s="234" t="s">
        <v>4244</v>
      </c>
      <c r="B15" s="133" t="str">
        <f t="shared" si="0"/>
        <v>Wild Horse</v>
      </c>
      <c r="C15" s="132" t="str">
        <f t="shared" si="0"/>
        <v>W183</v>
      </c>
      <c r="D15" s="134" t="str">
        <f t="shared" si="0"/>
        <v>PSE owned</v>
      </c>
      <c r="E15" s="135" t="str">
        <f t="shared" si="0"/>
        <v>Wind</v>
      </c>
      <c r="F15" s="136" t="str">
        <f t="shared" si="1"/>
        <v>Not Eligible</v>
      </c>
      <c r="G15" s="136" t="str">
        <f t="shared" si="2"/>
        <v>---</v>
      </c>
      <c r="H15" s="228">
        <f t="shared" si="3"/>
        <v>39804</v>
      </c>
    </row>
    <row r="16" spans="1:14" s="79" customFormat="1" x14ac:dyDescent="0.25">
      <c r="A16" s="234" t="s">
        <v>4244</v>
      </c>
      <c r="B16" s="133" t="str">
        <f t="shared" si="0"/>
        <v>Wild Horse Phase II</v>
      </c>
      <c r="C16" s="132" t="str">
        <f t="shared" si="0"/>
        <v>W1364</v>
      </c>
      <c r="D16" s="134" t="str">
        <f t="shared" si="0"/>
        <v>PSE owned</v>
      </c>
      <c r="E16" s="135" t="str">
        <f t="shared" si="0"/>
        <v>Wind</v>
      </c>
      <c r="F16" s="136" t="str">
        <f t="shared" si="1"/>
        <v>Eligible</v>
      </c>
      <c r="G16" s="136" t="str">
        <f t="shared" si="2"/>
        <v>---</v>
      </c>
      <c r="H16" s="228">
        <f t="shared" si="3"/>
        <v>39804</v>
      </c>
    </row>
    <row r="17" spans="1:8" s="79" customFormat="1" x14ac:dyDescent="0.25">
      <c r="A17" s="234" t="s">
        <v>4244</v>
      </c>
      <c r="B17" s="133" t="str">
        <f t="shared" si="0"/>
        <v>Camp Reed Wind Park - Camp Reed Wind Park</v>
      </c>
      <c r="C17" s="132" t="str">
        <f t="shared" si="0"/>
        <v>W1875</v>
      </c>
      <c r="D17" s="134" t="str">
        <f t="shared" si="0"/>
        <v>REC only</v>
      </c>
      <c r="E17" s="135" t="str">
        <f t="shared" si="0"/>
        <v>Wind</v>
      </c>
      <c r="F17" s="136" t="str">
        <f t="shared" si="1"/>
        <v>Not Eligible</v>
      </c>
      <c r="G17" s="136" t="str">
        <f t="shared" si="2"/>
        <v>---</v>
      </c>
      <c r="H17" s="228">
        <f t="shared" si="3"/>
        <v>0</v>
      </c>
    </row>
    <row r="18" spans="1:8" s="79" customFormat="1" x14ac:dyDescent="0.25">
      <c r="A18" s="234" t="s">
        <v>4244</v>
      </c>
      <c r="B18" s="133" t="str">
        <f t="shared" si="0"/>
        <v>Condon Wind Power</v>
      </c>
      <c r="C18" s="132" t="str">
        <f t="shared" si="0"/>
        <v>W774</v>
      </c>
      <c r="D18" s="134" t="str">
        <f t="shared" si="0"/>
        <v>REC only</v>
      </c>
      <c r="E18" s="135" t="str">
        <f t="shared" si="0"/>
        <v>Wind</v>
      </c>
      <c r="F18" s="136" t="str">
        <f t="shared" si="1"/>
        <v>Not Eligible</v>
      </c>
      <c r="G18" s="136" t="str">
        <f t="shared" si="2"/>
        <v>---</v>
      </c>
      <c r="H18" s="228">
        <f t="shared" si="3"/>
        <v>0</v>
      </c>
    </row>
    <row r="19" spans="1:8" s="79" customFormat="1" x14ac:dyDescent="0.25">
      <c r="A19" s="234" t="s">
        <v>4244</v>
      </c>
      <c r="B19" s="133" t="str">
        <f t="shared" si="0"/>
        <v>Condon Wind Power Phase II</v>
      </c>
      <c r="C19" s="132" t="str">
        <f t="shared" si="0"/>
        <v>W833</v>
      </c>
      <c r="D19" s="134" t="str">
        <f t="shared" si="0"/>
        <v>REC only</v>
      </c>
      <c r="E19" s="135" t="str">
        <f t="shared" si="0"/>
        <v>Wind</v>
      </c>
      <c r="F19" s="136" t="str">
        <f t="shared" si="1"/>
        <v>Not Eligible</v>
      </c>
      <c r="G19" s="136" t="str">
        <f t="shared" si="2"/>
        <v>---</v>
      </c>
      <c r="H19" s="228">
        <f t="shared" si="3"/>
        <v>0</v>
      </c>
    </row>
    <row r="20" spans="1:8" s="79" customFormat="1" x14ac:dyDescent="0.25">
      <c r="A20" s="234" t="s">
        <v>4244</v>
      </c>
      <c r="B20" s="133" t="str">
        <f t="shared" si="0"/>
        <v>Cosmo Specialty Fibers - Cos1</v>
      </c>
      <c r="C20" s="132" t="str">
        <f t="shared" si="0"/>
        <v>W2233</v>
      </c>
      <c r="D20" s="134" t="str">
        <f t="shared" si="0"/>
        <v>REC only</v>
      </c>
      <c r="E20" s="135" t="str">
        <f t="shared" si="0"/>
        <v>Biomass</v>
      </c>
      <c r="F20" s="136" t="str">
        <f t="shared" si="1"/>
        <v>Not Eligible</v>
      </c>
      <c r="G20" s="136" t="str">
        <f t="shared" si="2"/>
        <v>---</v>
      </c>
      <c r="H20" s="228">
        <f t="shared" si="3"/>
        <v>0</v>
      </c>
    </row>
    <row r="21" spans="1:8" s="79" customFormat="1" x14ac:dyDescent="0.25">
      <c r="A21" s="234" t="s">
        <v>4244</v>
      </c>
      <c r="B21" s="133" t="str">
        <f t="shared" si="0"/>
        <v>Cosmo Specialty Fibers Inc. - COS2</v>
      </c>
      <c r="C21" s="132" t="str">
        <f t="shared" si="0"/>
        <v>W2242</v>
      </c>
      <c r="D21" s="134" t="str">
        <f t="shared" si="0"/>
        <v>REC only</v>
      </c>
      <c r="E21" s="135" t="str">
        <f t="shared" si="0"/>
        <v>Biomass</v>
      </c>
      <c r="F21" s="136" t="str">
        <f t="shared" si="1"/>
        <v>Not Eligible</v>
      </c>
      <c r="G21" s="136" t="str">
        <f t="shared" si="2"/>
        <v>---</v>
      </c>
      <c r="H21" s="228">
        <f t="shared" si="3"/>
        <v>0</v>
      </c>
    </row>
    <row r="22" spans="1:8" s="79" customFormat="1" x14ac:dyDescent="0.25">
      <c r="A22" s="234" t="s">
        <v>4244</v>
      </c>
      <c r="B22" s="133" t="str">
        <f t="shared" si="0"/>
        <v>Golden Valley Wind Park - Golden Valley Wind Park</v>
      </c>
      <c r="C22" s="132" t="str">
        <f t="shared" si="0"/>
        <v>W1862</v>
      </c>
      <c r="D22" s="134" t="str">
        <f t="shared" si="0"/>
        <v>REC only</v>
      </c>
      <c r="E22" s="135" t="str">
        <f t="shared" si="0"/>
        <v>Wind</v>
      </c>
      <c r="F22" s="136" t="str">
        <f t="shared" si="1"/>
        <v>Not Eligible</v>
      </c>
      <c r="G22" s="136" t="str">
        <f t="shared" si="2"/>
        <v>---</v>
      </c>
      <c r="H22" s="228">
        <f t="shared" si="3"/>
        <v>0</v>
      </c>
    </row>
    <row r="23" spans="1:8" s="79" customFormat="1" x14ac:dyDescent="0.25">
      <c r="A23" s="234" t="s">
        <v>4244</v>
      </c>
      <c r="B23" s="133" t="str">
        <f t="shared" si="0"/>
        <v>Goodnoe Hills - Goodnoe Hills</v>
      </c>
      <c r="C23" s="132" t="str">
        <f t="shared" si="0"/>
        <v>W536</v>
      </c>
      <c r="D23" s="134" t="str">
        <f t="shared" si="0"/>
        <v>REC only</v>
      </c>
      <c r="E23" s="135" t="str">
        <f t="shared" si="0"/>
        <v>Wind</v>
      </c>
      <c r="F23" s="136" t="str">
        <f t="shared" si="1"/>
        <v>Not Eligible</v>
      </c>
      <c r="G23" s="136" t="str">
        <f t="shared" si="2"/>
        <v>---</v>
      </c>
      <c r="H23" s="228">
        <f t="shared" si="3"/>
        <v>0</v>
      </c>
    </row>
    <row r="24" spans="1:8" s="79" customFormat="1" x14ac:dyDescent="0.25">
      <c r="A24" s="234" t="s">
        <v>4244</v>
      </c>
      <c r="B24" s="133" t="str">
        <f t="shared" si="0"/>
        <v>Hidden Hollow Energy LLC - Hidden Hollow Energy</v>
      </c>
      <c r="C24" s="132" t="str">
        <f t="shared" si="0"/>
        <v>W1634</v>
      </c>
      <c r="D24" s="134" t="str">
        <f t="shared" si="0"/>
        <v>REC only</v>
      </c>
      <c r="E24" s="135" t="str">
        <f t="shared" si="0"/>
        <v>Biogas</v>
      </c>
      <c r="F24" s="136" t="str">
        <f t="shared" si="1"/>
        <v>Not Eligible</v>
      </c>
      <c r="G24" s="136" t="str">
        <f t="shared" si="2"/>
        <v>Eligible</v>
      </c>
      <c r="H24" s="228">
        <f t="shared" si="3"/>
        <v>0</v>
      </c>
    </row>
    <row r="25" spans="1:8" s="79" customFormat="1" x14ac:dyDescent="0.25">
      <c r="A25" s="234" t="s">
        <v>4244</v>
      </c>
      <c r="B25" s="133" t="str">
        <f t="shared" ref="B25:E50" si="4">VLOOKUP(ROW()-ROW(B$4),tblFacility,MATCH(B$4,tvFacility,0),FALSE)</f>
        <v>Horse Butte Wind</v>
      </c>
      <c r="C25" s="132" t="str">
        <f t="shared" si="4"/>
        <v>W3260</v>
      </c>
      <c r="D25" s="134" t="str">
        <f t="shared" si="4"/>
        <v>REC only</v>
      </c>
      <c r="E25" s="135" t="str">
        <f t="shared" si="4"/>
        <v>Wind</v>
      </c>
      <c r="F25" s="136" t="str">
        <f t="shared" si="1"/>
        <v>Not Eligible</v>
      </c>
      <c r="G25" s="136" t="str">
        <f t="shared" si="2"/>
        <v>---</v>
      </c>
      <c r="H25" s="228">
        <f t="shared" si="3"/>
        <v>0</v>
      </c>
    </row>
    <row r="26" spans="1:8" s="79" customFormat="1" x14ac:dyDescent="0.25">
      <c r="A26" s="234" t="s">
        <v>4244</v>
      </c>
      <c r="B26" s="133" t="str">
        <f t="shared" si="4"/>
        <v>Klondike 1</v>
      </c>
      <c r="C26" s="132" t="str">
        <f t="shared" si="4"/>
        <v>W238</v>
      </c>
      <c r="D26" s="134" t="str">
        <f t="shared" si="4"/>
        <v>REC only</v>
      </c>
      <c r="E26" s="135" t="str">
        <f t="shared" si="4"/>
        <v>Wind</v>
      </c>
      <c r="F26" s="136" t="str">
        <f t="shared" si="1"/>
        <v>Not Eligible</v>
      </c>
      <c r="G26" s="136" t="str">
        <f t="shared" si="2"/>
        <v>---</v>
      </c>
      <c r="H26" s="228">
        <f t="shared" si="3"/>
        <v>0</v>
      </c>
    </row>
    <row r="27" spans="1:8" s="79" customFormat="1" x14ac:dyDescent="0.25">
      <c r="A27" s="234" t="s">
        <v>4244</v>
      </c>
      <c r="B27" s="133" t="str">
        <f t="shared" si="4"/>
        <v>Klondike III - Klondike Wind Power III LLC</v>
      </c>
      <c r="C27" s="132" t="str">
        <f t="shared" si="4"/>
        <v>W237</v>
      </c>
      <c r="D27" s="134" t="str">
        <f t="shared" si="4"/>
        <v>REC only</v>
      </c>
      <c r="E27" s="135" t="str">
        <f t="shared" si="4"/>
        <v>Wind</v>
      </c>
      <c r="F27" s="136" t="str">
        <f t="shared" si="1"/>
        <v>Not Eligible</v>
      </c>
      <c r="G27" s="136" t="str">
        <f t="shared" si="2"/>
        <v>---</v>
      </c>
      <c r="H27" s="228">
        <f t="shared" si="3"/>
        <v>0</v>
      </c>
    </row>
    <row r="28" spans="1:8" s="79" customFormat="1" x14ac:dyDescent="0.25">
      <c r="A28" s="234" t="s">
        <v>4244</v>
      </c>
      <c r="B28" s="133" t="str">
        <f t="shared" si="4"/>
        <v>Klondike IIIa - Klondike Wind Power IIIa</v>
      </c>
      <c r="C28" s="132" t="str">
        <f t="shared" si="4"/>
        <v>W817</v>
      </c>
      <c r="D28" s="134" t="str">
        <f t="shared" si="4"/>
        <v>REC only</v>
      </c>
      <c r="E28" s="135" t="str">
        <f t="shared" si="4"/>
        <v>Wind</v>
      </c>
      <c r="F28" s="136" t="str">
        <f t="shared" si="1"/>
        <v>Not Eligible</v>
      </c>
      <c r="G28" s="136" t="str">
        <f t="shared" si="2"/>
        <v>---</v>
      </c>
      <c r="H28" s="228">
        <f t="shared" si="3"/>
        <v>0</v>
      </c>
    </row>
    <row r="29" spans="1:8" s="79" customFormat="1" x14ac:dyDescent="0.25">
      <c r="A29" s="234" t="s">
        <v>4244</v>
      </c>
      <c r="B29" s="133" t="str">
        <f t="shared" si="4"/>
        <v>Marengo - Marengo</v>
      </c>
      <c r="C29" s="132" t="str">
        <f t="shared" si="4"/>
        <v>W185</v>
      </c>
      <c r="D29" s="134" t="str">
        <f t="shared" si="4"/>
        <v>REC only</v>
      </c>
      <c r="E29" s="135" t="str">
        <f t="shared" si="4"/>
        <v>Wind</v>
      </c>
      <c r="F29" s="136" t="str">
        <f t="shared" si="1"/>
        <v>Not Eligible</v>
      </c>
      <c r="G29" s="136" t="str">
        <f t="shared" si="2"/>
        <v>---</v>
      </c>
      <c r="H29" s="228">
        <f t="shared" si="3"/>
        <v>0</v>
      </c>
    </row>
    <row r="30" spans="1:8" s="79" customFormat="1" x14ac:dyDescent="0.25">
      <c r="A30" s="234" t="s">
        <v>4244</v>
      </c>
      <c r="B30" s="133" t="str">
        <f t="shared" si="4"/>
        <v>Meadow Creek Wind Farm - Five Pine Project</v>
      </c>
      <c r="C30" s="132" t="str">
        <f t="shared" si="4"/>
        <v>W3186</v>
      </c>
      <c r="D30" s="134" t="str">
        <f t="shared" si="4"/>
        <v>REC only</v>
      </c>
      <c r="E30" s="135" t="str">
        <f t="shared" si="4"/>
        <v>Wind</v>
      </c>
      <c r="F30" s="136" t="str">
        <f t="shared" si="1"/>
        <v>Not Eligible</v>
      </c>
      <c r="G30" s="136" t="str">
        <f t="shared" si="2"/>
        <v>---</v>
      </c>
      <c r="H30" s="228">
        <f t="shared" si="3"/>
        <v>0</v>
      </c>
    </row>
    <row r="31" spans="1:8" s="79" customFormat="1" x14ac:dyDescent="0.25">
      <c r="A31" s="234" t="s">
        <v>4244</v>
      </c>
      <c r="B31" s="133" t="str">
        <f t="shared" si="4"/>
        <v>Meadow Creek Wind Farm - North Point Wind Farm</v>
      </c>
      <c r="C31" s="132" t="str">
        <f t="shared" si="4"/>
        <v>W3185</v>
      </c>
      <c r="D31" s="134" t="str">
        <f t="shared" si="4"/>
        <v>REC only</v>
      </c>
      <c r="E31" s="135" t="str">
        <f t="shared" si="4"/>
        <v>Wind</v>
      </c>
      <c r="F31" s="136" t="str">
        <f t="shared" si="1"/>
        <v>Not Eligible</v>
      </c>
      <c r="G31" s="136" t="str">
        <f t="shared" si="2"/>
        <v>---</v>
      </c>
      <c r="H31" s="228">
        <f t="shared" si="3"/>
        <v>0</v>
      </c>
    </row>
    <row r="32" spans="1:8" s="79" customFormat="1" x14ac:dyDescent="0.25">
      <c r="A32" s="234" t="s">
        <v>4244</v>
      </c>
      <c r="B32" s="133" t="str">
        <f t="shared" si="4"/>
        <v>Mountain Air Wind Projects - Mountain Air Wind Projects</v>
      </c>
      <c r="C32" s="132" t="str">
        <f t="shared" si="4"/>
        <v>W2869</v>
      </c>
      <c r="D32" s="134" t="str">
        <f t="shared" si="4"/>
        <v>REC only</v>
      </c>
      <c r="E32" s="135" t="str">
        <f t="shared" si="4"/>
        <v>Wind</v>
      </c>
      <c r="F32" s="136" t="str">
        <f t="shared" si="1"/>
        <v>Not Eligible</v>
      </c>
      <c r="G32" s="136" t="str">
        <f t="shared" si="2"/>
        <v>---</v>
      </c>
      <c r="H32" s="228">
        <f t="shared" si="3"/>
        <v>0</v>
      </c>
    </row>
    <row r="33" spans="1:8" s="79" customFormat="1" x14ac:dyDescent="0.25">
      <c r="A33" s="234" t="s">
        <v>4244</v>
      </c>
      <c r="B33" s="133" t="str">
        <f t="shared" si="4"/>
        <v>Nine Canyon Wind Project - Nine Canyon Phase 3</v>
      </c>
      <c r="C33" s="132" t="str">
        <f t="shared" si="4"/>
        <v>W697</v>
      </c>
      <c r="D33" s="134" t="str">
        <f t="shared" si="4"/>
        <v>REC only</v>
      </c>
      <c r="E33" s="135" t="str">
        <f t="shared" si="4"/>
        <v>Wind</v>
      </c>
      <c r="F33" s="136" t="str">
        <f t="shared" si="1"/>
        <v>Not Eligible</v>
      </c>
      <c r="G33" s="136" t="str">
        <f t="shared" si="2"/>
        <v>---</v>
      </c>
      <c r="H33" s="228">
        <f t="shared" si="3"/>
        <v>0</v>
      </c>
    </row>
    <row r="34" spans="1:8" s="79" customFormat="1" x14ac:dyDescent="0.25">
      <c r="A34" s="234" t="s">
        <v>4244</v>
      </c>
      <c r="B34" s="133" t="str">
        <f t="shared" si="4"/>
        <v>Nine Canyon Wind Project - Nine Canyon Wind Project</v>
      </c>
      <c r="C34" s="132" t="str">
        <f t="shared" si="4"/>
        <v>W684</v>
      </c>
      <c r="D34" s="134" t="str">
        <f t="shared" si="4"/>
        <v>REC only</v>
      </c>
      <c r="E34" s="135" t="str">
        <f t="shared" si="4"/>
        <v>Wind</v>
      </c>
      <c r="F34" s="136" t="str">
        <f t="shared" si="1"/>
        <v>Not Eligible</v>
      </c>
      <c r="G34" s="136" t="str">
        <f t="shared" si="2"/>
        <v>---</v>
      </c>
      <c r="H34" s="228">
        <f t="shared" si="3"/>
        <v>0</v>
      </c>
    </row>
    <row r="35" spans="1:8" s="79" customFormat="1" x14ac:dyDescent="0.25">
      <c r="A35" s="234" t="s">
        <v>4244</v>
      </c>
      <c r="B35" s="133" t="str">
        <f t="shared" si="4"/>
        <v>Oregon Trail Wind Park, LLC - Oregon Trail Wind Park</v>
      </c>
      <c r="C35" s="132" t="str">
        <f t="shared" si="4"/>
        <v>W1882</v>
      </c>
      <c r="D35" s="134" t="str">
        <f t="shared" si="4"/>
        <v>REC only</v>
      </c>
      <c r="E35" s="135" t="str">
        <f t="shared" si="4"/>
        <v>Wind</v>
      </c>
      <c r="F35" s="136" t="str">
        <f t="shared" si="1"/>
        <v>Not Eligible</v>
      </c>
      <c r="G35" s="136" t="str">
        <f t="shared" si="2"/>
        <v>---</v>
      </c>
      <c r="H35" s="228">
        <f t="shared" si="3"/>
        <v>0</v>
      </c>
    </row>
    <row r="36" spans="1:8" s="79" customFormat="1" x14ac:dyDescent="0.25">
      <c r="A36" s="234" t="s">
        <v>4244</v>
      </c>
      <c r="B36" s="133" t="str">
        <f t="shared" si="4"/>
        <v>PaTu Wind Farm - PaTu Wind</v>
      </c>
      <c r="C36" s="132" t="str">
        <f t="shared" si="4"/>
        <v>W1844</v>
      </c>
      <c r="D36" s="134" t="str">
        <f t="shared" si="4"/>
        <v>REC only</v>
      </c>
      <c r="E36" s="135" t="str">
        <f t="shared" si="4"/>
        <v>Wind</v>
      </c>
      <c r="F36" s="136" t="str">
        <f t="shared" si="1"/>
        <v>Not Eligible</v>
      </c>
      <c r="G36" s="136" t="str">
        <f t="shared" si="2"/>
        <v>---</v>
      </c>
      <c r="H36" s="228">
        <f t="shared" si="3"/>
        <v>0</v>
      </c>
    </row>
    <row r="37" spans="1:8" s="79" customFormat="1" x14ac:dyDescent="0.25">
      <c r="A37" s="234" t="s">
        <v>4244</v>
      </c>
      <c r="B37" s="133" t="str">
        <f t="shared" si="4"/>
        <v>Rolling Hills - Rolling Hills</v>
      </c>
      <c r="C37" s="132" t="str">
        <f t="shared" si="4"/>
        <v>W928</v>
      </c>
      <c r="D37" s="134" t="str">
        <f t="shared" si="4"/>
        <v>REC only</v>
      </c>
      <c r="E37" s="135" t="str">
        <f t="shared" si="4"/>
        <v>Wind</v>
      </c>
      <c r="F37" s="136" t="str">
        <f t="shared" si="1"/>
        <v>Not Eligible</v>
      </c>
      <c r="G37" s="136" t="str">
        <f t="shared" si="2"/>
        <v>---</v>
      </c>
      <c r="H37" s="228">
        <f t="shared" si="3"/>
        <v>0</v>
      </c>
    </row>
    <row r="38" spans="1:8" s="79" customFormat="1" x14ac:dyDescent="0.25">
      <c r="A38" s="234" t="s">
        <v>4244</v>
      </c>
      <c r="B38" s="133" t="str">
        <f t="shared" si="4"/>
        <v>Roseburg LFG - Roseburg LFG Energy</v>
      </c>
      <c r="C38" s="132" t="str">
        <f t="shared" si="4"/>
        <v>W2616</v>
      </c>
      <c r="D38" s="134" t="str">
        <f t="shared" si="4"/>
        <v>REC only</v>
      </c>
      <c r="E38" s="135" t="str">
        <f t="shared" si="4"/>
        <v>Landfill Gas</v>
      </c>
      <c r="F38" s="136" t="str">
        <f t="shared" si="1"/>
        <v>Not Eligible</v>
      </c>
      <c r="G38" s="136" t="str">
        <f t="shared" si="2"/>
        <v>---</v>
      </c>
      <c r="H38" s="228">
        <f t="shared" si="3"/>
        <v>0</v>
      </c>
    </row>
    <row r="39" spans="1:8" s="79" customFormat="1" x14ac:dyDescent="0.25">
      <c r="A39" s="234" t="s">
        <v>4244</v>
      </c>
      <c r="B39" s="133" t="str">
        <f t="shared" si="4"/>
        <v>Salmon Falls Wind Park, LLC - Salmon Falls Wind Park</v>
      </c>
      <c r="C39" s="132" t="str">
        <f t="shared" si="4"/>
        <v>W1885</v>
      </c>
      <c r="D39" s="134" t="str">
        <f t="shared" si="4"/>
        <v>REC only</v>
      </c>
      <c r="E39" s="135" t="str">
        <f t="shared" si="4"/>
        <v>Wind</v>
      </c>
      <c r="F39" s="136" t="str">
        <f t="shared" si="1"/>
        <v>Not Eligible</v>
      </c>
      <c r="G39" s="136" t="str">
        <f t="shared" si="2"/>
        <v>---</v>
      </c>
      <c r="H39" s="228">
        <f t="shared" si="3"/>
        <v>0</v>
      </c>
    </row>
    <row r="40" spans="1:8" s="79" customFormat="1" x14ac:dyDescent="0.25">
      <c r="A40" s="234" t="s">
        <v>4244</v>
      </c>
      <c r="B40" s="133" t="str">
        <f t="shared" si="4"/>
        <v>Sawtooth Wind Project - Sawtooth Wind Project</v>
      </c>
      <c r="C40" s="132" t="str">
        <f t="shared" si="4"/>
        <v>W2323</v>
      </c>
      <c r="D40" s="134" t="str">
        <f t="shared" si="4"/>
        <v>REC only</v>
      </c>
      <c r="E40" s="135" t="str">
        <f t="shared" si="4"/>
        <v>Wind</v>
      </c>
      <c r="F40" s="136" t="str">
        <f t="shared" si="1"/>
        <v>Not Eligible</v>
      </c>
      <c r="G40" s="136" t="str">
        <f t="shared" si="2"/>
        <v>---</v>
      </c>
      <c r="H40" s="228">
        <f t="shared" si="3"/>
        <v>0</v>
      </c>
    </row>
    <row r="41" spans="1:8" s="79" customFormat="1" x14ac:dyDescent="0.25">
      <c r="A41" s="234" t="s">
        <v>4244</v>
      </c>
      <c r="B41" s="133" t="str">
        <f t="shared" si="4"/>
        <v>Stateline (WA) - FPL Energy Vansycle LLC</v>
      </c>
      <c r="C41" s="132" t="str">
        <f t="shared" si="4"/>
        <v>W248</v>
      </c>
      <c r="D41" s="134" t="str">
        <f t="shared" si="4"/>
        <v>REC only</v>
      </c>
      <c r="E41" s="135" t="str">
        <f t="shared" si="4"/>
        <v>Wind</v>
      </c>
      <c r="F41" s="136" t="str">
        <f t="shared" si="1"/>
        <v>Not Eligible</v>
      </c>
      <c r="G41" s="136" t="str">
        <f t="shared" si="2"/>
        <v>---</v>
      </c>
      <c r="H41" s="228">
        <f t="shared" si="3"/>
        <v>0</v>
      </c>
    </row>
    <row r="42" spans="1:8" s="79" customFormat="1" x14ac:dyDescent="0.25">
      <c r="A42" s="234" t="s">
        <v>4244</v>
      </c>
      <c r="B42" s="133" t="str">
        <f t="shared" si="4"/>
        <v>stimson lumber-plummer - stimson-plummer</v>
      </c>
      <c r="C42" s="132" t="str">
        <f t="shared" si="4"/>
        <v>W813</v>
      </c>
      <c r="D42" s="134" t="str">
        <f t="shared" si="4"/>
        <v>REC only</v>
      </c>
      <c r="E42" s="135" t="str">
        <f t="shared" si="4"/>
        <v>Biomass</v>
      </c>
      <c r="F42" s="136" t="str">
        <f t="shared" si="1"/>
        <v>Not Eligible</v>
      </c>
      <c r="G42" s="136" t="str">
        <f t="shared" si="2"/>
        <v>---</v>
      </c>
      <c r="H42" s="228">
        <f t="shared" si="3"/>
        <v>0</v>
      </c>
    </row>
    <row r="43" spans="1:8" s="79" customFormat="1" x14ac:dyDescent="0.25">
      <c r="A43" s="234" t="s">
        <v>4244</v>
      </c>
      <c r="B43" s="133" t="str">
        <f t="shared" si="4"/>
        <v>Stoltze Cogeneration Plant - Stoltze CoGen1</v>
      </c>
      <c r="C43" s="132" t="str">
        <f t="shared" si="4"/>
        <v>W3662</v>
      </c>
      <c r="D43" s="134" t="str">
        <f t="shared" si="4"/>
        <v>REC only</v>
      </c>
      <c r="E43" s="135" t="str">
        <f t="shared" si="4"/>
        <v>Biomass</v>
      </c>
      <c r="F43" s="136" t="str">
        <f t="shared" si="1"/>
        <v>Not Eligible</v>
      </c>
      <c r="G43" s="136" t="str">
        <f t="shared" si="2"/>
        <v>Eligible</v>
      </c>
      <c r="H43" s="228">
        <f t="shared" si="3"/>
        <v>0</v>
      </c>
    </row>
    <row r="44" spans="1:8" s="79" customFormat="1" x14ac:dyDescent="0.25">
      <c r="A44" s="234" t="s">
        <v>4244</v>
      </c>
      <c r="B44" s="133" t="str">
        <f t="shared" si="4"/>
        <v>Thousand Springs Wind Park, LLC - Thousand Springs Wind Park</v>
      </c>
      <c r="C44" s="132" t="str">
        <f t="shared" si="4"/>
        <v>W1881</v>
      </c>
      <c r="D44" s="134" t="str">
        <f t="shared" si="4"/>
        <v>REC only</v>
      </c>
      <c r="E44" s="135" t="str">
        <f t="shared" si="4"/>
        <v>Wind</v>
      </c>
      <c r="F44" s="136" t="str">
        <f t="shared" si="1"/>
        <v>Not Eligible</v>
      </c>
      <c r="G44" s="136" t="str">
        <f t="shared" si="2"/>
        <v>---</v>
      </c>
      <c r="H44" s="228">
        <f t="shared" si="3"/>
        <v>0</v>
      </c>
    </row>
    <row r="45" spans="1:8" s="79" customFormat="1" ht="15" customHeight="1" x14ac:dyDescent="0.25">
      <c r="A45" s="234" t="s">
        <v>4244</v>
      </c>
      <c r="B45" s="133" t="str">
        <f t="shared" si="4"/>
        <v>Top of the World - Top of the World</v>
      </c>
      <c r="C45" s="132" t="str">
        <f t="shared" si="4"/>
        <v>W1749</v>
      </c>
      <c r="D45" s="134" t="str">
        <f t="shared" si="4"/>
        <v>REC only</v>
      </c>
      <c r="E45" s="135" t="str">
        <f t="shared" si="4"/>
        <v>Wind</v>
      </c>
      <c r="F45" s="136" t="str">
        <f t="shared" si="1"/>
        <v>Not Eligible</v>
      </c>
      <c r="G45" s="136" t="str">
        <f t="shared" si="2"/>
        <v>---</v>
      </c>
      <c r="H45" s="228">
        <f t="shared" si="3"/>
        <v>0</v>
      </c>
    </row>
    <row r="46" spans="1:8" s="79" customFormat="1" x14ac:dyDescent="0.25">
      <c r="A46" s="234" t="s">
        <v>4244</v>
      </c>
      <c r="B46" s="133" t="str">
        <f t="shared" si="4"/>
        <v>Tuana Gulch Wind Park, LLC - Tuana Gulch Wind Park</v>
      </c>
      <c r="C46" s="132" t="str">
        <f t="shared" si="4"/>
        <v>W1883</v>
      </c>
      <c r="D46" s="134" t="str">
        <f t="shared" si="4"/>
        <v>REC only</v>
      </c>
      <c r="E46" s="135" t="str">
        <f t="shared" si="4"/>
        <v>Wind</v>
      </c>
      <c r="F46" s="136" t="str">
        <f t="shared" si="1"/>
        <v>Not Eligible</v>
      </c>
      <c r="G46" s="136" t="str">
        <f t="shared" si="2"/>
        <v>---</v>
      </c>
      <c r="H46" s="228">
        <f t="shared" si="3"/>
        <v>0</v>
      </c>
    </row>
    <row r="47" spans="1:8" s="79" customFormat="1" x14ac:dyDescent="0.25">
      <c r="A47" s="234" t="s">
        <v>4244</v>
      </c>
      <c r="B47" s="133" t="str">
        <f t="shared" si="4"/>
        <v>Tuana Springs Energy, LLC - Tuana Springs</v>
      </c>
      <c r="C47" s="132" t="str">
        <f t="shared" si="4"/>
        <v>W1503</v>
      </c>
      <c r="D47" s="134" t="str">
        <f t="shared" si="4"/>
        <v>REC only</v>
      </c>
      <c r="E47" s="135" t="str">
        <f t="shared" si="4"/>
        <v>Wind</v>
      </c>
      <c r="F47" s="136" t="str">
        <f t="shared" si="1"/>
        <v>Not Eligible</v>
      </c>
      <c r="G47" s="136" t="str">
        <f t="shared" si="2"/>
        <v>---</v>
      </c>
      <c r="H47" s="228">
        <f t="shared" si="3"/>
        <v>0</v>
      </c>
    </row>
    <row r="48" spans="1:8" s="79" customFormat="1" x14ac:dyDescent="0.25">
      <c r="A48" s="234" t="s">
        <v>4244</v>
      </c>
      <c r="B48" s="133" t="str">
        <f t="shared" si="4"/>
        <v>White Creek Wind 1 - White Creek</v>
      </c>
      <c r="C48" s="132" t="str">
        <f t="shared" si="4"/>
        <v>W360</v>
      </c>
      <c r="D48" s="134" t="str">
        <f t="shared" si="4"/>
        <v>REC only</v>
      </c>
      <c r="E48" s="135" t="str">
        <f t="shared" si="4"/>
        <v>Wind</v>
      </c>
      <c r="F48" s="136" t="str">
        <f t="shared" si="1"/>
        <v>Not Eligible</v>
      </c>
      <c r="G48" s="136" t="str">
        <f t="shared" si="2"/>
        <v>---</v>
      </c>
      <c r="H48" s="228">
        <f t="shared" si="3"/>
        <v>0</v>
      </c>
    </row>
    <row r="49" spans="1:13" s="79" customFormat="1" x14ac:dyDescent="0.25">
      <c r="A49" s="234" t="s">
        <v>4244</v>
      </c>
      <c r="B49" s="133" t="e">
        <f t="shared" si="4"/>
        <v>#N/A</v>
      </c>
      <c r="C49" s="132" t="e">
        <f t="shared" si="4"/>
        <v>#N/A</v>
      </c>
      <c r="D49" s="134" t="e">
        <f t="shared" si="4"/>
        <v>#N/A</v>
      </c>
      <c r="E49" s="135" t="e">
        <f t="shared" si="4"/>
        <v>#N/A</v>
      </c>
      <c r="F49" s="136" t="e">
        <f t="shared" si="1"/>
        <v>#N/A</v>
      </c>
      <c r="G49" s="136" t="e">
        <f t="shared" si="2"/>
        <v>#N/A</v>
      </c>
      <c r="H49" s="228" t="e">
        <f t="shared" si="3"/>
        <v>#N/A</v>
      </c>
    </row>
    <row r="50" spans="1:13" s="79" customFormat="1" x14ac:dyDescent="0.25">
      <c r="A50" s="234" t="s">
        <v>4244</v>
      </c>
      <c r="B50" s="133" t="e">
        <f t="shared" si="4"/>
        <v>#N/A</v>
      </c>
      <c r="C50" s="132" t="e">
        <f t="shared" si="4"/>
        <v>#N/A</v>
      </c>
      <c r="D50" s="134" t="e">
        <f t="shared" si="4"/>
        <v>#N/A</v>
      </c>
      <c r="E50" s="135" t="e">
        <f t="shared" si="4"/>
        <v>#N/A</v>
      </c>
      <c r="F50" s="136" t="e">
        <f t="shared" si="1"/>
        <v>#N/A</v>
      </c>
      <c r="G50" s="136" t="e">
        <f t="shared" si="2"/>
        <v>#N/A</v>
      </c>
      <c r="H50" s="228" t="e">
        <f t="shared" si="3"/>
        <v>#N/A</v>
      </c>
    </row>
    <row r="51" spans="1:13" s="79" customFormat="1" x14ac:dyDescent="0.25">
      <c r="A51" s="234" t="s">
        <v>4244</v>
      </c>
      <c r="B51" s="133" t="e">
        <f t="shared" ref="B51:E53" si="5">VLOOKUP(ROW()-ROW(B$4),tblFacility,MATCH(B$4,tvFacility,0),FALSE)</f>
        <v>#N/A</v>
      </c>
      <c r="C51" s="132" t="e">
        <f t="shared" si="5"/>
        <v>#N/A</v>
      </c>
      <c r="D51" s="134" t="e">
        <f t="shared" si="5"/>
        <v>#N/A</v>
      </c>
      <c r="E51" s="135" t="e">
        <f t="shared" si="5"/>
        <v>#N/A</v>
      </c>
      <c r="F51" s="136" t="e">
        <f t="shared" si="1"/>
        <v>#N/A</v>
      </c>
      <c r="G51" s="136" t="e">
        <f t="shared" si="2"/>
        <v>#N/A</v>
      </c>
      <c r="H51" s="228" t="e">
        <f t="shared" si="3"/>
        <v>#N/A</v>
      </c>
    </row>
    <row r="52" spans="1:13" s="79" customFormat="1" x14ac:dyDescent="0.25">
      <c r="A52" s="234" t="s">
        <v>4244</v>
      </c>
      <c r="B52" s="133" t="e">
        <f t="shared" si="5"/>
        <v>#N/A</v>
      </c>
      <c r="C52" s="132" t="e">
        <f t="shared" si="5"/>
        <v>#N/A</v>
      </c>
      <c r="D52" s="134" t="e">
        <f t="shared" si="5"/>
        <v>#N/A</v>
      </c>
      <c r="E52" s="135" t="e">
        <f t="shared" si="5"/>
        <v>#N/A</v>
      </c>
      <c r="F52" s="136" t="e">
        <f t="shared" si="1"/>
        <v>#N/A</v>
      </c>
      <c r="G52" s="136" t="e">
        <f t="shared" si="2"/>
        <v>#N/A</v>
      </c>
      <c r="H52" s="228" t="e">
        <f t="shared" si="3"/>
        <v>#N/A</v>
      </c>
    </row>
    <row r="53" spans="1:13" s="79" customFormat="1" x14ac:dyDescent="0.25">
      <c r="A53" s="234" t="s">
        <v>4244</v>
      </c>
      <c r="B53" s="133" t="e">
        <f t="shared" si="5"/>
        <v>#N/A</v>
      </c>
      <c r="C53" s="132" t="e">
        <f t="shared" si="5"/>
        <v>#N/A</v>
      </c>
      <c r="D53" s="134" t="e">
        <f t="shared" si="5"/>
        <v>#N/A</v>
      </c>
      <c r="E53" s="135" t="e">
        <f t="shared" si="5"/>
        <v>#N/A</v>
      </c>
      <c r="F53" s="136" t="e">
        <f t="shared" si="1"/>
        <v>#N/A</v>
      </c>
      <c r="G53" s="136" t="e">
        <f t="shared" si="2"/>
        <v>#N/A</v>
      </c>
      <c r="H53" s="228" t="e">
        <f t="shared" si="3"/>
        <v>#N/A</v>
      </c>
    </row>
    <row r="54" spans="1:13" s="79" customFormat="1" x14ac:dyDescent="0.25">
      <c r="A54" s="234" t="s">
        <v>4244</v>
      </c>
      <c r="B54" s="133"/>
      <c r="C54" s="132"/>
      <c r="D54" s="134"/>
      <c r="E54" s="135"/>
      <c r="F54" s="136"/>
      <c r="G54" s="136"/>
      <c r="H54" s="228"/>
    </row>
    <row r="55" spans="1:13" s="79" customFormat="1" x14ac:dyDescent="0.25">
      <c r="A55" s="234" t="s">
        <v>4244</v>
      </c>
      <c r="B55" s="133"/>
      <c r="C55" s="132"/>
      <c r="D55" s="134"/>
      <c r="E55" s="135"/>
      <c r="F55" s="136"/>
      <c r="G55" s="136"/>
      <c r="H55" s="137"/>
    </row>
    <row r="56" spans="1:13" s="79" customFormat="1" x14ac:dyDescent="0.25">
      <c r="A56" s="234" t="s">
        <v>4244</v>
      </c>
      <c r="B56" s="138" t="s">
        <v>103</v>
      </c>
      <c r="C56" s="139"/>
      <c r="D56" s="140"/>
      <c r="E56" s="141"/>
      <c r="F56" s="141"/>
      <c r="G56" s="142"/>
      <c r="H56" s="143"/>
    </row>
    <row r="57" spans="1:13" s="79" customFormat="1" x14ac:dyDescent="0.25">
      <c r="A57" s="234" t="s">
        <v>4244</v>
      </c>
      <c r="B57" s="144"/>
      <c r="D57" s="80"/>
      <c r="E57" s="80"/>
      <c r="F57" s="80"/>
      <c r="G57" s="80"/>
      <c r="H57" s="80"/>
    </row>
    <row r="58" spans="1:13" s="79" customFormat="1" ht="31.5" customHeight="1" x14ac:dyDescent="0.25">
      <c r="A58" s="234" t="s">
        <v>4244</v>
      </c>
      <c r="B58" s="249" t="s">
        <v>139</v>
      </c>
      <c r="C58" s="249"/>
      <c r="D58" s="250"/>
      <c r="E58" s="250"/>
      <c r="F58" s="250"/>
      <c r="G58" s="80"/>
      <c r="H58" s="80"/>
    </row>
    <row r="59" spans="1:13" x14ac:dyDescent="0.25">
      <c r="A59" s="235" t="s">
        <v>4244</v>
      </c>
    </row>
    <row r="60" spans="1:13" x14ac:dyDescent="0.25">
      <c r="A60" s="235" t="s">
        <v>4244</v>
      </c>
    </row>
    <row r="61" spans="1:13" x14ac:dyDescent="0.25">
      <c r="A61" s="235" t="s">
        <v>4244</v>
      </c>
    </row>
    <row r="62" spans="1:13" ht="21" x14ac:dyDescent="0.35">
      <c r="A62" s="74">
        <v>1</v>
      </c>
      <c r="B62" s="74"/>
      <c r="C62" s="75" t="str">
        <f>VLOOKUP(A62,tblFacility,MATCH("Facility Name",tvFacility,0),FALSE)</f>
        <v>Baker River Project</v>
      </c>
      <c r="D62" s="76"/>
      <c r="E62" s="77"/>
      <c r="F62" s="77"/>
      <c r="G62" s="77"/>
      <c r="H62" s="78"/>
      <c r="L62" t="str">
        <f>VLOOKUP(M62,$B$5:$D$48,3)</f>
        <v>PSE owned</v>
      </c>
      <c r="M62" t="str">
        <f>C62</f>
        <v>Baker River Project</v>
      </c>
    </row>
    <row r="63" spans="1:13" x14ac:dyDescent="0.25">
      <c r="A63" s="79"/>
      <c r="B63" s="79"/>
      <c r="C63" s="79" t="str">
        <f>VLOOKUP(A62,tblFacility,MATCH("Facility Status",tvFacility,0),FALSE)</f>
        <v>PSE owned</v>
      </c>
      <c r="D63" s="80"/>
      <c r="E63" s="80"/>
      <c r="F63" s="80"/>
      <c r="G63" s="80"/>
      <c r="H63" s="80"/>
      <c r="L63" t="str">
        <f t="shared" ref="L63:L126" si="6">VLOOKUP(M63,$B$5:$D$48,3)</f>
        <v>PSE owned</v>
      </c>
      <c r="M63" t="str">
        <f t="shared" ref="M63:M99" si="7">M62</f>
        <v>Baker River Project</v>
      </c>
    </row>
    <row r="64" spans="1:13" ht="18.75" x14ac:dyDescent="0.3">
      <c r="A64" s="81" t="s">
        <v>146</v>
      </c>
      <c r="B64" s="81"/>
      <c r="C64" s="79"/>
      <c r="D64" s="19">
        <f>E64-1</f>
        <v>2019</v>
      </c>
      <c r="E64" s="19">
        <f>F64-1</f>
        <v>2020</v>
      </c>
      <c r="F64" s="19">
        <f>G64-1</f>
        <v>2021</v>
      </c>
      <c r="G64" s="19">
        <f>H64-1</f>
        <v>2022</v>
      </c>
      <c r="H64" s="19">
        <f>nReportingYear</f>
        <v>2023</v>
      </c>
      <c r="L64" t="str">
        <f t="shared" si="6"/>
        <v>PSE owned</v>
      </c>
      <c r="M64" t="str">
        <f t="shared" si="7"/>
        <v>Baker River Project</v>
      </c>
    </row>
    <row r="65" spans="1:14" x14ac:dyDescent="0.25">
      <c r="A65" s="79"/>
      <c r="B65" s="2" t="str">
        <f>"Total MWh Produced from " &amp;C62</f>
        <v>Total MWh Produced from Baker River Project</v>
      </c>
      <c r="C65" s="82"/>
      <c r="D65" s="83">
        <f>VLOOKUP($A62,tblTotalMWh,MATCH(D64,tvTotalMWh,0),FALSE)</f>
        <v>263625.44169611309</v>
      </c>
      <c r="E65" s="83">
        <f>VLOOKUP($A62,tblTotalMWh,MATCH(E64,tvTotalMWh,0),FALSE)</f>
        <v>383402.82685512368</v>
      </c>
      <c r="F65" s="83">
        <f>VLOOKUP($A62,tblTotalMWh,MATCH(F64,tvTotalMWh,0),FALSE)</f>
        <v>376113.07420494704</v>
      </c>
      <c r="G65" s="83">
        <f>VLOOKUP($A62,tblTotalMWh,MATCH(G64,tvTotalMWh,0),FALSE)</f>
        <v>317335.68904593633</v>
      </c>
      <c r="H65" s="84">
        <f>VLOOKUP($A62,tblTotalMWh,MATCH(H64,tvTotalMWh,0),FALSE)</f>
        <v>340225</v>
      </c>
      <c r="L65" t="str">
        <f t="shared" si="6"/>
        <v>PSE owned</v>
      </c>
      <c r="M65" t="str">
        <f t="shared" si="7"/>
        <v>Baker River Project</v>
      </c>
      <c r="N65" t="str">
        <f t="shared" ref="N65:N126" si="8">B65</f>
        <v>Total MWh Produced from Baker River Project</v>
      </c>
    </row>
    <row r="66" spans="1:14" x14ac:dyDescent="0.25">
      <c r="A66" s="79"/>
      <c r="B66" s="2" t="s">
        <v>105</v>
      </c>
      <c r="C66" s="82"/>
      <c r="D66" s="218">
        <f>VLOOKUP($A62,tblFacility,MATCH("% Qualifying under RCW 19.285",tvFacility,0),FALSE)</f>
        <v>0.28299999999999997</v>
      </c>
      <c r="E66" s="218">
        <f>VLOOKUP($A62,tblFacility,MATCH("% Qualifying under RCW 19.285",tvFacility,0),FALSE)</f>
        <v>0.28299999999999997</v>
      </c>
      <c r="F66" s="218">
        <f>VLOOKUP($A62,tblFacility,MATCH("% Qualifying under RCW 19.285",tvFacility,0),FALSE)</f>
        <v>0.28299999999999997</v>
      </c>
      <c r="G66" s="218">
        <f>VLOOKUP($A62,tblFacility,MATCH("% Qualifying under RCW 19.285",tvFacility,0),FALSE)</f>
        <v>0.28299999999999997</v>
      </c>
      <c r="H66" s="219">
        <f>VLOOKUP($A62,tblFacility,MATCH("% Qualifying under RCW 19.285",tvFacility,0),FALSE)</f>
        <v>0.28299999999999997</v>
      </c>
      <c r="L66" t="str">
        <f t="shared" si="6"/>
        <v>PSE owned</v>
      </c>
      <c r="M66" t="str">
        <f t="shared" si="7"/>
        <v>Baker River Project</v>
      </c>
      <c r="N66" t="str">
        <f t="shared" si="8"/>
        <v>Percent of MWh Qualifying Under RCW 19.285</v>
      </c>
    </row>
    <row r="67" spans="1:14" x14ac:dyDescent="0.25">
      <c r="A67" s="79"/>
      <c r="B67" s="2" t="s">
        <v>147</v>
      </c>
      <c r="C67" s="82"/>
      <c r="D67" s="85">
        <f>VLOOKUP($A62,tblFacility,MATCH("% Qualifying Allocated to WA",tvFacility,0),FALSE)</f>
        <v>1</v>
      </c>
      <c r="E67" s="85">
        <f>VLOOKUP($A62,tblFacility,MATCH("% Qualifying Allocated to WA",tvFacility,0),FALSE)</f>
        <v>1</v>
      </c>
      <c r="F67" s="85">
        <f>VLOOKUP($A62,tblFacility,MATCH("% Qualifying Allocated to WA",tvFacility,0),FALSE)</f>
        <v>1</v>
      </c>
      <c r="G67" s="85">
        <f>VLOOKUP($A62,tblFacility,MATCH("% Qualifying Allocated to WA",tvFacility,0),FALSE)</f>
        <v>1</v>
      </c>
      <c r="H67" s="86">
        <f>VLOOKUP($A62,tblFacility,MATCH("% Qualifying Allocated to WA",tvFacility,0),FALSE)</f>
        <v>1</v>
      </c>
      <c r="L67" t="str">
        <f t="shared" si="6"/>
        <v>PSE owned</v>
      </c>
      <c r="M67" t="str">
        <f t="shared" si="7"/>
        <v>Baker River Project</v>
      </c>
      <c r="N67" t="str">
        <f t="shared" si="8"/>
        <v>Percent of Qualifying MWh Allocated to WA</v>
      </c>
    </row>
    <row r="68" spans="1:14" x14ac:dyDescent="0.25">
      <c r="A68" s="79"/>
      <c r="B68" s="1" t="s">
        <v>104</v>
      </c>
      <c r="C68" s="95"/>
      <c r="D68" s="220">
        <f>ROUNDDOWN(D65*D66*D67,0)</f>
        <v>74606</v>
      </c>
      <c r="E68" s="220">
        <f>ROUNDDOWN(E65*E66*E67,0)</f>
        <v>108503</v>
      </c>
      <c r="F68" s="220">
        <f>ROUNDDOWN(F65*F66*F67,0)</f>
        <v>106440</v>
      </c>
      <c r="G68" s="220">
        <f>ROUNDDOWN(G65*G66*G67,0)</f>
        <v>89806</v>
      </c>
      <c r="H68" s="220">
        <f>ROUNDDOWN(H65*H66*H67,0)</f>
        <v>96283</v>
      </c>
      <c r="L68" t="str">
        <f t="shared" si="6"/>
        <v>PSE owned</v>
      </c>
      <c r="M68" t="str">
        <f t="shared" si="7"/>
        <v>Baker River Project</v>
      </c>
      <c r="N68" t="str">
        <f t="shared" si="8"/>
        <v>Eligible MWh Available for RCW 19.285 Compliance</v>
      </c>
    </row>
    <row r="69" spans="1:14" x14ac:dyDescent="0.25">
      <c r="A69" s="79"/>
      <c r="B69" s="79"/>
      <c r="C69" s="79"/>
      <c r="D69" s="91"/>
      <c r="E69" s="91"/>
      <c r="F69" s="91"/>
      <c r="G69" s="91"/>
      <c r="H69" s="92"/>
      <c r="L69" t="str">
        <f t="shared" si="6"/>
        <v>PSE owned</v>
      </c>
      <c r="M69" t="str">
        <f t="shared" si="7"/>
        <v>Baker River Project</v>
      </c>
    </row>
    <row r="70" spans="1:14" ht="18.75" x14ac:dyDescent="0.3">
      <c r="A70" s="81" t="s">
        <v>148</v>
      </c>
      <c r="B70" s="79"/>
      <c r="C70" s="79"/>
      <c r="D70" s="19">
        <f>E70-1</f>
        <v>2019</v>
      </c>
      <c r="E70" s="19">
        <f>F70-1</f>
        <v>2020</v>
      </c>
      <c r="F70" s="19">
        <f>G70-1</f>
        <v>2021</v>
      </c>
      <c r="G70" s="19">
        <f>H70-1</f>
        <v>2022</v>
      </c>
      <c r="H70" s="19">
        <f>nReportingYear</f>
        <v>2023</v>
      </c>
      <c r="L70" t="str">
        <f t="shared" si="6"/>
        <v>PSE owned</v>
      </c>
      <c r="M70" t="str">
        <f t="shared" si="7"/>
        <v>Baker River Project</v>
      </c>
    </row>
    <row r="71" spans="1:14" x14ac:dyDescent="0.25">
      <c r="A71" s="79"/>
      <c r="B71" s="2" t="s">
        <v>115</v>
      </c>
      <c r="C71" s="82"/>
      <c r="D71" s="124">
        <v>0</v>
      </c>
      <c r="E71" s="125">
        <v>0</v>
      </c>
      <c r="F71" s="125">
        <v>0</v>
      </c>
      <c r="G71" s="125">
        <v>0</v>
      </c>
      <c r="H71" s="126">
        <v>0</v>
      </c>
      <c r="L71" t="str">
        <f t="shared" si="6"/>
        <v>PSE owned</v>
      </c>
      <c r="M71" t="str">
        <f t="shared" si="7"/>
        <v>Baker River Project</v>
      </c>
      <c r="N71" t="str">
        <f t="shared" si="8"/>
        <v>Extra Apprenticeship Credit</v>
      </c>
    </row>
    <row r="72" spans="1:14" x14ac:dyDescent="0.25">
      <c r="A72" s="79"/>
      <c r="B72" s="2" t="s">
        <v>119</v>
      </c>
      <c r="C72" s="82"/>
      <c r="D72" s="29">
        <v>0</v>
      </c>
      <c r="E72" s="127">
        <v>0</v>
      </c>
      <c r="F72" s="127">
        <v>0</v>
      </c>
      <c r="G72" s="127">
        <v>0</v>
      </c>
      <c r="H72" s="128">
        <v>0</v>
      </c>
      <c r="L72" t="str">
        <f t="shared" si="6"/>
        <v>PSE owned</v>
      </c>
      <c r="M72" t="str">
        <f t="shared" si="7"/>
        <v>Baker River Project</v>
      </c>
      <c r="N72" t="str">
        <f t="shared" si="8"/>
        <v>Distributed Generation Bonus</v>
      </c>
    </row>
    <row r="73" spans="1:14" x14ac:dyDescent="0.25">
      <c r="A73" s="79"/>
      <c r="B73" s="1" t="s">
        <v>120</v>
      </c>
      <c r="C73" s="95"/>
      <c r="D73" s="90">
        <f>ROUND(D71+D72,0)</f>
        <v>0</v>
      </c>
      <c r="E73" s="90">
        <f>ROUND(E71+E72,0)</f>
        <v>0</v>
      </c>
      <c r="F73" s="90">
        <f>ROUND(F71+F72,0)</f>
        <v>0</v>
      </c>
      <c r="G73" s="90">
        <f>ROUND(G71+G72,0)</f>
        <v>0</v>
      </c>
      <c r="H73" s="90">
        <f>ROUND(H71+H72,0)</f>
        <v>0</v>
      </c>
      <c r="L73" t="str">
        <f t="shared" si="6"/>
        <v>PSE owned</v>
      </c>
      <c r="M73" t="str">
        <f t="shared" si="7"/>
        <v>Baker River Project</v>
      </c>
      <c r="N73" t="str">
        <f t="shared" si="8"/>
        <v>Total Quantity from Non REC Eligible Generation</v>
      </c>
    </row>
    <row r="74" spans="1:14" x14ac:dyDescent="0.25">
      <c r="A74" s="79"/>
      <c r="B74" s="79"/>
      <c r="C74" s="79"/>
      <c r="D74" s="91"/>
      <c r="E74" s="91"/>
      <c r="F74" s="91"/>
      <c r="G74" s="91"/>
      <c r="H74" s="92"/>
      <c r="L74" t="str">
        <f t="shared" si="6"/>
        <v>PSE owned</v>
      </c>
      <c r="M74" t="str">
        <f t="shared" si="7"/>
        <v>Baker River Project</v>
      </c>
    </row>
    <row r="75" spans="1:14" ht="18.75" x14ac:dyDescent="0.3">
      <c r="A75" s="81" t="s">
        <v>149</v>
      </c>
      <c r="B75" s="79"/>
      <c r="C75" s="79"/>
      <c r="D75" s="19">
        <f>E75-1</f>
        <v>2019</v>
      </c>
      <c r="E75" s="19">
        <f>F75-1</f>
        <v>2020</v>
      </c>
      <c r="F75" s="19">
        <f>G75-1</f>
        <v>2021</v>
      </c>
      <c r="G75" s="19">
        <f>H75-1</f>
        <v>2022</v>
      </c>
      <c r="H75" s="19">
        <f>nReportingYear</f>
        <v>2023</v>
      </c>
      <c r="L75" t="str">
        <f t="shared" si="6"/>
        <v>PSE owned</v>
      </c>
      <c r="M75" t="str">
        <f t="shared" si="7"/>
        <v>Baker River Project</v>
      </c>
    </row>
    <row r="76" spans="1:14" x14ac:dyDescent="0.25">
      <c r="A76" s="79"/>
      <c r="B76" s="2" t="s">
        <v>140</v>
      </c>
      <c r="C76" s="82"/>
      <c r="D76" s="83">
        <f>-VLOOKUP($A62,tblSales,MATCH(D75,tvSales,0),FALSE)</f>
        <v>0</v>
      </c>
      <c r="E76" s="83">
        <f>-VLOOKUP($A62,tblSales,MATCH(E75,tvSales,0),FALSE)</f>
        <v>0</v>
      </c>
      <c r="F76" s="83">
        <f>-VLOOKUP($A62,tblSales,MATCH(F75,tvSales,0),FALSE)</f>
        <v>0</v>
      </c>
      <c r="G76" s="83">
        <f>-VLOOKUP($A62,tblSales,MATCH(G75,tvSales,0),FALSE)</f>
        <v>0</v>
      </c>
      <c r="H76" s="84">
        <f>-VLOOKUP($A62,tblSales,MATCH(H75,tvSales,0),FALSE)</f>
        <v>0</v>
      </c>
      <c r="L76" t="str">
        <f t="shared" si="6"/>
        <v>PSE owned</v>
      </c>
      <c r="M76" t="str">
        <f t="shared" si="7"/>
        <v>Baker River Project</v>
      </c>
      <c r="N76" t="str">
        <f t="shared" si="8"/>
        <v>Quantity of RECs Sold</v>
      </c>
    </row>
    <row r="77" spans="1:14" x14ac:dyDescent="0.25">
      <c r="A77" s="79"/>
      <c r="B77" s="93" t="s">
        <v>141</v>
      </c>
      <c r="C77" s="8"/>
      <c r="D77" s="119">
        <v>0</v>
      </c>
      <c r="E77" s="119">
        <v>0</v>
      </c>
      <c r="F77" s="119">
        <v>0</v>
      </c>
      <c r="G77" s="119">
        <v>0</v>
      </c>
      <c r="H77" s="120">
        <v>0</v>
      </c>
      <c r="L77" t="str">
        <f t="shared" si="6"/>
        <v>PSE owned</v>
      </c>
      <c r="M77" t="str">
        <f t="shared" si="7"/>
        <v>Baker River Project</v>
      </c>
      <c r="N77" t="str">
        <f t="shared" si="8"/>
        <v>Bonus Incentives Transferred</v>
      </c>
    </row>
    <row r="78" spans="1:14" x14ac:dyDescent="0.25">
      <c r="A78" s="79"/>
      <c r="B78" s="93" t="s">
        <v>142</v>
      </c>
      <c r="D78" s="121">
        <f>IF(VLOOKUP($A62,tblFacility,MATCH("Extra Apprenticeship Credit Eligibility",tvFacility,0),FALSE)="Y",ROUND(nApprenticeshipBonus*D76,0),0)</f>
        <v>0</v>
      </c>
      <c r="E78" s="122">
        <f>IF(VLOOKUP($A62,tblFacility,MATCH("Extra Apprenticeship Credit Eligibility",tvFacility,0),FALSE)="Y",ROUND(nApprenticeshipBonus*E76,0),0)</f>
        <v>0</v>
      </c>
      <c r="F78" s="122">
        <f>IF(VLOOKUP($A62,tblFacility,MATCH("Extra Apprenticeship Credit Eligibility",tvFacility,0),FALSE)="Y",ROUND(nApprenticeshipBonus*F76,0),0)</f>
        <v>0</v>
      </c>
      <c r="G78" s="122">
        <f>IF(VLOOKUP($A62,tblFacility,MATCH("Extra Apprenticeship Credit Eligibility",tvFacility,0),FALSE)="Y",ROUND(nApprenticeshipBonus*G76,0),0)</f>
        <v>0</v>
      </c>
      <c r="H78" s="123">
        <f>IF(VLOOKUP($A62,tblFacility,MATCH("Extra Apprenticeship Credit Eligibility",tvFacility,0),FALSE)="Y",ROUND(nApprenticeshipBonus*H76,0),0)</f>
        <v>0</v>
      </c>
      <c r="L78" t="str">
        <f t="shared" si="6"/>
        <v>PSE owned</v>
      </c>
      <c r="M78" t="str">
        <f t="shared" si="7"/>
        <v>Baker River Project</v>
      </c>
      <c r="N78" t="str">
        <f t="shared" si="8"/>
        <v>Bonus Incentives Not Realized</v>
      </c>
    </row>
    <row r="79" spans="1:14" x14ac:dyDescent="0.25">
      <c r="A79" s="79"/>
      <c r="B79" s="1" t="s">
        <v>143</v>
      </c>
      <c r="C79" s="79"/>
      <c r="D79" s="94">
        <f>SUM(D76:D78)</f>
        <v>0</v>
      </c>
      <c r="E79" s="94">
        <f>SUM(E76:E78)</f>
        <v>0</v>
      </c>
      <c r="F79" s="94">
        <f>SUM(F76:F78)</f>
        <v>0</v>
      </c>
      <c r="G79" s="94">
        <f>SUM(G76:G78)</f>
        <v>0</v>
      </c>
      <c r="H79" s="94">
        <f>SUM(H76:H78)</f>
        <v>0</v>
      </c>
      <c r="L79" t="str">
        <f t="shared" si="6"/>
        <v>PSE owned</v>
      </c>
      <c r="M79" t="str">
        <f t="shared" si="7"/>
        <v>Baker River Project</v>
      </c>
      <c r="N79" t="str">
        <f t="shared" si="8"/>
        <v>Total Sold / Transferred / Unrealized</v>
      </c>
    </row>
    <row r="80" spans="1:14" x14ac:dyDescent="0.25">
      <c r="A80" s="79"/>
      <c r="B80" s="95"/>
      <c r="C80" s="79"/>
      <c r="D80" s="88"/>
      <c r="E80" s="88"/>
      <c r="F80" s="88"/>
      <c r="G80" s="88"/>
      <c r="H80" s="94"/>
      <c r="L80" t="str">
        <f t="shared" si="6"/>
        <v>PSE owned</v>
      </c>
      <c r="M80" t="str">
        <f t="shared" si="7"/>
        <v>Baker River Project</v>
      </c>
    </row>
    <row r="81" spans="1:14" ht="18.75" x14ac:dyDescent="0.3">
      <c r="A81" s="81" t="s">
        <v>134</v>
      </c>
      <c r="B81" s="79"/>
      <c r="C81" s="79"/>
      <c r="D81" s="19">
        <f>E81-1</f>
        <v>2019</v>
      </c>
      <c r="E81" s="19">
        <f>F81-1</f>
        <v>2020</v>
      </c>
      <c r="F81" s="19">
        <f>G81-1</f>
        <v>2021</v>
      </c>
      <c r="G81" s="19">
        <f>H81-1</f>
        <v>2022</v>
      </c>
      <c r="H81" s="19">
        <f>nReportingYear</f>
        <v>2023</v>
      </c>
      <c r="L81" t="str">
        <f t="shared" si="6"/>
        <v>PSE owned</v>
      </c>
      <c r="M81" t="str">
        <f t="shared" si="7"/>
        <v>Baker River Project</v>
      </c>
    </row>
    <row r="82" spans="1:14" x14ac:dyDescent="0.25">
      <c r="A82" s="79"/>
      <c r="B82" s="2" t="str">
        <f>(D81-1) &amp; " Surplus Applied to " &amp; D81</f>
        <v>2018 Surplus Applied to 2019</v>
      </c>
      <c r="C82" s="79"/>
      <c r="D82" s="96">
        <v>0</v>
      </c>
      <c r="E82" s="97"/>
      <c r="F82" s="97"/>
      <c r="G82" s="97"/>
      <c r="H82" s="98"/>
      <c r="L82" t="str">
        <f t="shared" si="6"/>
        <v>PSE owned</v>
      </c>
      <c r="M82" t="str">
        <f t="shared" si="7"/>
        <v>Baker River Project</v>
      </c>
      <c r="N82" t="str">
        <f t="shared" si="8"/>
        <v>2018 Surplus Applied to 2019</v>
      </c>
    </row>
    <row r="83" spans="1:14" x14ac:dyDescent="0.25">
      <c r="A83" s="79"/>
      <c r="B83" s="2" t="str">
        <f>D81 &amp; " Surplus Applied to " &amp; (D81-1)</f>
        <v>2019 Surplus Applied to 2018</v>
      </c>
      <c r="C83" s="79"/>
      <c r="D83" s="99">
        <v>0</v>
      </c>
      <c r="E83" s="100"/>
      <c r="F83" s="100"/>
      <c r="G83" s="100"/>
      <c r="H83" s="101"/>
      <c r="L83" t="str">
        <f t="shared" si="6"/>
        <v>PSE owned</v>
      </c>
      <c r="M83" t="str">
        <f t="shared" si="7"/>
        <v>Baker River Project</v>
      </c>
      <c r="N83" t="str">
        <f t="shared" si="8"/>
        <v>2019 Surplus Applied to 2018</v>
      </c>
    </row>
    <row r="84" spans="1:14" x14ac:dyDescent="0.25">
      <c r="A84" s="79"/>
      <c r="B84" s="2" t="str">
        <f>(E81-1) &amp; " Surplus Applied to " &amp; E81</f>
        <v>2019 Surplus Applied to 2020</v>
      </c>
      <c r="C84" s="79"/>
      <c r="D84" s="102">
        <f>-E84</f>
        <v>0</v>
      </c>
      <c r="E84" s="103">
        <v>0</v>
      </c>
      <c r="F84" s="48"/>
      <c r="G84" s="48"/>
      <c r="H84" s="49"/>
      <c r="L84" t="str">
        <f t="shared" si="6"/>
        <v>PSE owned</v>
      </c>
      <c r="M84" t="str">
        <f t="shared" si="7"/>
        <v>Baker River Project</v>
      </c>
      <c r="N84" t="str">
        <f t="shared" si="8"/>
        <v>2019 Surplus Applied to 2020</v>
      </c>
    </row>
    <row r="85" spans="1:14" x14ac:dyDescent="0.25">
      <c r="A85" s="79"/>
      <c r="B85" s="2" t="str">
        <f>E81 &amp; " Surplus Applied to " &amp; (E81-1)</f>
        <v>2020 Surplus Applied to 2019</v>
      </c>
      <c r="C85" s="79"/>
      <c r="D85" s="104">
        <f>-E85</f>
        <v>0</v>
      </c>
      <c r="E85" s="105">
        <v>0</v>
      </c>
      <c r="F85" s="100"/>
      <c r="G85" s="100"/>
      <c r="H85" s="101"/>
      <c r="L85" t="str">
        <f t="shared" si="6"/>
        <v>PSE owned</v>
      </c>
      <c r="M85" t="str">
        <f t="shared" si="7"/>
        <v>Baker River Project</v>
      </c>
      <c r="N85" t="str">
        <f t="shared" si="8"/>
        <v>2020 Surplus Applied to 2019</v>
      </c>
    </row>
    <row r="86" spans="1:14" x14ac:dyDescent="0.25">
      <c r="A86" s="79"/>
      <c r="B86" s="2" t="str">
        <f>(F81-1) &amp; " Surplus Applied to " &amp; F81</f>
        <v>2020 Surplus Applied to 2021</v>
      </c>
      <c r="C86" s="79"/>
      <c r="D86" s="54"/>
      <c r="E86" s="106">
        <f>-F86</f>
        <v>0</v>
      </c>
      <c r="F86" s="51">
        <v>0</v>
      </c>
      <c r="G86" s="52"/>
      <c r="H86" s="53"/>
      <c r="L86" t="str">
        <f t="shared" si="6"/>
        <v>PSE owned</v>
      </c>
      <c r="M86" t="str">
        <f t="shared" si="7"/>
        <v>Baker River Project</v>
      </c>
      <c r="N86" t="str">
        <f t="shared" si="8"/>
        <v>2020 Surplus Applied to 2021</v>
      </c>
    </row>
    <row r="87" spans="1:14" x14ac:dyDescent="0.25">
      <c r="A87" s="79"/>
      <c r="B87" s="2" t="str">
        <f>F81 &amp; " Surplus Applied to " &amp; (F81-1)</f>
        <v>2021 Surplus Applied to 2020</v>
      </c>
      <c r="C87" s="79"/>
      <c r="D87" s="107"/>
      <c r="E87" s="108">
        <f>-F87</f>
        <v>0</v>
      </c>
      <c r="F87" s="105">
        <v>0</v>
      </c>
      <c r="G87" s="100"/>
      <c r="H87" s="101"/>
      <c r="L87" t="str">
        <f t="shared" si="6"/>
        <v>PSE owned</v>
      </c>
      <c r="M87" t="str">
        <f t="shared" si="7"/>
        <v>Baker River Project</v>
      </c>
      <c r="N87" t="str">
        <f t="shared" si="8"/>
        <v>2021 Surplus Applied to 2020</v>
      </c>
    </row>
    <row r="88" spans="1:14" x14ac:dyDescent="0.25">
      <c r="A88" s="79"/>
      <c r="B88" s="2" t="str">
        <f>(G81-1) &amp; " Surplus Applied to " &amp; G81</f>
        <v>2021 Surplus Applied to 2022</v>
      </c>
      <c r="C88" s="79"/>
      <c r="D88" s="54"/>
      <c r="E88" s="52"/>
      <c r="F88" s="106">
        <f>-G88</f>
        <v>0</v>
      </c>
      <c r="G88" s="51">
        <v>0</v>
      </c>
      <c r="H88" s="53"/>
      <c r="L88" t="str">
        <f t="shared" si="6"/>
        <v>PSE owned</v>
      </c>
      <c r="M88" t="str">
        <f t="shared" si="7"/>
        <v>Baker River Project</v>
      </c>
      <c r="N88" t="str">
        <f t="shared" si="8"/>
        <v>2021 Surplus Applied to 2022</v>
      </c>
    </row>
    <row r="89" spans="1:14" x14ac:dyDescent="0.25">
      <c r="A89" s="79"/>
      <c r="B89" s="2" t="str">
        <f>G81 &amp; " Surplus Applied to " &amp; (G81-1)</f>
        <v>2022 Surplus Applied to 2021</v>
      </c>
      <c r="C89" s="79"/>
      <c r="D89" s="107"/>
      <c r="E89" s="100"/>
      <c r="F89" s="108">
        <f>-G89</f>
        <v>0</v>
      </c>
      <c r="G89" s="105">
        <v>0</v>
      </c>
      <c r="H89" s="101"/>
      <c r="L89" t="str">
        <f t="shared" si="6"/>
        <v>PSE owned</v>
      </c>
      <c r="M89" t="str">
        <f t="shared" si="7"/>
        <v>Baker River Project</v>
      </c>
      <c r="N89" t="str">
        <f t="shared" si="8"/>
        <v>2022 Surplus Applied to 2021</v>
      </c>
    </row>
    <row r="90" spans="1:14" x14ac:dyDescent="0.25">
      <c r="A90" s="79"/>
      <c r="B90" s="2" t="str">
        <f>(H81-1) &amp; " Surplus Applied to " &amp; H81</f>
        <v>2022 Surplus Applied to 2023</v>
      </c>
      <c r="C90" s="79"/>
      <c r="D90" s="54"/>
      <c r="E90" s="52"/>
      <c r="F90" s="52"/>
      <c r="G90" s="106">
        <f>-H90</f>
        <v>0</v>
      </c>
      <c r="H90" s="55">
        <v>0</v>
      </c>
      <c r="L90" t="str">
        <f t="shared" si="6"/>
        <v>PSE owned</v>
      </c>
      <c r="M90" t="str">
        <f t="shared" si="7"/>
        <v>Baker River Project</v>
      </c>
      <c r="N90" t="str">
        <f t="shared" si="8"/>
        <v>2022 Surplus Applied to 2023</v>
      </c>
    </row>
    <row r="91" spans="1:14" x14ac:dyDescent="0.25">
      <c r="A91" s="79"/>
      <c r="B91" s="2" t="str">
        <f>H81 &amp; " Surplus Applied to " &amp; (H81-1)</f>
        <v>2023 Surplus Applied to 2022</v>
      </c>
      <c r="C91" s="79"/>
      <c r="D91" s="109"/>
      <c r="E91" s="110"/>
      <c r="F91" s="110"/>
      <c r="G91" s="111">
        <f>-H91</f>
        <v>0</v>
      </c>
      <c r="H91" s="112">
        <v>0</v>
      </c>
      <c r="L91" t="str">
        <f t="shared" si="6"/>
        <v>PSE owned</v>
      </c>
      <c r="M91" t="str">
        <f t="shared" si="7"/>
        <v>Baker River Project</v>
      </c>
      <c r="N91" t="str">
        <f t="shared" si="8"/>
        <v>2023 Surplus Applied to 2022</v>
      </c>
    </row>
    <row r="92" spans="1:14" x14ac:dyDescent="0.25">
      <c r="A92" s="79"/>
      <c r="B92" s="1" t="s">
        <v>135</v>
      </c>
      <c r="C92" s="79"/>
      <c r="D92" s="94">
        <f>SUM(D82:D91)</f>
        <v>0</v>
      </c>
      <c r="E92" s="94">
        <f>SUM(E82:E91)</f>
        <v>0</v>
      </c>
      <c r="F92" s="94">
        <f>SUM(F82:F91)</f>
        <v>0</v>
      </c>
      <c r="G92" s="94">
        <f>SUM(G82:G91)</f>
        <v>0</v>
      </c>
      <c r="H92" s="94">
        <f>SUM(H82:H91)</f>
        <v>0</v>
      </c>
      <c r="L92" t="str">
        <f t="shared" si="6"/>
        <v>PSE owned</v>
      </c>
      <c r="M92" t="str">
        <f t="shared" si="7"/>
        <v>Baker River Project</v>
      </c>
      <c r="N92" t="str">
        <f t="shared" si="8"/>
        <v>Net Surplus Adjustments</v>
      </c>
    </row>
    <row r="93" spans="1:14" x14ac:dyDescent="0.25">
      <c r="A93" s="79"/>
      <c r="B93" s="95"/>
      <c r="C93" s="79"/>
      <c r="D93" s="94"/>
      <c r="E93" s="94"/>
      <c r="F93" s="94"/>
      <c r="G93" s="94"/>
      <c r="H93" s="94"/>
      <c r="L93" t="str">
        <f t="shared" si="6"/>
        <v>PSE owned</v>
      </c>
      <c r="M93" t="str">
        <f t="shared" si="7"/>
        <v>Baker River Project</v>
      </c>
    </row>
    <row r="94" spans="1:14" x14ac:dyDescent="0.25">
      <c r="A94" s="79"/>
      <c r="B94" s="1" t="s">
        <v>136</v>
      </c>
      <c r="C94" s="82"/>
      <c r="D94" s="113">
        <v>0</v>
      </c>
      <c r="E94" s="114">
        <v>0</v>
      </c>
      <c r="F94" s="114">
        <v>0</v>
      </c>
      <c r="G94" s="114">
        <v>0</v>
      </c>
      <c r="H94" s="115">
        <v>0</v>
      </c>
      <c r="L94" t="str">
        <f t="shared" si="6"/>
        <v>PSE owned</v>
      </c>
      <c r="M94" t="str">
        <f t="shared" si="7"/>
        <v>Baker River Project</v>
      </c>
      <c r="N94" t="str">
        <f t="shared" si="8"/>
        <v>Adjustment for Events Beyond Control</v>
      </c>
    </row>
    <row r="95" spans="1:14" x14ac:dyDescent="0.25">
      <c r="A95" s="79"/>
      <c r="B95" s="95"/>
      <c r="C95" s="79"/>
      <c r="D95" s="94"/>
      <c r="E95" s="94"/>
      <c r="F95" s="94"/>
      <c r="G95" s="94"/>
      <c r="H95" s="94"/>
      <c r="L95" t="str">
        <f t="shared" si="6"/>
        <v>PSE owned</v>
      </c>
      <c r="M95" t="str">
        <f t="shared" si="7"/>
        <v>Baker River Project</v>
      </c>
    </row>
    <row r="96" spans="1:14" ht="18.75" x14ac:dyDescent="0.3">
      <c r="A96" s="81" t="s">
        <v>150</v>
      </c>
      <c r="B96" s="79"/>
      <c r="C96" s="82"/>
      <c r="D96" s="116">
        <f>SUM(D68,D73,D79,D92,D94)</f>
        <v>74606</v>
      </c>
      <c r="E96" s="116">
        <f>SUM(E68,E73,E79,E92,E94)</f>
        <v>108503</v>
      </c>
      <c r="F96" s="116">
        <f>SUM(F68,F73,F79,F92,F94)</f>
        <v>106440</v>
      </c>
      <c r="G96" s="116">
        <f>SUM(G68,G73,G79,G92,G94)</f>
        <v>89806</v>
      </c>
      <c r="H96" s="117">
        <f>SUM(H68,H73,H79,H92,H94)</f>
        <v>96283</v>
      </c>
      <c r="L96" t="str">
        <f t="shared" si="6"/>
        <v>PSE owned</v>
      </c>
      <c r="M96" t="str">
        <f t="shared" si="7"/>
        <v>Baker River Project</v>
      </c>
    </row>
    <row r="97" spans="1:14" x14ac:dyDescent="0.25">
      <c r="A97" s="79"/>
      <c r="B97" s="95"/>
      <c r="C97" s="118" t="s">
        <v>138</v>
      </c>
      <c r="D97" s="94">
        <v>74606</v>
      </c>
      <c r="E97" s="94">
        <v>108503</v>
      </c>
      <c r="F97" s="94">
        <v>106440</v>
      </c>
      <c r="G97" s="94">
        <v>0</v>
      </c>
      <c r="H97" s="94">
        <v>0</v>
      </c>
      <c r="L97" t="str">
        <f t="shared" si="6"/>
        <v>PSE owned</v>
      </c>
      <c r="M97" t="str">
        <f t="shared" si="7"/>
        <v>Baker River Project</v>
      </c>
    </row>
    <row r="98" spans="1:14" x14ac:dyDescent="0.25">
      <c r="A98" s="79" t="str">
        <f>IF(ISBLANK(VLOOKUP($A62,tblFacility,MATCH("Notes",tvFacility,0),FALSE)),"",VLOOKUP($A62,tblFacility,MATCH("Notes",tvFacility,0),FALSE))</f>
        <v>Baker estimated RPS Eligible generation based on Incremental Hydro Calculation Method 2.   Baker Project WREGIS Registration was completed June, 2016</v>
      </c>
      <c r="B98" s="79"/>
      <c r="C98" s="79"/>
      <c r="D98" s="80"/>
      <c r="E98" s="80"/>
      <c r="F98" s="80"/>
      <c r="G98" s="80"/>
      <c r="H98" s="80"/>
      <c r="L98" t="str">
        <f t="shared" si="6"/>
        <v>PSE owned</v>
      </c>
      <c r="M98" t="str">
        <f t="shared" si="7"/>
        <v>Baker River Project</v>
      </c>
    </row>
    <row r="99" spans="1:14" x14ac:dyDescent="0.25">
      <c r="A99" s="79"/>
      <c r="B99" s="79"/>
      <c r="C99" s="79"/>
      <c r="D99" s="80"/>
      <c r="E99" s="80"/>
      <c r="F99" s="80"/>
      <c r="G99" s="80"/>
      <c r="H99" s="80"/>
      <c r="L99" t="str">
        <f t="shared" si="6"/>
        <v>PSE owned</v>
      </c>
      <c r="M99" t="str">
        <f t="shared" si="7"/>
        <v>Baker River Project</v>
      </c>
    </row>
    <row r="100" spans="1:14" ht="21" x14ac:dyDescent="0.35">
      <c r="A100" s="74">
        <f>A62+1</f>
        <v>2</v>
      </c>
      <c r="B100" s="74"/>
      <c r="C100" s="75" t="str">
        <f>VLOOKUP(A100,tblFacility,MATCH("Facility Name",tvFacility,0),FALSE)</f>
        <v>Clearwater</v>
      </c>
      <c r="D100" s="76"/>
      <c r="E100" s="77"/>
      <c r="F100" s="77"/>
      <c r="G100" s="77"/>
      <c r="H100" s="78"/>
      <c r="L100" t="str">
        <f t="shared" si="6"/>
        <v>PPA</v>
      </c>
      <c r="M100" t="str">
        <f>C100</f>
        <v>Clearwater</v>
      </c>
    </row>
    <row r="101" spans="1:14" x14ac:dyDescent="0.25">
      <c r="A101" s="79"/>
      <c r="B101" s="79"/>
      <c r="C101" s="79" t="str">
        <f>VLOOKUP(A100,tblFacility,MATCH("Facility Status",tvFacility,0),FALSE)</f>
        <v>PPA</v>
      </c>
      <c r="D101" s="80"/>
      <c r="E101" s="80"/>
      <c r="F101" s="80"/>
      <c r="G101" s="80"/>
      <c r="H101" s="80"/>
      <c r="L101" t="str">
        <f t="shared" si="6"/>
        <v>PPA</v>
      </c>
      <c r="M101" t="str">
        <f t="shared" ref="M101:M137" si="9">M100</f>
        <v>Clearwater</v>
      </c>
    </row>
    <row r="102" spans="1:14" ht="18.75" x14ac:dyDescent="0.3">
      <c r="A102" s="81" t="s">
        <v>146</v>
      </c>
      <c r="B102" s="81"/>
      <c r="C102" s="79"/>
      <c r="D102" s="19">
        <f>E102-1</f>
        <v>2019</v>
      </c>
      <c r="E102" s="19">
        <f>F102-1</f>
        <v>2020</v>
      </c>
      <c r="F102" s="19">
        <f>G102-1</f>
        <v>2021</v>
      </c>
      <c r="G102" s="19">
        <f>H102-1</f>
        <v>2022</v>
      </c>
      <c r="H102" s="19">
        <f>nReportingYear</f>
        <v>2023</v>
      </c>
      <c r="L102" t="str">
        <f t="shared" si="6"/>
        <v>PPA</v>
      </c>
      <c r="M102" t="str">
        <f t="shared" si="9"/>
        <v>Clearwater</v>
      </c>
    </row>
    <row r="103" spans="1:14" x14ac:dyDescent="0.25">
      <c r="A103" s="79"/>
      <c r="B103" s="2" t="str">
        <f>"Total MWh Produced from " &amp;C100</f>
        <v>Total MWh Produced from Clearwater</v>
      </c>
      <c r="C103" s="82"/>
      <c r="D103" s="83">
        <f>VLOOKUP($A100,tblTotalMWh,MATCH(D102,tvTotalMWh,0),FALSE)</f>
        <v>0</v>
      </c>
      <c r="E103" s="83">
        <f>VLOOKUP($A100,tblTotalMWh,MATCH(E102,tvTotalMWh,0),FALSE)</f>
        <v>0</v>
      </c>
      <c r="F103" s="83">
        <f>VLOOKUP($A100,tblTotalMWh,MATCH(F102,tvTotalMWh,0),FALSE)</f>
        <v>0</v>
      </c>
      <c r="G103" s="83">
        <f>VLOOKUP($A100,tblTotalMWh,MATCH(G102,tvTotalMWh,0),FALSE)</f>
        <v>212195</v>
      </c>
      <c r="H103" s="84">
        <f>VLOOKUP($A100,tblTotalMWh,MATCH(H102,tvTotalMWh,0),FALSE)</f>
        <v>1382971</v>
      </c>
      <c r="L103" t="str">
        <f t="shared" si="6"/>
        <v>PPA</v>
      </c>
      <c r="M103" t="str">
        <f t="shared" si="9"/>
        <v>Clearwater</v>
      </c>
      <c r="N103" t="str">
        <f t="shared" si="8"/>
        <v>Total MWh Produced from Clearwater</v>
      </c>
    </row>
    <row r="104" spans="1:14" x14ac:dyDescent="0.25">
      <c r="A104" s="79"/>
      <c r="B104" s="2" t="s">
        <v>105</v>
      </c>
      <c r="C104" s="82"/>
      <c r="D104" s="218">
        <f>VLOOKUP($A100,tblFacility,MATCH("% Qualifying under RCW 19.285",tvFacility,0),FALSE)</f>
        <v>1</v>
      </c>
      <c r="E104" s="218">
        <f>VLOOKUP($A100,tblFacility,MATCH("% Qualifying under RCW 19.285",tvFacility,0),FALSE)</f>
        <v>1</v>
      </c>
      <c r="F104" s="218">
        <f>VLOOKUP($A100,tblFacility,MATCH("% Qualifying under RCW 19.285",tvFacility,0),FALSE)</f>
        <v>1</v>
      </c>
      <c r="G104" s="218">
        <f>VLOOKUP($A100,tblFacility,MATCH("% Qualifying under RCW 19.285",tvFacility,0),FALSE)</f>
        <v>1</v>
      </c>
      <c r="H104" s="219">
        <f>VLOOKUP($A100,tblFacility,MATCH("% Qualifying under RCW 19.285",tvFacility,0),FALSE)</f>
        <v>1</v>
      </c>
      <c r="L104" t="str">
        <f t="shared" si="6"/>
        <v>PPA</v>
      </c>
      <c r="M104" t="str">
        <f t="shared" si="9"/>
        <v>Clearwater</v>
      </c>
      <c r="N104" t="str">
        <f t="shared" si="8"/>
        <v>Percent of MWh Qualifying Under RCW 19.285</v>
      </c>
    </row>
    <row r="105" spans="1:14" x14ac:dyDescent="0.25">
      <c r="A105" s="79"/>
      <c r="B105" s="2" t="s">
        <v>147</v>
      </c>
      <c r="C105" s="82"/>
      <c r="D105" s="85">
        <f>VLOOKUP($A100,tblFacility,MATCH("% Qualifying Allocated to WA",tvFacility,0),FALSE)</f>
        <v>1</v>
      </c>
      <c r="E105" s="85">
        <f>VLOOKUP($A100,tblFacility,MATCH("% Qualifying Allocated to WA",tvFacility,0),FALSE)</f>
        <v>1</v>
      </c>
      <c r="F105" s="85">
        <f>VLOOKUP($A100,tblFacility,MATCH("% Qualifying Allocated to WA",tvFacility,0),FALSE)</f>
        <v>1</v>
      </c>
      <c r="G105" s="85">
        <f>VLOOKUP($A100,tblFacility,MATCH("% Qualifying Allocated to WA",tvFacility,0),FALSE)</f>
        <v>1</v>
      </c>
      <c r="H105" s="86">
        <f>VLOOKUP($A100,tblFacility,MATCH("% Qualifying Allocated to WA",tvFacility,0),FALSE)</f>
        <v>1</v>
      </c>
      <c r="L105" t="str">
        <f t="shared" si="6"/>
        <v>PPA</v>
      </c>
      <c r="M105" t="str">
        <f t="shared" si="9"/>
        <v>Clearwater</v>
      </c>
      <c r="N105" t="str">
        <f t="shared" si="8"/>
        <v>Percent of Qualifying MWh Allocated to WA</v>
      </c>
    </row>
    <row r="106" spans="1:14" x14ac:dyDescent="0.25">
      <c r="A106" s="79"/>
      <c r="B106" s="1" t="s">
        <v>104</v>
      </c>
      <c r="C106" s="95"/>
      <c r="D106" s="220">
        <f>ROUNDDOWN(D103*D104*D105,0)</f>
        <v>0</v>
      </c>
      <c r="E106" s="220">
        <f>ROUNDDOWN(E103*E104*E105,0)</f>
        <v>0</v>
      </c>
      <c r="F106" s="220">
        <f>ROUNDDOWN(F103*F104*F105,0)</f>
        <v>0</v>
      </c>
      <c r="G106" s="220">
        <f>ROUNDDOWN(G103*G104*G105,0)</f>
        <v>212195</v>
      </c>
      <c r="H106" s="220">
        <f>ROUNDDOWN(H103*H104*H105,0)</f>
        <v>1382971</v>
      </c>
      <c r="L106" t="str">
        <f t="shared" si="6"/>
        <v>PPA</v>
      </c>
      <c r="M106" t="str">
        <f t="shared" si="9"/>
        <v>Clearwater</v>
      </c>
      <c r="N106" t="str">
        <f t="shared" si="8"/>
        <v>Eligible MWh Available for RCW 19.285 Compliance</v>
      </c>
    </row>
    <row r="107" spans="1:14" x14ac:dyDescent="0.25">
      <c r="A107" s="79"/>
      <c r="B107" s="79"/>
      <c r="C107" s="79"/>
      <c r="D107" s="87"/>
      <c r="E107" s="87"/>
      <c r="F107" s="87"/>
      <c r="G107" s="88"/>
      <c r="H107" s="89"/>
      <c r="L107" t="str">
        <f t="shared" si="6"/>
        <v>PPA</v>
      </c>
      <c r="M107" t="str">
        <f t="shared" si="9"/>
        <v>Clearwater</v>
      </c>
    </row>
    <row r="108" spans="1:14" ht="18.75" x14ac:dyDescent="0.3">
      <c r="A108" s="81" t="s">
        <v>148</v>
      </c>
      <c r="B108" s="79"/>
      <c r="C108" s="79"/>
      <c r="D108" s="19">
        <f>E108-1</f>
        <v>2019</v>
      </c>
      <c r="E108" s="19">
        <f>F108-1</f>
        <v>2020</v>
      </c>
      <c r="F108" s="19">
        <f>G108-1</f>
        <v>2021</v>
      </c>
      <c r="G108" s="19">
        <f>H108-1</f>
        <v>2022</v>
      </c>
      <c r="H108" s="19">
        <f>nReportingYear</f>
        <v>2023</v>
      </c>
      <c r="L108" t="str">
        <f t="shared" si="6"/>
        <v>PPA</v>
      </c>
      <c r="M108" t="str">
        <f t="shared" si="9"/>
        <v>Clearwater</v>
      </c>
    </row>
    <row r="109" spans="1:14" x14ac:dyDescent="0.25">
      <c r="A109" s="79"/>
      <c r="B109" s="2" t="s">
        <v>115</v>
      </c>
      <c r="C109" s="82"/>
      <c r="D109" s="124">
        <v>0</v>
      </c>
      <c r="E109" s="125">
        <v>0</v>
      </c>
      <c r="F109" s="125">
        <v>0</v>
      </c>
      <c r="G109" s="125">
        <v>0</v>
      </c>
      <c r="H109" s="126">
        <v>0</v>
      </c>
      <c r="L109" t="str">
        <f t="shared" si="6"/>
        <v>PPA</v>
      </c>
      <c r="M109" t="str">
        <f t="shared" si="9"/>
        <v>Clearwater</v>
      </c>
      <c r="N109" t="str">
        <f t="shared" si="8"/>
        <v>Extra Apprenticeship Credit</v>
      </c>
    </row>
    <row r="110" spans="1:14" x14ac:dyDescent="0.25">
      <c r="A110" s="79"/>
      <c r="B110" s="2" t="s">
        <v>119</v>
      </c>
      <c r="C110" s="82"/>
      <c r="D110" s="29">
        <v>0</v>
      </c>
      <c r="E110" s="127">
        <v>0</v>
      </c>
      <c r="F110" s="127">
        <v>0</v>
      </c>
      <c r="G110" s="127">
        <v>0</v>
      </c>
      <c r="H110" s="128">
        <v>0</v>
      </c>
      <c r="L110" t="str">
        <f t="shared" si="6"/>
        <v>PPA</v>
      </c>
      <c r="M110" t="str">
        <f t="shared" si="9"/>
        <v>Clearwater</v>
      </c>
      <c r="N110" t="str">
        <f t="shared" si="8"/>
        <v>Distributed Generation Bonus</v>
      </c>
    </row>
    <row r="111" spans="1:14" x14ac:dyDescent="0.25">
      <c r="A111" s="79"/>
      <c r="B111" s="1" t="s">
        <v>120</v>
      </c>
      <c r="C111" s="95"/>
      <c r="D111" s="90">
        <f>ROUND(D109+D110,0)</f>
        <v>0</v>
      </c>
      <c r="E111" s="90">
        <f>ROUND(E109+E110,0)</f>
        <v>0</v>
      </c>
      <c r="F111" s="90">
        <f>ROUND(F109+F110,0)</f>
        <v>0</v>
      </c>
      <c r="G111" s="90">
        <f>ROUND(G109+G110,0)</f>
        <v>0</v>
      </c>
      <c r="H111" s="90">
        <f>ROUND(H109+H110,0)</f>
        <v>0</v>
      </c>
      <c r="L111" t="str">
        <f t="shared" si="6"/>
        <v>PPA</v>
      </c>
      <c r="M111" t="str">
        <f t="shared" si="9"/>
        <v>Clearwater</v>
      </c>
      <c r="N111" t="str">
        <f t="shared" si="8"/>
        <v>Total Quantity from Non REC Eligible Generation</v>
      </c>
    </row>
    <row r="112" spans="1:14" x14ac:dyDescent="0.25">
      <c r="A112" s="79"/>
      <c r="B112" s="79"/>
      <c r="C112" s="79"/>
      <c r="D112" s="91"/>
      <c r="E112" s="91"/>
      <c r="F112" s="91"/>
      <c r="G112" s="91"/>
      <c r="H112" s="92"/>
      <c r="L112" t="str">
        <f t="shared" si="6"/>
        <v>PPA</v>
      </c>
      <c r="M112" t="str">
        <f t="shared" si="9"/>
        <v>Clearwater</v>
      </c>
    </row>
    <row r="113" spans="1:14" ht="18.75" x14ac:dyDescent="0.3">
      <c r="A113" s="81" t="s">
        <v>149</v>
      </c>
      <c r="B113" s="79"/>
      <c r="C113" s="79"/>
      <c r="D113" s="19">
        <f>E113-1</f>
        <v>2019</v>
      </c>
      <c r="E113" s="19">
        <f>F113-1</f>
        <v>2020</v>
      </c>
      <c r="F113" s="19">
        <f>G113-1</f>
        <v>2021</v>
      </c>
      <c r="G113" s="19">
        <f>H113-1</f>
        <v>2022</v>
      </c>
      <c r="H113" s="19">
        <f>nReportingYear</f>
        <v>2023</v>
      </c>
      <c r="L113" t="str">
        <f t="shared" si="6"/>
        <v>PPA</v>
      </c>
      <c r="M113" t="str">
        <f t="shared" si="9"/>
        <v>Clearwater</v>
      </c>
    </row>
    <row r="114" spans="1:14" x14ac:dyDescent="0.25">
      <c r="A114" s="79"/>
      <c r="B114" s="2" t="s">
        <v>140</v>
      </c>
      <c r="C114" s="82"/>
      <c r="D114" s="83">
        <f>-VLOOKUP($A100,tblSales,MATCH(D113,tvSales,0),FALSE)</f>
        <v>0</v>
      </c>
      <c r="E114" s="83">
        <f>-VLOOKUP($A100,tblSales,MATCH(E113,tvSales,0),FALSE)</f>
        <v>0</v>
      </c>
      <c r="F114" s="83">
        <f>-VLOOKUP($A100,tblSales,MATCH(F113,tvSales,0),FALSE)</f>
        <v>0</v>
      </c>
      <c r="G114" s="83">
        <f>-VLOOKUP($A100,tblSales,MATCH(G113,tvSales,0),FALSE)</f>
        <v>0</v>
      </c>
      <c r="H114" s="84">
        <f>-VLOOKUP($A100,tblSales,MATCH(H113,tvSales,0),FALSE)</f>
        <v>0</v>
      </c>
      <c r="L114" t="str">
        <f t="shared" si="6"/>
        <v>PPA</v>
      </c>
      <c r="M114" t="str">
        <f t="shared" si="9"/>
        <v>Clearwater</v>
      </c>
      <c r="N114" t="str">
        <f t="shared" si="8"/>
        <v>Quantity of RECs Sold</v>
      </c>
    </row>
    <row r="115" spans="1:14" x14ac:dyDescent="0.25">
      <c r="A115" s="79"/>
      <c r="B115" s="93" t="s">
        <v>141</v>
      </c>
      <c r="C115" s="8"/>
      <c r="D115" s="119">
        <v>0</v>
      </c>
      <c r="E115" s="119">
        <v>0</v>
      </c>
      <c r="F115" s="119">
        <v>0</v>
      </c>
      <c r="G115" s="119">
        <v>0</v>
      </c>
      <c r="H115" s="120">
        <v>0</v>
      </c>
      <c r="L115" t="str">
        <f t="shared" si="6"/>
        <v>PPA</v>
      </c>
      <c r="M115" t="str">
        <f t="shared" si="9"/>
        <v>Clearwater</v>
      </c>
      <c r="N115" t="str">
        <f t="shared" si="8"/>
        <v>Bonus Incentives Transferred</v>
      </c>
    </row>
    <row r="116" spans="1:14" x14ac:dyDescent="0.25">
      <c r="A116" s="79"/>
      <c r="B116" s="93" t="s">
        <v>142</v>
      </c>
      <c r="D116" s="121">
        <f>IF(VLOOKUP($A100,tblFacility,MATCH("Extra Apprenticeship Credit Eligibility",tvFacility,0),FALSE)="Y",ROUND(nApprenticeshipBonus*D114,0),0)</f>
        <v>0</v>
      </c>
      <c r="E116" s="122">
        <f>IF(VLOOKUP($A100,tblFacility,MATCH("Extra Apprenticeship Credit Eligibility",tvFacility,0),FALSE)="Y",ROUND(nApprenticeshipBonus*E114,0),0)</f>
        <v>0</v>
      </c>
      <c r="F116" s="122">
        <f>IF(VLOOKUP($A100,tblFacility,MATCH("Extra Apprenticeship Credit Eligibility",tvFacility,0),FALSE)="Y",ROUND(nApprenticeshipBonus*F114,0),0)</f>
        <v>0</v>
      </c>
      <c r="G116" s="122">
        <f>IF(VLOOKUP($A100,tblFacility,MATCH("Extra Apprenticeship Credit Eligibility",tvFacility,0),FALSE)="Y",ROUND(nApprenticeshipBonus*G114,0),0)</f>
        <v>0</v>
      </c>
      <c r="H116" s="123">
        <f>IF(VLOOKUP($A100,tblFacility,MATCH("Extra Apprenticeship Credit Eligibility",tvFacility,0),FALSE)="Y",ROUND(nApprenticeshipBonus*H114,0),0)</f>
        <v>0</v>
      </c>
      <c r="L116" t="str">
        <f t="shared" si="6"/>
        <v>PPA</v>
      </c>
      <c r="M116" t="str">
        <f t="shared" si="9"/>
        <v>Clearwater</v>
      </c>
      <c r="N116" t="str">
        <f t="shared" si="8"/>
        <v>Bonus Incentives Not Realized</v>
      </c>
    </row>
    <row r="117" spans="1:14" x14ac:dyDescent="0.25">
      <c r="A117" s="79"/>
      <c r="B117" s="1" t="s">
        <v>143</v>
      </c>
      <c r="C117" s="79"/>
      <c r="D117" s="94">
        <f>SUM(D114:D116)</f>
        <v>0</v>
      </c>
      <c r="E117" s="94">
        <f>SUM(E114:E116)</f>
        <v>0</v>
      </c>
      <c r="F117" s="94">
        <f>SUM(F114:F116)</f>
        <v>0</v>
      </c>
      <c r="G117" s="94">
        <f>SUM(G114:G116)</f>
        <v>0</v>
      </c>
      <c r="H117" s="94">
        <f>SUM(H114:H116)</f>
        <v>0</v>
      </c>
      <c r="L117" t="str">
        <f t="shared" si="6"/>
        <v>PPA</v>
      </c>
      <c r="M117" t="str">
        <f t="shared" si="9"/>
        <v>Clearwater</v>
      </c>
      <c r="N117" t="str">
        <f t="shared" si="8"/>
        <v>Total Sold / Transferred / Unrealized</v>
      </c>
    </row>
    <row r="118" spans="1:14" x14ac:dyDescent="0.25">
      <c r="A118" s="79"/>
      <c r="B118" s="95"/>
      <c r="C118" s="79"/>
      <c r="D118" s="88"/>
      <c r="E118" s="88"/>
      <c r="F118" s="88"/>
      <c r="G118" s="88"/>
      <c r="H118" s="94"/>
      <c r="L118" t="str">
        <f t="shared" si="6"/>
        <v>PPA</v>
      </c>
      <c r="M118" t="str">
        <f t="shared" si="9"/>
        <v>Clearwater</v>
      </c>
    </row>
    <row r="119" spans="1:14" ht="18.75" x14ac:dyDescent="0.3">
      <c r="A119" s="81" t="s">
        <v>134</v>
      </c>
      <c r="B119" s="79"/>
      <c r="C119" s="79"/>
      <c r="D119" s="19">
        <f>E119-1</f>
        <v>2019</v>
      </c>
      <c r="E119" s="19">
        <f>F119-1</f>
        <v>2020</v>
      </c>
      <c r="F119" s="19">
        <f>G119-1</f>
        <v>2021</v>
      </c>
      <c r="G119" s="19">
        <f>H119-1</f>
        <v>2022</v>
      </c>
      <c r="H119" s="19">
        <f>nReportingYear</f>
        <v>2023</v>
      </c>
      <c r="L119" t="str">
        <f t="shared" si="6"/>
        <v>PPA</v>
      </c>
      <c r="M119" t="str">
        <f t="shared" si="9"/>
        <v>Clearwater</v>
      </c>
    </row>
    <row r="120" spans="1:14" x14ac:dyDescent="0.25">
      <c r="A120" s="79"/>
      <c r="B120" s="2" t="str">
        <f>(D119-1) &amp; " Surplus Applied to " &amp; D119</f>
        <v>2018 Surplus Applied to 2019</v>
      </c>
      <c r="C120" s="79"/>
      <c r="D120" s="96">
        <v>0</v>
      </c>
      <c r="E120" s="97"/>
      <c r="F120" s="97"/>
      <c r="G120" s="97"/>
      <c r="H120" s="98"/>
      <c r="L120" t="str">
        <f t="shared" si="6"/>
        <v>PPA</v>
      </c>
      <c r="M120" t="str">
        <f t="shared" si="9"/>
        <v>Clearwater</v>
      </c>
      <c r="N120" t="str">
        <f t="shared" si="8"/>
        <v>2018 Surplus Applied to 2019</v>
      </c>
    </row>
    <row r="121" spans="1:14" x14ac:dyDescent="0.25">
      <c r="A121" s="79"/>
      <c r="B121" s="2" t="str">
        <f>D119 &amp; " Surplus Applied to " &amp; (D119-1)</f>
        <v>2019 Surplus Applied to 2018</v>
      </c>
      <c r="C121" s="79"/>
      <c r="D121" s="99">
        <v>0</v>
      </c>
      <c r="E121" s="100"/>
      <c r="F121" s="100"/>
      <c r="G121" s="100"/>
      <c r="H121" s="101"/>
      <c r="L121" t="str">
        <f t="shared" si="6"/>
        <v>PPA</v>
      </c>
      <c r="M121" t="str">
        <f t="shared" si="9"/>
        <v>Clearwater</v>
      </c>
      <c r="N121" t="str">
        <f t="shared" si="8"/>
        <v>2019 Surplus Applied to 2018</v>
      </c>
    </row>
    <row r="122" spans="1:14" x14ac:dyDescent="0.25">
      <c r="A122" s="79"/>
      <c r="B122" s="2" t="str">
        <f>(E119-1) &amp; " Surplus Applied to " &amp; E119</f>
        <v>2019 Surplus Applied to 2020</v>
      </c>
      <c r="C122" s="79"/>
      <c r="D122" s="102">
        <f>-E122</f>
        <v>0</v>
      </c>
      <c r="E122" s="103">
        <v>0</v>
      </c>
      <c r="F122" s="48"/>
      <c r="G122" s="48"/>
      <c r="H122" s="49"/>
      <c r="L122" t="str">
        <f t="shared" si="6"/>
        <v>PPA</v>
      </c>
      <c r="M122" t="str">
        <f t="shared" si="9"/>
        <v>Clearwater</v>
      </c>
      <c r="N122" t="str">
        <f t="shared" si="8"/>
        <v>2019 Surplus Applied to 2020</v>
      </c>
    </row>
    <row r="123" spans="1:14" x14ac:dyDescent="0.25">
      <c r="A123" s="79"/>
      <c r="B123" s="2" t="str">
        <f>E119 &amp; " Surplus Applied to " &amp; (E119-1)</f>
        <v>2020 Surplus Applied to 2019</v>
      </c>
      <c r="C123" s="79"/>
      <c r="D123" s="104">
        <f>-E123</f>
        <v>0</v>
      </c>
      <c r="E123" s="105">
        <v>0</v>
      </c>
      <c r="F123" s="100"/>
      <c r="G123" s="100"/>
      <c r="H123" s="101"/>
      <c r="L123" t="str">
        <f t="shared" si="6"/>
        <v>PPA</v>
      </c>
      <c r="M123" t="str">
        <f t="shared" si="9"/>
        <v>Clearwater</v>
      </c>
      <c r="N123" t="str">
        <f t="shared" si="8"/>
        <v>2020 Surplus Applied to 2019</v>
      </c>
    </row>
    <row r="124" spans="1:14" x14ac:dyDescent="0.25">
      <c r="A124" s="79"/>
      <c r="B124" s="2" t="str">
        <f>(F119-1) &amp; " Surplus Applied to " &amp; F119</f>
        <v>2020 Surplus Applied to 2021</v>
      </c>
      <c r="C124" s="79"/>
      <c r="D124" s="54"/>
      <c r="E124" s="106">
        <f>-F124</f>
        <v>0</v>
      </c>
      <c r="F124" s="51">
        <v>0</v>
      </c>
      <c r="G124" s="52"/>
      <c r="H124" s="53"/>
      <c r="L124" t="str">
        <f t="shared" si="6"/>
        <v>PPA</v>
      </c>
      <c r="M124" t="str">
        <f t="shared" si="9"/>
        <v>Clearwater</v>
      </c>
      <c r="N124" t="str">
        <f t="shared" si="8"/>
        <v>2020 Surplus Applied to 2021</v>
      </c>
    </row>
    <row r="125" spans="1:14" x14ac:dyDescent="0.25">
      <c r="A125" s="79"/>
      <c r="B125" s="2" t="str">
        <f>F119 &amp; " Surplus Applied to " &amp; (F119-1)</f>
        <v>2021 Surplus Applied to 2020</v>
      </c>
      <c r="C125" s="79"/>
      <c r="D125" s="107"/>
      <c r="E125" s="108">
        <f>-F125</f>
        <v>0</v>
      </c>
      <c r="F125" s="105">
        <v>0</v>
      </c>
      <c r="G125" s="100"/>
      <c r="H125" s="101"/>
      <c r="L125" t="str">
        <f t="shared" si="6"/>
        <v>PPA</v>
      </c>
      <c r="M125" t="str">
        <f t="shared" si="9"/>
        <v>Clearwater</v>
      </c>
      <c r="N125" t="str">
        <f t="shared" si="8"/>
        <v>2021 Surplus Applied to 2020</v>
      </c>
    </row>
    <row r="126" spans="1:14" x14ac:dyDescent="0.25">
      <c r="A126" s="79"/>
      <c r="B126" s="2" t="str">
        <f>(G119-1) &amp; " Surplus Applied to " &amp; G119</f>
        <v>2021 Surplus Applied to 2022</v>
      </c>
      <c r="C126" s="79"/>
      <c r="D126" s="54"/>
      <c r="E126" s="52"/>
      <c r="F126" s="106">
        <f>-G126</f>
        <v>0</v>
      </c>
      <c r="G126" s="51">
        <v>0</v>
      </c>
      <c r="H126" s="53"/>
      <c r="L126" t="str">
        <f t="shared" si="6"/>
        <v>PPA</v>
      </c>
      <c r="M126" t="str">
        <f t="shared" si="9"/>
        <v>Clearwater</v>
      </c>
      <c r="N126" t="str">
        <f t="shared" si="8"/>
        <v>2021 Surplus Applied to 2022</v>
      </c>
    </row>
    <row r="127" spans="1:14" x14ac:dyDescent="0.25">
      <c r="A127" s="79"/>
      <c r="B127" s="2" t="str">
        <f>G119 &amp; " Surplus Applied to " &amp; (G119-1)</f>
        <v>2022 Surplus Applied to 2021</v>
      </c>
      <c r="C127" s="79"/>
      <c r="D127" s="107"/>
      <c r="E127" s="100"/>
      <c r="F127" s="108">
        <f>-G127</f>
        <v>0</v>
      </c>
      <c r="G127" s="105">
        <v>0</v>
      </c>
      <c r="H127" s="101"/>
      <c r="L127" t="str">
        <f t="shared" ref="L127:L190" si="10">VLOOKUP(M127,$B$5:$D$48,3)</f>
        <v>PPA</v>
      </c>
      <c r="M127" t="str">
        <f t="shared" si="9"/>
        <v>Clearwater</v>
      </c>
      <c r="N127" t="str">
        <f t="shared" ref="N127:N190" si="11">B127</f>
        <v>2022 Surplus Applied to 2021</v>
      </c>
    </row>
    <row r="128" spans="1:14" x14ac:dyDescent="0.25">
      <c r="A128" s="79"/>
      <c r="B128" s="2" t="str">
        <f>(H119-1) &amp; " Surplus Applied to " &amp; H119</f>
        <v>2022 Surplus Applied to 2023</v>
      </c>
      <c r="C128" s="79"/>
      <c r="D128" s="54"/>
      <c r="E128" s="52"/>
      <c r="F128" s="52"/>
      <c r="G128" s="106">
        <f>-H128</f>
        <v>-212195</v>
      </c>
      <c r="H128" s="55">
        <v>212195</v>
      </c>
      <c r="L128" t="str">
        <f t="shared" si="10"/>
        <v>PPA</v>
      </c>
      <c r="M128" t="str">
        <f t="shared" si="9"/>
        <v>Clearwater</v>
      </c>
      <c r="N128" t="str">
        <f t="shared" si="11"/>
        <v>2022 Surplus Applied to 2023</v>
      </c>
    </row>
    <row r="129" spans="1:14" x14ac:dyDescent="0.25">
      <c r="A129" s="79"/>
      <c r="B129" s="2" t="str">
        <f>H119 &amp; " Surplus Applied to " &amp; (H119-1)</f>
        <v>2023 Surplus Applied to 2022</v>
      </c>
      <c r="C129" s="79"/>
      <c r="D129" s="109"/>
      <c r="E129" s="110"/>
      <c r="F129" s="110"/>
      <c r="G129" s="111">
        <f>-H129</f>
        <v>0</v>
      </c>
      <c r="H129" s="112">
        <v>0</v>
      </c>
      <c r="L129" t="str">
        <f t="shared" si="10"/>
        <v>PPA</v>
      </c>
      <c r="M129" t="str">
        <f t="shared" si="9"/>
        <v>Clearwater</v>
      </c>
      <c r="N129" t="str">
        <f t="shared" si="11"/>
        <v>2023 Surplus Applied to 2022</v>
      </c>
    </row>
    <row r="130" spans="1:14" x14ac:dyDescent="0.25">
      <c r="A130" s="79"/>
      <c r="B130" s="1" t="s">
        <v>135</v>
      </c>
      <c r="C130" s="79"/>
      <c r="D130" s="94">
        <f>SUM(D120:D129)</f>
        <v>0</v>
      </c>
      <c r="E130" s="94">
        <f>SUM(E120:E129)</f>
        <v>0</v>
      </c>
      <c r="F130" s="94">
        <f>SUM(F120:F129)</f>
        <v>0</v>
      </c>
      <c r="G130" s="94">
        <f>SUM(G120:G129)</f>
        <v>-212195</v>
      </c>
      <c r="H130" s="94">
        <f>SUM(H120:H129)</f>
        <v>212195</v>
      </c>
      <c r="L130" t="str">
        <f t="shared" si="10"/>
        <v>PPA</v>
      </c>
      <c r="M130" t="str">
        <f t="shared" si="9"/>
        <v>Clearwater</v>
      </c>
      <c r="N130" t="str">
        <f t="shared" si="11"/>
        <v>Net Surplus Adjustments</v>
      </c>
    </row>
    <row r="131" spans="1:14" x14ac:dyDescent="0.25">
      <c r="A131" s="79"/>
      <c r="B131" s="95"/>
      <c r="C131" s="79"/>
      <c r="D131" s="94"/>
      <c r="E131" s="94"/>
      <c r="F131" s="94"/>
      <c r="G131" s="94"/>
      <c r="H131" s="94"/>
      <c r="L131" t="str">
        <f t="shared" si="10"/>
        <v>PPA</v>
      </c>
      <c r="M131" t="str">
        <f t="shared" si="9"/>
        <v>Clearwater</v>
      </c>
    </row>
    <row r="132" spans="1:14" x14ac:dyDescent="0.25">
      <c r="A132" s="79"/>
      <c r="B132" s="1" t="s">
        <v>136</v>
      </c>
      <c r="C132" s="82"/>
      <c r="D132" s="113">
        <v>0</v>
      </c>
      <c r="E132" s="114">
        <v>0</v>
      </c>
      <c r="F132" s="114">
        <v>0</v>
      </c>
      <c r="G132" s="114">
        <v>0</v>
      </c>
      <c r="H132" s="115">
        <v>0</v>
      </c>
      <c r="L132" t="str">
        <f t="shared" si="10"/>
        <v>PPA</v>
      </c>
      <c r="M132" t="str">
        <f t="shared" si="9"/>
        <v>Clearwater</v>
      </c>
      <c r="N132" t="str">
        <f t="shared" si="11"/>
        <v>Adjustment for Events Beyond Control</v>
      </c>
    </row>
    <row r="133" spans="1:14" x14ac:dyDescent="0.25">
      <c r="A133" s="79"/>
      <c r="B133" s="95"/>
      <c r="C133" s="79"/>
      <c r="D133" s="94"/>
      <c r="E133" s="94"/>
      <c r="F133" s="94"/>
      <c r="G133" s="94"/>
      <c r="H133" s="94"/>
      <c r="L133" t="str">
        <f t="shared" si="10"/>
        <v>PPA</v>
      </c>
      <c r="M133" t="str">
        <f t="shared" si="9"/>
        <v>Clearwater</v>
      </c>
    </row>
    <row r="134" spans="1:14" ht="18.75" x14ac:dyDescent="0.3">
      <c r="A134" s="81" t="s">
        <v>150</v>
      </c>
      <c r="B134" s="79"/>
      <c r="C134" s="82"/>
      <c r="D134" s="116">
        <f>SUM(D106,D111,D117,D130,D132)</f>
        <v>0</v>
      </c>
      <c r="E134" s="116">
        <f>SUM(E106,E111,E117,E130,E132)</f>
        <v>0</v>
      </c>
      <c r="F134" s="116">
        <f>SUM(F106,F111,F117,F130,F132)</f>
        <v>0</v>
      </c>
      <c r="G134" s="116">
        <f>SUM(G106,G111,G117,G130,G132)</f>
        <v>0</v>
      </c>
      <c r="H134" s="117">
        <f>SUM(H106,H111,H117,H130,H132)</f>
        <v>1595166</v>
      </c>
      <c r="L134" t="str">
        <f t="shared" si="10"/>
        <v>PPA</v>
      </c>
      <c r="M134" t="str">
        <f t="shared" si="9"/>
        <v>Clearwater</v>
      </c>
    </row>
    <row r="135" spans="1:14" x14ac:dyDescent="0.25">
      <c r="A135" s="79"/>
      <c r="B135" s="95"/>
      <c r="C135" s="118" t="s">
        <v>138</v>
      </c>
      <c r="D135" s="94">
        <v>0</v>
      </c>
      <c r="E135" s="94">
        <v>0</v>
      </c>
      <c r="F135" s="94">
        <v>0</v>
      </c>
      <c r="G135" s="94">
        <v>0</v>
      </c>
      <c r="H135" s="94">
        <v>0</v>
      </c>
      <c r="L135" t="str">
        <f t="shared" si="10"/>
        <v>PPA</v>
      </c>
      <c r="M135" t="str">
        <f t="shared" si="9"/>
        <v>Clearwater</v>
      </c>
    </row>
    <row r="136" spans="1:14" x14ac:dyDescent="0.25">
      <c r="A136" s="79" t="str">
        <f>IF(ISBLANK(VLOOKUP($A100,tblFacility,MATCH("Notes",tvFacility,0),FALSE)),"",VLOOKUP($A100,tblFacility,MATCH("Notes",tvFacility,0),FALSE))</f>
        <v/>
      </c>
      <c r="B136" s="79"/>
      <c r="C136" s="79"/>
      <c r="D136" s="80"/>
      <c r="E136" s="80"/>
      <c r="F136" s="80"/>
      <c r="G136" s="80"/>
      <c r="H136" s="80"/>
      <c r="L136" t="str">
        <f t="shared" si="10"/>
        <v>PPA</v>
      </c>
      <c r="M136" t="str">
        <f t="shared" si="9"/>
        <v>Clearwater</v>
      </c>
    </row>
    <row r="137" spans="1:14" x14ac:dyDescent="0.25">
      <c r="L137" t="str">
        <f t="shared" si="10"/>
        <v>PPA</v>
      </c>
      <c r="M137" t="str">
        <f t="shared" si="9"/>
        <v>Clearwater</v>
      </c>
    </row>
    <row r="138" spans="1:14" ht="21" x14ac:dyDescent="0.35">
      <c r="A138" s="74">
        <f>A100+1</f>
        <v>3</v>
      </c>
      <c r="B138" s="74"/>
      <c r="C138" s="75" t="str">
        <f>VLOOKUP(A138,tblFacility,MATCH("Facility Name",tvFacility,0),FALSE)</f>
        <v>Golden Hills Wind Farm LLC</v>
      </c>
      <c r="D138" s="76"/>
      <c r="E138" s="77"/>
      <c r="F138" s="77"/>
      <c r="G138" s="77"/>
      <c r="H138" s="78"/>
      <c r="L138" t="str">
        <f t="shared" si="10"/>
        <v>PPA</v>
      </c>
      <c r="M138" t="str">
        <f>C138</f>
        <v>Golden Hills Wind Farm LLC</v>
      </c>
    </row>
    <row r="139" spans="1:14" x14ac:dyDescent="0.25">
      <c r="A139" s="79"/>
      <c r="B139" s="79"/>
      <c r="C139" s="79" t="str">
        <f>VLOOKUP(A138,tblFacility,MATCH("Facility Status",tvFacility,0),FALSE)</f>
        <v>PPA</v>
      </c>
      <c r="D139" s="80"/>
      <c r="E139" s="80"/>
      <c r="F139" s="80"/>
      <c r="G139" s="80"/>
      <c r="H139" s="80"/>
      <c r="L139" t="str">
        <f t="shared" si="10"/>
        <v>PPA</v>
      </c>
      <c r="M139" t="str">
        <f t="shared" ref="M139:M175" si="12">M138</f>
        <v>Golden Hills Wind Farm LLC</v>
      </c>
    </row>
    <row r="140" spans="1:14" ht="18.75" x14ac:dyDescent="0.3">
      <c r="A140" s="81" t="s">
        <v>146</v>
      </c>
      <c r="B140" s="81"/>
      <c r="C140" s="79"/>
      <c r="D140" s="19">
        <f>E140-1</f>
        <v>2019</v>
      </c>
      <c r="E140" s="19">
        <f>F140-1</f>
        <v>2020</v>
      </c>
      <c r="F140" s="19">
        <f>G140-1</f>
        <v>2021</v>
      </c>
      <c r="G140" s="19">
        <f>H140-1</f>
        <v>2022</v>
      </c>
      <c r="H140" s="19">
        <f>nReportingYear</f>
        <v>2023</v>
      </c>
      <c r="L140" t="str">
        <f t="shared" si="10"/>
        <v>PPA</v>
      </c>
      <c r="M140" t="str">
        <f t="shared" si="12"/>
        <v>Golden Hills Wind Farm LLC</v>
      </c>
    </row>
    <row r="141" spans="1:14" x14ac:dyDescent="0.25">
      <c r="A141" s="79"/>
      <c r="B141" s="2" t="str">
        <f>"Total MWh Produced from " &amp;C138</f>
        <v>Total MWh Produced from Golden Hills Wind Farm LLC</v>
      </c>
      <c r="C141" s="82"/>
      <c r="D141" s="83">
        <f>VLOOKUP($A138,tblTotalMWh,MATCH(D140,tvTotalMWh,0),FALSE)</f>
        <v>0</v>
      </c>
      <c r="E141" s="83">
        <f>VLOOKUP($A138,tblTotalMWh,MATCH(E140,tvTotalMWh,0),FALSE)</f>
        <v>0</v>
      </c>
      <c r="F141" s="83">
        <f>VLOOKUP($A138,tblTotalMWh,MATCH(F140,tvTotalMWh,0),FALSE)</f>
        <v>0</v>
      </c>
      <c r="G141" s="83">
        <f>VLOOKUP($A138,tblTotalMWh,MATCH(G140,tvTotalMWh,0),FALSE)</f>
        <v>316787</v>
      </c>
      <c r="H141" s="84">
        <f>VLOOKUP($A138,tblTotalMWh,MATCH(H140,tvTotalMWh,0),FALSE)</f>
        <v>683431</v>
      </c>
      <c r="L141" t="str">
        <f t="shared" si="10"/>
        <v>PPA</v>
      </c>
      <c r="M141" t="str">
        <f t="shared" si="12"/>
        <v>Golden Hills Wind Farm LLC</v>
      </c>
      <c r="N141" t="str">
        <f t="shared" si="11"/>
        <v>Total MWh Produced from Golden Hills Wind Farm LLC</v>
      </c>
    </row>
    <row r="142" spans="1:14" x14ac:dyDescent="0.25">
      <c r="A142" s="79"/>
      <c r="B142" s="2" t="s">
        <v>105</v>
      </c>
      <c r="C142" s="82"/>
      <c r="D142" s="218">
        <f>VLOOKUP($A138,tblFacility,MATCH("% Qualifying under RCW 19.285",tvFacility,0),FALSE)</f>
        <v>1</v>
      </c>
      <c r="E142" s="218">
        <f>VLOOKUP($A138,tblFacility,MATCH("% Qualifying under RCW 19.285",tvFacility,0),FALSE)</f>
        <v>1</v>
      </c>
      <c r="F142" s="218">
        <f>VLOOKUP($A138,tblFacility,MATCH("% Qualifying under RCW 19.285",tvFacility,0),FALSE)</f>
        <v>1</v>
      </c>
      <c r="G142" s="218">
        <f>VLOOKUP($A138,tblFacility,MATCH("% Qualifying under RCW 19.285",tvFacility,0),FALSE)</f>
        <v>1</v>
      </c>
      <c r="H142" s="219">
        <f>VLOOKUP($A138,tblFacility,MATCH("% Qualifying under RCW 19.285",tvFacility,0),FALSE)</f>
        <v>1</v>
      </c>
      <c r="L142" t="str">
        <f t="shared" si="10"/>
        <v>PPA</v>
      </c>
      <c r="M142" t="str">
        <f t="shared" si="12"/>
        <v>Golden Hills Wind Farm LLC</v>
      </c>
      <c r="N142" t="str">
        <f t="shared" si="11"/>
        <v>Percent of MWh Qualifying Under RCW 19.285</v>
      </c>
    </row>
    <row r="143" spans="1:14" x14ac:dyDescent="0.25">
      <c r="A143" s="79"/>
      <c r="B143" s="2" t="s">
        <v>147</v>
      </c>
      <c r="C143" s="82"/>
      <c r="D143" s="85">
        <f>VLOOKUP($A138,tblFacility,MATCH("% Qualifying Allocated to WA",tvFacility,0),FALSE)</f>
        <v>1</v>
      </c>
      <c r="E143" s="85">
        <f>VLOOKUP($A138,tblFacility,MATCH("% Qualifying Allocated to WA",tvFacility,0),FALSE)</f>
        <v>1</v>
      </c>
      <c r="F143" s="85">
        <f>VLOOKUP($A138,tblFacility,MATCH("% Qualifying Allocated to WA",tvFacility,0),FALSE)</f>
        <v>1</v>
      </c>
      <c r="G143" s="85">
        <f>VLOOKUP($A138,tblFacility,MATCH("% Qualifying Allocated to WA",tvFacility,0),FALSE)</f>
        <v>1</v>
      </c>
      <c r="H143" s="86">
        <f>VLOOKUP($A138,tblFacility,MATCH("% Qualifying Allocated to WA",tvFacility,0),FALSE)</f>
        <v>1</v>
      </c>
      <c r="L143" t="str">
        <f t="shared" si="10"/>
        <v>PPA</v>
      </c>
      <c r="M143" t="str">
        <f t="shared" si="12"/>
        <v>Golden Hills Wind Farm LLC</v>
      </c>
      <c r="N143" t="str">
        <f t="shared" si="11"/>
        <v>Percent of Qualifying MWh Allocated to WA</v>
      </c>
    </row>
    <row r="144" spans="1:14" x14ac:dyDescent="0.25">
      <c r="A144" s="79"/>
      <c r="B144" s="1" t="s">
        <v>104</v>
      </c>
      <c r="C144" s="95"/>
      <c r="D144" s="220">
        <f>ROUNDDOWN(D141*D142*D143,0)</f>
        <v>0</v>
      </c>
      <c r="E144" s="220">
        <f>ROUNDDOWN(E141*E142*E143,0)</f>
        <v>0</v>
      </c>
      <c r="F144" s="220">
        <f>ROUNDDOWN(F141*F142*F143,0)</f>
        <v>0</v>
      </c>
      <c r="G144" s="220">
        <f>ROUNDDOWN(G141*G142*G143,0)</f>
        <v>316787</v>
      </c>
      <c r="H144" s="220">
        <f>ROUNDDOWN(H141*H142*H143,0)</f>
        <v>683431</v>
      </c>
      <c r="L144" t="str">
        <f t="shared" si="10"/>
        <v>PPA</v>
      </c>
      <c r="M144" t="str">
        <f t="shared" si="12"/>
        <v>Golden Hills Wind Farm LLC</v>
      </c>
      <c r="N144" t="str">
        <f t="shared" si="11"/>
        <v>Eligible MWh Available for RCW 19.285 Compliance</v>
      </c>
    </row>
    <row r="145" spans="1:14" x14ac:dyDescent="0.25">
      <c r="A145" s="79"/>
      <c r="B145" s="79"/>
      <c r="C145" s="79"/>
      <c r="D145" s="87"/>
      <c r="E145" s="87"/>
      <c r="F145" s="87"/>
      <c r="G145" s="88"/>
      <c r="H145" s="89"/>
      <c r="L145" t="str">
        <f t="shared" si="10"/>
        <v>PPA</v>
      </c>
      <c r="M145" t="str">
        <f t="shared" si="12"/>
        <v>Golden Hills Wind Farm LLC</v>
      </c>
    </row>
    <row r="146" spans="1:14" ht="18.75" x14ac:dyDescent="0.3">
      <c r="A146" s="81" t="s">
        <v>148</v>
      </c>
      <c r="B146" s="79"/>
      <c r="C146" s="79"/>
      <c r="D146" s="19">
        <f>E146-1</f>
        <v>2019</v>
      </c>
      <c r="E146" s="19">
        <f>F146-1</f>
        <v>2020</v>
      </c>
      <c r="F146" s="19">
        <f>G146-1</f>
        <v>2021</v>
      </c>
      <c r="G146" s="19">
        <f>H146-1</f>
        <v>2022</v>
      </c>
      <c r="H146" s="19">
        <f>nReportingYear</f>
        <v>2023</v>
      </c>
      <c r="L146" t="str">
        <f t="shared" si="10"/>
        <v>PPA</v>
      </c>
      <c r="M146" t="str">
        <f t="shared" si="12"/>
        <v>Golden Hills Wind Farm LLC</v>
      </c>
    </row>
    <row r="147" spans="1:14" x14ac:dyDescent="0.25">
      <c r="A147" s="79"/>
      <c r="B147" s="2" t="s">
        <v>115</v>
      </c>
      <c r="C147" s="82"/>
      <c r="D147" s="124">
        <v>0</v>
      </c>
      <c r="E147" s="125">
        <v>0</v>
      </c>
      <c r="F147" s="125">
        <v>0</v>
      </c>
      <c r="G147" s="125">
        <v>0</v>
      </c>
      <c r="H147" s="126">
        <v>0</v>
      </c>
      <c r="L147" t="str">
        <f t="shared" si="10"/>
        <v>PPA</v>
      </c>
      <c r="M147" t="str">
        <f t="shared" si="12"/>
        <v>Golden Hills Wind Farm LLC</v>
      </c>
      <c r="N147" t="str">
        <f t="shared" si="11"/>
        <v>Extra Apprenticeship Credit</v>
      </c>
    </row>
    <row r="148" spans="1:14" x14ac:dyDescent="0.25">
      <c r="A148" s="79"/>
      <c r="B148" s="2" t="s">
        <v>119</v>
      </c>
      <c r="C148" s="82"/>
      <c r="D148" s="29">
        <v>0</v>
      </c>
      <c r="E148" s="127">
        <v>0</v>
      </c>
      <c r="F148" s="127">
        <v>0</v>
      </c>
      <c r="G148" s="127">
        <v>0</v>
      </c>
      <c r="H148" s="128">
        <v>0</v>
      </c>
      <c r="L148" t="str">
        <f t="shared" si="10"/>
        <v>PPA</v>
      </c>
      <c r="M148" t="str">
        <f t="shared" si="12"/>
        <v>Golden Hills Wind Farm LLC</v>
      </c>
      <c r="N148" t="str">
        <f t="shared" si="11"/>
        <v>Distributed Generation Bonus</v>
      </c>
    </row>
    <row r="149" spans="1:14" x14ac:dyDescent="0.25">
      <c r="A149" s="79"/>
      <c r="B149" s="1" t="s">
        <v>120</v>
      </c>
      <c r="C149" s="95"/>
      <c r="D149" s="90">
        <f>ROUND(D147+D148,0)</f>
        <v>0</v>
      </c>
      <c r="E149" s="90">
        <f>ROUND(E147+E148,0)</f>
        <v>0</v>
      </c>
      <c r="F149" s="90">
        <f>ROUND(F147+F148,0)</f>
        <v>0</v>
      </c>
      <c r="G149" s="90">
        <f>ROUND(G147+G148,0)</f>
        <v>0</v>
      </c>
      <c r="H149" s="90">
        <f>ROUND(H147+H148,0)</f>
        <v>0</v>
      </c>
      <c r="L149" t="str">
        <f t="shared" si="10"/>
        <v>PPA</v>
      </c>
      <c r="M149" t="str">
        <f t="shared" si="12"/>
        <v>Golden Hills Wind Farm LLC</v>
      </c>
      <c r="N149" t="str">
        <f t="shared" si="11"/>
        <v>Total Quantity from Non REC Eligible Generation</v>
      </c>
    </row>
    <row r="150" spans="1:14" x14ac:dyDescent="0.25">
      <c r="A150" s="79"/>
      <c r="B150" s="79"/>
      <c r="C150" s="79"/>
      <c r="D150" s="91"/>
      <c r="E150" s="91"/>
      <c r="F150" s="91"/>
      <c r="G150" s="91"/>
      <c r="H150" s="92"/>
      <c r="L150" t="str">
        <f t="shared" si="10"/>
        <v>PPA</v>
      </c>
      <c r="M150" t="str">
        <f t="shared" si="12"/>
        <v>Golden Hills Wind Farm LLC</v>
      </c>
    </row>
    <row r="151" spans="1:14" ht="18.75" x14ac:dyDescent="0.3">
      <c r="A151" s="81" t="s">
        <v>149</v>
      </c>
      <c r="B151" s="79"/>
      <c r="C151" s="79"/>
      <c r="D151" s="19">
        <f>E151-1</f>
        <v>2019</v>
      </c>
      <c r="E151" s="19">
        <f>F151-1</f>
        <v>2020</v>
      </c>
      <c r="F151" s="19">
        <f>G151-1</f>
        <v>2021</v>
      </c>
      <c r="G151" s="19">
        <f>H151-1</f>
        <v>2022</v>
      </c>
      <c r="H151" s="19">
        <f>nReportingYear</f>
        <v>2023</v>
      </c>
      <c r="L151" t="str">
        <f t="shared" si="10"/>
        <v>PPA</v>
      </c>
      <c r="M151" t="str">
        <f t="shared" si="12"/>
        <v>Golden Hills Wind Farm LLC</v>
      </c>
    </row>
    <row r="152" spans="1:14" x14ac:dyDescent="0.25">
      <c r="A152" s="79"/>
      <c r="B152" s="2" t="s">
        <v>140</v>
      </c>
      <c r="C152" s="82"/>
      <c r="D152" s="83">
        <f>-VLOOKUP($A138,tblSales,MATCH(D151,tvSales,0),FALSE)</f>
        <v>0</v>
      </c>
      <c r="E152" s="83">
        <f>-VLOOKUP($A138,tblSales,MATCH(E151,tvSales,0),FALSE)</f>
        <v>0</v>
      </c>
      <c r="F152" s="83">
        <f>-VLOOKUP($A138,tblSales,MATCH(F151,tvSales,0),FALSE)</f>
        <v>0</v>
      </c>
      <c r="G152" s="83">
        <f>-VLOOKUP($A138,tblSales,MATCH(G151,tvSales,0),FALSE)</f>
        <v>0</v>
      </c>
      <c r="H152" s="84">
        <f>-VLOOKUP($A138,tblSales,MATCH(H151,tvSales,0),FALSE)</f>
        <v>0</v>
      </c>
      <c r="L152" t="str">
        <f t="shared" si="10"/>
        <v>PPA</v>
      </c>
      <c r="M152" t="str">
        <f t="shared" si="12"/>
        <v>Golden Hills Wind Farm LLC</v>
      </c>
      <c r="N152" t="str">
        <f t="shared" si="11"/>
        <v>Quantity of RECs Sold</v>
      </c>
    </row>
    <row r="153" spans="1:14" x14ac:dyDescent="0.25">
      <c r="A153" s="79"/>
      <c r="B153" s="93" t="s">
        <v>141</v>
      </c>
      <c r="C153" s="8"/>
      <c r="D153" s="119">
        <v>0</v>
      </c>
      <c r="E153" s="119">
        <v>0</v>
      </c>
      <c r="F153" s="119">
        <v>0</v>
      </c>
      <c r="G153" s="119">
        <v>0</v>
      </c>
      <c r="H153" s="120">
        <v>0</v>
      </c>
      <c r="L153" t="str">
        <f t="shared" si="10"/>
        <v>PPA</v>
      </c>
      <c r="M153" t="str">
        <f t="shared" si="12"/>
        <v>Golden Hills Wind Farm LLC</v>
      </c>
      <c r="N153" t="str">
        <f t="shared" si="11"/>
        <v>Bonus Incentives Transferred</v>
      </c>
    </row>
    <row r="154" spans="1:14" x14ac:dyDescent="0.25">
      <c r="A154" s="79"/>
      <c r="B154" s="93" t="s">
        <v>142</v>
      </c>
      <c r="D154" s="121">
        <f>IF(VLOOKUP($A138,tblFacility,MATCH("Extra Apprenticeship Credit Eligibility",tvFacility,0),FALSE)="Y",ROUND(nApprenticeshipBonus*D152,0),0)</f>
        <v>0</v>
      </c>
      <c r="E154" s="122">
        <f>IF(VLOOKUP($A138,tblFacility,MATCH("Extra Apprenticeship Credit Eligibility",tvFacility,0),FALSE)="Y",ROUND(nApprenticeshipBonus*E152,0),0)</f>
        <v>0</v>
      </c>
      <c r="F154" s="122">
        <f>IF(VLOOKUP($A138,tblFacility,MATCH("Extra Apprenticeship Credit Eligibility",tvFacility,0),FALSE)="Y",ROUND(nApprenticeshipBonus*F152,0),0)</f>
        <v>0</v>
      </c>
      <c r="G154" s="122">
        <f>IF(VLOOKUP($A138,tblFacility,MATCH("Extra Apprenticeship Credit Eligibility",tvFacility,0),FALSE)="Y",ROUND(nApprenticeshipBonus*G152,0),0)</f>
        <v>0</v>
      </c>
      <c r="H154" s="123">
        <f>IF(VLOOKUP($A138,tblFacility,MATCH("Extra Apprenticeship Credit Eligibility",tvFacility,0),FALSE)="Y",ROUND(nApprenticeshipBonus*H152,0),0)</f>
        <v>0</v>
      </c>
      <c r="L154" t="str">
        <f t="shared" si="10"/>
        <v>PPA</v>
      </c>
      <c r="M154" t="str">
        <f t="shared" si="12"/>
        <v>Golden Hills Wind Farm LLC</v>
      </c>
      <c r="N154" t="str">
        <f t="shared" si="11"/>
        <v>Bonus Incentives Not Realized</v>
      </c>
    </row>
    <row r="155" spans="1:14" x14ac:dyDescent="0.25">
      <c r="A155" s="79"/>
      <c r="B155" s="1" t="s">
        <v>143</v>
      </c>
      <c r="C155" s="79"/>
      <c r="D155" s="94">
        <f>SUM(D152:D154)</f>
        <v>0</v>
      </c>
      <c r="E155" s="94">
        <f>SUM(E152:E154)</f>
        <v>0</v>
      </c>
      <c r="F155" s="94">
        <f>SUM(F152:F154)</f>
        <v>0</v>
      </c>
      <c r="G155" s="94">
        <f>SUM(G152:G154)</f>
        <v>0</v>
      </c>
      <c r="H155" s="94">
        <f>SUM(H152:H154)</f>
        <v>0</v>
      </c>
      <c r="L155" t="str">
        <f t="shared" si="10"/>
        <v>PPA</v>
      </c>
      <c r="M155" t="str">
        <f t="shared" si="12"/>
        <v>Golden Hills Wind Farm LLC</v>
      </c>
      <c r="N155" t="str">
        <f t="shared" si="11"/>
        <v>Total Sold / Transferred / Unrealized</v>
      </c>
    </row>
    <row r="156" spans="1:14" x14ac:dyDescent="0.25">
      <c r="A156" s="79"/>
      <c r="B156" s="95"/>
      <c r="C156" s="79"/>
      <c r="D156" s="88"/>
      <c r="E156" s="88"/>
      <c r="F156" s="88"/>
      <c r="G156" s="88"/>
      <c r="H156" s="94"/>
      <c r="L156" t="str">
        <f t="shared" si="10"/>
        <v>PPA</v>
      </c>
      <c r="M156" t="str">
        <f t="shared" si="12"/>
        <v>Golden Hills Wind Farm LLC</v>
      </c>
    </row>
    <row r="157" spans="1:14" ht="18.75" x14ac:dyDescent="0.3">
      <c r="A157" s="81" t="s">
        <v>134</v>
      </c>
      <c r="B157" s="79"/>
      <c r="C157" s="79"/>
      <c r="D157" s="19">
        <f>E157-1</f>
        <v>2019</v>
      </c>
      <c r="E157" s="19">
        <f>F157-1</f>
        <v>2020</v>
      </c>
      <c r="F157" s="19">
        <f>G157-1</f>
        <v>2021</v>
      </c>
      <c r="G157" s="19">
        <f>H157-1</f>
        <v>2022</v>
      </c>
      <c r="H157" s="19">
        <f>nReportingYear</f>
        <v>2023</v>
      </c>
      <c r="L157" t="str">
        <f t="shared" si="10"/>
        <v>PPA</v>
      </c>
      <c r="M157" t="str">
        <f t="shared" si="12"/>
        <v>Golden Hills Wind Farm LLC</v>
      </c>
    </row>
    <row r="158" spans="1:14" x14ac:dyDescent="0.25">
      <c r="A158" s="79"/>
      <c r="B158" s="2" t="str">
        <f>(D157-1) &amp; " Surplus Applied to " &amp; D157</f>
        <v>2018 Surplus Applied to 2019</v>
      </c>
      <c r="C158" s="79"/>
      <c r="D158" s="96">
        <v>0</v>
      </c>
      <c r="E158" s="97"/>
      <c r="F158" s="97"/>
      <c r="G158" s="97"/>
      <c r="H158" s="98"/>
      <c r="L158" t="str">
        <f t="shared" si="10"/>
        <v>PPA</v>
      </c>
      <c r="M158" t="str">
        <f t="shared" si="12"/>
        <v>Golden Hills Wind Farm LLC</v>
      </c>
      <c r="N158" t="str">
        <f t="shared" si="11"/>
        <v>2018 Surplus Applied to 2019</v>
      </c>
    </row>
    <row r="159" spans="1:14" x14ac:dyDescent="0.25">
      <c r="A159" s="79"/>
      <c r="B159" s="2" t="str">
        <f>D157 &amp; " Surplus Applied to " &amp; (D157-1)</f>
        <v>2019 Surplus Applied to 2018</v>
      </c>
      <c r="C159" s="79"/>
      <c r="D159" s="99">
        <v>0</v>
      </c>
      <c r="E159" s="100"/>
      <c r="F159" s="100"/>
      <c r="G159" s="100"/>
      <c r="H159" s="101"/>
      <c r="L159" t="str">
        <f t="shared" si="10"/>
        <v>PPA</v>
      </c>
      <c r="M159" t="str">
        <f t="shared" si="12"/>
        <v>Golden Hills Wind Farm LLC</v>
      </c>
      <c r="N159" t="str">
        <f t="shared" si="11"/>
        <v>2019 Surplus Applied to 2018</v>
      </c>
    </row>
    <row r="160" spans="1:14" x14ac:dyDescent="0.25">
      <c r="A160" s="79"/>
      <c r="B160" s="2" t="str">
        <f>(E157-1) &amp; " Surplus Applied to " &amp; E157</f>
        <v>2019 Surplus Applied to 2020</v>
      </c>
      <c r="C160" s="79"/>
      <c r="D160" s="102">
        <f>-E160</f>
        <v>0</v>
      </c>
      <c r="E160" s="103">
        <v>0</v>
      </c>
      <c r="F160" s="48"/>
      <c r="G160" s="48"/>
      <c r="H160" s="49"/>
      <c r="L160" t="str">
        <f t="shared" si="10"/>
        <v>PPA</v>
      </c>
      <c r="M160" t="str">
        <f t="shared" si="12"/>
        <v>Golden Hills Wind Farm LLC</v>
      </c>
      <c r="N160" t="str">
        <f t="shared" si="11"/>
        <v>2019 Surplus Applied to 2020</v>
      </c>
    </row>
    <row r="161" spans="1:14" x14ac:dyDescent="0.25">
      <c r="A161" s="79"/>
      <c r="B161" s="2" t="str">
        <f>E157 &amp; " Surplus Applied to " &amp; (E157-1)</f>
        <v>2020 Surplus Applied to 2019</v>
      </c>
      <c r="C161" s="79"/>
      <c r="D161" s="104">
        <f>-E161</f>
        <v>0</v>
      </c>
      <c r="E161" s="105">
        <v>0</v>
      </c>
      <c r="F161" s="100"/>
      <c r="G161" s="100"/>
      <c r="H161" s="101"/>
      <c r="L161" t="str">
        <f t="shared" si="10"/>
        <v>PPA</v>
      </c>
      <c r="M161" t="str">
        <f t="shared" si="12"/>
        <v>Golden Hills Wind Farm LLC</v>
      </c>
      <c r="N161" t="str">
        <f t="shared" si="11"/>
        <v>2020 Surplus Applied to 2019</v>
      </c>
    </row>
    <row r="162" spans="1:14" x14ac:dyDescent="0.25">
      <c r="A162" s="79"/>
      <c r="B162" s="2" t="str">
        <f>(F157-1) &amp; " Surplus Applied to " &amp; F157</f>
        <v>2020 Surplus Applied to 2021</v>
      </c>
      <c r="C162" s="79"/>
      <c r="D162" s="54"/>
      <c r="E162" s="106">
        <f>-F162</f>
        <v>0</v>
      </c>
      <c r="F162" s="51">
        <v>0</v>
      </c>
      <c r="G162" s="52"/>
      <c r="H162" s="53"/>
      <c r="L162" t="str">
        <f t="shared" si="10"/>
        <v>PPA</v>
      </c>
      <c r="M162" t="str">
        <f t="shared" si="12"/>
        <v>Golden Hills Wind Farm LLC</v>
      </c>
      <c r="N162" t="str">
        <f t="shared" si="11"/>
        <v>2020 Surplus Applied to 2021</v>
      </c>
    </row>
    <row r="163" spans="1:14" x14ac:dyDescent="0.25">
      <c r="A163" s="79"/>
      <c r="B163" s="2" t="str">
        <f>F157 &amp; " Surplus Applied to " &amp; (F157-1)</f>
        <v>2021 Surplus Applied to 2020</v>
      </c>
      <c r="C163" s="79"/>
      <c r="D163" s="107"/>
      <c r="E163" s="108">
        <f>-F163</f>
        <v>0</v>
      </c>
      <c r="F163" s="105">
        <v>0</v>
      </c>
      <c r="G163" s="100"/>
      <c r="H163" s="101"/>
      <c r="L163" t="str">
        <f t="shared" si="10"/>
        <v>PPA</v>
      </c>
      <c r="M163" t="str">
        <f t="shared" si="12"/>
        <v>Golden Hills Wind Farm LLC</v>
      </c>
      <c r="N163" t="str">
        <f t="shared" si="11"/>
        <v>2021 Surplus Applied to 2020</v>
      </c>
    </row>
    <row r="164" spans="1:14" x14ac:dyDescent="0.25">
      <c r="A164" s="79"/>
      <c r="B164" s="2" t="str">
        <f>(G157-1) &amp; " Surplus Applied to " &amp; G157</f>
        <v>2021 Surplus Applied to 2022</v>
      </c>
      <c r="C164" s="79"/>
      <c r="D164" s="54"/>
      <c r="E164" s="52"/>
      <c r="F164" s="106">
        <f>-G164</f>
        <v>0</v>
      </c>
      <c r="G164" s="51">
        <v>0</v>
      </c>
      <c r="H164" s="53"/>
      <c r="L164" t="str">
        <f t="shared" si="10"/>
        <v>PPA</v>
      </c>
      <c r="M164" t="str">
        <f t="shared" si="12"/>
        <v>Golden Hills Wind Farm LLC</v>
      </c>
      <c r="N164" t="str">
        <f t="shared" si="11"/>
        <v>2021 Surplus Applied to 2022</v>
      </c>
    </row>
    <row r="165" spans="1:14" x14ac:dyDescent="0.25">
      <c r="A165" s="79"/>
      <c r="B165" s="2" t="str">
        <f>G157 &amp; " Surplus Applied to " &amp; (G157-1)</f>
        <v>2022 Surplus Applied to 2021</v>
      </c>
      <c r="C165" s="79"/>
      <c r="D165" s="107"/>
      <c r="E165" s="100"/>
      <c r="F165" s="108">
        <f>-G165</f>
        <v>0</v>
      </c>
      <c r="G165" s="105">
        <v>0</v>
      </c>
      <c r="H165" s="101"/>
      <c r="L165" t="str">
        <f t="shared" si="10"/>
        <v>PPA</v>
      </c>
      <c r="M165" t="str">
        <f t="shared" si="12"/>
        <v>Golden Hills Wind Farm LLC</v>
      </c>
      <c r="N165" t="str">
        <f t="shared" si="11"/>
        <v>2022 Surplus Applied to 2021</v>
      </c>
    </row>
    <row r="166" spans="1:14" x14ac:dyDescent="0.25">
      <c r="A166" s="79"/>
      <c r="B166" s="2" t="str">
        <f>(H157-1) &amp; " Surplus Applied to " &amp; H157</f>
        <v>2022 Surplus Applied to 2023</v>
      </c>
      <c r="C166" s="79"/>
      <c r="D166" s="54"/>
      <c r="E166" s="52"/>
      <c r="F166" s="52"/>
      <c r="G166" s="106">
        <f>-H166</f>
        <v>0</v>
      </c>
      <c r="H166" s="55">
        <v>0</v>
      </c>
      <c r="L166" t="str">
        <f t="shared" si="10"/>
        <v>PPA</v>
      </c>
      <c r="M166" t="str">
        <f t="shared" si="12"/>
        <v>Golden Hills Wind Farm LLC</v>
      </c>
      <c r="N166" t="str">
        <f t="shared" si="11"/>
        <v>2022 Surplus Applied to 2023</v>
      </c>
    </row>
    <row r="167" spans="1:14" x14ac:dyDescent="0.25">
      <c r="A167" s="79"/>
      <c r="B167" s="2" t="str">
        <f>H157 &amp; " Surplus Applied to " &amp; (H157-1)</f>
        <v>2023 Surplus Applied to 2022</v>
      </c>
      <c r="C167" s="79"/>
      <c r="D167" s="109"/>
      <c r="E167" s="110"/>
      <c r="F167" s="110"/>
      <c r="G167" s="111">
        <f>-H167</f>
        <v>0</v>
      </c>
      <c r="H167" s="112">
        <v>0</v>
      </c>
      <c r="L167" t="str">
        <f t="shared" si="10"/>
        <v>PPA</v>
      </c>
      <c r="M167" t="str">
        <f t="shared" si="12"/>
        <v>Golden Hills Wind Farm LLC</v>
      </c>
      <c r="N167" t="str">
        <f t="shared" si="11"/>
        <v>2023 Surplus Applied to 2022</v>
      </c>
    </row>
    <row r="168" spans="1:14" x14ac:dyDescent="0.25">
      <c r="A168" s="79"/>
      <c r="B168" s="1" t="s">
        <v>135</v>
      </c>
      <c r="C168" s="79"/>
      <c r="D168" s="94">
        <f>SUM(D158:D167)</f>
        <v>0</v>
      </c>
      <c r="E168" s="94">
        <f>SUM(E158:E167)</f>
        <v>0</v>
      </c>
      <c r="F168" s="94">
        <f>SUM(F158:F167)</f>
        <v>0</v>
      </c>
      <c r="G168" s="94">
        <f>SUM(G158:G167)</f>
        <v>0</v>
      </c>
      <c r="H168" s="94">
        <f>SUM(H158:H167)</f>
        <v>0</v>
      </c>
      <c r="L168" t="str">
        <f t="shared" si="10"/>
        <v>PPA</v>
      </c>
      <c r="M168" t="str">
        <f t="shared" si="12"/>
        <v>Golden Hills Wind Farm LLC</v>
      </c>
      <c r="N168" t="str">
        <f t="shared" si="11"/>
        <v>Net Surplus Adjustments</v>
      </c>
    </row>
    <row r="169" spans="1:14" x14ac:dyDescent="0.25">
      <c r="A169" s="79"/>
      <c r="B169" s="95"/>
      <c r="C169" s="79"/>
      <c r="D169" s="94"/>
      <c r="E169" s="94"/>
      <c r="F169" s="94"/>
      <c r="G169" s="94"/>
      <c r="H169" s="94"/>
      <c r="L169" t="str">
        <f t="shared" si="10"/>
        <v>PPA</v>
      </c>
      <c r="M169" t="str">
        <f t="shared" si="12"/>
        <v>Golden Hills Wind Farm LLC</v>
      </c>
    </row>
    <row r="170" spans="1:14" x14ac:dyDescent="0.25">
      <c r="A170" s="79"/>
      <c r="B170" s="1" t="s">
        <v>136</v>
      </c>
      <c r="C170" s="82"/>
      <c r="D170" s="113">
        <v>0</v>
      </c>
      <c r="E170" s="114">
        <v>0</v>
      </c>
      <c r="F170" s="114">
        <v>0</v>
      </c>
      <c r="G170" s="114">
        <v>0</v>
      </c>
      <c r="H170" s="115">
        <v>0</v>
      </c>
      <c r="L170" t="str">
        <f t="shared" si="10"/>
        <v>PPA</v>
      </c>
      <c r="M170" t="str">
        <f t="shared" si="12"/>
        <v>Golden Hills Wind Farm LLC</v>
      </c>
      <c r="N170" t="str">
        <f t="shared" si="11"/>
        <v>Adjustment for Events Beyond Control</v>
      </c>
    </row>
    <row r="171" spans="1:14" x14ac:dyDescent="0.25">
      <c r="A171" s="79"/>
      <c r="B171" s="95"/>
      <c r="C171" s="79"/>
      <c r="D171" s="94"/>
      <c r="E171" s="94"/>
      <c r="F171" s="94"/>
      <c r="G171" s="94"/>
      <c r="H171" s="94"/>
      <c r="L171" t="str">
        <f t="shared" si="10"/>
        <v>PPA</v>
      </c>
      <c r="M171" t="str">
        <f t="shared" si="12"/>
        <v>Golden Hills Wind Farm LLC</v>
      </c>
    </row>
    <row r="172" spans="1:14" ht="18.75" x14ac:dyDescent="0.3">
      <c r="A172" s="81" t="s">
        <v>150</v>
      </c>
      <c r="B172" s="79"/>
      <c r="C172" s="82"/>
      <c r="D172" s="116">
        <f>SUM(D144,D149,D155,D168,D170)</f>
        <v>0</v>
      </c>
      <c r="E172" s="116">
        <f>SUM(E144,E149,E155,E168,E170)</f>
        <v>0</v>
      </c>
      <c r="F172" s="116">
        <f>SUM(F144,F149,F155,F168,F170)</f>
        <v>0</v>
      </c>
      <c r="G172" s="116">
        <f>SUM(G144,G149,G155,G168,G170)</f>
        <v>316787</v>
      </c>
      <c r="H172" s="117">
        <f>SUM(H144,H149,H155,H168,H170)</f>
        <v>683431</v>
      </c>
      <c r="L172" t="str">
        <f t="shared" si="10"/>
        <v>PPA</v>
      </c>
      <c r="M172" t="str">
        <f t="shared" si="12"/>
        <v>Golden Hills Wind Farm LLC</v>
      </c>
    </row>
    <row r="173" spans="1:14" x14ac:dyDescent="0.25">
      <c r="A173" s="79"/>
      <c r="B173" s="95"/>
      <c r="C173" s="118" t="s">
        <v>138</v>
      </c>
      <c r="D173" s="94">
        <v>0</v>
      </c>
      <c r="E173" s="94">
        <v>0</v>
      </c>
      <c r="F173" s="94">
        <v>0</v>
      </c>
      <c r="G173" s="94">
        <v>0</v>
      </c>
      <c r="H173" s="94">
        <v>0</v>
      </c>
      <c r="L173" t="str">
        <f t="shared" si="10"/>
        <v>PPA</v>
      </c>
      <c r="M173" t="str">
        <f t="shared" si="12"/>
        <v>Golden Hills Wind Farm LLC</v>
      </c>
    </row>
    <row r="174" spans="1:14" x14ac:dyDescent="0.25">
      <c r="A174" s="79" t="str">
        <f>IF(ISBLANK(VLOOKUP($A138,tblFacility,MATCH("Notes",tvFacility,0),FALSE)),"",VLOOKUP($A138,tblFacility,MATCH("Notes",tvFacility,0),FALSE))</f>
        <v/>
      </c>
      <c r="B174" s="79"/>
      <c r="C174" s="79"/>
      <c r="D174" s="80"/>
      <c r="E174" s="80"/>
      <c r="F174" s="80"/>
      <c r="G174" s="80"/>
      <c r="H174" s="80"/>
      <c r="L174" t="str">
        <f t="shared" si="10"/>
        <v>PPA</v>
      </c>
      <c r="M174" t="str">
        <f t="shared" si="12"/>
        <v>Golden Hills Wind Farm LLC</v>
      </c>
    </row>
    <row r="175" spans="1:14" x14ac:dyDescent="0.25">
      <c r="L175" t="str">
        <f t="shared" si="10"/>
        <v>PPA</v>
      </c>
      <c r="M175" t="str">
        <f t="shared" si="12"/>
        <v>Golden Hills Wind Farm LLC</v>
      </c>
    </row>
    <row r="176" spans="1:14" ht="21" x14ac:dyDescent="0.35">
      <c r="A176" s="74">
        <f>A138+1</f>
        <v>4</v>
      </c>
      <c r="B176" s="74"/>
      <c r="C176" s="75" t="str">
        <f>VLOOKUP(A176,tblFacility,MATCH("Facility Name",tvFacility,0),FALSE)</f>
        <v>Hopkins Ridge</v>
      </c>
      <c r="D176" s="76"/>
      <c r="E176" s="77"/>
      <c r="F176" s="77"/>
      <c r="G176" s="77"/>
      <c r="H176" s="78"/>
      <c r="L176" t="str">
        <f t="shared" si="10"/>
        <v>PSE owned</v>
      </c>
      <c r="M176" t="str">
        <f>C176</f>
        <v>Hopkins Ridge</v>
      </c>
    </row>
    <row r="177" spans="1:14" x14ac:dyDescent="0.25">
      <c r="A177" s="79"/>
      <c r="B177" s="79"/>
      <c r="C177" s="79" t="str">
        <f>VLOOKUP(A176,tblFacility,MATCH("Facility Status",tvFacility,0),FALSE)</f>
        <v>PSE owned</v>
      </c>
      <c r="D177" s="80"/>
      <c r="E177" s="80"/>
      <c r="F177" s="80"/>
      <c r="G177" s="80"/>
      <c r="H177" s="80"/>
      <c r="L177" t="str">
        <f t="shared" si="10"/>
        <v>PSE owned</v>
      </c>
      <c r="M177" t="str">
        <f t="shared" ref="M177:M213" si="13">M176</f>
        <v>Hopkins Ridge</v>
      </c>
    </row>
    <row r="178" spans="1:14" ht="18.75" x14ac:dyDescent="0.3">
      <c r="A178" s="81" t="s">
        <v>146</v>
      </c>
      <c r="B178" s="81"/>
      <c r="C178" s="79"/>
      <c r="D178" s="19">
        <f>E178-1</f>
        <v>2019</v>
      </c>
      <c r="E178" s="19">
        <f>F178-1</f>
        <v>2020</v>
      </c>
      <c r="F178" s="19">
        <f>G178-1</f>
        <v>2021</v>
      </c>
      <c r="G178" s="19">
        <f>H178-1</f>
        <v>2022</v>
      </c>
      <c r="H178" s="19">
        <f>nReportingYear</f>
        <v>2023</v>
      </c>
      <c r="L178" t="str">
        <f t="shared" si="10"/>
        <v>PSE owned</v>
      </c>
      <c r="M178" t="str">
        <f t="shared" si="13"/>
        <v>Hopkins Ridge</v>
      </c>
    </row>
    <row r="179" spans="1:14" x14ac:dyDescent="0.25">
      <c r="A179" s="79"/>
      <c r="B179" s="2" t="str">
        <f>"Total MWh Produced from " &amp;C176</f>
        <v>Total MWh Produced from Hopkins Ridge</v>
      </c>
      <c r="C179" s="82"/>
      <c r="D179" s="83">
        <f>VLOOKUP($A176,tblTotalMWh,MATCH(D178,tvTotalMWh,0),FALSE)</f>
        <v>324844</v>
      </c>
      <c r="E179" s="83">
        <f>VLOOKUP($A176,tblTotalMWh,MATCH(E178,tvTotalMWh,0),FALSE)</f>
        <v>456184</v>
      </c>
      <c r="F179" s="83">
        <f>VLOOKUP($A176,tblTotalMWh,MATCH(F178,tvTotalMWh,0),FALSE)</f>
        <v>399017</v>
      </c>
      <c r="G179" s="83">
        <f>VLOOKUP($A176,tblTotalMWh,MATCH(G178,tvTotalMWh,0),FALSE)</f>
        <v>334611</v>
      </c>
      <c r="H179" s="84">
        <f>VLOOKUP($A176,tblTotalMWh,MATCH(H178,tvTotalMWh,0),FALSE)</f>
        <v>393780.62543399999</v>
      </c>
      <c r="L179" t="str">
        <f t="shared" si="10"/>
        <v>PSE owned</v>
      </c>
      <c r="M179" t="str">
        <f t="shared" si="13"/>
        <v>Hopkins Ridge</v>
      </c>
      <c r="N179" t="str">
        <f t="shared" si="11"/>
        <v>Total MWh Produced from Hopkins Ridge</v>
      </c>
    </row>
    <row r="180" spans="1:14" x14ac:dyDescent="0.25">
      <c r="A180" s="79"/>
      <c r="B180" s="2" t="s">
        <v>105</v>
      </c>
      <c r="C180" s="82"/>
      <c r="D180" s="218">
        <f>VLOOKUP($A176,tblFacility,MATCH("% Qualifying under RCW 19.285",tvFacility,0),FALSE)</f>
        <v>1</v>
      </c>
      <c r="E180" s="218">
        <f>VLOOKUP($A176,tblFacility,MATCH("% Qualifying under RCW 19.285",tvFacility,0),FALSE)</f>
        <v>1</v>
      </c>
      <c r="F180" s="218">
        <f>VLOOKUP($A176,tblFacility,MATCH("% Qualifying under RCW 19.285",tvFacility,0),FALSE)</f>
        <v>1</v>
      </c>
      <c r="G180" s="218">
        <f>VLOOKUP($A176,tblFacility,MATCH("% Qualifying under RCW 19.285",tvFacility,0),FALSE)</f>
        <v>1</v>
      </c>
      <c r="H180" s="219">
        <f>VLOOKUP($A176,tblFacility,MATCH("% Qualifying under RCW 19.285",tvFacility,0),FALSE)</f>
        <v>1</v>
      </c>
      <c r="L180" t="str">
        <f t="shared" si="10"/>
        <v>PSE owned</v>
      </c>
      <c r="M180" t="str">
        <f t="shared" si="13"/>
        <v>Hopkins Ridge</v>
      </c>
      <c r="N180" t="str">
        <f t="shared" si="11"/>
        <v>Percent of MWh Qualifying Under RCW 19.285</v>
      </c>
    </row>
    <row r="181" spans="1:14" x14ac:dyDescent="0.25">
      <c r="A181" s="79"/>
      <c r="B181" s="2" t="s">
        <v>147</v>
      </c>
      <c r="C181" s="82"/>
      <c r="D181" s="85">
        <f>VLOOKUP($A176,tblFacility,MATCH("% Qualifying Allocated to WA",tvFacility,0),FALSE)</f>
        <v>1</v>
      </c>
      <c r="E181" s="85">
        <f>VLOOKUP($A176,tblFacility,MATCH("% Qualifying Allocated to WA",tvFacility,0),FALSE)</f>
        <v>1</v>
      </c>
      <c r="F181" s="85">
        <f>VLOOKUP($A176,tblFacility,MATCH("% Qualifying Allocated to WA",tvFacility,0),FALSE)</f>
        <v>1</v>
      </c>
      <c r="G181" s="85">
        <f>VLOOKUP($A176,tblFacility,MATCH("% Qualifying Allocated to WA",tvFacility,0),FALSE)</f>
        <v>1</v>
      </c>
      <c r="H181" s="86">
        <f>VLOOKUP($A176,tblFacility,MATCH("% Qualifying Allocated to WA",tvFacility,0),FALSE)</f>
        <v>1</v>
      </c>
      <c r="L181" t="str">
        <f t="shared" si="10"/>
        <v>PSE owned</v>
      </c>
      <c r="M181" t="str">
        <f t="shared" si="13"/>
        <v>Hopkins Ridge</v>
      </c>
      <c r="N181" t="str">
        <f t="shared" si="11"/>
        <v>Percent of Qualifying MWh Allocated to WA</v>
      </c>
    </row>
    <row r="182" spans="1:14" x14ac:dyDescent="0.25">
      <c r="A182" s="79"/>
      <c r="B182" s="1" t="s">
        <v>104</v>
      </c>
      <c r="C182" s="95"/>
      <c r="D182" s="220">
        <f>ROUNDDOWN(D179*D180*D181,0)</f>
        <v>324844</v>
      </c>
      <c r="E182" s="220">
        <f>ROUNDDOWN(E179*E180*E181,0)</f>
        <v>456184</v>
      </c>
      <c r="F182" s="220">
        <f>ROUNDDOWN(F179*F180*F181,0)</f>
        <v>399017</v>
      </c>
      <c r="G182" s="220">
        <f>ROUNDDOWN(G179*G180*G181,0)</f>
        <v>334611</v>
      </c>
      <c r="H182" s="220">
        <f>ROUNDDOWN(H179*H180*H181,0)</f>
        <v>393780</v>
      </c>
      <c r="L182" t="str">
        <f t="shared" si="10"/>
        <v>PSE owned</v>
      </c>
      <c r="M182" t="str">
        <f t="shared" si="13"/>
        <v>Hopkins Ridge</v>
      </c>
      <c r="N182" t="str">
        <f t="shared" si="11"/>
        <v>Eligible MWh Available for RCW 19.285 Compliance</v>
      </c>
    </row>
    <row r="183" spans="1:14" x14ac:dyDescent="0.25">
      <c r="A183" s="79"/>
      <c r="B183" s="79"/>
      <c r="C183" s="79"/>
      <c r="D183" s="87"/>
      <c r="E183" s="87"/>
      <c r="F183" s="87"/>
      <c r="G183" s="88"/>
      <c r="H183" s="89"/>
      <c r="L183" t="str">
        <f t="shared" si="10"/>
        <v>PSE owned</v>
      </c>
      <c r="M183" t="str">
        <f t="shared" si="13"/>
        <v>Hopkins Ridge</v>
      </c>
    </row>
    <row r="184" spans="1:14" ht="18.75" x14ac:dyDescent="0.3">
      <c r="A184" s="81" t="s">
        <v>148</v>
      </c>
      <c r="B184" s="79"/>
      <c r="C184" s="79"/>
      <c r="D184" s="19">
        <f>E184-1</f>
        <v>2019</v>
      </c>
      <c r="E184" s="19">
        <f>F184-1</f>
        <v>2020</v>
      </c>
      <c r="F184" s="19">
        <f>G184-1</f>
        <v>2021</v>
      </c>
      <c r="G184" s="19">
        <f>H184-1</f>
        <v>2022</v>
      </c>
      <c r="H184" s="19">
        <f>nReportingYear</f>
        <v>2023</v>
      </c>
      <c r="L184" t="str">
        <f t="shared" si="10"/>
        <v>PSE owned</v>
      </c>
      <c r="M184" t="str">
        <f t="shared" si="13"/>
        <v>Hopkins Ridge</v>
      </c>
    </row>
    <row r="185" spans="1:14" x14ac:dyDescent="0.25">
      <c r="A185" s="79"/>
      <c r="B185" s="2" t="s">
        <v>115</v>
      </c>
      <c r="C185" s="82"/>
      <c r="D185" s="124">
        <v>0</v>
      </c>
      <c r="E185" s="125">
        <v>0</v>
      </c>
      <c r="F185" s="125">
        <v>0</v>
      </c>
      <c r="G185" s="125">
        <v>0</v>
      </c>
      <c r="H185" s="126">
        <v>0</v>
      </c>
      <c r="L185" t="str">
        <f t="shared" si="10"/>
        <v>PSE owned</v>
      </c>
      <c r="M185" t="str">
        <f t="shared" si="13"/>
        <v>Hopkins Ridge</v>
      </c>
      <c r="N185" t="str">
        <f t="shared" si="11"/>
        <v>Extra Apprenticeship Credit</v>
      </c>
    </row>
    <row r="186" spans="1:14" x14ac:dyDescent="0.25">
      <c r="A186" s="79"/>
      <c r="B186" s="2" t="s">
        <v>119</v>
      </c>
      <c r="C186" s="82"/>
      <c r="D186" s="29">
        <v>0</v>
      </c>
      <c r="E186" s="127">
        <v>0</v>
      </c>
      <c r="F186" s="127">
        <v>0</v>
      </c>
      <c r="G186" s="127">
        <v>0</v>
      </c>
      <c r="H186" s="128">
        <v>0</v>
      </c>
      <c r="L186" t="str">
        <f t="shared" si="10"/>
        <v>PSE owned</v>
      </c>
      <c r="M186" t="str">
        <f t="shared" si="13"/>
        <v>Hopkins Ridge</v>
      </c>
      <c r="N186" t="str">
        <f t="shared" si="11"/>
        <v>Distributed Generation Bonus</v>
      </c>
    </row>
    <row r="187" spans="1:14" x14ac:dyDescent="0.25">
      <c r="A187" s="79"/>
      <c r="B187" s="1" t="s">
        <v>120</v>
      </c>
      <c r="C187" s="95"/>
      <c r="D187" s="90">
        <f>ROUND(D185+D186,0)</f>
        <v>0</v>
      </c>
      <c r="E187" s="90">
        <f>ROUND(E185+E186,0)</f>
        <v>0</v>
      </c>
      <c r="F187" s="90">
        <f>ROUND(F185+F186,0)</f>
        <v>0</v>
      </c>
      <c r="G187" s="90">
        <f>ROUND(G185+G186,0)</f>
        <v>0</v>
      </c>
      <c r="H187" s="90">
        <f>ROUND(H185+H186,0)</f>
        <v>0</v>
      </c>
      <c r="L187" t="str">
        <f t="shared" si="10"/>
        <v>PSE owned</v>
      </c>
      <c r="M187" t="str">
        <f t="shared" si="13"/>
        <v>Hopkins Ridge</v>
      </c>
      <c r="N187" t="str">
        <f t="shared" si="11"/>
        <v>Total Quantity from Non REC Eligible Generation</v>
      </c>
    </row>
    <row r="188" spans="1:14" x14ac:dyDescent="0.25">
      <c r="A188" s="79"/>
      <c r="B188" s="79"/>
      <c r="C188" s="79"/>
      <c r="D188" s="91"/>
      <c r="E188" s="91"/>
      <c r="F188" s="91"/>
      <c r="G188" s="91"/>
      <c r="H188" s="92"/>
      <c r="L188" t="str">
        <f t="shared" si="10"/>
        <v>PSE owned</v>
      </c>
      <c r="M188" t="str">
        <f t="shared" si="13"/>
        <v>Hopkins Ridge</v>
      </c>
    </row>
    <row r="189" spans="1:14" ht="18.75" x14ac:dyDescent="0.3">
      <c r="A189" s="81" t="s">
        <v>149</v>
      </c>
      <c r="B189" s="79"/>
      <c r="C189" s="79"/>
      <c r="D189" s="19">
        <f>E189-1</f>
        <v>2019</v>
      </c>
      <c r="E189" s="19">
        <f>F189-1</f>
        <v>2020</v>
      </c>
      <c r="F189" s="19">
        <f>G189-1</f>
        <v>2021</v>
      </c>
      <c r="G189" s="19">
        <f>H189-1</f>
        <v>2022</v>
      </c>
      <c r="H189" s="19">
        <f>nReportingYear</f>
        <v>2023</v>
      </c>
      <c r="L189" t="str">
        <f t="shared" si="10"/>
        <v>PSE owned</v>
      </c>
      <c r="M189" t="str">
        <f t="shared" si="13"/>
        <v>Hopkins Ridge</v>
      </c>
    </row>
    <row r="190" spans="1:14" x14ac:dyDescent="0.25">
      <c r="A190" s="79"/>
      <c r="B190" s="2" t="s">
        <v>140</v>
      </c>
      <c r="C190" s="82"/>
      <c r="D190" s="83">
        <f>-VLOOKUP($A176,tblSales,MATCH(D189,tvSales,0),FALSE)</f>
        <v>-25000</v>
      </c>
      <c r="E190" s="83">
        <f>-VLOOKUP($A176,tblSales,MATCH(E189,tvSales,0),FALSE)</f>
        <v>0</v>
      </c>
      <c r="F190" s="83">
        <f>-VLOOKUP($A176,tblSales,MATCH(F189,tvSales,0),FALSE)</f>
        <v>0</v>
      </c>
      <c r="G190" s="83">
        <f>-VLOOKUP($A176,tblSales,MATCH(G189,tvSales,0),FALSE)</f>
        <v>0</v>
      </c>
      <c r="H190" s="84">
        <f>-VLOOKUP($A176,tblSales,MATCH(H189,tvSales,0),FALSE)</f>
        <v>0</v>
      </c>
      <c r="L190" t="str">
        <f t="shared" si="10"/>
        <v>PSE owned</v>
      </c>
      <c r="M190" t="str">
        <f t="shared" si="13"/>
        <v>Hopkins Ridge</v>
      </c>
      <c r="N190" t="str">
        <f t="shared" si="11"/>
        <v>Quantity of RECs Sold</v>
      </c>
    </row>
    <row r="191" spans="1:14" x14ac:dyDescent="0.25">
      <c r="A191" s="79"/>
      <c r="B191" s="93" t="s">
        <v>141</v>
      </c>
      <c r="C191" s="8"/>
      <c r="D191" s="119">
        <v>0</v>
      </c>
      <c r="E191" s="119">
        <v>0</v>
      </c>
      <c r="F191" s="119">
        <v>0</v>
      </c>
      <c r="G191" s="119">
        <v>0</v>
      </c>
      <c r="H191" s="120">
        <v>0</v>
      </c>
      <c r="L191" t="str">
        <f t="shared" ref="L191:L254" si="14">VLOOKUP(M191,$B$5:$D$48,3)</f>
        <v>PSE owned</v>
      </c>
      <c r="M191" t="str">
        <f t="shared" si="13"/>
        <v>Hopkins Ridge</v>
      </c>
      <c r="N191" t="str">
        <f t="shared" ref="N191:N246" si="15">B191</f>
        <v>Bonus Incentives Transferred</v>
      </c>
    </row>
    <row r="192" spans="1:14" x14ac:dyDescent="0.25">
      <c r="A192" s="79"/>
      <c r="B192" s="93" t="s">
        <v>142</v>
      </c>
      <c r="D192" s="121">
        <f>IF(VLOOKUP($A176,tblFacility,MATCH("Extra Apprenticeship Credit Eligibility",tvFacility,0),FALSE)="Y",ROUND(nApprenticeshipBonus*D190,0),0)</f>
        <v>0</v>
      </c>
      <c r="E192" s="122">
        <f>IF(VLOOKUP($A176,tblFacility,MATCH("Extra Apprenticeship Credit Eligibility",tvFacility,0),FALSE)="Y",ROUND(nApprenticeshipBonus*E190,0),0)</f>
        <v>0</v>
      </c>
      <c r="F192" s="122">
        <f>IF(VLOOKUP($A176,tblFacility,MATCH("Extra Apprenticeship Credit Eligibility",tvFacility,0),FALSE)="Y",ROUND(nApprenticeshipBonus*F190,0),0)</f>
        <v>0</v>
      </c>
      <c r="G192" s="122">
        <f>IF(VLOOKUP($A176,tblFacility,MATCH("Extra Apprenticeship Credit Eligibility",tvFacility,0),FALSE)="Y",ROUND(nApprenticeshipBonus*G190,0),0)</f>
        <v>0</v>
      </c>
      <c r="H192" s="123">
        <f>IF(VLOOKUP($A176,tblFacility,MATCH("Extra Apprenticeship Credit Eligibility",tvFacility,0),FALSE)="Y",ROUND(nApprenticeshipBonus*H190,0),0)</f>
        <v>0</v>
      </c>
      <c r="L192" t="str">
        <f t="shared" si="14"/>
        <v>PSE owned</v>
      </c>
      <c r="M192" t="str">
        <f t="shared" si="13"/>
        <v>Hopkins Ridge</v>
      </c>
      <c r="N192" t="str">
        <f t="shared" si="15"/>
        <v>Bonus Incentives Not Realized</v>
      </c>
    </row>
    <row r="193" spans="1:14" x14ac:dyDescent="0.25">
      <c r="A193" s="79"/>
      <c r="B193" s="1" t="s">
        <v>143</v>
      </c>
      <c r="C193" s="79"/>
      <c r="D193" s="94">
        <f>SUM(D190:D192)</f>
        <v>-25000</v>
      </c>
      <c r="E193" s="94">
        <f>SUM(E190:E192)</f>
        <v>0</v>
      </c>
      <c r="F193" s="94">
        <f>SUM(F190:F192)</f>
        <v>0</v>
      </c>
      <c r="G193" s="94">
        <f>SUM(G190:G192)</f>
        <v>0</v>
      </c>
      <c r="H193" s="94">
        <f>SUM(H190:H192)</f>
        <v>0</v>
      </c>
      <c r="L193" t="str">
        <f t="shared" si="14"/>
        <v>PSE owned</v>
      </c>
      <c r="M193" t="str">
        <f t="shared" si="13"/>
        <v>Hopkins Ridge</v>
      </c>
      <c r="N193" t="str">
        <f t="shared" si="15"/>
        <v>Total Sold / Transferred / Unrealized</v>
      </c>
    </row>
    <row r="194" spans="1:14" x14ac:dyDescent="0.25">
      <c r="A194" s="79"/>
      <c r="B194" s="95"/>
      <c r="C194" s="79"/>
      <c r="D194" s="88"/>
      <c r="E194" s="88"/>
      <c r="F194" s="88"/>
      <c r="G194" s="88"/>
      <c r="H194" s="94"/>
      <c r="L194" t="str">
        <f t="shared" si="14"/>
        <v>PSE owned</v>
      </c>
      <c r="M194" t="str">
        <f t="shared" si="13"/>
        <v>Hopkins Ridge</v>
      </c>
    </row>
    <row r="195" spans="1:14" ht="18.75" x14ac:dyDescent="0.3">
      <c r="A195" s="81" t="s">
        <v>134</v>
      </c>
      <c r="B195" s="79"/>
      <c r="C195" s="79"/>
      <c r="D195" s="19">
        <f>E195-1</f>
        <v>2019</v>
      </c>
      <c r="E195" s="19">
        <f>F195-1</f>
        <v>2020</v>
      </c>
      <c r="F195" s="19">
        <f>G195-1</f>
        <v>2021</v>
      </c>
      <c r="G195" s="19">
        <f>H195-1</f>
        <v>2022</v>
      </c>
      <c r="H195" s="19">
        <f>nReportingYear</f>
        <v>2023</v>
      </c>
      <c r="L195" t="str">
        <f t="shared" si="14"/>
        <v>PSE owned</v>
      </c>
      <c r="M195" t="str">
        <f t="shared" si="13"/>
        <v>Hopkins Ridge</v>
      </c>
    </row>
    <row r="196" spans="1:14" x14ac:dyDescent="0.25">
      <c r="A196" s="79"/>
      <c r="B196" s="2" t="str">
        <f>(D195-1) &amp; " Surplus Applied to " &amp; D195</f>
        <v>2018 Surplus Applied to 2019</v>
      </c>
      <c r="C196" s="79"/>
      <c r="D196" s="96">
        <v>215750</v>
      </c>
      <c r="E196" s="97"/>
      <c r="F196" s="97"/>
      <c r="G196" s="97"/>
      <c r="H196" s="98"/>
      <c r="L196" t="str">
        <f t="shared" si="14"/>
        <v>PSE owned</v>
      </c>
      <c r="M196" t="str">
        <f t="shared" si="13"/>
        <v>Hopkins Ridge</v>
      </c>
      <c r="N196" t="str">
        <f t="shared" si="15"/>
        <v>2018 Surplus Applied to 2019</v>
      </c>
    </row>
    <row r="197" spans="1:14" x14ac:dyDescent="0.25">
      <c r="A197" s="79"/>
      <c r="B197" s="2" t="str">
        <f>D195 &amp; " Surplus Applied to " &amp; (D195-1)</f>
        <v>2019 Surplus Applied to 2018</v>
      </c>
      <c r="C197" s="79"/>
      <c r="D197" s="99">
        <v>0</v>
      </c>
      <c r="E197" s="100"/>
      <c r="F197" s="100"/>
      <c r="G197" s="100"/>
      <c r="H197" s="101"/>
      <c r="L197" t="str">
        <f t="shared" si="14"/>
        <v>PSE owned</v>
      </c>
      <c r="M197" t="str">
        <f t="shared" si="13"/>
        <v>Hopkins Ridge</v>
      </c>
      <c r="N197" t="str">
        <f t="shared" si="15"/>
        <v>2019 Surplus Applied to 2018</v>
      </c>
    </row>
    <row r="198" spans="1:14" x14ac:dyDescent="0.25">
      <c r="A198" s="79"/>
      <c r="B198" s="2" t="str">
        <f>(E195-1) &amp; " Surplus Applied to " &amp; E195</f>
        <v>2019 Surplus Applied to 2020</v>
      </c>
      <c r="C198" s="79"/>
      <c r="D198" s="102">
        <f>-E198</f>
        <v>-299844</v>
      </c>
      <c r="E198" s="103">
        <v>299844</v>
      </c>
      <c r="F198" s="48"/>
      <c r="G198" s="48"/>
      <c r="H198" s="49"/>
      <c r="L198" t="str">
        <f t="shared" si="14"/>
        <v>PSE owned</v>
      </c>
      <c r="M198" t="str">
        <f t="shared" si="13"/>
        <v>Hopkins Ridge</v>
      </c>
      <c r="N198" t="str">
        <f t="shared" si="15"/>
        <v>2019 Surplus Applied to 2020</v>
      </c>
    </row>
    <row r="199" spans="1:14" x14ac:dyDescent="0.25">
      <c r="A199" s="79"/>
      <c r="B199" s="2" t="str">
        <f>E195 &amp; " Surplus Applied to " &amp; (E195-1)</f>
        <v>2020 Surplus Applied to 2019</v>
      </c>
      <c r="C199" s="79"/>
      <c r="D199" s="104">
        <f>-E199</f>
        <v>0</v>
      </c>
      <c r="E199" s="105">
        <v>0</v>
      </c>
      <c r="F199" s="100"/>
      <c r="G199" s="100"/>
      <c r="H199" s="101"/>
      <c r="L199" t="str">
        <f t="shared" si="14"/>
        <v>PSE owned</v>
      </c>
      <c r="M199" t="str">
        <f t="shared" si="13"/>
        <v>Hopkins Ridge</v>
      </c>
      <c r="N199" t="str">
        <f t="shared" si="15"/>
        <v>2020 Surplus Applied to 2019</v>
      </c>
    </row>
    <row r="200" spans="1:14" x14ac:dyDescent="0.25">
      <c r="A200" s="79"/>
      <c r="B200" s="2" t="str">
        <f>(F195-1) &amp; " Surplus Applied to " &amp; F195</f>
        <v>2020 Surplus Applied to 2021</v>
      </c>
      <c r="C200" s="79"/>
      <c r="D200" s="54"/>
      <c r="E200" s="106">
        <f>-F200</f>
        <v>0</v>
      </c>
      <c r="F200" s="51">
        <v>0</v>
      </c>
      <c r="G200" s="52"/>
      <c r="H200" s="53"/>
      <c r="L200" t="str">
        <f t="shared" si="14"/>
        <v>PSE owned</v>
      </c>
      <c r="M200" t="str">
        <f t="shared" si="13"/>
        <v>Hopkins Ridge</v>
      </c>
      <c r="N200" t="str">
        <f t="shared" si="15"/>
        <v>2020 Surplus Applied to 2021</v>
      </c>
    </row>
    <row r="201" spans="1:14" x14ac:dyDescent="0.25">
      <c r="A201" s="79"/>
      <c r="B201" s="2" t="str">
        <f>F195 &amp; " Surplus Applied to " &amp; (F195-1)</f>
        <v>2021 Surplus Applied to 2020</v>
      </c>
      <c r="C201" s="79"/>
      <c r="D201" s="107"/>
      <c r="E201" s="108">
        <f>-F201</f>
        <v>0</v>
      </c>
      <c r="F201" s="105">
        <v>0</v>
      </c>
      <c r="G201" s="100"/>
      <c r="H201" s="101"/>
      <c r="L201" t="str">
        <f t="shared" si="14"/>
        <v>PSE owned</v>
      </c>
      <c r="M201" t="str">
        <f t="shared" si="13"/>
        <v>Hopkins Ridge</v>
      </c>
      <c r="N201" t="str">
        <f t="shared" si="15"/>
        <v>2021 Surplus Applied to 2020</v>
      </c>
    </row>
    <row r="202" spans="1:14" x14ac:dyDescent="0.25">
      <c r="A202" s="79"/>
      <c r="B202" s="2" t="str">
        <f>(G195-1) &amp; " Surplus Applied to " &amp; G195</f>
        <v>2021 Surplus Applied to 2022</v>
      </c>
      <c r="C202" s="79"/>
      <c r="D202" s="54"/>
      <c r="E202" s="52"/>
      <c r="F202" s="106">
        <f>-G202</f>
        <v>0</v>
      </c>
      <c r="G202" s="51">
        <v>0</v>
      </c>
      <c r="H202" s="53"/>
      <c r="L202" t="str">
        <f t="shared" si="14"/>
        <v>PSE owned</v>
      </c>
      <c r="M202" t="str">
        <f t="shared" si="13"/>
        <v>Hopkins Ridge</v>
      </c>
      <c r="N202" t="str">
        <f t="shared" si="15"/>
        <v>2021 Surplus Applied to 2022</v>
      </c>
    </row>
    <row r="203" spans="1:14" x14ac:dyDescent="0.25">
      <c r="A203" s="79"/>
      <c r="B203" s="2" t="str">
        <f>G195 &amp; " Surplus Applied to " &amp; (G195-1)</f>
        <v>2022 Surplus Applied to 2021</v>
      </c>
      <c r="C203" s="79"/>
      <c r="D203" s="107"/>
      <c r="E203" s="100"/>
      <c r="F203" s="108">
        <f>-G203</f>
        <v>0</v>
      </c>
      <c r="G203" s="105">
        <v>0</v>
      </c>
      <c r="H203" s="101"/>
      <c r="L203" t="str">
        <f t="shared" si="14"/>
        <v>PSE owned</v>
      </c>
      <c r="M203" t="str">
        <f t="shared" si="13"/>
        <v>Hopkins Ridge</v>
      </c>
      <c r="N203" t="str">
        <f t="shared" si="15"/>
        <v>2022 Surplus Applied to 2021</v>
      </c>
    </row>
    <row r="204" spans="1:14" x14ac:dyDescent="0.25">
      <c r="A204" s="79"/>
      <c r="B204" s="2" t="str">
        <f>(H195-1) &amp; " Surplus Applied to " &amp; H195</f>
        <v>2022 Surplus Applied to 2023</v>
      </c>
      <c r="C204" s="79"/>
      <c r="D204" s="54"/>
      <c r="E204" s="52"/>
      <c r="F204" s="52"/>
      <c r="G204" s="106">
        <f>-H204</f>
        <v>0</v>
      </c>
      <c r="H204" s="55">
        <v>0</v>
      </c>
      <c r="L204" t="str">
        <f t="shared" si="14"/>
        <v>PSE owned</v>
      </c>
      <c r="M204" t="str">
        <f t="shared" si="13"/>
        <v>Hopkins Ridge</v>
      </c>
      <c r="N204" t="str">
        <f t="shared" si="15"/>
        <v>2022 Surplus Applied to 2023</v>
      </c>
    </row>
    <row r="205" spans="1:14" x14ac:dyDescent="0.25">
      <c r="A205" s="79"/>
      <c r="B205" s="2" t="str">
        <f>H195 &amp; " Surplus Applied to " &amp; (H195-1)</f>
        <v>2023 Surplus Applied to 2022</v>
      </c>
      <c r="C205" s="79"/>
      <c r="D205" s="109"/>
      <c r="E205" s="110"/>
      <c r="F205" s="110"/>
      <c r="G205" s="111">
        <f>-H205</f>
        <v>0</v>
      </c>
      <c r="H205" s="112">
        <v>0</v>
      </c>
      <c r="L205" t="str">
        <f t="shared" si="14"/>
        <v>PSE owned</v>
      </c>
      <c r="M205" t="str">
        <f t="shared" si="13"/>
        <v>Hopkins Ridge</v>
      </c>
      <c r="N205" t="str">
        <f t="shared" si="15"/>
        <v>2023 Surplus Applied to 2022</v>
      </c>
    </row>
    <row r="206" spans="1:14" x14ac:dyDescent="0.25">
      <c r="A206" s="79"/>
      <c r="B206" s="1" t="s">
        <v>135</v>
      </c>
      <c r="C206" s="79"/>
      <c r="D206" s="94">
        <f>SUM(D196:D205)</f>
        <v>-84094</v>
      </c>
      <c r="E206" s="94">
        <f>SUM(E196:E205)</f>
        <v>299844</v>
      </c>
      <c r="F206" s="94">
        <f>SUM(F196:F205)</f>
        <v>0</v>
      </c>
      <c r="G206" s="94">
        <f>SUM(G196:G205)</f>
        <v>0</v>
      </c>
      <c r="H206" s="94">
        <f>SUM(H196:H205)</f>
        <v>0</v>
      </c>
      <c r="L206" t="str">
        <f t="shared" si="14"/>
        <v>PSE owned</v>
      </c>
      <c r="M206" t="str">
        <f t="shared" si="13"/>
        <v>Hopkins Ridge</v>
      </c>
      <c r="N206" t="str">
        <f t="shared" si="15"/>
        <v>Net Surplus Adjustments</v>
      </c>
    </row>
    <row r="207" spans="1:14" x14ac:dyDescent="0.25">
      <c r="A207" s="79"/>
      <c r="B207" s="95"/>
      <c r="C207" s="79"/>
      <c r="D207" s="94"/>
      <c r="E207" s="94"/>
      <c r="F207" s="94"/>
      <c r="G207" s="94"/>
      <c r="H207" s="94"/>
      <c r="L207" t="str">
        <f t="shared" si="14"/>
        <v>PSE owned</v>
      </c>
      <c r="M207" t="str">
        <f t="shared" si="13"/>
        <v>Hopkins Ridge</v>
      </c>
    </row>
    <row r="208" spans="1:14" x14ac:dyDescent="0.25">
      <c r="A208" s="79"/>
      <c r="B208" s="1" t="s">
        <v>136</v>
      </c>
      <c r="C208" s="82"/>
      <c r="D208" s="113">
        <v>0</v>
      </c>
      <c r="E208" s="114">
        <v>0</v>
      </c>
      <c r="F208" s="114">
        <v>0</v>
      </c>
      <c r="G208" s="114">
        <v>0</v>
      </c>
      <c r="H208" s="115">
        <v>0</v>
      </c>
      <c r="L208" t="str">
        <f t="shared" si="14"/>
        <v>PSE owned</v>
      </c>
      <c r="M208" t="str">
        <f t="shared" si="13"/>
        <v>Hopkins Ridge</v>
      </c>
      <c r="N208" t="str">
        <f t="shared" si="15"/>
        <v>Adjustment for Events Beyond Control</v>
      </c>
    </row>
    <row r="209" spans="1:14" x14ac:dyDescent="0.25">
      <c r="A209" s="79"/>
      <c r="B209" s="95"/>
      <c r="C209" s="79"/>
      <c r="D209" s="94"/>
      <c r="E209" s="94"/>
      <c r="F209" s="94"/>
      <c r="G209" s="94"/>
      <c r="H209" s="94"/>
      <c r="L209" t="str">
        <f t="shared" si="14"/>
        <v>PSE owned</v>
      </c>
      <c r="M209" t="str">
        <f t="shared" si="13"/>
        <v>Hopkins Ridge</v>
      </c>
    </row>
    <row r="210" spans="1:14" ht="18.75" x14ac:dyDescent="0.3">
      <c r="A210" s="81" t="s">
        <v>150</v>
      </c>
      <c r="B210" s="79"/>
      <c r="C210" s="82"/>
      <c r="D210" s="116">
        <f>SUM(D182,D187,D193,D206,D208)</f>
        <v>215750</v>
      </c>
      <c r="E210" s="116">
        <f>SUM(E182,E187,E193,E206,E208)</f>
        <v>756028</v>
      </c>
      <c r="F210" s="116">
        <f>SUM(F182,F187,F193,F206,F208)</f>
        <v>399017</v>
      </c>
      <c r="G210" s="116">
        <f>SUM(G182,G187,G193,G206,G208)</f>
        <v>334611</v>
      </c>
      <c r="H210" s="117">
        <f>SUM(H182,H187,H193,H206,H208)</f>
        <v>393780</v>
      </c>
      <c r="L210" t="str">
        <f t="shared" si="14"/>
        <v>PSE owned</v>
      </c>
      <c r="M210" t="str">
        <f t="shared" si="13"/>
        <v>Hopkins Ridge</v>
      </c>
    </row>
    <row r="211" spans="1:14" x14ac:dyDescent="0.25">
      <c r="A211" s="79"/>
      <c r="B211" s="95"/>
      <c r="C211" s="118" t="s">
        <v>138</v>
      </c>
      <c r="D211" s="94">
        <v>215750</v>
      </c>
      <c r="E211" s="94">
        <v>756028</v>
      </c>
      <c r="F211" s="94">
        <v>399017</v>
      </c>
      <c r="G211" s="94">
        <v>0</v>
      </c>
      <c r="H211" s="94">
        <v>0</v>
      </c>
      <c r="L211" t="str">
        <f t="shared" si="14"/>
        <v>PSE owned</v>
      </c>
      <c r="M211" t="str">
        <f t="shared" si="13"/>
        <v>Hopkins Ridge</v>
      </c>
    </row>
    <row r="212" spans="1:14" x14ac:dyDescent="0.25">
      <c r="A212" s="79" t="str">
        <f>IF(ISBLANK(VLOOKUP($A176,tblFacility,MATCH("Notes",tvFacility,0),FALSE)),"",VLOOKUP($A176,tblFacility,MATCH("Notes",tvFacility,0),FALSE))</f>
        <v/>
      </c>
      <c r="B212" s="79"/>
      <c r="C212" s="79"/>
      <c r="D212" s="80"/>
      <c r="E212" s="80"/>
      <c r="F212" s="80"/>
      <c r="G212" s="80"/>
      <c r="H212" s="80"/>
      <c r="L212" t="str">
        <f t="shared" si="14"/>
        <v>PSE owned</v>
      </c>
      <c r="M212" t="str">
        <f t="shared" si="13"/>
        <v>Hopkins Ridge</v>
      </c>
    </row>
    <row r="213" spans="1:14" x14ac:dyDescent="0.25">
      <c r="L213" t="str">
        <f t="shared" si="14"/>
        <v>PSE owned</v>
      </c>
      <c r="M213" t="str">
        <f t="shared" si="13"/>
        <v>Hopkins Ridge</v>
      </c>
    </row>
    <row r="214" spans="1:14" ht="21" x14ac:dyDescent="0.35">
      <c r="A214" s="74">
        <f>A176+1</f>
        <v>5</v>
      </c>
      <c r="B214" s="74"/>
      <c r="C214" s="75" t="str">
        <f>VLOOKUP(A214,tblFacility,MATCH("Facility Name",tvFacility,0),FALSE)</f>
        <v>Hopkins Ridge Phase II</v>
      </c>
      <c r="D214" s="76"/>
      <c r="E214" s="77"/>
      <c r="F214" s="77"/>
      <c r="G214" s="77"/>
      <c r="H214" s="78"/>
      <c r="L214" t="str">
        <f t="shared" si="14"/>
        <v>PSE owned</v>
      </c>
      <c r="M214" t="str">
        <f>C214</f>
        <v>Hopkins Ridge Phase II</v>
      </c>
    </row>
    <row r="215" spans="1:14" x14ac:dyDescent="0.25">
      <c r="A215" s="79"/>
      <c r="B215" s="79"/>
      <c r="C215" s="79" t="str">
        <f>VLOOKUP(A214,tblFacility,MATCH("Facility Status",tvFacility,0),FALSE)</f>
        <v>PSE owned</v>
      </c>
      <c r="D215" s="80"/>
      <c r="E215" s="80"/>
      <c r="F215" s="80"/>
      <c r="G215" s="80"/>
      <c r="H215" s="80"/>
      <c r="L215" t="str">
        <f t="shared" si="14"/>
        <v>PSE owned</v>
      </c>
      <c r="M215" t="str">
        <f t="shared" ref="M215:M251" si="16">M214</f>
        <v>Hopkins Ridge Phase II</v>
      </c>
    </row>
    <row r="216" spans="1:14" ht="18.75" x14ac:dyDescent="0.3">
      <c r="A216" s="81" t="s">
        <v>146</v>
      </c>
      <c r="B216" s="81"/>
      <c r="C216" s="79"/>
      <c r="D216" s="19">
        <f>E216-1</f>
        <v>2019</v>
      </c>
      <c r="E216" s="19">
        <f>F216-1</f>
        <v>2020</v>
      </c>
      <c r="F216" s="19">
        <f>G216-1</f>
        <v>2021</v>
      </c>
      <c r="G216" s="19">
        <f>H216-1</f>
        <v>2022</v>
      </c>
      <c r="H216" s="19">
        <f>nReportingYear</f>
        <v>2023</v>
      </c>
      <c r="L216" t="str">
        <f t="shared" si="14"/>
        <v>PSE owned</v>
      </c>
      <c r="M216" t="str">
        <f t="shared" si="16"/>
        <v>Hopkins Ridge Phase II</v>
      </c>
    </row>
    <row r="217" spans="1:14" x14ac:dyDescent="0.25">
      <c r="A217" s="79"/>
      <c r="B217" s="2" t="str">
        <f>"Total MWh Produced from " &amp;C214</f>
        <v>Total MWh Produced from Hopkins Ridge Phase II</v>
      </c>
      <c r="C217" s="82"/>
      <c r="D217" s="83">
        <f>VLOOKUP($A214,tblTotalMWh,MATCH(D216,tvTotalMWh,0),FALSE)</f>
        <v>15655</v>
      </c>
      <c r="E217" s="83">
        <f>VLOOKUP($A214,tblTotalMWh,MATCH(E216,tvTotalMWh,0),FALSE)</f>
        <v>21985</v>
      </c>
      <c r="F217" s="83">
        <f>VLOOKUP($A214,tblTotalMWh,MATCH(F216,tvTotalMWh,0),FALSE)</f>
        <v>19229</v>
      </c>
      <c r="G217" s="83">
        <f>VLOOKUP($A214,tblTotalMWh,MATCH(G216,tvTotalMWh,0),FALSE)</f>
        <v>16127</v>
      </c>
      <c r="H217" s="84">
        <f>VLOOKUP($A214,tblTotalMWh,MATCH(H216,tvTotalMWh,0),FALSE)</f>
        <v>18977.374565999999</v>
      </c>
      <c r="L217" t="str">
        <f t="shared" si="14"/>
        <v>PSE owned</v>
      </c>
      <c r="M217" t="str">
        <f t="shared" si="16"/>
        <v>Hopkins Ridge Phase II</v>
      </c>
      <c r="N217" t="str">
        <f t="shared" si="15"/>
        <v>Total MWh Produced from Hopkins Ridge Phase II</v>
      </c>
    </row>
    <row r="218" spans="1:14" x14ac:dyDescent="0.25">
      <c r="A218" s="79"/>
      <c r="B218" s="2" t="s">
        <v>105</v>
      </c>
      <c r="C218" s="82"/>
      <c r="D218" s="218">
        <f>VLOOKUP($A214,tblFacility,MATCH("% Qualifying under RCW 19.285",tvFacility,0),FALSE)</f>
        <v>1</v>
      </c>
      <c r="E218" s="218">
        <f>VLOOKUP($A214,tblFacility,MATCH("% Qualifying under RCW 19.285",tvFacility,0),FALSE)</f>
        <v>1</v>
      </c>
      <c r="F218" s="218">
        <f>VLOOKUP($A214,tblFacility,MATCH("% Qualifying under RCW 19.285",tvFacility,0),FALSE)</f>
        <v>1</v>
      </c>
      <c r="G218" s="218">
        <f>VLOOKUP($A214,tblFacility,MATCH("% Qualifying under RCW 19.285",tvFacility,0),FALSE)</f>
        <v>1</v>
      </c>
      <c r="H218" s="219">
        <f>VLOOKUP($A214,tblFacility,MATCH("% Qualifying under RCW 19.285",tvFacility,0),FALSE)</f>
        <v>1</v>
      </c>
      <c r="L218" t="str">
        <f t="shared" si="14"/>
        <v>PSE owned</v>
      </c>
      <c r="M218" t="str">
        <f t="shared" si="16"/>
        <v>Hopkins Ridge Phase II</v>
      </c>
      <c r="N218" t="str">
        <f t="shared" si="15"/>
        <v>Percent of MWh Qualifying Under RCW 19.285</v>
      </c>
    </row>
    <row r="219" spans="1:14" x14ac:dyDescent="0.25">
      <c r="A219" s="79"/>
      <c r="B219" s="2" t="s">
        <v>147</v>
      </c>
      <c r="C219" s="82"/>
      <c r="D219" s="85">
        <f>VLOOKUP($A214,tblFacility,MATCH("% Qualifying Allocated to WA",tvFacility,0),FALSE)</f>
        <v>1</v>
      </c>
      <c r="E219" s="85">
        <f>VLOOKUP($A214,tblFacility,MATCH("% Qualifying Allocated to WA",tvFacility,0),FALSE)</f>
        <v>1</v>
      </c>
      <c r="F219" s="85">
        <f>VLOOKUP($A214,tblFacility,MATCH("% Qualifying Allocated to WA",tvFacility,0),FALSE)</f>
        <v>1</v>
      </c>
      <c r="G219" s="85">
        <f>VLOOKUP($A214,tblFacility,MATCH("% Qualifying Allocated to WA",tvFacility,0),FALSE)</f>
        <v>1</v>
      </c>
      <c r="H219" s="86">
        <f>VLOOKUP($A214,tblFacility,MATCH("% Qualifying Allocated to WA",tvFacility,0),FALSE)</f>
        <v>1</v>
      </c>
      <c r="L219" t="str">
        <f t="shared" si="14"/>
        <v>PSE owned</v>
      </c>
      <c r="M219" t="str">
        <f t="shared" si="16"/>
        <v>Hopkins Ridge Phase II</v>
      </c>
      <c r="N219" t="str">
        <f t="shared" si="15"/>
        <v>Percent of Qualifying MWh Allocated to WA</v>
      </c>
    </row>
    <row r="220" spans="1:14" x14ac:dyDescent="0.25">
      <c r="A220" s="79"/>
      <c r="B220" s="1" t="s">
        <v>104</v>
      </c>
      <c r="C220" s="95"/>
      <c r="D220" s="220">
        <f>ROUNDDOWN(D217*D218*D219,0)</f>
        <v>15655</v>
      </c>
      <c r="E220" s="220">
        <f>ROUNDDOWN(E217*E218*E219,0)</f>
        <v>21985</v>
      </c>
      <c r="F220" s="220">
        <f>ROUNDDOWN(F217*F218*F219,0)</f>
        <v>19229</v>
      </c>
      <c r="G220" s="220">
        <f>ROUNDDOWN(G217*G218*G219,0)</f>
        <v>16127</v>
      </c>
      <c r="H220" s="220">
        <f>ROUNDDOWN(H217*H218*H219,0)</f>
        <v>18977</v>
      </c>
      <c r="L220" t="str">
        <f t="shared" si="14"/>
        <v>PSE owned</v>
      </c>
      <c r="M220" t="str">
        <f t="shared" si="16"/>
        <v>Hopkins Ridge Phase II</v>
      </c>
      <c r="N220" t="str">
        <f t="shared" si="15"/>
        <v>Eligible MWh Available for RCW 19.285 Compliance</v>
      </c>
    </row>
    <row r="221" spans="1:14" x14ac:dyDescent="0.25">
      <c r="A221" s="79"/>
      <c r="B221" s="79"/>
      <c r="C221" s="79"/>
      <c r="D221" s="87"/>
      <c r="E221" s="87"/>
      <c r="F221" s="87"/>
      <c r="G221" s="88"/>
      <c r="H221" s="89"/>
      <c r="L221" t="str">
        <f t="shared" si="14"/>
        <v>PSE owned</v>
      </c>
      <c r="M221" t="str">
        <f t="shared" si="16"/>
        <v>Hopkins Ridge Phase II</v>
      </c>
    </row>
    <row r="222" spans="1:14" ht="18.75" x14ac:dyDescent="0.3">
      <c r="A222" s="81" t="s">
        <v>148</v>
      </c>
      <c r="B222" s="79"/>
      <c r="C222" s="79"/>
      <c r="D222" s="19">
        <f>E222-1</f>
        <v>2019</v>
      </c>
      <c r="E222" s="19">
        <f>F222-1</f>
        <v>2020</v>
      </c>
      <c r="F222" s="19">
        <f>G222-1</f>
        <v>2021</v>
      </c>
      <c r="G222" s="19">
        <f>H222-1</f>
        <v>2022</v>
      </c>
      <c r="H222" s="19">
        <f>nReportingYear</f>
        <v>2023</v>
      </c>
      <c r="L222" t="str">
        <f t="shared" si="14"/>
        <v>PSE owned</v>
      </c>
      <c r="M222" t="str">
        <f t="shared" si="16"/>
        <v>Hopkins Ridge Phase II</v>
      </c>
    </row>
    <row r="223" spans="1:14" x14ac:dyDescent="0.25">
      <c r="A223" s="79"/>
      <c r="B223" s="2" t="s">
        <v>115</v>
      </c>
      <c r="C223" s="82"/>
      <c r="D223" s="124">
        <v>0</v>
      </c>
      <c r="E223" s="125">
        <v>0</v>
      </c>
      <c r="F223" s="125">
        <v>0</v>
      </c>
      <c r="G223" s="125">
        <v>0</v>
      </c>
      <c r="H223" s="126">
        <v>0</v>
      </c>
      <c r="L223" t="str">
        <f t="shared" si="14"/>
        <v>PSE owned</v>
      </c>
      <c r="M223" t="str">
        <f t="shared" si="16"/>
        <v>Hopkins Ridge Phase II</v>
      </c>
      <c r="N223" t="str">
        <f t="shared" si="15"/>
        <v>Extra Apprenticeship Credit</v>
      </c>
    </row>
    <row r="224" spans="1:14" x14ac:dyDescent="0.25">
      <c r="A224" s="79"/>
      <c r="B224" s="2" t="s">
        <v>119</v>
      </c>
      <c r="C224" s="82"/>
      <c r="D224" s="29">
        <v>0</v>
      </c>
      <c r="E224" s="127">
        <v>0</v>
      </c>
      <c r="F224" s="127">
        <v>0</v>
      </c>
      <c r="G224" s="127">
        <v>0</v>
      </c>
      <c r="H224" s="128">
        <v>0</v>
      </c>
      <c r="L224" t="str">
        <f t="shared" si="14"/>
        <v>PSE owned</v>
      </c>
      <c r="M224" t="str">
        <f t="shared" si="16"/>
        <v>Hopkins Ridge Phase II</v>
      </c>
      <c r="N224" t="str">
        <f t="shared" si="15"/>
        <v>Distributed Generation Bonus</v>
      </c>
    </row>
    <row r="225" spans="1:14" x14ac:dyDescent="0.25">
      <c r="A225" s="79"/>
      <c r="B225" s="1" t="s">
        <v>120</v>
      </c>
      <c r="C225" s="95"/>
      <c r="D225" s="90">
        <f>ROUND(D223+D224,0)</f>
        <v>0</v>
      </c>
      <c r="E225" s="90">
        <f>ROUND(E223+E224,0)</f>
        <v>0</v>
      </c>
      <c r="F225" s="90">
        <f>ROUND(F223+F224,0)</f>
        <v>0</v>
      </c>
      <c r="G225" s="90">
        <f>ROUND(G223+G224,0)</f>
        <v>0</v>
      </c>
      <c r="H225" s="90">
        <f>ROUND(H223+H224,0)</f>
        <v>0</v>
      </c>
      <c r="L225" t="str">
        <f t="shared" si="14"/>
        <v>PSE owned</v>
      </c>
      <c r="M225" t="str">
        <f t="shared" si="16"/>
        <v>Hopkins Ridge Phase II</v>
      </c>
      <c r="N225" t="str">
        <f t="shared" si="15"/>
        <v>Total Quantity from Non REC Eligible Generation</v>
      </c>
    </row>
    <row r="226" spans="1:14" x14ac:dyDescent="0.25">
      <c r="A226" s="79"/>
      <c r="B226" s="79"/>
      <c r="C226" s="79"/>
      <c r="D226" s="91"/>
      <c r="E226" s="91"/>
      <c r="F226" s="91"/>
      <c r="G226" s="91"/>
      <c r="H226" s="92"/>
      <c r="L226" t="str">
        <f t="shared" si="14"/>
        <v>PSE owned</v>
      </c>
      <c r="M226" t="str">
        <f t="shared" si="16"/>
        <v>Hopkins Ridge Phase II</v>
      </c>
    </row>
    <row r="227" spans="1:14" ht="18.75" x14ac:dyDescent="0.3">
      <c r="A227" s="81" t="s">
        <v>149</v>
      </c>
      <c r="B227" s="79"/>
      <c r="C227" s="79"/>
      <c r="D227" s="19">
        <f>E227-1</f>
        <v>2019</v>
      </c>
      <c r="E227" s="19">
        <f>F227-1</f>
        <v>2020</v>
      </c>
      <c r="F227" s="19">
        <f>G227-1</f>
        <v>2021</v>
      </c>
      <c r="G227" s="19">
        <f>H227-1</f>
        <v>2022</v>
      </c>
      <c r="H227" s="19">
        <f>nReportingYear</f>
        <v>2023</v>
      </c>
      <c r="L227" t="str">
        <f t="shared" si="14"/>
        <v>PSE owned</v>
      </c>
      <c r="M227" t="str">
        <f t="shared" si="16"/>
        <v>Hopkins Ridge Phase II</v>
      </c>
    </row>
    <row r="228" spans="1:14" x14ac:dyDescent="0.25">
      <c r="A228" s="79"/>
      <c r="B228" s="2" t="s">
        <v>140</v>
      </c>
      <c r="C228" s="82"/>
      <c r="D228" s="83">
        <f>-VLOOKUP($A214,tblSales,MATCH(D227,tvSales,0),FALSE)</f>
        <v>0</v>
      </c>
      <c r="E228" s="83">
        <f>-VLOOKUP($A214,tblSales,MATCH(E227,tvSales,0),FALSE)</f>
        <v>0</v>
      </c>
      <c r="F228" s="83">
        <f>-VLOOKUP($A214,tblSales,MATCH(F227,tvSales,0),FALSE)</f>
        <v>-7200</v>
      </c>
      <c r="G228" s="83">
        <f>-VLOOKUP($A214,tblSales,MATCH(G227,tvSales,0),FALSE)</f>
        <v>0</v>
      </c>
      <c r="H228" s="84">
        <f>-VLOOKUP($A214,tblSales,MATCH(H227,tvSales,0),FALSE)</f>
        <v>0</v>
      </c>
      <c r="L228" t="str">
        <f t="shared" si="14"/>
        <v>PSE owned</v>
      </c>
      <c r="M228" t="str">
        <f t="shared" si="16"/>
        <v>Hopkins Ridge Phase II</v>
      </c>
      <c r="N228" t="str">
        <f t="shared" si="15"/>
        <v>Quantity of RECs Sold</v>
      </c>
    </row>
    <row r="229" spans="1:14" x14ac:dyDescent="0.25">
      <c r="A229" s="79"/>
      <c r="B229" s="93" t="s">
        <v>141</v>
      </c>
      <c r="C229" s="8"/>
      <c r="D229" s="119">
        <v>0</v>
      </c>
      <c r="E229" s="119">
        <v>0</v>
      </c>
      <c r="F229" s="119">
        <v>0</v>
      </c>
      <c r="G229" s="119">
        <v>0</v>
      </c>
      <c r="H229" s="120">
        <v>0</v>
      </c>
      <c r="L229" t="str">
        <f t="shared" si="14"/>
        <v>PSE owned</v>
      </c>
      <c r="M229" t="str">
        <f t="shared" si="16"/>
        <v>Hopkins Ridge Phase II</v>
      </c>
      <c r="N229" t="str">
        <f t="shared" si="15"/>
        <v>Bonus Incentives Transferred</v>
      </c>
    </row>
    <row r="230" spans="1:14" x14ac:dyDescent="0.25">
      <c r="A230" s="79"/>
      <c r="B230" s="93" t="s">
        <v>142</v>
      </c>
      <c r="D230" s="121">
        <f>IF(VLOOKUP($A214,tblFacility,MATCH("Extra Apprenticeship Credit Eligibility",tvFacility,0),FALSE)="Y",ROUND(nApprenticeshipBonus*D228,0),0)</f>
        <v>0</v>
      </c>
      <c r="E230" s="122">
        <f>IF(VLOOKUP($A214,tblFacility,MATCH("Extra Apprenticeship Credit Eligibility",tvFacility,0),FALSE)="Y",ROUND(nApprenticeshipBonus*E228,0),0)</f>
        <v>0</v>
      </c>
      <c r="F230" s="122">
        <f>IF(VLOOKUP($A214,tblFacility,MATCH("Extra Apprenticeship Credit Eligibility",tvFacility,0),FALSE)="Y",ROUND(nApprenticeshipBonus*F228,0),0)</f>
        <v>0</v>
      </c>
      <c r="G230" s="122">
        <f>IF(VLOOKUP($A214,tblFacility,MATCH("Extra Apprenticeship Credit Eligibility",tvFacility,0),FALSE)="Y",ROUND(nApprenticeshipBonus*G228,0),0)</f>
        <v>0</v>
      </c>
      <c r="H230" s="123">
        <f>IF(VLOOKUP($A214,tblFacility,MATCH("Extra Apprenticeship Credit Eligibility",tvFacility,0),FALSE)="Y",ROUND(nApprenticeshipBonus*H228,0),0)</f>
        <v>0</v>
      </c>
      <c r="L230" t="str">
        <f t="shared" si="14"/>
        <v>PSE owned</v>
      </c>
      <c r="M230" t="str">
        <f t="shared" si="16"/>
        <v>Hopkins Ridge Phase II</v>
      </c>
      <c r="N230" t="str">
        <f t="shared" si="15"/>
        <v>Bonus Incentives Not Realized</v>
      </c>
    </row>
    <row r="231" spans="1:14" x14ac:dyDescent="0.25">
      <c r="A231" s="79"/>
      <c r="B231" s="1" t="s">
        <v>143</v>
      </c>
      <c r="C231" s="79"/>
      <c r="D231" s="94">
        <f>SUM(D228:D230)</f>
        <v>0</v>
      </c>
      <c r="E231" s="94">
        <f>SUM(E228:E230)</f>
        <v>0</v>
      </c>
      <c r="F231" s="94">
        <f>SUM(F228:F230)</f>
        <v>-7200</v>
      </c>
      <c r="G231" s="94">
        <f>SUM(G228:G230)</f>
        <v>0</v>
      </c>
      <c r="H231" s="94">
        <f>SUM(H228:H230)</f>
        <v>0</v>
      </c>
      <c r="L231" t="str">
        <f t="shared" si="14"/>
        <v>PSE owned</v>
      </c>
      <c r="M231" t="str">
        <f t="shared" si="16"/>
        <v>Hopkins Ridge Phase II</v>
      </c>
      <c r="N231" t="str">
        <f t="shared" si="15"/>
        <v>Total Sold / Transferred / Unrealized</v>
      </c>
    </row>
    <row r="232" spans="1:14" x14ac:dyDescent="0.25">
      <c r="A232" s="79"/>
      <c r="B232" s="95"/>
      <c r="C232" s="79"/>
      <c r="D232" s="88"/>
      <c r="E232" s="88"/>
      <c r="F232" s="88"/>
      <c r="G232" s="88"/>
      <c r="H232" s="94"/>
      <c r="L232" t="str">
        <f t="shared" si="14"/>
        <v>PSE owned</v>
      </c>
      <c r="M232" t="str">
        <f t="shared" si="16"/>
        <v>Hopkins Ridge Phase II</v>
      </c>
    </row>
    <row r="233" spans="1:14" ht="18.75" x14ac:dyDescent="0.3">
      <c r="A233" s="81" t="s">
        <v>134</v>
      </c>
      <c r="B233" s="79"/>
      <c r="C233" s="79"/>
      <c r="D233" s="19">
        <f>E233-1</f>
        <v>2019</v>
      </c>
      <c r="E233" s="19">
        <f>F233-1</f>
        <v>2020</v>
      </c>
      <c r="F233" s="19">
        <f>G233-1</f>
        <v>2021</v>
      </c>
      <c r="G233" s="19">
        <f>H233-1</f>
        <v>2022</v>
      </c>
      <c r="H233" s="19">
        <f>nReportingYear</f>
        <v>2023</v>
      </c>
      <c r="L233" t="str">
        <f t="shared" si="14"/>
        <v>PSE owned</v>
      </c>
      <c r="M233" t="str">
        <f t="shared" si="16"/>
        <v>Hopkins Ridge Phase II</v>
      </c>
    </row>
    <row r="234" spans="1:14" x14ac:dyDescent="0.25">
      <c r="A234" s="79"/>
      <c r="B234" s="2" t="str">
        <f>(D233-1) &amp; " Surplus Applied to " &amp; D233</f>
        <v>2018 Surplus Applied to 2019</v>
      </c>
      <c r="C234" s="79"/>
      <c r="D234" s="96">
        <v>8722</v>
      </c>
      <c r="E234" s="97"/>
      <c r="F234" s="97"/>
      <c r="G234" s="97"/>
      <c r="H234" s="98"/>
      <c r="L234" t="str">
        <f t="shared" si="14"/>
        <v>PSE owned</v>
      </c>
      <c r="M234" t="str">
        <f t="shared" si="16"/>
        <v>Hopkins Ridge Phase II</v>
      </c>
      <c r="N234" t="str">
        <f t="shared" si="15"/>
        <v>2018 Surplus Applied to 2019</v>
      </c>
    </row>
    <row r="235" spans="1:14" x14ac:dyDescent="0.25">
      <c r="A235" s="79"/>
      <c r="B235" s="2" t="str">
        <f>D233 &amp; " Surplus Applied to " &amp; (D233-1)</f>
        <v>2019 Surplus Applied to 2018</v>
      </c>
      <c r="C235" s="79"/>
      <c r="D235" s="99">
        <v>0</v>
      </c>
      <c r="E235" s="100"/>
      <c r="F235" s="100"/>
      <c r="G235" s="100"/>
      <c r="H235" s="101"/>
      <c r="L235" t="str">
        <f t="shared" si="14"/>
        <v>PSE owned</v>
      </c>
      <c r="M235" t="str">
        <f t="shared" si="16"/>
        <v>Hopkins Ridge Phase II</v>
      </c>
      <c r="N235" t="str">
        <f t="shared" si="15"/>
        <v>2019 Surplus Applied to 2018</v>
      </c>
    </row>
    <row r="236" spans="1:14" x14ac:dyDescent="0.25">
      <c r="A236" s="79"/>
      <c r="B236" s="2" t="str">
        <f>(E233-1) &amp; " Surplus Applied to " &amp; E233</f>
        <v>2019 Surplus Applied to 2020</v>
      </c>
      <c r="C236" s="79"/>
      <c r="D236" s="102">
        <f>-E236</f>
        <v>-15655</v>
      </c>
      <c r="E236" s="103">
        <v>15655</v>
      </c>
      <c r="F236" s="48"/>
      <c r="G236" s="48"/>
      <c r="H236" s="49"/>
      <c r="L236" t="str">
        <f t="shared" si="14"/>
        <v>PSE owned</v>
      </c>
      <c r="M236" t="str">
        <f t="shared" si="16"/>
        <v>Hopkins Ridge Phase II</v>
      </c>
      <c r="N236" t="str">
        <f t="shared" si="15"/>
        <v>2019 Surplus Applied to 2020</v>
      </c>
    </row>
    <row r="237" spans="1:14" x14ac:dyDescent="0.25">
      <c r="A237" s="79"/>
      <c r="B237" s="2" t="str">
        <f>E233 &amp; " Surplus Applied to " &amp; (E233-1)</f>
        <v>2020 Surplus Applied to 2019</v>
      </c>
      <c r="C237" s="79"/>
      <c r="D237" s="104">
        <f>-E237</f>
        <v>0</v>
      </c>
      <c r="E237" s="105">
        <v>0</v>
      </c>
      <c r="F237" s="100"/>
      <c r="G237" s="100"/>
      <c r="H237" s="101"/>
      <c r="L237" t="str">
        <f t="shared" si="14"/>
        <v>PSE owned</v>
      </c>
      <c r="M237" t="str">
        <f t="shared" si="16"/>
        <v>Hopkins Ridge Phase II</v>
      </c>
      <c r="N237" t="str">
        <f t="shared" si="15"/>
        <v>2020 Surplus Applied to 2019</v>
      </c>
    </row>
    <row r="238" spans="1:14" x14ac:dyDescent="0.25">
      <c r="A238" s="79"/>
      <c r="B238" s="2" t="str">
        <f>(F233-1) &amp; " Surplus Applied to " &amp; F233</f>
        <v>2020 Surplus Applied to 2021</v>
      </c>
      <c r="C238" s="79"/>
      <c r="D238" s="54"/>
      <c r="E238" s="106">
        <f>-F238</f>
        <v>0</v>
      </c>
      <c r="F238" s="51">
        <v>0</v>
      </c>
      <c r="G238" s="52"/>
      <c r="H238" s="53"/>
      <c r="L238" t="str">
        <f t="shared" si="14"/>
        <v>PSE owned</v>
      </c>
      <c r="M238" t="str">
        <f t="shared" si="16"/>
        <v>Hopkins Ridge Phase II</v>
      </c>
      <c r="N238" t="str">
        <f t="shared" si="15"/>
        <v>2020 Surplus Applied to 2021</v>
      </c>
    </row>
    <row r="239" spans="1:14" x14ac:dyDescent="0.25">
      <c r="A239" s="79"/>
      <c r="B239" s="2" t="str">
        <f>F233 &amp; " Surplus Applied to " &amp; (F233-1)</f>
        <v>2021 Surplus Applied to 2020</v>
      </c>
      <c r="C239" s="79"/>
      <c r="D239" s="107"/>
      <c r="E239" s="108">
        <f>-F239</f>
        <v>0</v>
      </c>
      <c r="F239" s="105">
        <v>0</v>
      </c>
      <c r="G239" s="100"/>
      <c r="H239" s="101"/>
      <c r="L239" t="str">
        <f t="shared" si="14"/>
        <v>PSE owned</v>
      </c>
      <c r="M239" t="str">
        <f t="shared" si="16"/>
        <v>Hopkins Ridge Phase II</v>
      </c>
      <c r="N239" t="str">
        <f t="shared" si="15"/>
        <v>2021 Surplus Applied to 2020</v>
      </c>
    </row>
    <row r="240" spans="1:14" x14ac:dyDescent="0.25">
      <c r="A240" s="79"/>
      <c r="B240" s="2" t="str">
        <f>(G233-1) &amp; " Surplus Applied to " &amp; G233</f>
        <v>2021 Surplus Applied to 2022</v>
      </c>
      <c r="C240" s="79"/>
      <c r="D240" s="54"/>
      <c r="E240" s="52"/>
      <c r="F240" s="106">
        <f>-G240</f>
        <v>0</v>
      </c>
      <c r="G240" s="51">
        <v>0</v>
      </c>
      <c r="H240" s="53"/>
      <c r="L240" t="str">
        <f t="shared" si="14"/>
        <v>PSE owned</v>
      </c>
      <c r="M240" t="str">
        <f t="shared" si="16"/>
        <v>Hopkins Ridge Phase II</v>
      </c>
      <c r="N240" t="str">
        <f t="shared" si="15"/>
        <v>2021 Surplus Applied to 2022</v>
      </c>
    </row>
    <row r="241" spans="1:14" x14ac:dyDescent="0.25">
      <c r="A241" s="79"/>
      <c r="B241" s="2" t="str">
        <f>G233 &amp; " Surplus Applied to " &amp; (G233-1)</f>
        <v>2022 Surplus Applied to 2021</v>
      </c>
      <c r="C241" s="79"/>
      <c r="D241" s="107"/>
      <c r="E241" s="100"/>
      <c r="F241" s="108">
        <f>-G241</f>
        <v>0</v>
      </c>
      <c r="G241" s="105">
        <v>0</v>
      </c>
      <c r="H241" s="101"/>
      <c r="L241" t="str">
        <f t="shared" si="14"/>
        <v>PSE owned</v>
      </c>
      <c r="M241" t="str">
        <f t="shared" si="16"/>
        <v>Hopkins Ridge Phase II</v>
      </c>
      <c r="N241" t="str">
        <f t="shared" si="15"/>
        <v>2022 Surplus Applied to 2021</v>
      </c>
    </row>
    <row r="242" spans="1:14" x14ac:dyDescent="0.25">
      <c r="A242" s="79"/>
      <c r="B242" s="2" t="str">
        <f>(H233-1) &amp; " Surplus Applied to " &amp; H233</f>
        <v>2022 Surplus Applied to 2023</v>
      </c>
      <c r="C242" s="79"/>
      <c r="D242" s="54"/>
      <c r="E242" s="52"/>
      <c r="F242" s="52"/>
      <c r="G242" s="106">
        <f>-H242</f>
        <v>0</v>
      </c>
      <c r="H242" s="55">
        <v>0</v>
      </c>
      <c r="L242" t="str">
        <f t="shared" si="14"/>
        <v>PSE owned</v>
      </c>
      <c r="M242" t="str">
        <f t="shared" si="16"/>
        <v>Hopkins Ridge Phase II</v>
      </c>
      <c r="N242" t="str">
        <f t="shared" si="15"/>
        <v>2022 Surplus Applied to 2023</v>
      </c>
    </row>
    <row r="243" spans="1:14" x14ac:dyDescent="0.25">
      <c r="A243" s="79"/>
      <c r="B243" s="2" t="str">
        <f>H233 &amp; " Surplus Applied to " &amp; (H233-1)</f>
        <v>2023 Surplus Applied to 2022</v>
      </c>
      <c r="C243" s="79"/>
      <c r="D243" s="109"/>
      <c r="E243" s="110"/>
      <c r="F243" s="110"/>
      <c r="G243" s="111">
        <f>-H243</f>
        <v>0</v>
      </c>
      <c r="H243" s="112">
        <v>0</v>
      </c>
      <c r="L243" t="str">
        <f t="shared" si="14"/>
        <v>PSE owned</v>
      </c>
      <c r="M243" t="str">
        <f t="shared" si="16"/>
        <v>Hopkins Ridge Phase II</v>
      </c>
      <c r="N243" t="str">
        <f t="shared" si="15"/>
        <v>2023 Surplus Applied to 2022</v>
      </c>
    </row>
    <row r="244" spans="1:14" x14ac:dyDescent="0.25">
      <c r="A244" s="79"/>
      <c r="B244" s="1" t="s">
        <v>135</v>
      </c>
      <c r="C244" s="79"/>
      <c r="D244" s="94">
        <f>SUM(D234:D243)</f>
        <v>-6933</v>
      </c>
      <c r="E244" s="94">
        <f>SUM(E234:E243)</f>
        <v>15655</v>
      </c>
      <c r="F244" s="94">
        <f>SUM(F234:F243)</f>
        <v>0</v>
      </c>
      <c r="G244" s="94">
        <f>SUM(G234:G243)</f>
        <v>0</v>
      </c>
      <c r="H244" s="94">
        <f>SUM(H234:H243)</f>
        <v>0</v>
      </c>
      <c r="L244" t="str">
        <f t="shared" si="14"/>
        <v>PSE owned</v>
      </c>
      <c r="M244" t="str">
        <f t="shared" si="16"/>
        <v>Hopkins Ridge Phase II</v>
      </c>
      <c r="N244" t="str">
        <f t="shared" si="15"/>
        <v>Net Surplus Adjustments</v>
      </c>
    </row>
    <row r="245" spans="1:14" x14ac:dyDescent="0.25">
      <c r="A245" s="79"/>
      <c r="B245" s="95"/>
      <c r="C245" s="79"/>
      <c r="D245" s="94"/>
      <c r="E245" s="94"/>
      <c r="F245" s="94"/>
      <c r="G245" s="94"/>
      <c r="H245" s="94"/>
      <c r="L245" t="str">
        <f t="shared" si="14"/>
        <v>PSE owned</v>
      </c>
      <c r="M245" t="str">
        <f t="shared" si="16"/>
        <v>Hopkins Ridge Phase II</v>
      </c>
    </row>
    <row r="246" spans="1:14" x14ac:dyDescent="0.25">
      <c r="A246" s="79"/>
      <c r="B246" s="1" t="s">
        <v>136</v>
      </c>
      <c r="C246" s="82"/>
      <c r="D246" s="113">
        <v>0</v>
      </c>
      <c r="E246" s="114">
        <v>0</v>
      </c>
      <c r="F246" s="114">
        <v>0</v>
      </c>
      <c r="G246" s="114">
        <v>0</v>
      </c>
      <c r="H246" s="115">
        <v>0</v>
      </c>
      <c r="L246" t="str">
        <f t="shared" si="14"/>
        <v>PSE owned</v>
      </c>
      <c r="M246" t="str">
        <f t="shared" si="16"/>
        <v>Hopkins Ridge Phase II</v>
      </c>
      <c r="N246" t="str">
        <f t="shared" si="15"/>
        <v>Adjustment for Events Beyond Control</v>
      </c>
    </row>
    <row r="247" spans="1:14" x14ac:dyDescent="0.25">
      <c r="A247" s="79"/>
      <c r="B247" s="95"/>
      <c r="C247" s="79"/>
      <c r="D247" s="94"/>
      <c r="E247" s="94"/>
      <c r="F247" s="94"/>
      <c r="G247" s="94"/>
      <c r="H247" s="94"/>
      <c r="L247" t="str">
        <f t="shared" si="14"/>
        <v>PSE owned</v>
      </c>
      <c r="M247" t="str">
        <f t="shared" si="16"/>
        <v>Hopkins Ridge Phase II</v>
      </c>
    </row>
    <row r="248" spans="1:14" ht="18.75" x14ac:dyDescent="0.3">
      <c r="A248" s="81" t="s">
        <v>150</v>
      </c>
      <c r="B248" s="79"/>
      <c r="C248" s="82"/>
      <c r="D248" s="116">
        <f>SUM(D220,D225,D231,D244,D246)</f>
        <v>8722</v>
      </c>
      <c r="E248" s="116">
        <f>SUM(E220,E225,E231,E244,E246)</f>
        <v>37640</v>
      </c>
      <c r="F248" s="116">
        <f>SUM(F220,F225,F231,F244,F246)</f>
        <v>12029</v>
      </c>
      <c r="G248" s="116">
        <f>SUM(G220,G225,G231,G244,G246)</f>
        <v>16127</v>
      </c>
      <c r="H248" s="117">
        <f>SUM(H220,H225,H231,H244,H246)</f>
        <v>18977</v>
      </c>
      <c r="L248" t="str">
        <f t="shared" si="14"/>
        <v>PSE owned</v>
      </c>
      <c r="M248" t="str">
        <f t="shared" si="16"/>
        <v>Hopkins Ridge Phase II</v>
      </c>
    </row>
    <row r="249" spans="1:14" x14ac:dyDescent="0.25">
      <c r="A249" s="79"/>
      <c r="B249" s="95"/>
      <c r="C249" s="118" t="s">
        <v>138</v>
      </c>
      <c r="D249" s="94">
        <v>8722</v>
      </c>
      <c r="E249" s="94">
        <v>37640</v>
      </c>
      <c r="F249" s="94">
        <v>12029</v>
      </c>
      <c r="G249" s="94">
        <v>0</v>
      </c>
      <c r="H249" s="94">
        <v>0</v>
      </c>
      <c r="L249" t="str">
        <f t="shared" si="14"/>
        <v>PSE owned</v>
      </c>
      <c r="M249" t="str">
        <f t="shared" si="16"/>
        <v>Hopkins Ridge Phase II</v>
      </c>
    </row>
    <row r="250" spans="1:14" x14ac:dyDescent="0.25">
      <c r="A250" s="79" t="str">
        <f>IF(ISBLANK(VLOOKUP($A214,tblFacility,MATCH("Notes",tvFacility,0),FALSE)),"",VLOOKUP($A214,tblFacility,MATCH("Notes",tvFacility,0),FALSE))</f>
        <v/>
      </c>
      <c r="B250" s="79"/>
      <c r="C250" s="79"/>
      <c r="D250" s="80"/>
      <c r="E250" s="80"/>
      <c r="F250" s="80"/>
      <c r="G250" s="80"/>
      <c r="H250" s="80"/>
      <c r="L250" t="str">
        <f t="shared" si="14"/>
        <v>PSE owned</v>
      </c>
      <c r="M250" t="str">
        <f t="shared" si="16"/>
        <v>Hopkins Ridge Phase II</v>
      </c>
    </row>
    <row r="251" spans="1:14" x14ac:dyDescent="0.25">
      <c r="L251" t="str">
        <f t="shared" si="14"/>
        <v>PSE owned</v>
      </c>
      <c r="M251" t="str">
        <f t="shared" si="16"/>
        <v>Hopkins Ridge Phase II</v>
      </c>
    </row>
    <row r="252" spans="1:14" ht="21" x14ac:dyDescent="0.35">
      <c r="A252" s="74">
        <f>A214+1</f>
        <v>6</v>
      </c>
      <c r="B252" s="74"/>
      <c r="C252" s="75" t="str">
        <f>VLOOKUP(A252,tblFacility,MATCH("Facility Name",tvFacility,0),FALSE)</f>
        <v>Klondike III</v>
      </c>
      <c r="D252" s="76"/>
      <c r="E252" s="77"/>
      <c r="F252" s="77"/>
      <c r="G252" s="77"/>
      <c r="H252" s="78"/>
      <c r="L252" t="str">
        <f t="shared" si="14"/>
        <v>REC only</v>
      </c>
      <c r="M252" t="str">
        <f>C252</f>
        <v>Klondike III</v>
      </c>
    </row>
    <row r="253" spans="1:14" x14ac:dyDescent="0.25">
      <c r="A253" s="79"/>
      <c r="B253" s="79"/>
      <c r="C253" s="79" t="str">
        <f>VLOOKUP(A252,tblFacility,MATCH("Facility Status",tvFacility,0),FALSE)</f>
        <v>PPA</v>
      </c>
      <c r="D253" s="80"/>
      <c r="E253" s="80"/>
      <c r="F253" s="80"/>
      <c r="G253" s="80"/>
      <c r="H253" s="80"/>
      <c r="L253" t="str">
        <f t="shared" si="14"/>
        <v>REC only</v>
      </c>
      <c r="M253" t="str">
        <f t="shared" ref="M253:M289" si="17">M252</f>
        <v>Klondike III</v>
      </c>
    </row>
    <row r="254" spans="1:14" ht="18.75" x14ac:dyDescent="0.3">
      <c r="A254" s="81" t="s">
        <v>146</v>
      </c>
      <c r="B254" s="81"/>
      <c r="C254" s="79"/>
      <c r="D254" s="19">
        <f>E254-1</f>
        <v>2019</v>
      </c>
      <c r="E254" s="19">
        <f>F254-1</f>
        <v>2020</v>
      </c>
      <c r="F254" s="19">
        <f>G254-1</f>
        <v>2021</v>
      </c>
      <c r="G254" s="19">
        <f>H254-1</f>
        <v>2022</v>
      </c>
      <c r="H254" s="19">
        <f>nReportingYear</f>
        <v>2023</v>
      </c>
      <c r="L254" t="str">
        <f t="shared" si="14"/>
        <v>REC only</v>
      </c>
      <c r="M254" t="str">
        <f t="shared" si="17"/>
        <v>Klondike III</v>
      </c>
    </row>
    <row r="255" spans="1:14" x14ac:dyDescent="0.25">
      <c r="A255" s="79"/>
      <c r="B255" s="2" t="str">
        <f>"Total MWh Produced from " &amp;C252</f>
        <v>Total MWh Produced from Klondike III</v>
      </c>
      <c r="C255" s="82"/>
      <c r="D255" s="83">
        <f>VLOOKUP($A252,tblTotalMWh,MATCH(D254,tvTotalMWh,0),FALSE)</f>
        <v>117651</v>
      </c>
      <c r="E255" s="83">
        <f>VLOOKUP($A252,tblTotalMWh,MATCH(E254,tvTotalMWh,0),FALSE)</f>
        <v>139693</v>
      </c>
      <c r="F255" s="83">
        <f>VLOOKUP($A252,tblTotalMWh,MATCH(F254,tvTotalMWh,0),FALSE)</f>
        <v>143350</v>
      </c>
      <c r="G255" s="83">
        <f>VLOOKUP($A252,tblTotalMWh,MATCH(G254,tvTotalMWh,0),FALSE)</f>
        <v>118073</v>
      </c>
      <c r="H255" s="84">
        <f>VLOOKUP($A252,tblTotalMWh,MATCH(H254,tvTotalMWh,0),FALSE)</f>
        <v>127877</v>
      </c>
      <c r="L255" t="str">
        <f t="shared" ref="L255:L318" si="18">VLOOKUP(M255,$B$5:$D$48,3)</f>
        <v>REC only</v>
      </c>
      <c r="M255" t="str">
        <f t="shared" si="17"/>
        <v>Klondike III</v>
      </c>
      <c r="N255" t="str">
        <f t="shared" ref="N255:N318" si="19">B255</f>
        <v>Total MWh Produced from Klondike III</v>
      </c>
    </row>
    <row r="256" spans="1:14" x14ac:dyDescent="0.25">
      <c r="A256" s="79"/>
      <c r="B256" s="2" t="s">
        <v>105</v>
      </c>
      <c r="C256" s="82"/>
      <c r="D256" s="218">
        <f>VLOOKUP($A252,tblFacility,MATCH("% Qualifying under RCW 19.285",tvFacility,0),FALSE)</f>
        <v>1</v>
      </c>
      <c r="E256" s="218">
        <f>VLOOKUP($A252,tblFacility,MATCH("% Qualifying under RCW 19.285",tvFacility,0),FALSE)</f>
        <v>1</v>
      </c>
      <c r="F256" s="218">
        <f>VLOOKUP($A252,tblFacility,MATCH("% Qualifying under RCW 19.285",tvFacility,0),FALSE)</f>
        <v>1</v>
      </c>
      <c r="G256" s="218">
        <f>VLOOKUP($A252,tblFacility,MATCH("% Qualifying under RCW 19.285",tvFacility,0),FALSE)</f>
        <v>1</v>
      </c>
      <c r="H256" s="219">
        <f>VLOOKUP($A252,tblFacility,MATCH("% Qualifying under RCW 19.285",tvFacility,0),FALSE)</f>
        <v>1</v>
      </c>
      <c r="L256" t="str">
        <f t="shared" si="18"/>
        <v>REC only</v>
      </c>
      <c r="M256" t="str">
        <f t="shared" si="17"/>
        <v>Klondike III</v>
      </c>
      <c r="N256" t="str">
        <f t="shared" si="19"/>
        <v>Percent of MWh Qualifying Under RCW 19.285</v>
      </c>
    </row>
    <row r="257" spans="1:14" x14ac:dyDescent="0.25">
      <c r="A257" s="79"/>
      <c r="B257" s="2" t="s">
        <v>147</v>
      </c>
      <c r="C257" s="82"/>
      <c r="D257" s="85">
        <f>VLOOKUP($A252,tblFacility,MATCH("% Qualifying Allocated to WA",tvFacility,0),FALSE)</f>
        <v>1</v>
      </c>
      <c r="E257" s="85">
        <f>VLOOKUP($A252,tblFacility,MATCH("% Qualifying Allocated to WA",tvFacility,0),FALSE)</f>
        <v>1</v>
      </c>
      <c r="F257" s="85">
        <f>VLOOKUP($A252,tblFacility,MATCH("% Qualifying Allocated to WA",tvFacility,0),FALSE)</f>
        <v>1</v>
      </c>
      <c r="G257" s="85">
        <f>VLOOKUP($A252,tblFacility,MATCH("% Qualifying Allocated to WA",tvFacility,0),FALSE)</f>
        <v>1</v>
      </c>
      <c r="H257" s="86">
        <f>VLOOKUP($A252,tblFacility,MATCH("% Qualifying Allocated to WA",tvFacility,0),FALSE)</f>
        <v>1</v>
      </c>
      <c r="L257" t="str">
        <f t="shared" si="18"/>
        <v>REC only</v>
      </c>
      <c r="M257" t="str">
        <f t="shared" si="17"/>
        <v>Klondike III</v>
      </c>
      <c r="N257" t="str">
        <f t="shared" si="19"/>
        <v>Percent of Qualifying MWh Allocated to WA</v>
      </c>
    </row>
    <row r="258" spans="1:14" x14ac:dyDescent="0.25">
      <c r="A258" s="79"/>
      <c r="B258" s="1" t="s">
        <v>104</v>
      </c>
      <c r="C258" s="95"/>
      <c r="D258" s="220">
        <f>ROUNDDOWN(D255*D256*D257,0)</f>
        <v>117651</v>
      </c>
      <c r="E258" s="220">
        <f>ROUNDDOWN(E255*E256*E257,0)</f>
        <v>139693</v>
      </c>
      <c r="F258" s="220">
        <f>ROUNDDOWN(F255*F256*F257,0)</f>
        <v>143350</v>
      </c>
      <c r="G258" s="220">
        <f>ROUNDDOWN(G255*G256*G257,0)</f>
        <v>118073</v>
      </c>
      <c r="H258" s="220">
        <f>ROUNDDOWN(H255*H256*H257,0)</f>
        <v>127877</v>
      </c>
      <c r="L258" t="str">
        <f t="shared" si="18"/>
        <v>REC only</v>
      </c>
      <c r="M258" t="str">
        <f t="shared" si="17"/>
        <v>Klondike III</v>
      </c>
      <c r="N258" t="str">
        <f t="shared" si="19"/>
        <v>Eligible MWh Available for RCW 19.285 Compliance</v>
      </c>
    </row>
    <row r="259" spans="1:14" x14ac:dyDescent="0.25">
      <c r="A259" s="79"/>
      <c r="B259" s="79"/>
      <c r="C259" s="79"/>
      <c r="D259" s="87"/>
      <c r="E259" s="87"/>
      <c r="F259" s="87"/>
      <c r="G259" s="88"/>
      <c r="H259" s="89"/>
      <c r="L259" t="str">
        <f t="shared" si="18"/>
        <v>REC only</v>
      </c>
      <c r="M259" t="str">
        <f t="shared" si="17"/>
        <v>Klondike III</v>
      </c>
    </row>
    <row r="260" spans="1:14" ht="18.75" x14ac:dyDescent="0.3">
      <c r="A260" s="81" t="s">
        <v>148</v>
      </c>
      <c r="B260" s="79"/>
      <c r="C260" s="79"/>
      <c r="D260" s="19">
        <f>E260-1</f>
        <v>2019</v>
      </c>
      <c r="E260" s="19">
        <f>F260-1</f>
        <v>2020</v>
      </c>
      <c r="F260" s="19">
        <f>G260-1</f>
        <v>2021</v>
      </c>
      <c r="G260" s="19">
        <f>H260-1</f>
        <v>2022</v>
      </c>
      <c r="H260" s="19">
        <f>nReportingYear</f>
        <v>2023</v>
      </c>
      <c r="L260" t="str">
        <f t="shared" si="18"/>
        <v>REC only</v>
      </c>
      <c r="M260" t="str">
        <f t="shared" si="17"/>
        <v>Klondike III</v>
      </c>
    </row>
    <row r="261" spans="1:14" x14ac:dyDescent="0.25">
      <c r="A261" s="79"/>
      <c r="B261" s="2" t="s">
        <v>115</v>
      </c>
      <c r="C261" s="82"/>
      <c r="D261" s="124">
        <v>0</v>
      </c>
      <c r="E261" s="125">
        <v>0</v>
      </c>
      <c r="F261" s="125">
        <v>0</v>
      </c>
      <c r="G261" s="125">
        <v>0</v>
      </c>
      <c r="H261" s="126">
        <v>0</v>
      </c>
      <c r="L261" t="str">
        <f t="shared" si="18"/>
        <v>REC only</v>
      </c>
      <c r="M261" t="str">
        <f t="shared" si="17"/>
        <v>Klondike III</v>
      </c>
      <c r="N261" t="str">
        <f t="shared" si="19"/>
        <v>Extra Apprenticeship Credit</v>
      </c>
    </row>
    <row r="262" spans="1:14" x14ac:dyDescent="0.25">
      <c r="A262" s="79"/>
      <c r="B262" s="2" t="s">
        <v>119</v>
      </c>
      <c r="C262" s="82"/>
      <c r="D262" s="29">
        <v>0</v>
      </c>
      <c r="E262" s="127">
        <v>0</v>
      </c>
      <c r="F262" s="127">
        <v>0</v>
      </c>
      <c r="G262" s="127">
        <v>0</v>
      </c>
      <c r="H262" s="128">
        <v>0</v>
      </c>
      <c r="L262" t="str">
        <f t="shared" si="18"/>
        <v>REC only</v>
      </c>
      <c r="M262" t="str">
        <f t="shared" si="17"/>
        <v>Klondike III</v>
      </c>
      <c r="N262" t="str">
        <f t="shared" si="19"/>
        <v>Distributed Generation Bonus</v>
      </c>
    </row>
    <row r="263" spans="1:14" x14ac:dyDescent="0.25">
      <c r="A263" s="79"/>
      <c r="B263" s="1" t="s">
        <v>120</v>
      </c>
      <c r="C263" s="95"/>
      <c r="D263" s="90">
        <f>ROUND(D261+D262,0)</f>
        <v>0</v>
      </c>
      <c r="E263" s="90">
        <f>ROUND(E261+E262,0)</f>
        <v>0</v>
      </c>
      <c r="F263" s="90">
        <f>ROUND(F261+F262,0)</f>
        <v>0</v>
      </c>
      <c r="G263" s="90">
        <f>ROUND(G261+G262,0)</f>
        <v>0</v>
      </c>
      <c r="H263" s="90">
        <f>ROUND(H261+H262,0)</f>
        <v>0</v>
      </c>
      <c r="L263" t="str">
        <f t="shared" si="18"/>
        <v>REC only</v>
      </c>
      <c r="M263" t="str">
        <f t="shared" si="17"/>
        <v>Klondike III</v>
      </c>
      <c r="N263" t="str">
        <f t="shared" si="19"/>
        <v>Total Quantity from Non REC Eligible Generation</v>
      </c>
    </row>
    <row r="264" spans="1:14" x14ac:dyDescent="0.25">
      <c r="A264" s="79"/>
      <c r="B264" s="79"/>
      <c r="C264" s="79"/>
      <c r="D264" s="91"/>
      <c r="E264" s="91"/>
      <c r="F264" s="91"/>
      <c r="G264" s="91"/>
      <c r="H264" s="92"/>
      <c r="L264" t="str">
        <f t="shared" si="18"/>
        <v>REC only</v>
      </c>
      <c r="M264" t="str">
        <f t="shared" si="17"/>
        <v>Klondike III</v>
      </c>
    </row>
    <row r="265" spans="1:14" ht="18.75" x14ac:dyDescent="0.3">
      <c r="A265" s="81" t="s">
        <v>149</v>
      </c>
      <c r="B265" s="79"/>
      <c r="C265" s="79"/>
      <c r="D265" s="19">
        <f>E265-1</f>
        <v>2019</v>
      </c>
      <c r="E265" s="19">
        <f>F265-1</f>
        <v>2020</v>
      </c>
      <c r="F265" s="19">
        <f>G265-1</f>
        <v>2021</v>
      </c>
      <c r="G265" s="19">
        <f>H265-1</f>
        <v>2022</v>
      </c>
      <c r="H265" s="19">
        <f>nReportingYear</f>
        <v>2023</v>
      </c>
      <c r="L265" t="str">
        <f t="shared" si="18"/>
        <v>REC only</v>
      </c>
      <c r="M265" t="str">
        <f t="shared" si="17"/>
        <v>Klondike III</v>
      </c>
    </row>
    <row r="266" spans="1:14" x14ac:dyDescent="0.25">
      <c r="A266" s="79"/>
      <c r="B266" s="2" t="s">
        <v>140</v>
      </c>
      <c r="C266" s="82"/>
      <c r="D266" s="83">
        <f>-VLOOKUP($A252,tblSales,MATCH(D265,tvSales,0),FALSE)</f>
        <v>-87499</v>
      </c>
      <c r="E266" s="83">
        <f>-VLOOKUP($A252,tblSales,MATCH(E265,tvSales,0),FALSE)</f>
        <v>-43165</v>
      </c>
      <c r="F266" s="83">
        <f>-VLOOKUP($A252,tblSales,MATCH(F265,tvSales,0),FALSE)</f>
        <v>0</v>
      </c>
      <c r="G266" s="83">
        <f>-VLOOKUP($A252,tblSales,MATCH(G265,tvSales,0),FALSE)</f>
        <v>0</v>
      </c>
      <c r="H266" s="84">
        <f>-VLOOKUP($A252,tblSales,MATCH(H265,tvSales,0),FALSE)</f>
        <v>0</v>
      </c>
      <c r="L266" t="str">
        <f t="shared" si="18"/>
        <v>REC only</v>
      </c>
      <c r="M266" t="str">
        <f t="shared" si="17"/>
        <v>Klondike III</v>
      </c>
      <c r="N266" t="str">
        <f t="shared" si="19"/>
        <v>Quantity of RECs Sold</v>
      </c>
    </row>
    <row r="267" spans="1:14" x14ac:dyDescent="0.25">
      <c r="A267" s="79"/>
      <c r="B267" s="93" t="s">
        <v>141</v>
      </c>
      <c r="C267" s="8"/>
      <c r="D267" s="119">
        <v>0</v>
      </c>
      <c r="E267" s="119">
        <v>0</v>
      </c>
      <c r="F267" s="119">
        <v>0</v>
      </c>
      <c r="G267" s="119">
        <v>0</v>
      </c>
      <c r="H267" s="120">
        <v>0</v>
      </c>
      <c r="L267" t="str">
        <f t="shared" si="18"/>
        <v>REC only</v>
      </c>
      <c r="M267" t="str">
        <f t="shared" si="17"/>
        <v>Klondike III</v>
      </c>
      <c r="N267" t="str">
        <f t="shared" si="19"/>
        <v>Bonus Incentives Transferred</v>
      </c>
    </row>
    <row r="268" spans="1:14" x14ac:dyDescent="0.25">
      <c r="A268" s="79"/>
      <c r="B268" s="93" t="s">
        <v>142</v>
      </c>
      <c r="D268" s="121">
        <f>IF(VLOOKUP($A252,tblFacility,MATCH("Extra Apprenticeship Credit Eligibility",tvFacility,0),FALSE)="Y",ROUND(nApprenticeshipBonus*D266,0),0)</f>
        <v>0</v>
      </c>
      <c r="E268" s="122">
        <f>IF(VLOOKUP($A252,tblFacility,MATCH("Extra Apprenticeship Credit Eligibility",tvFacility,0),FALSE)="Y",ROUND(nApprenticeshipBonus*E266,0),0)</f>
        <v>0</v>
      </c>
      <c r="F268" s="122">
        <f>IF(VLOOKUP($A252,tblFacility,MATCH("Extra Apprenticeship Credit Eligibility",tvFacility,0),FALSE)="Y",ROUND(nApprenticeshipBonus*F266,0),0)</f>
        <v>0</v>
      </c>
      <c r="G268" s="122">
        <f>IF(VLOOKUP($A252,tblFacility,MATCH("Extra Apprenticeship Credit Eligibility",tvFacility,0),FALSE)="Y",ROUND(nApprenticeshipBonus*G266,0),0)</f>
        <v>0</v>
      </c>
      <c r="H268" s="123">
        <f>IF(VLOOKUP($A252,tblFacility,MATCH("Extra Apprenticeship Credit Eligibility",tvFacility,0),FALSE)="Y",ROUND(nApprenticeshipBonus*H266,0),0)</f>
        <v>0</v>
      </c>
      <c r="L268" t="str">
        <f t="shared" si="18"/>
        <v>REC only</v>
      </c>
      <c r="M268" t="str">
        <f t="shared" si="17"/>
        <v>Klondike III</v>
      </c>
      <c r="N268" t="str">
        <f t="shared" si="19"/>
        <v>Bonus Incentives Not Realized</v>
      </c>
    </row>
    <row r="269" spans="1:14" x14ac:dyDescent="0.25">
      <c r="A269" s="79"/>
      <c r="B269" s="1" t="s">
        <v>143</v>
      </c>
      <c r="C269" s="79"/>
      <c r="D269" s="94">
        <f>SUM(D266:D268)</f>
        <v>-87499</v>
      </c>
      <c r="E269" s="94">
        <f>SUM(E266:E268)</f>
        <v>-43165</v>
      </c>
      <c r="F269" s="94">
        <f>SUM(F266:F268)</f>
        <v>0</v>
      </c>
      <c r="G269" s="94">
        <f>SUM(G266:G268)</f>
        <v>0</v>
      </c>
      <c r="H269" s="94">
        <f>SUM(H266:H268)</f>
        <v>0</v>
      </c>
      <c r="L269" t="str">
        <f t="shared" si="18"/>
        <v>REC only</v>
      </c>
      <c r="M269" t="str">
        <f t="shared" si="17"/>
        <v>Klondike III</v>
      </c>
      <c r="N269" t="str">
        <f t="shared" si="19"/>
        <v>Total Sold / Transferred / Unrealized</v>
      </c>
    </row>
    <row r="270" spans="1:14" x14ac:dyDescent="0.25">
      <c r="A270" s="79"/>
      <c r="B270" s="95"/>
      <c r="C270" s="79"/>
      <c r="D270" s="88"/>
      <c r="E270" s="88"/>
      <c r="F270" s="88"/>
      <c r="G270" s="88"/>
      <c r="H270" s="94"/>
      <c r="L270" t="str">
        <f t="shared" si="18"/>
        <v>REC only</v>
      </c>
      <c r="M270" t="str">
        <f t="shared" si="17"/>
        <v>Klondike III</v>
      </c>
    </row>
    <row r="271" spans="1:14" ht="18.75" x14ac:dyDescent="0.3">
      <c r="A271" s="81" t="s">
        <v>134</v>
      </c>
      <c r="B271" s="79"/>
      <c r="C271" s="79"/>
      <c r="D271" s="19">
        <f>E271-1</f>
        <v>2019</v>
      </c>
      <c r="E271" s="19">
        <f>F271-1</f>
        <v>2020</v>
      </c>
      <c r="F271" s="19">
        <f>G271-1</f>
        <v>2021</v>
      </c>
      <c r="G271" s="19">
        <f>H271-1</f>
        <v>2022</v>
      </c>
      <c r="H271" s="19">
        <f>nReportingYear</f>
        <v>2023</v>
      </c>
      <c r="L271" t="str">
        <f t="shared" si="18"/>
        <v>REC only</v>
      </c>
      <c r="M271" t="str">
        <f t="shared" si="17"/>
        <v>Klondike III</v>
      </c>
    </row>
    <row r="272" spans="1:14" x14ac:dyDescent="0.25">
      <c r="A272" s="79"/>
      <c r="B272" s="2" t="str">
        <f>(D271-1) &amp; " Surplus Applied to " &amp; D271</f>
        <v>2018 Surplus Applied to 2019</v>
      </c>
      <c r="C272" s="79"/>
      <c r="D272" s="96">
        <v>61829</v>
      </c>
      <c r="E272" s="97"/>
      <c r="F272" s="97"/>
      <c r="G272" s="97"/>
      <c r="H272" s="98"/>
      <c r="L272" t="str">
        <f t="shared" si="18"/>
        <v>REC only</v>
      </c>
      <c r="M272" t="str">
        <f t="shared" si="17"/>
        <v>Klondike III</v>
      </c>
      <c r="N272" t="str">
        <f t="shared" si="19"/>
        <v>2018 Surplus Applied to 2019</v>
      </c>
    </row>
    <row r="273" spans="1:14" x14ac:dyDescent="0.25">
      <c r="A273" s="79"/>
      <c r="B273" s="2" t="str">
        <f>D271 &amp; " Surplus Applied to " &amp; (D271-1)</f>
        <v>2019 Surplus Applied to 2018</v>
      </c>
      <c r="C273" s="79"/>
      <c r="D273" s="99">
        <v>0</v>
      </c>
      <c r="E273" s="100"/>
      <c r="F273" s="100"/>
      <c r="G273" s="100"/>
      <c r="H273" s="101"/>
      <c r="L273" t="str">
        <f t="shared" si="18"/>
        <v>REC only</v>
      </c>
      <c r="M273" t="str">
        <f t="shared" si="17"/>
        <v>Klondike III</v>
      </c>
      <c r="N273" t="str">
        <f t="shared" si="19"/>
        <v>2019 Surplus Applied to 2018</v>
      </c>
    </row>
    <row r="274" spans="1:14" x14ac:dyDescent="0.25">
      <c r="A274" s="79"/>
      <c r="B274" s="2" t="str">
        <f>(E271-1) &amp; " Surplus Applied to " &amp; E271</f>
        <v>2019 Surplus Applied to 2020</v>
      </c>
      <c r="C274" s="79"/>
      <c r="D274" s="102">
        <f>-E274</f>
        <v>-30152</v>
      </c>
      <c r="E274" s="103">
        <v>30152</v>
      </c>
      <c r="F274" s="48"/>
      <c r="G274" s="48"/>
      <c r="H274" s="49"/>
      <c r="L274" t="str">
        <f t="shared" si="18"/>
        <v>REC only</v>
      </c>
      <c r="M274" t="str">
        <f t="shared" si="17"/>
        <v>Klondike III</v>
      </c>
      <c r="N274" t="str">
        <f t="shared" si="19"/>
        <v>2019 Surplus Applied to 2020</v>
      </c>
    </row>
    <row r="275" spans="1:14" x14ac:dyDescent="0.25">
      <c r="A275" s="79"/>
      <c r="B275" s="2" t="str">
        <f>E271 &amp; " Surplus Applied to " &amp; (E271-1)</f>
        <v>2020 Surplus Applied to 2019</v>
      </c>
      <c r="C275" s="79"/>
      <c r="D275" s="104">
        <f>-E275</f>
        <v>0</v>
      </c>
      <c r="E275" s="105">
        <v>0</v>
      </c>
      <c r="F275" s="100"/>
      <c r="G275" s="100"/>
      <c r="H275" s="101"/>
      <c r="L275" t="str">
        <f t="shared" si="18"/>
        <v>REC only</v>
      </c>
      <c r="M275" t="str">
        <f t="shared" si="17"/>
        <v>Klondike III</v>
      </c>
      <c r="N275" t="str">
        <f t="shared" si="19"/>
        <v>2020 Surplus Applied to 2019</v>
      </c>
    </row>
    <row r="276" spans="1:14" x14ac:dyDescent="0.25">
      <c r="A276" s="79"/>
      <c r="B276" s="2" t="str">
        <f>(F271-1) &amp; " Surplus Applied to " &amp; F271</f>
        <v>2020 Surplus Applied to 2021</v>
      </c>
      <c r="C276" s="79"/>
      <c r="D276" s="54"/>
      <c r="E276" s="106">
        <f>-F276</f>
        <v>0</v>
      </c>
      <c r="F276" s="51">
        <v>0</v>
      </c>
      <c r="G276" s="52"/>
      <c r="H276" s="53"/>
      <c r="L276" t="str">
        <f t="shared" si="18"/>
        <v>REC only</v>
      </c>
      <c r="M276" t="str">
        <f t="shared" si="17"/>
        <v>Klondike III</v>
      </c>
      <c r="N276" t="str">
        <f t="shared" si="19"/>
        <v>2020 Surplus Applied to 2021</v>
      </c>
    </row>
    <row r="277" spans="1:14" x14ac:dyDescent="0.25">
      <c r="A277" s="79"/>
      <c r="B277" s="2" t="str">
        <f>F271 &amp; " Surplus Applied to " &amp; (F271-1)</f>
        <v>2021 Surplus Applied to 2020</v>
      </c>
      <c r="C277" s="79"/>
      <c r="D277" s="107"/>
      <c r="E277" s="108">
        <f>-F277</f>
        <v>0</v>
      </c>
      <c r="F277" s="105">
        <v>0</v>
      </c>
      <c r="G277" s="100"/>
      <c r="H277" s="101"/>
      <c r="L277" t="str">
        <f t="shared" si="18"/>
        <v>REC only</v>
      </c>
      <c r="M277" t="str">
        <f t="shared" si="17"/>
        <v>Klondike III</v>
      </c>
      <c r="N277" t="str">
        <f t="shared" si="19"/>
        <v>2021 Surplus Applied to 2020</v>
      </c>
    </row>
    <row r="278" spans="1:14" x14ac:dyDescent="0.25">
      <c r="A278" s="79"/>
      <c r="B278" s="2" t="str">
        <f>(G271-1) &amp; " Surplus Applied to " &amp; G271</f>
        <v>2021 Surplus Applied to 2022</v>
      </c>
      <c r="C278" s="79"/>
      <c r="D278" s="54"/>
      <c r="E278" s="52"/>
      <c r="F278" s="106">
        <f>-G278</f>
        <v>0</v>
      </c>
      <c r="G278" s="51">
        <v>0</v>
      </c>
      <c r="H278" s="53"/>
      <c r="L278" t="str">
        <f t="shared" si="18"/>
        <v>REC only</v>
      </c>
      <c r="M278" t="str">
        <f t="shared" si="17"/>
        <v>Klondike III</v>
      </c>
      <c r="N278" t="str">
        <f t="shared" si="19"/>
        <v>2021 Surplus Applied to 2022</v>
      </c>
    </row>
    <row r="279" spans="1:14" x14ac:dyDescent="0.25">
      <c r="A279" s="79"/>
      <c r="B279" s="2" t="str">
        <f>G271 &amp; " Surplus Applied to " &amp; (G271-1)</f>
        <v>2022 Surplus Applied to 2021</v>
      </c>
      <c r="C279" s="79"/>
      <c r="D279" s="107"/>
      <c r="E279" s="100"/>
      <c r="F279" s="108">
        <f>-G279</f>
        <v>0</v>
      </c>
      <c r="G279" s="105">
        <v>0</v>
      </c>
      <c r="H279" s="101"/>
      <c r="L279" t="str">
        <f t="shared" si="18"/>
        <v>REC only</v>
      </c>
      <c r="M279" t="str">
        <f t="shared" si="17"/>
        <v>Klondike III</v>
      </c>
      <c r="N279" t="str">
        <f t="shared" si="19"/>
        <v>2022 Surplus Applied to 2021</v>
      </c>
    </row>
    <row r="280" spans="1:14" x14ac:dyDescent="0.25">
      <c r="A280" s="79"/>
      <c r="B280" s="2" t="str">
        <f>(H271-1) &amp; " Surplus Applied to " &amp; H271</f>
        <v>2022 Surplus Applied to 2023</v>
      </c>
      <c r="C280" s="79"/>
      <c r="D280" s="54"/>
      <c r="E280" s="52"/>
      <c r="F280" s="52"/>
      <c r="G280" s="106">
        <f>-H280</f>
        <v>-24229</v>
      </c>
      <c r="H280" s="55">
        <v>24229</v>
      </c>
      <c r="L280" t="str">
        <f t="shared" si="18"/>
        <v>REC only</v>
      </c>
      <c r="M280" t="str">
        <f t="shared" si="17"/>
        <v>Klondike III</v>
      </c>
      <c r="N280" t="str">
        <f t="shared" si="19"/>
        <v>2022 Surplus Applied to 2023</v>
      </c>
    </row>
    <row r="281" spans="1:14" x14ac:dyDescent="0.25">
      <c r="A281" s="79"/>
      <c r="B281" s="2" t="str">
        <f>H271 &amp; " Surplus Applied to " &amp; (H271-1)</f>
        <v>2023 Surplus Applied to 2022</v>
      </c>
      <c r="C281" s="79"/>
      <c r="D281" s="109"/>
      <c r="E281" s="110"/>
      <c r="F281" s="110"/>
      <c r="G281" s="111">
        <f>-H281</f>
        <v>0</v>
      </c>
      <c r="H281" s="112">
        <v>0</v>
      </c>
      <c r="L281" t="str">
        <f t="shared" si="18"/>
        <v>REC only</v>
      </c>
      <c r="M281" t="str">
        <f t="shared" si="17"/>
        <v>Klondike III</v>
      </c>
      <c r="N281" t="str">
        <f t="shared" si="19"/>
        <v>2023 Surplus Applied to 2022</v>
      </c>
    </row>
    <row r="282" spans="1:14" x14ac:dyDescent="0.25">
      <c r="A282" s="79"/>
      <c r="B282" s="1" t="s">
        <v>135</v>
      </c>
      <c r="C282" s="79"/>
      <c r="D282" s="94">
        <f>SUM(D272:D281)</f>
        <v>31677</v>
      </c>
      <c r="E282" s="94">
        <f>SUM(E272:E281)</f>
        <v>30152</v>
      </c>
      <c r="F282" s="94">
        <f>SUM(F272:F281)</f>
        <v>0</v>
      </c>
      <c r="G282" s="94">
        <f>SUM(G272:G281)</f>
        <v>-24229</v>
      </c>
      <c r="H282" s="94">
        <f>SUM(H272:H281)</f>
        <v>24229</v>
      </c>
      <c r="L282" t="str">
        <f t="shared" si="18"/>
        <v>REC only</v>
      </c>
      <c r="M282" t="str">
        <f t="shared" si="17"/>
        <v>Klondike III</v>
      </c>
      <c r="N282" t="str">
        <f t="shared" si="19"/>
        <v>Net Surplus Adjustments</v>
      </c>
    </row>
    <row r="283" spans="1:14" x14ac:dyDescent="0.25">
      <c r="A283" s="79"/>
      <c r="B283" s="95"/>
      <c r="C283" s="79"/>
      <c r="D283" s="94"/>
      <c r="E283" s="94"/>
      <c r="F283" s="94"/>
      <c r="G283" s="94"/>
      <c r="H283" s="94"/>
      <c r="L283" t="str">
        <f t="shared" si="18"/>
        <v>REC only</v>
      </c>
      <c r="M283" t="str">
        <f t="shared" si="17"/>
        <v>Klondike III</v>
      </c>
    </row>
    <row r="284" spans="1:14" x14ac:dyDescent="0.25">
      <c r="A284" s="79"/>
      <c r="B284" s="1" t="s">
        <v>136</v>
      </c>
      <c r="C284" s="82"/>
      <c r="D284" s="113">
        <v>0</v>
      </c>
      <c r="E284" s="114">
        <v>0</v>
      </c>
      <c r="F284" s="114">
        <v>0</v>
      </c>
      <c r="G284" s="114">
        <v>0</v>
      </c>
      <c r="H284" s="115">
        <v>0</v>
      </c>
      <c r="L284" t="str">
        <f t="shared" si="18"/>
        <v>REC only</v>
      </c>
      <c r="M284" t="str">
        <f t="shared" si="17"/>
        <v>Klondike III</v>
      </c>
      <c r="N284" t="str">
        <f t="shared" si="19"/>
        <v>Adjustment for Events Beyond Control</v>
      </c>
    </row>
    <row r="285" spans="1:14" x14ac:dyDescent="0.25">
      <c r="A285" s="79"/>
      <c r="B285" s="95"/>
      <c r="C285" s="79"/>
      <c r="D285" s="94"/>
      <c r="E285" s="94"/>
      <c r="F285" s="94"/>
      <c r="G285" s="94"/>
      <c r="H285" s="94"/>
      <c r="L285" t="str">
        <f t="shared" si="18"/>
        <v>REC only</v>
      </c>
      <c r="M285" t="str">
        <f t="shared" si="17"/>
        <v>Klondike III</v>
      </c>
    </row>
    <row r="286" spans="1:14" ht="18.75" x14ac:dyDescent="0.3">
      <c r="A286" s="81" t="s">
        <v>150</v>
      </c>
      <c r="B286" s="79"/>
      <c r="C286" s="82"/>
      <c r="D286" s="116">
        <f>SUM(D258,D263,D269,D282,D284)</f>
        <v>61829</v>
      </c>
      <c r="E286" s="116">
        <f>SUM(E258,E263,E269,E282,E284)</f>
        <v>126680</v>
      </c>
      <c r="F286" s="116">
        <f>SUM(F258,F263,F269,F282,F284)</f>
        <v>143350</v>
      </c>
      <c r="G286" s="116">
        <f>SUM(G258,G263,G269,G282,G284)</f>
        <v>93844</v>
      </c>
      <c r="H286" s="117">
        <f>SUM(H258,H263,H269,H282,H284)</f>
        <v>152106</v>
      </c>
      <c r="L286" t="str">
        <f t="shared" si="18"/>
        <v>REC only</v>
      </c>
      <c r="M286" t="str">
        <f t="shared" si="17"/>
        <v>Klondike III</v>
      </c>
    </row>
    <row r="287" spans="1:14" x14ac:dyDescent="0.25">
      <c r="A287" s="79"/>
      <c r="B287" s="95"/>
      <c r="C287" s="118" t="s">
        <v>138</v>
      </c>
      <c r="D287" s="94">
        <v>61829</v>
      </c>
      <c r="E287" s="94">
        <v>126680</v>
      </c>
      <c r="F287" s="94">
        <v>143350</v>
      </c>
      <c r="G287" s="94">
        <v>0</v>
      </c>
      <c r="H287" s="94">
        <v>0</v>
      </c>
      <c r="L287" t="str">
        <f t="shared" si="18"/>
        <v>REC only</v>
      </c>
      <c r="M287" t="str">
        <f t="shared" si="17"/>
        <v>Klondike III</v>
      </c>
    </row>
    <row r="288" spans="1:14" x14ac:dyDescent="0.25">
      <c r="A288" s="79" t="str">
        <f>IF(ISBLANK(VLOOKUP($A252,tblFacility,MATCH("Notes",tvFacility,0),FALSE)),"",VLOOKUP($A252,tblFacility,MATCH("Notes",tvFacility,0),FALSE))</f>
        <v/>
      </c>
      <c r="B288" s="79"/>
      <c r="C288" s="79"/>
      <c r="D288" s="80"/>
      <c r="E288" s="80"/>
      <c r="F288" s="80"/>
      <c r="G288" s="80"/>
      <c r="H288" s="80"/>
      <c r="L288" t="str">
        <f t="shared" si="18"/>
        <v>REC only</v>
      </c>
      <c r="M288" t="str">
        <f t="shared" si="17"/>
        <v>Klondike III</v>
      </c>
    </row>
    <row r="289" spans="1:14" x14ac:dyDescent="0.25">
      <c r="L289" t="str">
        <f t="shared" si="18"/>
        <v>REC only</v>
      </c>
      <c r="M289" t="str">
        <f t="shared" si="17"/>
        <v>Klondike III</v>
      </c>
    </row>
    <row r="290" spans="1:14" ht="21" x14ac:dyDescent="0.35">
      <c r="A290" s="74">
        <f>A252+1</f>
        <v>7</v>
      </c>
      <c r="B290" s="74"/>
      <c r="C290" s="75" t="str">
        <f>VLOOKUP(A290,tblFacility,MATCH("Facility Name",tvFacility,0),FALSE)</f>
        <v>Lower Snake River - Dodge Junction</v>
      </c>
      <c r="D290" s="76"/>
      <c r="E290" s="77"/>
      <c r="F290" s="77"/>
      <c r="G290" s="77"/>
      <c r="H290" s="78"/>
      <c r="L290" t="str">
        <f t="shared" si="18"/>
        <v>REC only</v>
      </c>
      <c r="M290" t="str">
        <f>C290</f>
        <v>Lower Snake River - Dodge Junction</v>
      </c>
    </row>
    <row r="291" spans="1:14" x14ac:dyDescent="0.25">
      <c r="A291" s="79"/>
      <c r="B291" s="79"/>
      <c r="C291" s="79" t="str">
        <f>VLOOKUP(A290,tblFacility,MATCH("Facility Status",tvFacility,0),FALSE)</f>
        <v>PSE owned</v>
      </c>
      <c r="D291" s="80"/>
      <c r="E291" s="80"/>
      <c r="F291" s="80"/>
      <c r="G291" s="80"/>
      <c r="H291" s="80"/>
      <c r="L291" t="str">
        <f t="shared" si="18"/>
        <v>REC only</v>
      </c>
      <c r="M291" t="str">
        <f t="shared" ref="M291:M327" si="20">M290</f>
        <v>Lower Snake River - Dodge Junction</v>
      </c>
    </row>
    <row r="292" spans="1:14" ht="18.75" x14ac:dyDescent="0.3">
      <c r="A292" s="81" t="s">
        <v>146</v>
      </c>
      <c r="B292" s="81"/>
      <c r="C292" s="79"/>
      <c r="D292" s="19">
        <f>E292-1</f>
        <v>2019</v>
      </c>
      <c r="E292" s="19">
        <f>F292-1</f>
        <v>2020</v>
      </c>
      <c r="F292" s="19">
        <f>G292-1</f>
        <v>2021</v>
      </c>
      <c r="G292" s="19">
        <f>H292-1</f>
        <v>2022</v>
      </c>
      <c r="H292" s="19">
        <f>nReportingYear</f>
        <v>2023</v>
      </c>
      <c r="L292" t="str">
        <f t="shared" si="18"/>
        <v>REC only</v>
      </c>
      <c r="M292" t="str">
        <f t="shared" si="20"/>
        <v>Lower Snake River - Dodge Junction</v>
      </c>
    </row>
    <row r="293" spans="1:14" x14ac:dyDescent="0.25">
      <c r="A293" s="79"/>
      <c r="B293" s="2" t="str">
        <f>"Total MWh Produced from " &amp;C290</f>
        <v>Total MWh Produced from Lower Snake River - Dodge Junction</v>
      </c>
      <c r="C293" s="82"/>
      <c r="D293" s="83">
        <f>VLOOKUP($A290,tblTotalMWh,MATCH(D292,tvTotalMWh,0),FALSE)</f>
        <v>412098</v>
      </c>
      <c r="E293" s="83">
        <f>VLOOKUP($A290,tblTotalMWh,MATCH(E292,tvTotalMWh,0),FALSE)</f>
        <v>564293</v>
      </c>
      <c r="F293" s="83">
        <f>VLOOKUP($A290,tblTotalMWh,MATCH(F292,tvTotalMWh,0),FALSE)</f>
        <v>542721</v>
      </c>
      <c r="G293" s="83">
        <f>VLOOKUP($A290,tblTotalMWh,MATCH(G292,tvTotalMWh,0),FALSE)</f>
        <v>430982</v>
      </c>
      <c r="H293" s="84">
        <f>VLOOKUP($A290,tblTotalMWh,MATCH(H292,tvTotalMWh,0),FALSE)</f>
        <v>491810.44064998778</v>
      </c>
      <c r="L293" t="str">
        <f t="shared" si="18"/>
        <v>REC only</v>
      </c>
      <c r="M293" t="str">
        <f t="shared" si="20"/>
        <v>Lower Snake River - Dodge Junction</v>
      </c>
      <c r="N293" t="str">
        <f t="shared" si="19"/>
        <v>Total MWh Produced from Lower Snake River - Dodge Junction</v>
      </c>
    </row>
    <row r="294" spans="1:14" x14ac:dyDescent="0.25">
      <c r="A294" s="79"/>
      <c r="B294" s="2" t="s">
        <v>105</v>
      </c>
      <c r="C294" s="82"/>
      <c r="D294" s="218">
        <f>VLOOKUP($A290,tblFacility,MATCH("% Qualifying under RCW 19.285",tvFacility,0),FALSE)</f>
        <v>1</v>
      </c>
      <c r="E294" s="218">
        <f>VLOOKUP($A290,tblFacility,MATCH("% Qualifying under RCW 19.285",tvFacility,0),FALSE)</f>
        <v>1</v>
      </c>
      <c r="F294" s="218">
        <f>VLOOKUP($A290,tblFacility,MATCH("% Qualifying under RCW 19.285",tvFacility,0),FALSE)</f>
        <v>1</v>
      </c>
      <c r="G294" s="218">
        <f>VLOOKUP($A290,tblFacility,MATCH("% Qualifying under RCW 19.285",tvFacility,0),FALSE)</f>
        <v>1</v>
      </c>
      <c r="H294" s="219">
        <f>VLOOKUP($A290,tblFacility,MATCH("% Qualifying under RCW 19.285",tvFacility,0),FALSE)</f>
        <v>1</v>
      </c>
      <c r="L294" t="str">
        <f t="shared" si="18"/>
        <v>REC only</v>
      </c>
      <c r="M294" t="str">
        <f t="shared" si="20"/>
        <v>Lower Snake River - Dodge Junction</v>
      </c>
      <c r="N294" t="str">
        <f t="shared" si="19"/>
        <v>Percent of MWh Qualifying Under RCW 19.285</v>
      </c>
    </row>
    <row r="295" spans="1:14" x14ac:dyDescent="0.25">
      <c r="A295" s="79"/>
      <c r="B295" s="2" t="s">
        <v>147</v>
      </c>
      <c r="C295" s="82"/>
      <c r="D295" s="85">
        <f>VLOOKUP($A290,tblFacility,MATCH("% Qualifying Allocated to WA",tvFacility,0),FALSE)</f>
        <v>1</v>
      </c>
      <c r="E295" s="85">
        <f>VLOOKUP($A290,tblFacility,MATCH("% Qualifying Allocated to WA",tvFacility,0),FALSE)</f>
        <v>1</v>
      </c>
      <c r="F295" s="85">
        <f>VLOOKUP($A290,tblFacility,MATCH("% Qualifying Allocated to WA",tvFacility,0),FALSE)</f>
        <v>1</v>
      </c>
      <c r="G295" s="85">
        <f>VLOOKUP($A290,tblFacility,MATCH("% Qualifying Allocated to WA",tvFacility,0),FALSE)</f>
        <v>1</v>
      </c>
      <c r="H295" s="86">
        <f>VLOOKUP($A290,tblFacility,MATCH("% Qualifying Allocated to WA",tvFacility,0),FALSE)</f>
        <v>1</v>
      </c>
      <c r="L295" t="str">
        <f t="shared" si="18"/>
        <v>REC only</v>
      </c>
      <c r="M295" t="str">
        <f t="shared" si="20"/>
        <v>Lower Snake River - Dodge Junction</v>
      </c>
      <c r="N295" t="str">
        <f t="shared" si="19"/>
        <v>Percent of Qualifying MWh Allocated to WA</v>
      </c>
    </row>
    <row r="296" spans="1:14" x14ac:dyDescent="0.25">
      <c r="A296" s="79"/>
      <c r="B296" s="1" t="s">
        <v>104</v>
      </c>
      <c r="C296" s="95"/>
      <c r="D296" s="220">
        <f>ROUNDDOWN(D293*D294*D295,0)</f>
        <v>412098</v>
      </c>
      <c r="E296" s="220">
        <f>ROUNDDOWN(E293*E294*E295,0)</f>
        <v>564293</v>
      </c>
      <c r="F296" s="220">
        <f>ROUNDDOWN(F293*F294*F295,0)</f>
        <v>542721</v>
      </c>
      <c r="G296" s="220">
        <f>ROUNDDOWN(G293*G294*G295,0)</f>
        <v>430982</v>
      </c>
      <c r="H296" s="220">
        <f>ROUNDDOWN(H293*H294*H295,0)</f>
        <v>491810</v>
      </c>
      <c r="L296" t="str">
        <f t="shared" si="18"/>
        <v>REC only</v>
      </c>
      <c r="M296" t="str">
        <f t="shared" si="20"/>
        <v>Lower Snake River - Dodge Junction</v>
      </c>
      <c r="N296" t="str">
        <f t="shared" si="19"/>
        <v>Eligible MWh Available for RCW 19.285 Compliance</v>
      </c>
    </row>
    <row r="297" spans="1:14" x14ac:dyDescent="0.25">
      <c r="A297" s="79"/>
      <c r="B297" s="79"/>
      <c r="C297" s="79"/>
      <c r="D297" s="87"/>
      <c r="E297" s="87"/>
      <c r="F297" s="87"/>
      <c r="G297" s="88"/>
      <c r="H297" s="89"/>
      <c r="L297" t="str">
        <f t="shared" si="18"/>
        <v>REC only</v>
      </c>
      <c r="M297" t="str">
        <f t="shared" si="20"/>
        <v>Lower Snake River - Dodge Junction</v>
      </c>
    </row>
    <row r="298" spans="1:14" ht="18.75" x14ac:dyDescent="0.3">
      <c r="A298" s="81" t="s">
        <v>148</v>
      </c>
      <c r="B298" s="79"/>
      <c r="C298" s="79"/>
      <c r="D298" s="19">
        <f>E298-1</f>
        <v>2019</v>
      </c>
      <c r="E298" s="19">
        <f>F298-1</f>
        <v>2020</v>
      </c>
      <c r="F298" s="19">
        <f>G298-1</f>
        <v>2021</v>
      </c>
      <c r="G298" s="19">
        <f>H298-1</f>
        <v>2022</v>
      </c>
      <c r="H298" s="19">
        <f>nReportingYear</f>
        <v>2023</v>
      </c>
      <c r="L298" t="str">
        <f t="shared" si="18"/>
        <v>REC only</v>
      </c>
      <c r="M298" t="str">
        <f t="shared" si="20"/>
        <v>Lower Snake River - Dodge Junction</v>
      </c>
    </row>
    <row r="299" spans="1:14" x14ac:dyDescent="0.25">
      <c r="A299" s="79"/>
      <c r="B299" s="2" t="s">
        <v>115</v>
      </c>
      <c r="C299" s="82"/>
      <c r="D299" s="124">
        <v>82419.600000000006</v>
      </c>
      <c r="E299" s="125">
        <v>112858.6</v>
      </c>
      <c r="F299" s="125">
        <v>108544.20000000001</v>
      </c>
      <c r="G299" s="125">
        <v>86196.400000000009</v>
      </c>
      <c r="H299" s="126">
        <v>98362</v>
      </c>
      <c r="L299" t="str">
        <f t="shared" si="18"/>
        <v>REC only</v>
      </c>
      <c r="M299" t="str">
        <f t="shared" si="20"/>
        <v>Lower Snake River - Dodge Junction</v>
      </c>
      <c r="N299" t="str">
        <f t="shared" si="19"/>
        <v>Extra Apprenticeship Credit</v>
      </c>
    </row>
    <row r="300" spans="1:14" x14ac:dyDescent="0.25">
      <c r="A300" s="79"/>
      <c r="B300" s="2" t="s">
        <v>119</v>
      </c>
      <c r="C300" s="82"/>
      <c r="D300" s="29">
        <v>0</v>
      </c>
      <c r="E300" s="127">
        <v>0</v>
      </c>
      <c r="F300" s="127">
        <v>0</v>
      </c>
      <c r="G300" s="127">
        <v>0</v>
      </c>
      <c r="H300" s="128">
        <v>0</v>
      </c>
      <c r="L300" t="str">
        <f t="shared" si="18"/>
        <v>REC only</v>
      </c>
      <c r="M300" t="str">
        <f t="shared" si="20"/>
        <v>Lower Snake River - Dodge Junction</v>
      </c>
      <c r="N300" t="str">
        <f t="shared" si="19"/>
        <v>Distributed Generation Bonus</v>
      </c>
    </row>
    <row r="301" spans="1:14" x14ac:dyDescent="0.25">
      <c r="A301" s="79"/>
      <c r="B301" s="1" t="s">
        <v>120</v>
      </c>
      <c r="C301" s="95"/>
      <c r="D301" s="90">
        <f>ROUND(D299+D300,0)</f>
        <v>82420</v>
      </c>
      <c r="E301" s="90">
        <f>ROUND(E299+E300,0)</f>
        <v>112859</v>
      </c>
      <c r="F301" s="90">
        <f>ROUND(F299+F300,0)</f>
        <v>108544</v>
      </c>
      <c r="G301" s="90">
        <f>ROUND(G299+G300,0)</f>
        <v>86196</v>
      </c>
      <c r="H301" s="90">
        <f>ROUND(H299+H300,0)</f>
        <v>98362</v>
      </c>
      <c r="L301" t="str">
        <f t="shared" si="18"/>
        <v>REC only</v>
      </c>
      <c r="M301" t="str">
        <f t="shared" si="20"/>
        <v>Lower Snake River - Dodge Junction</v>
      </c>
      <c r="N301" t="str">
        <f t="shared" si="19"/>
        <v>Total Quantity from Non REC Eligible Generation</v>
      </c>
    </row>
    <row r="302" spans="1:14" x14ac:dyDescent="0.25">
      <c r="A302" s="79"/>
      <c r="B302" s="79"/>
      <c r="C302" s="79"/>
      <c r="D302" s="91"/>
      <c r="E302" s="91"/>
      <c r="F302" s="91"/>
      <c r="G302" s="91"/>
      <c r="H302" s="92"/>
      <c r="L302" t="str">
        <f t="shared" si="18"/>
        <v>REC only</v>
      </c>
      <c r="M302" t="str">
        <f t="shared" si="20"/>
        <v>Lower Snake River - Dodge Junction</v>
      </c>
    </row>
    <row r="303" spans="1:14" ht="18.75" x14ac:dyDescent="0.3">
      <c r="A303" s="81" t="s">
        <v>149</v>
      </c>
      <c r="B303" s="79"/>
      <c r="C303" s="79"/>
      <c r="D303" s="19">
        <f>E303-1</f>
        <v>2019</v>
      </c>
      <c r="E303" s="19">
        <f>F303-1</f>
        <v>2020</v>
      </c>
      <c r="F303" s="19">
        <f>G303-1</f>
        <v>2021</v>
      </c>
      <c r="G303" s="19">
        <f>H303-1</f>
        <v>2022</v>
      </c>
      <c r="H303" s="19">
        <f>nReportingYear</f>
        <v>2023</v>
      </c>
      <c r="L303" t="str">
        <f t="shared" si="18"/>
        <v>REC only</v>
      </c>
      <c r="M303" t="str">
        <f t="shared" si="20"/>
        <v>Lower Snake River - Dodge Junction</v>
      </c>
    </row>
    <row r="304" spans="1:14" x14ac:dyDescent="0.25">
      <c r="A304" s="79"/>
      <c r="B304" s="2" t="s">
        <v>140</v>
      </c>
      <c r="C304" s="82"/>
      <c r="D304" s="83">
        <f>-VLOOKUP($A290,tblSales,MATCH(D303,tvSales,0),FALSE)</f>
        <v>0</v>
      </c>
      <c r="E304" s="83">
        <f>-VLOOKUP($A290,tblSales,MATCH(E303,tvSales,0),FALSE)</f>
        <v>-4000</v>
      </c>
      <c r="F304" s="83">
        <f>-VLOOKUP($A290,tblSales,MATCH(F303,tvSales,0),FALSE)</f>
        <v>-15500</v>
      </c>
      <c r="G304" s="83">
        <f>-VLOOKUP($A290,tblSales,MATCH(G303,tvSales,0),FALSE)</f>
        <v>-15500</v>
      </c>
      <c r="H304" s="84">
        <f>-VLOOKUP($A290,tblSales,MATCH(H303,tvSales,0),FALSE)</f>
        <v>-15500</v>
      </c>
      <c r="L304" t="str">
        <f t="shared" si="18"/>
        <v>REC only</v>
      </c>
      <c r="M304" t="str">
        <f t="shared" si="20"/>
        <v>Lower Snake River - Dodge Junction</v>
      </c>
      <c r="N304" t="str">
        <f t="shared" si="19"/>
        <v>Quantity of RECs Sold</v>
      </c>
    </row>
    <row r="305" spans="1:14" x14ac:dyDescent="0.25">
      <c r="A305" s="79"/>
      <c r="B305" s="93" t="s">
        <v>141</v>
      </c>
      <c r="C305" s="8"/>
      <c r="D305" s="119">
        <v>0</v>
      </c>
      <c r="E305" s="119">
        <v>0</v>
      </c>
      <c r="F305" s="119">
        <v>0</v>
      </c>
      <c r="G305" s="119">
        <v>0</v>
      </c>
      <c r="H305" s="120">
        <v>0</v>
      </c>
      <c r="L305" t="str">
        <f t="shared" si="18"/>
        <v>REC only</v>
      </c>
      <c r="M305" t="str">
        <f t="shared" si="20"/>
        <v>Lower Snake River - Dodge Junction</v>
      </c>
      <c r="N305" t="str">
        <f t="shared" si="19"/>
        <v>Bonus Incentives Transferred</v>
      </c>
    </row>
    <row r="306" spans="1:14" x14ac:dyDescent="0.25">
      <c r="A306" s="79"/>
      <c r="B306" s="93" t="s">
        <v>142</v>
      </c>
      <c r="D306" s="121">
        <f>IF(VLOOKUP($A290,tblFacility,MATCH("Extra Apprenticeship Credit Eligibility",tvFacility,0),FALSE)="Y",ROUND(nApprenticeshipBonus*D304,0),0)</f>
        <v>0</v>
      </c>
      <c r="E306" s="122">
        <f>IF(VLOOKUP($A290,tblFacility,MATCH("Extra Apprenticeship Credit Eligibility",tvFacility,0),FALSE)="Y",ROUND(nApprenticeshipBonus*E304,0),0)</f>
        <v>-800</v>
      </c>
      <c r="F306" s="122">
        <f>IF(VLOOKUP($A290,tblFacility,MATCH("Extra Apprenticeship Credit Eligibility",tvFacility,0),FALSE)="Y",ROUND(nApprenticeshipBonus*F304,0),0)</f>
        <v>-3100</v>
      </c>
      <c r="G306" s="122">
        <f>IF(VLOOKUP($A290,tblFacility,MATCH("Extra Apprenticeship Credit Eligibility",tvFacility,0),FALSE)="Y",ROUND(nApprenticeshipBonus*G304,0),0)</f>
        <v>-3100</v>
      </c>
      <c r="H306" s="123">
        <f>IF(VLOOKUP($A290,tblFacility,MATCH("Extra Apprenticeship Credit Eligibility",tvFacility,0),FALSE)="Y",ROUND(nApprenticeshipBonus*H304,0),0)</f>
        <v>-3100</v>
      </c>
      <c r="L306" t="str">
        <f t="shared" si="18"/>
        <v>REC only</v>
      </c>
      <c r="M306" t="str">
        <f t="shared" si="20"/>
        <v>Lower Snake River - Dodge Junction</v>
      </c>
      <c r="N306" t="str">
        <f t="shared" si="19"/>
        <v>Bonus Incentives Not Realized</v>
      </c>
    </row>
    <row r="307" spans="1:14" x14ac:dyDescent="0.25">
      <c r="A307" s="79"/>
      <c r="B307" s="1" t="s">
        <v>143</v>
      </c>
      <c r="C307" s="79"/>
      <c r="D307" s="94">
        <f>SUM(D304:D306)</f>
        <v>0</v>
      </c>
      <c r="E307" s="94">
        <f>SUM(E304:E306)</f>
        <v>-4800</v>
      </c>
      <c r="F307" s="94">
        <f>SUM(F304:F306)</f>
        <v>-18600</v>
      </c>
      <c r="G307" s="94">
        <f>SUM(G304:G306)</f>
        <v>-18600</v>
      </c>
      <c r="H307" s="94">
        <f>SUM(H304:H306)</f>
        <v>-18600</v>
      </c>
      <c r="L307" t="str">
        <f t="shared" si="18"/>
        <v>REC only</v>
      </c>
      <c r="M307" t="str">
        <f t="shared" si="20"/>
        <v>Lower Snake River - Dodge Junction</v>
      </c>
      <c r="N307" t="str">
        <f t="shared" si="19"/>
        <v>Total Sold / Transferred / Unrealized</v>
      </c>
    </row>
    <row r="308" spans="1:14" x14ac:dyDescent="0.25">
      <c r="A308" s="79"/>
      <c r="B308" s="95"/>
      <c r="C308" s="79"/>
      <c r="D308" s="88"/>
      <c r="E308" s="88"/>
      <c r="F308" s="88"/>
      <c r="G308" s="88"/>
      <c r="H308" s="94"/>
      <c r="L308" t="str">
        <f t="shared" si="18"/>
        <v>REC only</v>
      </c>
      <c r="M308" t="str">
        <f t="shared" si="20"/>
        <v>Lower Snake River - Dodge Junction</v>
      </c>
    </row>
    <row r="309" spans="1:14" ht="18.75" x14ac:dyDescent="0.3">
      <c r="A309" s="81" t="s">
        <v>134</v>
      </c>
      <c r="B309" s="79"/>
      <c r="C309" s="79"/>
      <c r="D309" s="19">
        <f>E309-1</f>
        <v>2019</v>
      </c>
      <c r="E309" s="19">
        <f>F309-1</f>
        <v>2020</v>
      </c>
      <c r="F309" s="19">
        <f>G309-1</f>
        <v>2021</v>
      </c>
      <c r="G309" s="19">
        <f>H309-1</f>
        <v>2022</v>
      </c>
      <c r="H309" s="19">
        <f>nReportingYear</f>
        <v>2023</v>
      </c>
      <c r="L309" t="str">
        <f t="shared" si="18"/>
        <v>REC only</v>
      </c>
      <c r="M309" t="str">
        <f t="shared" si="20"/>
        <v>Lower Snake River - Dodge Junction</v>
      </c>
    </row>
    <row r="310" spans="1:14" x14ac:dyDescent="0.25">
      <c r="A310" s="79"/>
      <c r="B310" s="2" t="str">
        <f>(D309-1) &amp; " Surplus Applied to " &amp; D309</f>
        <v>2018 Surplus Applied to 2019</v>
      </c>
      <c r="C310" s="79"/>
      <c r="D310" s="96">
        <v>609892</v>
      </c>
      <c r="E310" s="97"/>
      <c r="F310" s="97"/>
      <c r="G310" s="97"/>
      <c r="H310" s="98"/>
      <c r="L310" t="str">
        <f t="shared" si="18"/>
        <v>REC only</v>
      </c>
      <c r="M310" t="str">
        <f t="shared" si="20"/>
        <v>Lower Snake River - Dodge Junction</v>
      </c>
      <c r="N310" t="str">
        <f t="shared" si="19"/>
        <v>2018 Surplus Applied to 2019</v>
      </c>
    </row>
    <row r="311" spans="1:14" x14ac:dyDescent="0.25">
      <c r="A311" s="79"/>
      <c r="B311" s="2" t="str">
        <f>D309 &amp; " Surplus Applied to " &amp; (D309-1)</f>
        <v>2019 Surplus Applied to 2018</v>
      </c>
      <c r="C311" s="79"/>
      <c r="D311" s="99">
        <v>0</v>
      </c>
      <c r="E311" s="100"/>
      <c r="F311" s="100"/>
      <c r="G311" s="100"/>
      <c r="H311" s="101"/>
      <c r="L311" t="str">
        <f t="shared" si="18"/>
        <v>REC only</v>
      </c>
      <c r="M311" t="str">
        <f t="shared" si="20"/>
        <v>Lower Snake River - Dodge Junction</v>
      </c>
      <c r="N311" t="str">
        <f t="shared" si="19"/>
        <v>2019 Surplus Applied to 2018</v>
      </c>
    </row>
    <row r="312" spans="1:14" x14ac:dyDescent="0.25">
      <c r="A312" s="79"/>
      <c r="B312" s="2" t="str">
        <f>(E309-1) &amp; " Surplus Applied to " &amp; E309</f>
        <v>2019 Surplus Applied to 2020</v>
      </c>
      <c r="C312" s="79"/>
      <c r="D312" s="102">
        <f>-E312</f>
        <v>-494518</v>
      </c>
      <c r="E312" s="103">
        <v>494518</v>
      </c>
      <c r="F312" s="48"/>
      <c r="G312" s="48"/>
      <c r="H312" s="49"/>
      <c r="L312" t="str">
        <f t="shared" si="18"/>
        <v>REC only</v>
      </c>
      <c r="M312" t="str">
        <f t="shared" si="20"/>
        <v>Lower Snake River - Dodge Junction</v>
      </c>
      <c r="N312" t="str">
        <f t="shared" si="19"/>
        <v>2019 Surplus Applied to 2020</v>
      </c>
    </row>
    <row r="313" spans="1:14" x14ac:dyDescent="0.25">
      <c r="A313" s="79"/>
      <c r="B313" s="2" t="str">
        <f>E309 &amp; " Surplus Applied to " &amp; (E309-1)</f>
        <v>2020 Surplus Applied to 2019</v>
      </c>
      <c r="C313" s="79"/>
      <c r="D313" s="104">
        <f>-E313</f>
        <v>0</v>
      </c>
      <c r="E313" s="105">
        <v>0</v>
      </c>
      <c r="F313" s="100"/>
      <c r="G313" s="100"/>
      <c r="H313" s="101"/>
      <c r="L313" t="str">
        <f t="shared" si="18"/>
        <v>REC only</v>
      </c>
      <c r="M313" t="str">
        <f t="shared" si="20"/>
        <v>Lower Snake River - Dodge Junction</v>
      </c>
      <c r="N313" t="str">
        <f t="shared" si="19"/>
        <v>2020 Surplus Applied to 2019</v>
      </c>
    </row>
    <row r="314" spans="1:14" x14ac:dyDescent="0.25">
      <c r="A314" s="79"/>
      <c r="B314" s="2" t="str">
        <f>(F309-1) &amp; " Surplus Applied to " &amp; F309</f>
        <v>2020 Surplus Applied to 2021</v>
      </c>
      <c r="C314" s="79"/>
      <c r="D314" s="54"/>
      <c r="E314" s="106">
        <f>-F314</f>
        <v>-672352</v>
      </c>
      <c r="F314" s="51">
        <v>672352</v>
      </c>
      <c r="G314" s="52"/>
      <c r="H314" s="53"/>
      <c r="L314" t="str">
        <f t="shared" si="18"/>
        <v>REC only</v>
      </c>
      <c r="M314" t="str">
        <f t="shared" si="20"/>
        <v>Lower Snake River - Dodge Junction</v>
      </c>
      <c r="N314" t="str">
        <f t="shared" si="19"/>
        <v>2020 Surplus Applied to 2021</v>
      </c>
    </row>
    <row r="315" spans="1:14" x14ac:dyDescent="0.25">
      <c r="A315" s="79"/>
      <c r="B315" s="2" t="str">
        <f>F309 &amp; " Surplus Applied to " &amp; (F309-1)</f>
        <v>2021 Surplus Applied to 2020</v>
      </c>
      <c r="C315" s="79"/>
      <c r="D315" s="107"/>
      <c r="E315" s="108">
        <f>-F315</f>
        <v>0</v>
      </c>
      <c r="F315" s="105">
        <v>0</v>
      </c>
      <c r="G315" s="100"/>
      <c r="H315" s="101"/>
      <c r="L315" t="str">
        <f t="shared" si="18"/>
        <v>REC only</v>
      </c>
      <c r="M315" t="str">
        <f t="shared" si="20"/>
        <v>Lower Snake River - Dodge Junction</v>
      </c>
      <c r="N315" t="str">
        <f t="shared" si="19"/>
        <v>2021 Surplus Applied to 2020</v>
      </c>
    </row>
    <row r="316" spans="1:14" x14ac:dyDescent="0.25">
      <c r="A316" s="79"/>
      <c r="B316" s="2" t="str">
        <f>(G309-1) &amp; " Surplus Applied to " &amp; G309</f>
        <v>2021 Surplus Applied to 2022</v>
      </c>
      <c r="C316" s="79"/>
      <c r="D316" s="54"/>
      <c r="E316" s="52"/>
      <c r="F316" s="106">
        <f>-G316</f>
        <v>-632665</v>
      </c>
      <c r="G316" s="51">
        <v>632665</v>
      </c>
      <c r="H316" s="53"/>
      <c r="L316" t="str">
        <f t="shared" si="18"/>
        <v>REC only</v>
      </c>
      <c r="M316" t="str">
        <f t="shared" si="20"/>
        <v>Lower Snake River - Dodge Junction</v>
      </c>
      <c r="N316" t="str">
        <f t="shared" si="19"/>
        <v>2021 Surplus Applied to 2022</v>
      </c>
    </row>
    <row r="317" spans="1:14" x14ac:dyDescent="0.25">
      <c r="A317" s="79"/>
      <c r="B317" s="2" t="str">
        <f>G309 &amp; " Surplus Applied to " &amp; (G309-1)</f>
        <v>2022 Surplus Applied to 2021</v>
      </c>
      <c r="C317" s="79"/>
      <c r="D317" s="107"/>
      <c r="E317" s="100"/>
      <c r="F317" s="108">
        <f>-G317</f>
        <v>0</v>
      </c>
      <c r="G317" s="105">
        <v>0</v>
      </c>
      <c r="H317" s="101"/>
      <c r="L317" t="str">
        <f t="shared" si="18"/>
        <v>REC only</v>
      </c>
      <c r="M317" t="str">
        <f t="shared" si="20"/>
        <v>Lower Snake River - Dodge Junction</v>
      </c>
      <c r="N317" t="str">
        <f t="shared" si="19"/>
        <v>2022 Surplus Applied to 2021</v>
      </c>
    </row>
    <row r="318" spans="1:14" x14ac:dyDescent="0.25">
      <c r="A318" s="79"/>
      <c r="B318" s="2" t="str">
        <f>(H309-1) &amp; " Surplus Applied to " &amp; H309</f>
        <v>2022 Surplus Applied to 2023</v>
      </c>
      <c r="C318" s="79"/>
      <c r="D318" s="54"/>
      <c r="E318" s="52"/>
      <c r="F318" s="52"/>
      <c r="G318" s="106">
        <f>-H318</f>
        <v>0</v>
      </c>
      <c r="H318" s="55">
        <v>0</v>
      </c>
      <c r="L318" t="str">
        <f t="shared" si="18"/>
        <v>REC only</v>
      </c>
      <c r="M318" t="str">
        <f t="shared" si="20"/>
        <v>Lower Snake River - Dodge Junction</v>
      </c>
      <c r="N318" t="str">
        <f t="shared" si="19"/>
        <v>2022 Surplus Applied to 2023</v>
      </c>
    </row>
    <row r="319" spans="1:14" x14ac:dyDescent="0.25">
      <c r="A319" s="79"/>
      <c r="B319" s="2" t="str">
        <f>H309 &amp; " Surplus Applied to " &amp; (H309-1)</f>
        <v>2023 Surplus Applied to 2022</v>
      </c>
      <c r="C319" s="79"/>
      <c r="D319" s="109"/>
      <c r="E319" s="110"/>
      <c r="F319" s="110"/>
      <c r="G319" s="111">
        <f>-H319</f>
        <v>0</v>
      </c>
      <c r="H319" s="112">
        <v>0</v>
      </c>
      <c r="L319" t="str">
        <f t="shared" ref="L319:L382" si="21">VLOOKUP(M319,$B$5:$D$48,3)</f>
        <v>REC only</v>
      </c>
      <c r="M319" t="str">
        <f t="shared" si="20"/>
        <v>Lower Snake River - Dodge Junction</v>
      </c>
      <c r="N319" t="str">
        <f t="shared" ref="N319:N382" si="22">B319</f>
        <v>2023 Surplus Applied to 2022</v>
      </c>
    </row>
    <row r="320" spans="1:14" x14ac:dyDescent="0.25">
      <c r="A320" s="79"/>
      <c r="B320" s="1" t="s">
        <v>135</v>
      </c>
      <c r="C320" s="79"/>
      <c r="D320" s="94">
        <f>SUM(D310:D319)</f>
        <v>115374</v>
      </c>
      <c r="E320" s="94">
        <f>SUM(E310:E319)</f>
        <v>-177834</v>
      </c>
      <c r="F320" s="94">
        <f>SUM(F310:F319)</f>
        <v>39687</v>
      </c>
      <c r="G320" s="94">
        <f>SUM(G310:G319)</f>
        <v>632665</v>
      </c>
      <c r="H320" s="94">
        <f>SUM(H310:H319)</f>
        <v>0</v>
      </c>
      <c r="L320" t="str">
        <f t="shared" si="21"/>
        <v>REC only</v>
      </c>
      <c r="M320" t="str">
        <f t="shared" si="20"/>
        <v>Lower Snake River - Dodge Junction</v>
      </c>
      <c r="N320" t="str">
        <f t="shared" si="22"/>
        <v>Net Surplus Adjustments</v>
      </c>
    </row>
    <row r="321" spans="1:14" x14ac:dyDescent="0.25">
      <c r="A321" s="79"/>
      <c r="B321" s="95"/>
      <c r="C321" s="79"/>
      <c r="D321" s="94"/>
      <c r="E321" s="94"/>
      <c r="F321" s="94"/>
      <c r="G321" s="94"/>
      <c r="H321" s="94"/>
      <c r="L321" t="str">
        <f t="shared" si="21"/>
        <v>REC only</v>
      </c>
      <c r="M321" t="str">
        <f t="shared" si="20"/>
        <v>Lower Snake River - Dodge Junction</v>
      </c>
    </row>
    <row r="322" spans="1:14" x14ac:dyDescent="0.25">
      <c r="A322" s="79"/>
      <c r="B322" s="1" t="s">
        <v>136</v>
      </c>
      <c r="C322" s="82"/>
      <c r="D322" s="113">
        <v>0</v>
      </c>
      <c r="E322" s="114">
        <v>0</v>
      </c>
      <c r="F322" s="114">
        <v>0</v>
      </c>
      <c r="G322" s="114">
        <v>0</v>
      </c>
      <c r="H322" s="115">
        <v>0</v>
      </c>
      <c r="L322" t="str">
        <f t="shared" si="21"/>
        <v>REC only</v>
      </c>
      <c r="M322" t="str">
        <f t="shared" si="20"/>
        <v>Lower Snake River - Dodge Junction</v>
      </c>
      <c r="N322" t="str">
        <f t="shared" si="22"/>
        <v>Adjustment for Events Beyond Control</v>
      </c>
    </row>
    <row r="323" spans="1:14" x14ac:dyDescent="0.25">
      <c r="A323" s="79"/>
      <c r="B323" s="95"/>
      <c r="C323" s="79"/>
      <c r="D323" s="94"/>
      <c r="E323" s="94"/>
      <c r="F323" s="94"/>
      <c r="G323" s="94"/>
      <c r="H323" s="94"/>
      <c r="L323" t="str">
        <f t="shared" si="21"/>
        <v>REC only</v>
      </c>
      <c r="M323" t="str">
        <f t="shared" si="20"/>
        <v>Lower Snake River - Dodge Junction</v>
      </c>
    </row>
    <row r="324" spans="1:14" ht="18.75" x14ac:dyDescent="0.3">
      <c r="A324" s="81" t="s">
        <v>150</v>
      </c>
      <c r="B324" s="79"/>
      <c r="C324" s="82"/>
      <c r="D324" s="116">
        <f>SUM(D296,D301,D307,D320,D322)</f>
        <v>609892</v>
      </c>
      <c r="E324" s="116">
        <f>SUM(E296,E301,E307,E320,E322)</f>
        <v>494518</v>
      </c>
      <c r="F324" s="116">
        <f>SUM(F296,F301,F307,F320,F322)</f>
        <v>672352</v>
      </c>
      <c r="G324" s="116">
        <f>SUM(G296,G301,G307,G320,G322)</f>
        <v>1131243</v>
      </c>
      <c r="H324" s="117">
        <f>SUM(H296,H301,H307,H320,H322)</f>
        <v>571572</v>
      </c>
      <c r="L324" t="str">
        <f t="shared" si="21"/>
        <v>REC only</v>
      </c>
      <c r="M324" t="str">
        <f t="shared" si="20"/>
        <v>Lower Snake River - Dodge Junction</v>
      </c>
    </row>
    <row r="325" spans="1:14" x14ac:dyDescent="0.25">
      <c r="A325" s="79"/>
      <c r="B325" s="95"/>
      <c r="C325" s="118" t="s">
        <v>138</v>
      </c>
      <c r="D325" s="94">
        <v>508243</v>
      </c>
      <c r="E325" s="94">
        <v>412098</v>
      </c>
      <c r="F325" s="94">
        <v>560293</v>
      </c>
      <c r="G325" s="94">
        <v>0</v>
      </c>
      <c r="H325" s="94">
        <v>0</v>
      </c>
      <c r="L325" t="str">
        <f t="shared" si="21"/>
        <v>REC only</v>
      </c>
      <c r="M325" t="str">
        <f t="shared" si="20"/>
        <v>Lower Snake River - Dodge Junction</v>
      </c>
    </row>
    <row r="326" spans="1:14" x14ac:dyDescent="0.25">
      <c r="A326" s="79" t="str">
        <f>IF(ISBLANK(VLOOKUP($A290,tblFacility,MATCH("Notes",tvFacility,0),FALSE)),"",VLOOKUP($A290,tblFacility,MATCH("Notes",tvFacility,0),FALSE))</f>
        <v/>
      </c>
      <c r="B326" s="79"/>
      <c r="C326" s="79"/>
      <c r="D326" s="80"/>
      <c r="E326" s="80"/>
      <c r="F326" s="80"/>
      <c r="G326" s="80"/>
      <c r="H326" s="80"/>
      <c r="L326" t="str">
        <f t="shared" si="21"/>
        <v>REC only</v>
      </c>
      <c r="M326" t="str">
        <f t="shared" si="20"/>
        <v>Lower Snake River - Dodge Junction</v>
      </c>
    </row>
    <row r="327" spans="1:14" x14ac:dyDescent="0.25">
      <c r="L327" t="str">
        <f t="shared" si="21"/>
        <v>REC only</v>
      </c>
      <c r="M327" t="str">
        <f t="shared" si="20"/>
        <v>Lower Snake River - Dodge Junction</v>
      </c>
    </row>
    <row r="328" spans="1:14" ht="21" x14ac:dyDescent="0.35">
      <c r="A328" s="74">
        <f>A290+1</f>
        <v>8</v>
      </c>
      <c r="B328" s="74"/>
      <c r="C328" s="75" t="str">
        <f>VLOOKUP(A328,tblFacility,MATCH("Facility Name",tvFacility,0),FALSE)</f>
        <v>Lower Snake River - Phalen Gulch</v>
      </c>
      <c r="D328" s="76"/>
      <c r="E328" s="77"/>
      <c r="F328" s="77"/>
      <c r="G328" s="77"/>
      <c r="H328" s="78"/>
      <c r="L328" t="str">
        <f t="shared" si="21"/>
        <v>REC only</v>
      </c>
      <c r="M328" t="str">
        <f>C328</f>
        <v>Lower Snake River - Phalen Gulch</v>
      </c>
    </row>
    <row r="329" spans="1:14" x14ac:dyDescent="0.25">
      <c r="A329" s="79"/>
      <c r="B329" s="79"/>
      <c r="C329" s="79" t="str">
        <f>VLOOKUP(A328,tblFacility,MATCH("Facility Status",tvFacility,0),FALSE)</f>
        <v>PSE owned</v>
      </c>
      <c r="D329" s="80"/>
      <c r="E329" s="80"/>
      <c r="F329" s="80"/>
      <c r="G329" s="80"/>
      <c r="H329" s="80"/>
      <c r="L329" t="str">
        <f t="shared" si="21"/>
        <v>REC only</v>
      </c>
      <c r="M329" t="str">
        <f t="shared" ref="M329:M365" si="23">M328</f>
        <v>Lower Snake River - Phalen Gulch</v>
      </c>
    </row>
    <row r="330" spans="1:14" ht="18.75" x14ac:dyDescent="0.3">
      <c r="A330" s="81" t="s">
        <v>146</v>
      </c>
      <c r="B330" s="81"/>
      <c r="C330" s="79"/>
      <c r="D330" s="19">
        <f>E330-1</f>
        <v>2019</v>
      </c>
      <c r="E330" s="19">
        <f>F330-1</f>
        <v>2020</v>
      </c>
      <c r="F330" s="19">
        <f>G330-1</f>
        <v>2021</v>
      </c>
      <c r="G330" s="19">
        <f>H330-1</f>
        <v>2022</v>
      </c>
      <c r="H330" s="19">
        <f>nReportingYear</f>
        <v>2023</v>
      </c>
      <c r="L330" t="str">
        <f t="shared" si="21"/>
        <v>REC only</v>
      </c>
      <c r="M330" t="str">
        <f t="shared" si="23"/>
        <v>Lower Snake River - Phalen Gulch</v>
      </c>
    </row>
    <row r="331" spans="1:14" x14ac:dyDescent="0.25">
      <c r="A331" s="79"/>
      <c r="B331" s="2" t="str">
        <f>"Total MWh Produced from " &amp;C328</f>
        <v>Total MWh Produced from Lower Snake River - Phalen Gulch</v>
      </c>
      <c r="C331" s="82"/>
      <c r="D331" s="83">
        <f>VLOOKUP($A328,tblTotalMWh,MATCH(D330,tvTotalMWh,0),FALSE)</f>
        <v>298679</v>
      </c>
      <c r="E331" s="83">
        <f>VLOOKUP($A328,tblTotalMWh,MATCH(E330,tvTotalMWh,0),FALSE)</f>
        <v>404341</v>
      </c>
      <c r="F331" s="83">
        <f>VLOOKUP($A328,tblTotalMWh,MATCH(F330,tvTotalMWh,0),FALSE)</f>
        <v>395070</v>
      </c>
      <c r="G331" s="83">
        <f>VLOOKUP($A328,tblTotalMWh,MATCH(G330,tvTotalMWh,0),FALSE)</f>
        <v>321204</v>
      </c>
      <c r="H331" s="84">
        <f>VLOOKUP($A328,tblTotalMWh,MATCH(H330,tvTotalMWh,0),FALSE)</f>
        <v>358126.55935001222</v>
      </c>
      <c r="L331" t="str">
        <f t="shared" si="21"/>
        <v>REC only</v>
      </c>
      <c r="M331" t="str">
        <f t="shared" si="23"/>
        <v>Lower Snake River - Phalen Gulch</v>
      </c>
      <c r="N331" t="str">
        <f t="shared" si="22"/>
        <v>Total MWh Produced from Lower Snake River - Phalen Gulch</v>
      </c>
    </row>
    <row r="332" spans="1:14" x14ac:dyDescent="0.25">
      <c r="A332" s="79"/>
      <c r="B332" s="2" t="s">
        <v>105</v>
      </c>
      <c r="C332" s="82"/>
      <c r="D332" s="218">
        <f>VLOOKUP($A328,tblFacility,MATCH("% Qualifying under RCW 19.285",tvFacility,0),FALSE)</f>
        <v>1</v>
      </c>
      <c r="E332" s="218">
        <f>VLOOKUP($A328,tblFacility,MATCH("% Qualifying under RCW 19.285",tvFacility,0),FALSE)</f>
        <v>1</v>
      </c>
      <c r="F332" s="218">
        <f>VLOOKUP($A328,tblFacility,MATCH("% Qualifying under RCW 19.285",tvFacility,0),FALSE)</f>
        <v>1</v>
      </c>
      <c r="G332" s="218">
        <f>VLOOKUP($A328,tblFacility,MATCH("% Qualifying under RCW 19.285",tvFacility,0),FALSE)</f>
        <v>1</v>
      </c>
      <c r="H332" s="219">
        <f>VLOOKUP($A328,tblFacility,MATCH("% Qualifying under RCW 19.285",tvFacility,0),FALSE)</f>
        <v>1</v>
      </c>
      <c r="L332" t="str">
        <f t="shared" si="21"/>
        <v>REC only</v>
      </c>
      <c r="M332" t="str">
        <f t="shared" si="23"/>
        <v>Lower Snake River - Phalen Gulch</v>
      </c>
      <c r="N332" t="str">
        <f t="shared" si="22"/>
        <v>Percent of MWh Qualifying Under RCW 19.285</v>
      </c>
    </row>
    <row r="333" spans="1:14" x14ac:dyDescent="0.25">
      <c r="A333" s="79"/>
      <c r="B333" s="2" t="s">
        <v>147</v>
      </c>
      <c r="C333" s="82"/>
      <c r="D333" s="85">
        <f>VLOOKUP($A328,tblFacility,MATCH("% Qualifying Allocated to WA",tvFacility,0),FALSE)</f>
        <v>1</v>
      </c>
      <c r="E333" s="85">
        <f>VLOOKUP($A328,tblFacility,MATCH("% Qualifying Allocated to WA",tvFacility,0),FALSE)</f>
        <v>1</v>
      </c>
      <c r="F333" s="85">
        <f>VLOOKUP($A328,tblFacility,MATCH("% Qualifying Allocated to WA",tvFacility,0),FALSE)</f>
        <v>1</v>
      </c>
      <c r="G333" s="85">
        <f>VLOOKUP($A328,tblFacility,MATCH("% Qualifying Allocated to WA",tvFacility,0),FALSE)</f>
        <v>1</v>
      </c>
      <c r="H333" s="86">
        <f>VLOOKUP($A328,tblFacility,MATCH("% Qualifying Allocated to WA",tvFacility,0),FALSE)</f>
        <v>1</v>
      </c>
      <c r="L333" t="str">
        <f t="shared" si="21"/>
        <v>REC only</v>
      </c>
      <c r="M333" t="str">
        <f t="shared" si="23"/>
        <v>Lower Snake River - Phalen Gulch</v>
      </c>
      <c r="N333" t="str">
        <f t="shared" si="22"/>
        <v>Percent of Qualifying MWh Allocated to WA</v>
      </c>
    </row>
    <row r="334" spans="1:14" x14ac:dyDescent="0.25">
      <c r="A334" s="79"/>
      <c r="B334" s="1" t="s">
        <v>104</v>
      </c>
      <c r="C334" s="95"/>
      <c r="D334" s="220">
        <f>ROUNDDOWN(D331*D332*D333,0)</f>
        <v>298679</v>
      </c>
      <c r="E334" s="220">
        <f>ROUNDDOWN(E331*E332*E333,0)</f>
        <v>404341</v>
      </c>
      <c r="F334" s="220">
        <f>ROUNDDOWN(F331*F332*F333,0)</f>
        <v>395070</v>
      </c>
      <c r="G334" s="220">
        <f>ROUNDDOWN(G331*G332*G333,0)</f>
        <v>321204</v>
      </c>
      <c r="H334" s="220">
        <f>ROUNDDOWN(H331*H332*H333,0)</f>
        <v>358126</v>
      </c>
      <c r="L334" t="str">
        <f t="shared" si="21"/>
        <v>REC only</v>
      </c>
      <c r="M334" t="str">
        <f t="shared" si="23"/>
        <v>Lower Snake River - Phalen Gulch</v>
      </c>
      <c r="N334" t="str">
        <f t="shared" si="22"/>
        <v>Eligible MWh Available for RCW 19.285 Compliance</v>
      </c>
    </row>
    <row r="335" spans="1:14" x14ac:dyDescent="0.25">
      <c r="A335" s="79"/>
      <c r="B335" s="79"/>
      <c r="C335" s="79"/>
      <c r="D335" s="87"/>
      <c r="E335" s="87"/>
      <c r="F335" s="87"/>
      <c r="G335" s="88"/>
      <c r="H335" s="89"/>
      <c r="L335" t="str">
        <f t="shared" si="21"/>
        <v>REC only</v>
      </c>
      <c r="M335" t="str">
        <f t="shared" si="23"/>
        <v>Lower Snake River - Phalen Gulch</v>
      </c>
    </row>
    <row r="336" spans="1:14" ht="18.75" x14ac:dyDescent="0.3">
      <c r="A336" s="81" t="s">
        <v>148</v>
      </c>
      <c r="B336" s="79"/>
      <c r="C336" s="79"/>
      <c r="D336" s="19">
        <f>E336-1</f>
        <v>2019</v>
      </c>
      <c r="E336" s="19">
        <f>F336-1</f>
        <v>2020</v>
      </c>
      <c r="F336" s="19">
        <f>G336-1</f>
        <v>2021</v>
      </c>
      <c r="G336" s="19">
        <f>H336-1</f>
        <v>2022</v>
      </c>
      <c r="H336" s="19">
        <f>nReportingYear</f>
        <v>2023</v>
      </c>
      <c r="L336" t="str">
        <f t="shared" si="21"/>
        <v>REC only</v>
      </c>
      <c r="M336" t="str">
        <f t="shared" si="23"/>
        <v>Lower Snake River - Phalen Gulch</v>
      </c>
    </row>
    <row r="337" spans="1:14" x14ac:dyDescent="0.25">
      <c r="A337" s="79"/>
      <c r="B337" s="2" t="s">
        <v>115</v>
      </c>
      <c r="C337" s="82"/>
      <c r="D337" s="124">
        <v>59735.8</v>
      </c>
      <c r="E337" s="125">
        <v>80868.200000000012</v>
      </c>
      <c r="F337" s="125">
        <v>79014</v>
      </c>
      <c r="G337" s="125">
        <v>64240.800000000003</v>
      </c>
      <c r="H337" s="126">
        <v>71625.2</v>
      </c>
      <c r="L337" t="str">
        <f t="shared" si="21"/>
        <v>REC only</v>
      </c>
      <c r="M337" t="str">
        <f t="shared" si="23"/>
        <v>Lower Snake River - Phalen Gulch</v>
      </c>
      <c r="N337" t="str">
        <f t="shared" si="22"/>
        <v>Extra Apprenticeship Credit</v>
      </c>
    </row>
    <row r="338" spans="1:14" x14ac:dyDescent="0.25">
      <c r="A338" s="79"/>
      <c r="B338" s="2" t="s">
        <v>119</v>
      </c>
      <c r="C338" s="82"/>
      <c r="D338" s="29">
        <v>0</v>
      </c>
      <c r="E338" s="127">
        <v>0</v>
      </c>
      <c r="F338" s="127">
        <v>0</v>
      </c>
      <c r="G338" s="127">
        <v>0</v>
      </c>
      <c r="H338" s="128">
        <v>0</v>
      </c>
      <c r="L338" t="str">
        <f t="shared" si="21"/>
        <v>REC only</v>
      </c>
      <c r="M338" t="str">
        <f t="shared" si="23"/>
        <v>Lower Snake River - Phalen Gulch</v>
      </c>
      <c r="N338" t="str">
        <f t="shared" si="22"/>
        <v>Distributed Generation Bonus</v>
      </c>
    </row>
    <row r="339" spans="1:14" x14ac:dyDescent="0.25">
      <c r="A339" s="79"/>
      <c r="B339" s="1" t="s">
        <v>120</v>
      </c>
      <c r="C339" s="95"/>
      <c r="D339" s="90">
        <f>ROUND(D337+D338,0)</f>
        <v>59736</v>
      </c>
      <c r="E339" s="90">
        <f>ROUND(E337+E338,0)</f>
        <v>80868</v>
      </c>
      <c r="F339" s="90">
        <f>ROUND(F337+F338,0)</f>
        <v>79014</v>
      </c>
      <c r="G339" s="90">
        <f>ROUND(G337+G338,0)</f>
        <v>64241</v>
      </c>
      <c r="H339" s="90">
        <f>ROUND(H337+H338,0)</f>
        <v>71625</v>
      </c>
      <c r="L339" t="str">
        <f t="shared" si="21"/>
        <v>REC only</v>
      </c>
      <c r="M339" t="str">
        <f t="shared" si="23"/>
        <v>Lower Snake River - Phalen Gulch</v>
      </c>
      <c r="N339" t="str">
        <f t="shared" si="22"/>
        <v>Total Quantity from Non REC Eligible Generation</v>
      </c>
    </row>
    <row r="340" spans="1:14" x14ac:dyDescent="0.25">
      <c r="A340" s="79"/>
      <c r="B340" s="79"/>
      <c r="C340" s="79"/>
      <c r="D340" s="91"/>
      <c r="E340" s="91"/>
      <c r="F340" s="91"/>
      <c r="G340" s="91"/>
      <c r="H340" s="92"/>
      <c r="L340" t="str">
        <f t="shared" si="21"/>
        <v>REC only</v>
      </c>
      <c r="M340" t="str">
        <f t="shared" si="23"/>
        <v>Lower Snake River - Phalen Gulch</v>
      </c>
    </row>
    <row r="341" spans="1:14" ht="18.75" x14ac:dyDescent="0.3">
      <c r="A341" s="81" t="s">
        <v>149</v>
      </c>
      <c r="B341" s="79"/>
      <c r="C341" s="79"/>
      <c r="D341" s="19">
        <f>E341-1</f>
        <v>2019</v>
      </c>
      <c r="E341" s="19">
        <f>F341-1</f>
        <v>2020</v>
      </c>
      <c r="F341" s="19">
        <f>G341-1</f>
        <v>2021</v>
      </c>
      <c r="G341" s="19">
        <f>H341-1</f>
        <v>2022</v>
      </c>
      <c r="H341" s="19">
        <f>nReportingYear</f>
        <v>2023</v>
      </c>
      <c r="L341" t="str">
        <f t="shared" si="21"/>
        <v>REC only</v>
      </c>
      <c r="M341" t="str">
        <f t="shared" si="23"/>
        <v>Lower Snake River - Phalen Gulch</v>
      </c>
    </row>
    <row r="342" spans="1:14" x14ac:dyDescent="0.25">
      <c r="A342" s="79"/>
      <c r="B342" s="2" t="s">
        <v>140</v>
      </c>
      <c r="C342" s="82"/>
      <c r="D342" s="83">
        <f>-VLOOKUP($A328,tblSales,MATCH(D341,tvSales,0),FALSE)</f>
        <v>0</v>
      </c>
      <c r="E342" s="83">
        <f>-VLOOKUP($A328,tblSales,MATCH(E341,tvSales,0),FALSE)</f>
        <v>0</v>
      </c>
      <c r="F342" s="83">
        <f>-VLOOKUP($A328,tblSales,MATCH(F341,tvSales,0),FALSE)</f>
        <v>0</v>
      </c>
      <c r="G342" s="83">
        <f>-VLOOKUP($A328,tblSales,MATCH(G341,tvSales,0),FALSE)</f>
        <v>0</v>
      </c>
      <c r="H342" s="84">
        <f>-VLOOKUP($A328,tblSales,MATCH(H341,tvSales,0),FALSE)</f>
        <v>0</v>
      </c>
      <c r="L342" t="str">
        <f t="shared" si="21"/>
        <v>REC only</v>
      </c>
      <c r="M342" t="str">
        <f t="shared" si="23"/>
        <v>Lower Snake River - Phalen Gulch</v>
      </c>
      <c r="N342" t="str">
        <f t="shared" si="22"/>
        <v>Quantity of RECs Sold</v>
      </c>
    </row>
    <row r="343" spans="1:14" x14ac:dyDescent="0.25">
      <c r="A343" s="79"/>
      <c r="B343" s="93" t="s">
        <v>141</v>
      </c>
      <c r="C343" s="8"/>
      <c r="D343" s="119">
        <v>0</v>
      </c>
      <c r="E343" s="119">
        <v>0</v>
      </c>
      <c r="F343" s="119">
        <v>0</v>
      </c>
      <c r="G343" s="119">
        <v>0</v>
      </c>
      <c r="H343" s="120">
        <v>0</v>
      </c>
      <c r="L343" t="str">
        <f t="shared" si="21"/>
        <v>REC only</v>
      </c>
      <c r="M343" t="str">
        <f t="shared" si="23"/>
        <v>Lower Snake River - Phalen Gulch</v>
      </c>
      <c r="N343" t="str">
        <f t="shared" si="22"/>
        <v>Bonus Incentives Transferred</v>
      </c>
    </row>
    <row r="344" spans="1:14" x14ac:dyDescent="0.25">
      <c r="A344" s="79"/>
      <c r="B344" s="93" t="s">
        <v>142</v>
      </c>
      <c r="D344" s="121">
        <f>IF(VLOOKUP($A328,tblFacility,MATCH("Extra Apprenticeship Credit Eligibility",tvFacility,0),FALSE)="Y",ROUND(nApprenticeshipBonus*D342,0),0)</f>
        <v>0</v>
      </c>
      <c r="E344" s="122">
        <f>IF(VLOOKUP($A328,tblFacility,MATCH("Extra Apprenticeship Credit Eligibility",tvFacility,0),FALSE)="Y",ROUND(nApprenticeshipBonus*E342,0),0)</f>
        <v>0</v>
      </c>
      <c r="F344" s="122">
        <f>IF(VLOOKUP($A328,tblFacility,MATCH("Extra Apprenticeship Credit Eligibility",tvFacility,0),FALSE)="Y",ROUND(nApprenticeshipBonus*F342,0),0)</f>
        <v>0</v>
      </c>
      <c r="G344" s="122">
        <f>IF(VLOOKUP($A328,tblFacility,MATCH("Extra Apprenticeship Credit Eligibility",tvFacility,0),FALSE)="Y",ROUND(nApprenticeshipBonus*G342,0),0)</f>
        <v>0</v>
      </c>
      <c r="H344" s="123">
        <f>IF(VLOOKUP($A328,tblFacility,MATCH("Extra Apprenticeship Credit Eligibility",tvFacility,0),FALSE)="Y",ROUND(nApprenticeshipBonus*H342,0),0)</f>
        <v>0</v>
      </c>
      <c r="L344" t="str">
        <f t="shared" si="21"/>
        <v>REC only</v>
      </c>
      <c r="M344" t="str">
        <f t="shared" si="23"/>
        <v>Lower Snake River - Phalen Gulch</v>
      </c>
      <c r="N344" t="str">
        <f t="shared" si="22"/>
        <v>Bonus Incentives Not Realized</v>
      </c>
    </row>
    <row r="345" spans="1:14" x14ac:dyDescent="0.25">
      <c r="A345" s="79"/>
      <c r="B345" s="1" t="s">
        <v>143</v>
      </c>
      <c r="C345" s="79"/>
      <c r="D345" s="94">
        <f>SUM(D342:D344)</f>
        <v>0</v>
      </c>
      <c r="E345" s="94">
        <f>SUM(E342:E344)</f>
        <v>0</v>
      </c>
      <c r="F345" s="94">
        <f>SUM(F342:F344)</f>
        <v>0</v>
      </c>
      <c r="G345" s="94">
        <f>SUM(G342:G344)</f>
        <v>0</v>
      </c>
      <c r="H345" s="94">
        <f>SUM(H342:H344)</f>
        <v>0</v>
      </c>
      <c r="L345" t="str">
        <f t="shared" si="21"/>
        <v>REC only</v>
      </c>
      <c r="M345" t="str">
        <f t="shared" si="23"/>
        <v>Lower Snake River - Phalen Gulch</v>
      </c>
      <c r="N345" t="str">
        <f t="shared" si="22"/>
        <v>Total Sold / Transferred / Unrealized</v>
      </c>
    </row>
    <row r="346" spans="1:14" x14ac:dyDescent="0.25">
      <c r="A346" s="79"/>
      <c r="B346" s="95"/>
      <c r="C346" s="79"/>
      <c r="D346" s="88"/>
      <c r="E346" s="88"/>
      <c r="F346" s="88"/>
      <c r="G346" s="88"/>
      <c r="H346" s="94"/>
      <c r="L346" t="str">
        <f t="shared" si="21"/>
        <v>REC only</v>
      </c>
      <c r="M346" t="str">
        <f t="shared" si="23"/>
        <v>Lower Snake River - Phalen Gulch</v>
      </c>
    </row>
    <row r="347" spans="1:14" ht="18.75" x14ac:dyDescent="0.3">
      <c r="A347" s="81" t="s">
        <v>134</v>
      </c>
      <c r="B347" s="79"/>
      <c r="C347" s="79"/>
      <c r="D347" s="19">
        <f>E347-1</f>
        <v>2019</v>
      </c>
      <c r="E347" s="19">
        <f>F347-1</f>
        <v>2020</v>
      </c>
      <c r="F347" s="19">
        <f>G347-1</f>
        <v>2021</v>
      </c>
      <c r="G347" s="19">
        <f>H347-1</f>
        <v>2022</v>
      </c>
      <c r="H347" s="19">
        <f>nReportingYear</f>
        <v>2023</v>
      </c>
      <c r="L347" t="str">
        <f t="shared" si="21"/>
        <v>REC only</v>
      </c>
      <c r="M347" t="str">
        <f t="shared" si="23"/>
        <v>Lower Snake River - Phalen Gulch</v>
      </c>
    </row>
    <row r="348" spans="1:14" x14ac:dyDescent="0.25">
      <c r="A348" s="79"/>
      <c r="B348" s="2" t="str">
        <f>(D347-1) &amp; " Surplus Applied to " &amp; D347</f>
        <v>2018 Surplus Applied to 2019</v>
      </c>
      <c r="C348" s="79"/>
      <c r="D348" s="96">
        <v>444982</v>
      </c>
      <c r="E348" s="97"/>
      <c r="F348" s="97"/>
      <c r="G348" s="97"/>
      <c r="H348" s="98"/>
      <c r="L348" t="str">
        <f t="shared" si="21"/>
        <v>REC only</v>
      </c>
      <c r="M348" t="str">
        <f t="shared" si="23"/>
        <v>Lower Snake River - Phalen Gulch</v>
      </c>
      <c r="N348" t="str">
        <f t="shared" si="22"/>
        <v>2018 Surplus Applied to 2019</v>
      </c>
    </row>
    <row r="349" spans="1:14" x14ac:dyDescent="0.25">
      <c r="A349" s="79"/>
      <c r="B349" s="2" t="str">
        <f>D347 &amp; " Surplus Applied to " &amp; (D347-1)</f>
        <v>2019 Surplus Applied to 2018</v>
      </c>
      <c r="C349" s="79"/>
      <c r="D349" s="99">
        <v>0</v>
      </c>
      <c r="E349" s="100"/>
      <c r="F349" s="100"/>
      <c r="G349" s="100"/>
      <c r="H349" s="101"/>
      <c r="L349" t="str">
        <f t="shared" si="21"/>
        <v>REC only</v>
      </c>
      <c r="M349" t="str">
        <f t="shared" si="23"/>
        <v>Lower Snake River - Phalen Gulch</v>
      </c>
      <c r="N349" t="str">
        <f t="shared" si="22"/>
        <v>2019 Surplus Applied to 2018</v>
      </c>
    </row>
    <row r="350" spans="1:14" x14ac:dyDescent="0.25">
      <c r="A350" s="79"/>
      <c r="B350" s="2" t="str">
        <f>(E347-1) &amp; " Surplus Applied to " &amp; E347</f>
        <v>2019 Surplus Applied to 2020</v>
      </c>
      <c r="C350" s="79"/>
      <c r="D350" s="102">
        <f>-E350</f>
        <v>-358415</v>
      </c>
      <c r="E350" s="103">
        <v>358415</v>
      </c>
      <c r="F350" s="48"/>
      <c r="G350" s="48"/>
      <c r="H350" s="49"/>
      <c r="L350" t="str">
        <f t="shared" si="21"/>
        <v>REC only</v>
      </c>
      <c r="M350" t="str">
        <f t="shared" si="23"/>
        <v>Lower Snake River - Phalen Gulch</v>
      </c>
      <c r="N350" t="str">
        <f t="shared" si="22"/>
        <v>2019 Surplus Applied to 2020</v>
      </c>
    </row>
    <row r="351" spans="1:14" x14ac:dyDescent="0.25">
      <c r="A351" s="79"/>
      <c r="B351" s="2" t="str">
        <f>E347 &amp; " Surplus Applied to " &amp; (E347-1)</f>
        <v>2020 Surplus Applied to 2019</v>
      </c>
      <c r="C351" s="79"/>
      <c r="D351" s="104">
        <f>-E351</f>
        <v>0</v>
      </c>
      <c r="E351" s="105">
        <v>0</v>
      </c>
      <c r="F351" s="100"/>
      <c r="G351" s="100"/>
      <c r="H351" s="101"/>
      <c r="L351" t="str">
        <f t="shared" si="21"/>
        <v>REC only</v>
      </c>
      <c r="M351" t="str">
        <f t="shared" si="23"/>
        <v>Lower Snake River - Phalen Gulch</v>
      </c>
      <c r="N351" t="str">
        <f t="shared" si="22"/>
        <v>2020 Surplus Applied to 2019</v>
      </c>
    </row>
    <row r="352" spans="1:14" x14ac:dyDescent="0.25">
      <c r="A352" s="79"/>
      <c r="B352" s="2" t="str">
        <f>(F347-1) &amp; " Surplus Applied to " &amp; F347</f>
        <v>2020 Surplus Applied to 2021</v>
      </c>
      <c r="C352" s="79"/>
      <c r="D352" s="54"/>
      <c r="E352" s="106">
        <f>-F352</f>
        <v>-485209</v>
      </c>
      <c r="F352" s="51">
        <v>485209</v>
      </c>
      <c r="G352" s="52"/>
      <c r="H352" s="53"/>
      <c r="L352" t="str">
        <f t="shared" si="21"/>
        <v>REC only</v>
      </c>
      <c r="M352" t="str">
        <f t="shared" si="23"/>
        <v>Lower Snake River - Phalen Gulch</v>
      </c>
      <c r="N352" t="str">
        <f t="shared" si="22"/>
        <v>2020 Surplus Applied to 2021</v>
      </c>
    </row>
    <row r="353" spans="1:14" x14ac:dyDescent="0.25">
      <c r="A353" s="79"/>
      <c r="B353" s="2" t="str">
        <f>F347 &amp; " Surplus Applied to " &amp; (F347-1)</f>
        <v>2021 Surplus Applied to 2020</v>
      </c>
      <c r="C353" s="79"/>
      <c r="D353" s="107"/>
      <c r="E353" s="108">
        <f>-F353</f>
        <v>0</v>
      </c>
      <c r="F353" s="105">
        <v>0</v>
      </c>
      <c r="G353" s="100"/>
      <c r="H353" s="101"/>
      <c r="L353" t="str">
        <f t="shared" si="21"/>
        <v>REC only</v>
      </c>
      <c r="M353" t="str">
        <f t="shared" si="23"/>
        <v>Lower Snake River - Phalen Gulch</v>
      </c>
      <c r="N353" t="str">
        <f t="shared" si="22"/>
        <v>2021 Surplus Applied to 2020</v>
      </c>
    </row>
    <row r="354" spans="1:14" x14ac:dyDescent="0.25">
      <c r="A354" s="79"/>
      <c r="B354" s="2" t="str">
        <f>(G347-1) &amp; " Surplus Applied to " &amp; G347</f>
        <v>2021 Surplus Applied to 2022</v>
      </c>
      <c r="C354" s="79"/>
      <c r="D354" s="54"/>
      <c r="E354" s="52"/>
      <c r="F354" s="106">
        <f>-G354</f>
        <v>-474084</v>
      </c>
      <c r="G354" s="51">
        <v>474084</v>
      </c>
      <c r="H354" s="53"/>
      <c r="L354" t="str">
        <f t="shared" si="21"/>
        <v>REC only</v>
      </c>
      <c r="M354" t="str">
        <f t="shared" si="23"/>
        <v>Lower Snake River - Phalen Gulch</v>
      </c>
      <c r="N354" t="str">
        <f t="shared" si="22"/>
        <v>2021 Surplus Applied to 2022</v>
      </c>
    </row>
    <row r="355" spans="1:14" x14ac:dyDescent="0.25">
      <c r="A355" s="79"/>
      <c r="B355" s="2" t="str">
        <f>G347 &amp; " Surplus Applied to " &amp; (G347-1)</f>
        <v>2022 Surplus Applied to 2021</v>
      </c>
      <c r="C355" s="79"/>
      <c r="D355" s="107"/>
      <c r="E355" s="100"/>
      <c r="F355" s="108">
        <f>-G355</f>
        <v>0</v>
      </c>
      <c r="G355" s="105">
        <v>0</v>
      </c>
      <c r="H355" s="101"/>
      <c r="L355" t="str">
        <f t="shared" si="21"/>
        <v>REC only</v>
      </c>
      <c r="M355" t="str">
        <f t="shared" si="23"/>
        <v>Lower Snake River - Phalen Gulch</v>
      </c>
      <c r="N355" t="str">
        <f t="shared" si="22"/>
        <v>2022 Surplus Applied to 2021</v>
      </c>
    </row>
    <row r="356" spans="1:14" x14ac:dyDescent="0.25">
      <c r="A356" s="79"/>
      <c r="B356" s="2" t="str">
        <f>(H347-1) &amp; " Surplus Applied to " &amp; H347</f>
        <v>2022 Surplus Applied to 2023</v>
      </c>
      <c r="C356" s="79"/>
      <c r="D356" s="54"/>
      <c r="E356" s="52"/>
      <c r="F356" s="52"/>
      <c r="G356" s="106">
        <f>-H356</f>
        <v>0</v>
      </c>
      <c r="H356" s="55">
        <v>0</v>
      </c>
      <c r="L356" t="str">
        <f t="shared" si="21"/>
        <v>REC only</v>
      </c>
      <c r="M356" t="str">
        <f t="shared" si="23"/>
        <v>Lower Snake River - Phalen Gulch</v>
      </c>
      <c r="N356" t="str">
        <f t="shared" si="22"/>
        <v>2022 Surplus Applied to 2023</v>
      </c>
    </row>
    <row r="357" spans="1:14" x14ac:dyDescent="0.25">
      <c r="A357" s="79"/>
      <c r="B357" s="2" t="str">
        <f>H347 &amp; " Surplus Applied to " &amp; (H347-1)</f>
        <v>2023 Surplus Applied to 2022</v>
      </c>
      <c r="C357" s="79"/>
      <c r="D357" s="109"/>
      <c r="E357" s="110"/>
      <c r="F357" s="110"/>
      <c r="G357" s="111">
        <f>-H357</f>
        <v>0</v>
      </c>
      <c r="H357" s="112">
        <v>0</v>
      </c>
      <c r="L357" t="str">
        <f t="shared" si="21"/>
        <v>REC only</v>
      </c>
      <c r="M357" t="str">
        <f t="shared" si="23"/>
        <v>Lower Snake River - Phalen Gulch</v>
      </c>
      <c r="N357" t="str">
        <f t="shared" si="22"/>
        <v>2023 Surplus Applied to 2022</v>
      </c>
    </row>
    <row r="358" spans="1:14" x14ac:dyDescent="0.25">
      <c r="A358" s="79"/>
      <c r="B358" s="1" t="s">
        <v>135</v>
      </c>
      <c r="C358" s="79"/>
      <c r="D358" s="94">
        <f>SUM(D348:D357)</f>
        <v>86567</v>
      </c>
      <c r="E358" s="94">
        <f>SUM(E348:E357)</f>
        <v>-126794</v>
      </c>
      <c r="F358" s="94">
        <f>SUM(F348:F357)</f>
        <v>11125</v>
      </c>
      <c r="G358" s="94">
        <f>SUM(G348:G357)</f>
        <v>474084</v>
      </c>
      <c r="H358" s="94">
        <f>SUM(H348:H357)</f>
        <v>0</v>
      </c>
      <c r="L358" t="str">
        <f t="shared" si="21"/>
        <v>REC only</v>
      </c>
      <c r="M358" t="str">
        <f t="shared" si="23"/>
        <v>Lower Snake River - Phalen Gulch</v>
      </c>
      <c r="N358" t="str">
        <f t="shared" si="22"/>
        <v>Net Surplus Adjustments</v>
      </c>
    </row>
    <row r="359" spans="1:14" x14ac:dyDescent="0.25">
      <c r="A359" s="79"/>
      <c r="B359" s="95"/>
      <c r="C359" s="79"/>
      <c r="D359" s="94"/>
      <c r="E359" s="94"/>
      <c r="F359" s="94"/>
      <c r="G359" s="94"/>
      <c r="H359" s="94"/>
      <c r="L359" t="str">
        <f t="shared" si="21"/>
        <v>REC only</v>
      </c>
      <c r="M359" t="str">
        <f t="shared" si="23"/>
        <v>Lower Snake River - Phalen Gulch</v>
      </c>
    </row>
    <row r="360" spans="1:14" x14ac:dyDescent="0.25">
      <c r="A360" s="79"/>
      <c r="B360" s="1" t="s">
        <v>136</v>
      </c>
      <c r="C360" s="82"/>
      <c r="D360" s="113">
        <v>0</v>
      </c>
      <c r="E360" s="114">
        <v>0</v>
      </c>
      <c r="F360" s="114">
        <v>0</v>
      </c>
      <c r="G360" s="114">
        <v>0</v>
      </c>
      <c r="H360" s="115">
        <v>0</v>
      </c>
      <c r="L360" t="str">
        <f t="shared" si="21"/>
        <v>REC only</v>
      </c>
      <c r="M360" t="str">
        <f t="shared" si="23"/>
        <v>Lower Snake River - Phalen Gulch</v>
      </c>
      <c r="N360" t="str">
        <f t="shared" si="22"/>
        <v>Adjustment for Events Beyond Control</v>
      </c>
    </row>
    <row r="361" spans="1:14" x14ac:dyDescent="0.25">
      <c r="A361" s="79"/>
      <c r="B361" s="95"/>
      <c r="C361" s="79"/>
      <c r="D361" s="94"/>
      <c r="E361" s="94"/>
      <c r="F361" s="94"/>
      <c r="G361" s="94"/>
      <c r="H361" s="94"/>
      <c r="L361" t="str">
        <f t="shared" si="21"/>
        <v>REC only</v>
      </c>
      <c r="M361" t="str">
        <f t="shared" si="23"/>
        <v>Lower Snake River - Phalen Gulch</v>
      </c>
    </row>
    <row r="362" spans="1:14" ht="18.75" x14ac:dyDescent="0.3">
      <c r="A362" s="81" t="s">
        <v>150</v>
      </c>
      <c r="B362" s="79"/>
      <c r="C362" s="82"/>
      <c r="D362" s="116">
        <f>SUM(D334,D339,D345,D358,D360)</f>
        <v>444982</v>
      </c>
      <c r="E362" s="116">
        <f>SUM(E334,E339,E345,E358,E360)</f>
        <v>358415</v>
      </c>
      <c r="F362" s="116">
        <f>SUM(F334,F339,F345,F358,F360)</f>
        <v>485209</v>
      </c>
      <c r="G362" s="116">
        <f>SUM(G334,G339,G345,G358,G360)</f>
        <v>859529</v>
      </c>
      <c r="H362" s="117">
        <f>SUM(H334,H339,H345,H358,H360)</f>
        <v>429751</v>
      </c>
      <c r="L362" t="str">
        <f t="shared" si="21"/>
        <v>REC only</v>
      </c>
      <c r="M362" t="str">
        <f t="shared" si="23"/>
        <v>Lower Snake River - Phalen Gulch</v>
      </c>
    </row>
    <row r="363" spans="1:14" x14ac:dyDescent="0.25">
      <c r="A363" s="79"/>
      <c r="B363" s="95"/>
      <c r="C363" s="118" t="s">
        <v>138</v>
      </c>
      <c r="D363" s="94">
        <v>370818</v>
      </c>
      <c r="E363" s="94">
        <v>298679</v>
      </c>
      <c r="F363" s="94">
        <v>404341</v>
      </c>
      <c r="G363" s="94">
        <v>0</v>
      </c>
      <c r="H363" s="94">
        <v>0</v>
      </c>
      <c r="L363" t="str">
        <f t="shared" si="21"/>
        <v>REC only</v>
      </c>
      <c r="M363" t="str">
        <f t="shared" si="23"/>
        <v>Lower Snake River - Phalen Gulch</v>
      </c>
    </row>
    <row r="364" spans="1:14" x14ac:dyDescent="0.25">
      <c r="A364" s="79" t="str">
        <f>IF(ISBLANK(VLOOKUP($A328,tblFacility,MATCH("Notes",tvFacility,0),FALSE)),"",VLOOKUP($A328,tblFacility,MATCH("Notes",tvFacility,0),FALSE))</f>
        <v/>
      </c>
      <c r="B364" s="79"/>
      <c r="C364" s="79"/>
      <c r="D364" s="80"/>
      <c r="E364" s="80"/>
      <c r="F364" s="80"/>
      <c r="G364" s="80"/>
      <c r="H364" s="80"/>
      <c r="L364" t="str">
        <f t="shared" si="21"/>
        <v>REC only</v>
      </c>
      <c r="M364" t="str">
        <f t="shared" si="23"/>
        <v>Lower Snake River - Phalen Gulch</v>
      </c>
    </row>
    <row r="365" spans="1:14" x14ac:dyDescent="0.25">
      <c r="L365" t="str">
        <f t="shared" si="21"/>
        <v>REC only</v>
      </c>
      <c r="M365" t="str">
        <f t="shared" si="23"/>
        <v>Lower Snake River - Phalen Gulch</v>
      </c>
    </row>
    <row r="366" spans="1:14" ht="21" x14ac:dyDescent="0.35">
      <c r="A366" s="74">
        <f>A328+1</f>
        <v>9</v>
      </c>
      <c r="B366" s="74"/>
      <c r="C366" s="75" t="str">
        <f>VLOOKUP(A366,tblFacility,MATCH("Facility Name",tvFacility,0),FALSE)</f>
        <v>Sierra Pacific Burlington - Sierra Pacific Burlington</v>
      </c>
      <c r="D366" s="76"/>
      <c r="E366" s="77"/>
      <c r="F366" s="77"/>
      <c r="G366" s="77"/>
      <c r="H366" s="78"/>
      <c r="L366" t="str">
        <f t="shared" si="21"/>
        <v>REC only</v>
      </c>
      <c r="M366" t="str">
        <f>C366</f>
        <v>Sierra Pacific Burlington - Sierra Pacific Burlington</v>
      </c>
    </row>
    <row r="367" spans="1:14" x14ac:dyDescent="0.25">
      <c r="A367" s="79"/>
      <c r="B367" s="79"/>
      <c r="C367" s="79" t="str">
        <f>VLOOKUP(A366,tblFacility,MATCH("Facility Status",tvFacility,0),FALSE)</f>
        <v>PPA</v>
      </c>
      <c r="D367" s="80"/>
      <c r="E367" s="80"/>
      <c r="F367" s="80"/>
      <c r="G367" s="80"/>
      <c r="H367" s="80"/>
      <c r="L367" t="str">
        <f t="shared" si="21"/>
        <v>REC only</v>
      </c>
      <c r="M367" t="str">
        <f t="shared" ref="M367:M403" si="24">M366</f>
        <v>Sierra Pacific Burlington - Sierra Pacific Burlington</v>
      </c>
    </row>
    <row r="368" spans="1:14" ht="18.75" x14ac:dyDescent="0.3">
      <c r="A368" s="81" t="s">
        <v>146</v>
      </c>
      <c r="B368" s="81"/>
      <c r="C368" s="79"/>
      <c r="D368" s="19">
        <f>E368-1</f>
        <v>2019</v>
      </c>
      <c r="E368" s="19">
        <f>F368-1</f>
        <v>2020</v>
      </c>
      <c r="F368" s="19">
        <f>G368-1</f>
        <v>2021</v>
      </c>
      <c r="G368" s="19">
        <f>H368-1</f>
        <v>2022</v>
      </c>
      <c r="H368" s="19">
        <f>nReportingYear</f>
        <v>2023</v>
      </c>
      <c r="L368" t="str">
        <f t="shared" si="21"/>
        <v>REC only</v>
      </c>
      <c r="M368" t="str">
        <f t="shared" si="24"/>
        <v>Sierra Pacific Burlington - Sierra Pacific Burlington</v>
      </c>
    </row>
    <row r="369" spans="1:14" x14ac:dyDescent="0.25">
      <c r="A369" s="79"/>
      <c r="B369" s="2" t="str">
        <f>"Total MWh Produced from " &amp;C366</f>
        <v>Total MWh Produced from Sierra Pacific Burlington - Sierra Pacific Burlington</v>
      </c>
      <c r="C369" s="82"/>
      <c r="D369" s="83">
        <f>VLOOKUP($A366,tblTotalMWh,MATCH(D368,tvTotalMWh,0),FALSE)</f>
        <v>0</v>
      </c>
      <c r="E369" s="83">
        <f>VLOOKUP($A366,tblTotalMWh,MATCH(E368,tvTotalMWh,0),FALSE)</f>
        <v>0</v>
      </c>
      <c r="F369" s="83">
        <f>VLOOKUP($A366,tblTotalMWh,MATCH(F368,tvTotalMWh,0),FALSE)</f>
        <v>125738</v>
      </c>
      <c r="G369" s="83">
        <f>VLOOKUP($A366,tblTotalMWh,MATCH(G368,tvTotalMWh,0),FALSE)</f>
        <v>82835</v>
      </c>
      <c r="H369" s="84">
        <f>VLOOKUP($A366,tblTotalMWh,MATCH(H368,tvTotalMWh,0),FALSE)</f>
        <v>82835</v>
      </c>
      <c r="L369" t="str">
        <f t="shared" si="21"/>
        <v>REC only</v>
      </c>
      <c r="M369" t="str">
        <f t="shared" si="24"/>
        <v>Sierra Pacific Burlington - Sierra Pacific Burlington</v>
      </c>
      <c r="N369" t="str">
        <f t="shared" si="22"/>
        <v>Total MWh Produced from Sierra Pacific Burlington - Sierra Pacific Burlington</v>
      </c>
    </row>
    <row r="370" spans="1:14" x14ac:dyDescent="0.25">
      <c r="A370" s="79"/>
      <c r="B370" s="2" t="s">
        <v>105</v>
      </c>
      <c r="C370" s="82"/>
      <c r="D370" s="218">
        <f>VLOOKUP($A366,tblFacility,MATCH("% Qualifying under RCW 19.285",tvFacility,0),FALSE)</f>
        <v>1</v>
      </c>
      <c r="E370" s="218">
        <f>VLOOKUP($A366,tblFacility,MATCH("% Qualifying under RCW 19.285",tvFacility,0),FALSE)</f>
        <v>1</v>
      </c>
      <c r="F370" s="218">
        <f>VLOOKUP($A366,tblFacility,MATCH("% Qualifying under RCW 19.285",tvFacility,0),FALSE)</f>
        <v>1</v>
      </c>
      <c r="G370" s="218">
        <f>VLOOKUP($A366,tblFacility,MATCH("% Qualifying under RCW 19.285",tvFacility,0),FALSE)</f>
        <v>1</v>
      </c>
      <c r="H370" s="219">
        <f>VLOOKUP($A366,tblFacility,MATCH("% Qualifying under RCW 19.285",tvFacility,0),FALSE)</f>
        <v>1</v>
      </c>
      <c r="L370" t="str">
        <f t="shared" si="21"/>
        <v>REC only</v>
      </c>
      <c r="M370" t="str">
        <f t="shared" si="24"/>
        <v>Sierra Pacific Burlington - Sierra Pacific Burlington</v>
      </c>
      <c r="N370" t="str">
        <f t="shared" si="22"/>
        <v>Percent of MWh Qualifying Under RCW 19.285</v>
      </c>
    </row>
    <row r="371" spans="1:14" x14ac:dyDescent="0.25">
      <c r="A371" s="79"/>
      <c r="B371" s="2" t="s">
        <v>147</v>
      </c>
      <c r="C371" s="82"/>
      <c r="D371" s="85">
        <f>VLOOKUP($A366,tblFacility,MATCH("% Qualifying Allocated to WA",tvFacility,0),FALSE)</f>
        <v>1</v>
      </c>
      <c r="E371" s="85">
        <f>VLOOKUP($A366,tblFacility,MATCH("% Qualifying Allocated to WA",tvFacility,0),FALSE)</f>
        <v>1</v>
      </c>
      <c r="F371" s="85">
        <f>VLOOKUP($A366,tblFacility,MATCH("% Qualifying Allocated to WA",tvFacility,0),FALSE)</f>
        <v>1</v>
      </c>
      <c r="G371" s="85">
        <f>VLOOKUP($A366,tblFacility,MATCH("% Qualifying Allocated to WA",tvFacility,0),FALSE)</f>
        <v>1</v>
      </c>
      <c r="H371" s="86">
        <f>VLOOKUP($A366,tblFacility,MATCH("% Qualifying Allocated to WA",tvFacility,0),FALSE)</f>
        <v>1</v>
      </c>
      <c r="L371" t="str">
        <f t="shared" si="21"/>
        <v>REC only</v>
      </c>
      <c r="M371" t="str">
        <f t="shared" si="24"/>
        <v>Sierra Pacific Burlington - Sierra Pacific Burlington</v>
      </c>
      <c r="N371" t="str">
        <f t="shared" si="22"/>
        <v>Percent of Qualifying MWh Allocated to WA</v>
      </c>
    </row>
    <row r="372" spans="1:14" x14ac:dyDescent="0.25">
      <c r="A372" s="79"/>
      <c r="B372" s="1" t="s">
        <v>104</v>
      </c>
      <c r="C372" s="95"/>
      <c r="D372" s="220">
        <f>ROUNDDOWN(D369*D370*D371,0)</f>
        <v>0</v>
      </c>
      <c r="E372" s="220">
        <f>ROUNDDOWN(E369*E370*E371,0)</f>
        <v>0</v>
      </c>
      <c r="F372" s="220">
        <f>ROUNDDOWN(F369*F370*F371,0)</f>
        <v>125738</v>
      </c>
      <c r="G372" s="220">
        <f>ROUNDDOWN(G369*G370*G371,0)</f>
        <v>82835</v>
      </c>
      <c r="H372" s="220">
        <f>ROUNDDOWN(H369*H370*H371,0)</f>
        <v>82835</v>
      </c>
      <c r="L372" t="str">
        <f t="shared" si="21"/>
        <v>REC only</v>
      </c>
      <c r="M372" t="str">
        <f t="shared" si="24"/>
        <v>Sierra Pacific Burlington - Sierra Pacific Burlington</v>
      </c>
      <c r="N372" t="str">
        <f t="shared" si="22"/>
        <v>Eligible MWh Available for RCW 19.285 Compliance</v>
      </c>
    </row>
    <row r="373" spans="1:14" x14ac:dyDescent="0.25">
      <c r="A373" s="79"/>
      <c r="B373" s="79"/>
      <c r="C373" s="79"/>
      <c r="D373" s="87"/>
      <c r="E373" s="87"/>
      <c r="F373" s="87"/>
      <c r="G373" s="88"/>
      <c r="H373" s="89"/>
      <c r="L373" t="str">
        <f t="shared" si="21"/>
        <v>REC only</v>
      </c>
      <c r="M373" t="str">
        <f t="shared" si="24"/>
        <v>Sierra Pacific Burlington - Sierra Pacific Burlington</v>
      </c>
    </row>
    <row r="374" spans="1:14" ht="18.75" x14ac:dyDescent="0.3">
      <c r="A374" s="81" t="s">
        <v>148</v>
      </c>
      <c r="B374" s="79"/>
      <c r="C374" s="79"/>
      <c r="D374" s="19">
        <f>E374-1</f>
        <v>2019</v>
      </c>
      <c r="E374" s="19">
        <f>F374-1</f>
        <v>2020</v>
      </c>
      <c r="F374" s="19">
        <f>G374-1</f>
        <v>2021</v>
      </c>
      <c r="G374" s="19">
        <f>H374-1</f>
        <v>2022</v>
      </c>
      <c r="H374" s="19">
        <f>nReportingYear</f>
        <v>2023</v>
      </c>
      <c r="L374" t="str">
        <f t="shared" si="21"/>
        <v>REC only</v>
      </c>
      <c r="M374" t="str">
        <f t="shared" si="24"/>
        <v>Sierra Pacific Burlington - Sierra Pacific Burlington</v>
      </c>
    </row>
    <row r="375" spans="1:14" x14ac:dyDescent="0.25">
      <c r="A375" s="79"/>
      <c r="B375" s="2" t="s">
        <v>115</v>
      </c>
      <c r="C375" s="82"/>
      <c r="D375" s="124">
        <v>0</v>
      </c>
      <c r="E375" s="125">
        <v>0</v>
      </c>
      <c r="F375" s="125">
        <v>0</v>
      </c>
      <c r="G375" s="125">
        <v>0</v>
      </c>
      <c r="H375" s="126">
        <v>0</v>
      </c>
      <c r="L375" t="str">
        <f t="shared" si="21"/>
        <v>REC only</v>
      </c>
      <c r="M375" t="str">
        <f t="shared" si="24"/>
        <v>Sierra Pacific Burlington - Sierra Pacific Burlington</v>
      </c>
      <c r="N375" t="str">
        <f t="shared" si="22"/>
        <v>Extra Apprenticeship Credit</v>
      </c>
    </row>
    <row r="376" spans="1:14" x14ac:dyDescent="0.25">
      <c r="A376" s="79"/>
      <c r="B376" s="2" t="s">
        <v>119</v>
      </c>
      <c r="C376" s="82"/>
      <c r="D376" s="29">
        <v>0</v>
      </c>
      <c r="E376" s="127">
        <v>0</v>
      </c>
      <c r="F376" s="127">
        <v>0</v>
      </c>
      <c r="G376" s="127">
        <v>0</v>
      </c>
      <c r="H376" s="128">
        <v>0</v>
      </c>
      <c r="L376" t="str">
        <f t="shared" si="21"/>
        <v>REC only</v>
      </c>
      <c r="M376" t="str">
        <f t="shared" si="24"/>
        <v>Sierra Pacific Burlington - Sierra Pacific Burlington</v>
      </c>
      <c r="N376" t="str">
        <f t="shared" si="22"/>
        <v>Distributed Generation Bonus</v>
      </c>
    </row>
    <row r="377" spans="1:14" x14ac:dyDescent="0.25">
      <c r="A377" s="79"/>
      <c r="B377" s="1" t="s">
        <v>120</v>
      </c>
      <c r="C377" s="95"/>
      <c r="D377" s="90">
        <f>ROUND(D375+D376,0)</f>
        <v>0</v>
      </c>
      <c r="E377" s="90">
        <f>ROUND(E375+E376,0)</f>
        <v>0</v>
      </c>
      <c r="F377" s="90">
        <f>ROUND(F375+F376,0)</f>
        <v>0</v>
      </c>
      <c r="G377" s="90">
        <f>ROUND(G375+G376,0)</f>
        <v>0</v>
      </c>
      <c r="H377" s="90">
        <f>ROUND(H375+H376,0)</f>
        <v>0</v>
      </c>
      <c r="L377" t="str">
        <f t="shared" si="21"/>
        <v>REC only</v>
      </c>
      <c r="M377" t="str">
        <f t="shared" si="24"/>
        <v>Sierra Pacific Burlington - Sierra Pacific Burlington</v>
      </c>
      <c r="N377" t="str">
        <f t="shared" si="22"/>
        <v>Total Quantity from Non REC Eligible Generation</v>
      </c>
    </row>
    <row r="378" spans="1:14" x14ac:dyDescent="0.25">
      <c r="A378" s="79"/>
      <c r="B378" s="79"/>
      <c r="C378" s="79"/>
      <c r="D378" s="91"/>
      <c r="E378" s="91"/>
      <c r="F378" s="91"/>
      <c r="G378" s="91"/>
      <c r="H378" s="92"/>
      <c r="L378" t="str">
        <f t="shared" si="21"/>
        <v>REC only</v>
      </c>
      <c r="M378" t="str">
        <f t="shared" si="24"/>
        <v>Sierra Pacific Burlington - Sierra Pacific Burlington</v>
      </c>
    </row>
    <row r="379" spans="1:14" ht="18.75" x14ac:dyDescent="0.3">
      <c r="A379" s="81" t="s">
        <v>149</v>
      </c>
      <c r="B379" s="79"/>
      <c r="C379" s="79"/>
      <c r="D379" s="19">
        <f>E379-1</f>
        <v>2019</v>
      </c>
      <c r="E379" s="19">
        <f>F379-1</f>
        <v>2020</v>
      </c>
      <c r="F379" s="19">
        <f>G379-1</f>
        <v>2021</v>
      </c>
      <c r="G379" s="19">
        <f>H379-1</f>
        <v>2022</v>
      </c>
      <c r="H379" s="19">
        <f>nReportingYear</f>
        <v>2023</v>
      </c>
      <c r="L379" t="str">
        <f t="shared" si="21"/>
        <v>REC only</v>
      </c>
      <c r="M379" t="str">
        <f t="shared" si="24"/>
        <v>Sierra Pacific Burlington - Sierra Pacific Burlington</v>
      </c>
    </row>
    <row r="380" spans="1:14" x14ac:dyDescent="0.25">
      <c r="A380" s="79"/>
      <c r="B380" s="2" t="s">
        <v>140</v>
      </c>
      <c r="C380" s="82"/>
      <c r="D380" s="83">
        <f>-VLOOKUP($A366,tblSales,MATCH(D379,tvSales,0),FALSE)</f>
        <v>0</v>
      </c>
      <c r="E380" s="83">
        <f>-VLOOKUP($A366,tblSales,MATCH(E379,tvSales,0),FALSE)</f>
        <v>0</v>
      </c>
      <c r="F380" s="83">
        <f>-VLOOKUP($A366,tblSales,MATCH(F379,tvSales,0),FALSE)</f>
        <v>0</v>
      </c>
      <c r="G380" s="83">
        <f>-VLOOKUP($A366,tblSales,MATCH(G379,tvSales,0),FALSE)</f>
        <v>0</v>
      </c>
      <c r="H380" s="84">
        <f>-VLOOKUP($A366,tblSales,MATCH(H379,tvSales,0),FALSE)</f>
        <v>0</v>
      </c>
      <c r="L380" t="str">
        <f t="shared" si="21"/>
        <v>REC only</v>
      </c>
      <c r="M380" t="str">
        <f t="shared" si="24"/>
        <v>Sierra Pacific Burlington - Sierra Pacific Burlington</v>
      </c>
      <c r="N380" t="str">
        <f t="shared" si="22"/>
        <v>Quantity of RECs Sold</v>
      </c>
    </row>
    <row r="381" spans="1:14" x14ac:dyDescent="0.25">
      <c r="A381" s="79"/>
      <c r="B381" s="93" t="s">
        <v>141</v>
      </c>
      <c r="C381" s="8"/>
      <c r="D381" s="119">
        <v>0</v>
      </c>
      <c r="E381" s="119">
        <v>0</v>
      </c>
      <c r="F381" s="119">
        <v>0</v>
      </c>
      <c r="G381" s="119">
        <v>0</v>
      </c>
      <c r="H381" s="120">
        <v>0</v>
      </c>
      <c r="L381" t="str">
        <f t="shared" si="21"/>
        <v>REC only</v>
      </c>
      <c r="M381" t="str">
        <f t="shared" si="24"/>
        <v>Sierra Pacific Burlington - Sierra Pacific Burlington</v>
      </c>
      <c r="N381" t="str">
        <f t="shared" si="22"/>
        <v>Bonus Incentives Transferred</v>
      </c>
    </row>
    <row r="382" spans="1:14" x14ac:dyDescent="0.25">
      <c r="A382" s="79"/>
      <c r="B382" s="93" t="s">
        <v>142</v>
      </c>
      <c r="D382" s="121">
        <f>IF(VLOOKUP($A366,tblFacility,MATCH("Extra Apprenticeship Credit Eligibility",tvFacility,0),FALSE)="Y",ROUND(nApprenticeshipBonus*D380,0),0)</f>
        <v>0</v>
      </c>
      <c r="E382" s="122">
        <f>IF(VLOOKUP($A366,tblFacility,MATCH("Extra Apprenticeship Credit Eligibility",tvFacility,0),FALSE)="Y",ROUND(nApprenticeshipBonus*E380,0),0)</f>
        <v>0</v>
      </c>
      <c r="F382" s="122">
        <f>IF(VLOOKUP($A366,tblFacility,MATCH("Extra Apprenticeship Credit Eligibility",tvFacility,0),FALSE)="Y",ROUND(nApprenticeshipBonus*F380,0),0)</f>
        <v>0</v>
      </c>
      <c r="G382" s="122">
        <f>IF(VLOOKUP($A366,tblFacility,MATCH("Extra Apprenticeship Credit Eligibility",tvFacility,0),FALSE)="Y",ROUND(nApprenticeshipBonus*G380,0),0)</f>
        <v>0</v>
      </c>
      <c r="H382" s="123">
        <f>IF(VLOOKUP($A366,tblFacility,MATCH("Extra Apprenticeship Credit Eligibility",tvFacility,0),FALSE)="Y",ROUND(nApprenticeshipBonus*H380,0),0)</f>
        <v>0</v>
      </c>
      <c r="L382" t="str">
        <f t="shared" si="21"/>
        <v>REC only</v>
      </c>
      <c r="M382" t="str">
        <f t="shared" si="24"/>
        <v>Sierra Pacific Burlington - Sierra Pacific Burlington</v>
      </c>
      <c r="N382" t="str">
        <f t="shared" si="22"/>
        <v>Bonus Incentives Not Realized</v>
      </c>
    </row>
    <row r="383" spans="1:14" x14ac:dyDescent="0.25">
      <c r="A383" s="79"/>
      <c r="B383" s="1" t="s">
        <v>143</v>
      </c>
      <c r="C383" s="79"/>
      <c r="D383" s="94">
        <f>SUM(D380:D382)</f>
        <v>0</v>
      </c>
      <c r="E383" s="94">
        <f>SUM(E380:E382)</f>
        <v>0</v>
      </c>
      <c r="F383" s="94">
        <f>SUM(F380:F382)</f>
        <v>0</v>
      </c>
      <c r="G383" s="94">
        <f>SUM(G380:G382)</f>
        <v>0</v>
      </c>
      <c r="H383" s="94">
        <f>SUM(H380:H382)</f>
        <v>0</v>
      </c>
      <c r="L383" t="str">
        <f t="shared" ref="L383:L446" si="25">VLOOKUP(M383,$B$5:$D$48,3)</f>
        <v>REC only</v>
      </c>
      <c r="M383" t="str">
        <f t="shared" si="24"/>
        <v>Sierra Pacific Burlington - Sierra Pacific Burlington</v>
      </c>
      <c r="N383" t="str">
        <f t="shared" ref="N383:N446" si="26">B383</f>
        <v>Total Sold / Transferred / Unrealized</v>
      </c>
    </row>
    <row r="384" spans="1:14" x14ac:dyDescent="0.25">
      <c r="A384" s="79"/>
      <c r="B384" s="95"/>
      <c r="C384" s="79"/>
      <c r="D384" s="88"/>
      <c r="E384" s="88"/>
      <c r="F384" s="88"/>
      <c r="G384" s="88"/>
      <c r="H384" s="94"/>
      <c r="L384" t="str">
        <f t="shared" si="25"/>
        <v>REC only</v>
      </c>
      <c r="M384" t="str">
        <f t="shared" si="24"/>
        <v>Sierra Pacific Burlington - Sierra Pacific Burlington</v>
      </c>
    </row>
    <row r="385" spans="1:14" ht="18.75" x14ac:dyDescent="0.3">
      <c r="A385" s="81" t="s">
        <v>134</v>
      </c>
      <c r="B385" s="79"/>
      <c r="C385" s="79"/>
      <c r="D385" s="19">
        <f>E385-1</f>
        <v>2019</v>
      </c>
      <c r="E385" s="19">
        <f>F385-1</f>
        <v>2020</v>
      </c>
      <c r="F385" s="19">
        <f>G385-1</f>
        <v>2021</v>
      </c>
      <c r="G385" s="19">
        <f>H385-1</f>
        <v>2022</v>
      </c>
      <c r="H385" s="19">
        <f>nReportingYear</f>
        <v>2023</v>
      </c>
      <c r="L385" t="str">
        <f t="shared" si="25"/>
        <v>REC only</v>
      </c>
      <c r="M385" t="str">
        <f t="shared" si="24"/>
        <v>Sierra Pacific Burlington - Sierra Pacific Burlington</v>
      </c>
    </row>
    <row r="386" spans="1:14" x14ac:dyDescent="0.25">
      <c r="A386" s="79"/>
      <c r="B386" s="2" t="str">
        <f>(D385-1) &amp; " Surplus Applied to " &amp; D385</f>
        <v>2018 Surplus Applied to 2019</v>
      </c>
      <c r="C386" s="79"/>
      <c r="D386" s="96">
        <v>0</v>
      </c>
      <c r="E386" s="97"/>
      <c r="F386" s="97"/>
      <c r="G386" s="97"/>
      <c r="H386" s="98"/>
      <c r="L386" t="str">
        <f t="shared" si="25"/>
        <v>REC only</v>
      </c>
      <c r="M386" t="str">
        <f t="shared" si="24"/>
        <v>Sierra Pacific Burlington - Sierra Pacific Burlington</v>
      </c>
      <c r="N386" t="str">
        <f t="shared" si="26"/>
        <v>2018 Surplus Applied to 2019</v>
      </c>
    </row>
    <row r="387" spans="1:14" x14ac:dyDescent="0.25">
      <c r="A387" s="79"/>
      <c r="B387" s="2" t="str">
        <f>D385 &amp; " Surplus Applied to " &amp; (D385-1)</f>
        <v>2019 Surplus Applied to 2018</v>
      </c>
      <c r="C387" s="79"/>
      <c r="D387" s="99">
        <v>0</v>
      </c>
      <c r="E387" s="100"/>
      <c r="F387" s="100"/>
      <c r="G387" s="100"/>
      <c r="H387" s="101"/>
      <c r="L387" t="str">
        <f t="shared" si="25"/>
        <v>REC only</v>
      </c>
      <c r="M387" t="str">
        <f t="shared" si="24"/>
        <v>Sierra Pacific Burlington - Sierra Pacific Burlington</v>
      </c>
      <c r="N387" t="str">
        <f t="shared" si="26"/>
        <v>2019 Surplus Applied to 2018</v>
      </c>
    </row>
    <row r="388" spans="1:14" x14ac:dyDescent="0.25">
      <c r="A388" s="79"/>
      <c r="B388" s="2" t="str">
        <f>(E385-1) &amp; " Surplus Applied to " &amp; E385</f>
        <v>2019 Surplus Applied to 2020</v>
      </c>
      <c r="C388" s="79"/>
      <c r="D388" s="102">
        <f>-E388</f>
        <v>0</v>
      </c>
      <c r="E388" s="103">
        <v>0</v>
      </c>
      <c r="F388" s="48"/>
      <c r="G388" s="48"/>
      <c r="H388" s="49"/>
      <c r="L388" t="str">
        <f t="shared" si="25"/>
        <v>REC only</v>
      </c>
      <c r="M388" t="str">
        <f t="shared" si="24"/>
        <v>Sierra Pacific Burlington - Sierra Pacific Burlington</v>
      </c>
      <c r="N388" t="str">
        <f t="shared" si="26"/>
        <v>2019 Surplus Applied to 2020</v>
      </c>
    </row>
    <row r="389" spans="1:14" x14ac:dyDescent="0.25">
      <c r="A389" s="79"/>
      <c r="B389" s="2" t="str">
        <f>E385 &amp; " Surplus Applied to " &amp; (E385-1)</f>
        <v>2020 Surplus Applied to 2019</v>
      </c>
      <c r="C389" s="79"/>
      <c r="D389" s="104">
        <f>-E389</f>
        <v>0</v>
      </c>
      <c r="E389" s="105">
        <v>0</v>
      </c>
      <c r="F389" s="100"/>
      <c r="G389" s="100"/>
      <c r="H389" s="101"/>
      <c r="L389" t="str">
        <f t="shared" si="25"/>
        <v>REC only</v>
      </c>
      <c r="M389" t="str">
        <f t="shared" si="24"/>
        <v>Sierra Pacific Burlington - Sierra Pacific Burlington</v>
      </c>
      <c r="N389" t="str">
        <f t="shared" si="26"/>
        <v>2020 Surplus Applied to 2019</v>
      </c>
    </row>
    <row r="390" spans="1:14" x14ac:dyDescent="0.25">
      <c r="A390" s="79"/>
      <c r="B390" s="2" t="str">
        <f>(F385-1) &amp; " Surplus Applied to " &amp; F385</f>
        <v>2020 Surplus Applied to 2021</v>
      </c>
      <c r="C390" s="79"/>
      <c r="D390" s="54"/>
      <c r="E390" s="106">
        <f>-F390</f>
        <v>0</v>
      </c>
      <c r="F390" s="51">
        <v>0</v>
      </c>
      <c r="G390" s="52"/>
      <c r="H390" s="53"/>
      <c r="L390" t="str">
        <f t="shared" si="25"/>
        <v>REC only</v>
      </c>
      <c r="M390" t="str">
        <f t="shared" si="24"/>
        <v>Sierra Pacific Burlington - Sierra Pacific Burlington</v>
      </c>
      <c r="N390" t="str">
        <f t="shared" si="26"/>
        <v>2020 Surplus Applied to 2021</v>
      </c>
    </row>
    <row r="391" spans="1:14" x14ac:dyDescent="0.25">
      <c r="A391" s="79"/>
      <c r="B391" s="2" t="str">
        <f>F385 &amp; " Surplus Applied to " &amp; (F385-1)</f>
        <v>2021 Surplus Applied to 2020</v>
      </c>
      <c r="C391" s="79"/>
      <c r="D391" s="107"/>
      <c r="E391" s="108">
        <f>-F391</f>
        <v>0</v>
      </c>
      <c r="F391" s="105">
        <v>0</v>
      </c>
      <c r="G391" s="100"/>
      <c r="H391" s="101"/>
      <c r="L391" t="str">
        <f t="shared" si="25"/>
        <v>REC only</v>
      </c>
      <c r="M391" t="str">
        <f t="shared" si="24"/>
        <v>Sierra Pacific Burlington - Sierra Pacific Burlington</v>
      </c>
      <c r="N391" t="str">
        <f t="shared" si="26"/>
        <v>2021 Surplus Applied to 2020</v>
      </c>
    </row>
    <row r="392" spans="1:14" x14ac:dyDescent="0.25">
      <c r="A392" s="79"/>
      <c r="B392" s="2" t="str">
        <f>(G385-1) &amp; " Surplus Applied to " &amp; G385</f>
        <v>2021 Surplus Applied to 2022</v>
      </c>
      <c r="C392" s="79"/>
      <c r="D392" s="54"/>
      <c r="E392" s="52"/>
      <c r="F392" s="106">
        <f>-G392</f>
        <v>0</v>
      </c>
      <c r="G392" s="51">
        <v>0</v>
      </c>
      <c r="H392" s="53"/>
      <c r="L392" t="str">
        <f t="shared" si="25"/>
        <v>REC only</v>
      </c>
      <c r="M392" t="str">
        <f t="shared" si="24"/>
        <v>Sierra Pacific Burlington - Sierra Pacific Burlington</v>
      </c>
      <c r="N392" t="str">
        <f t="shared" si="26"/>
        <v>2021 Surplus Applied to 2022</v>
      </c>
    </row>
    <row r="393" spans="1:14" x14ac:dyDescent="0.25">
      <c r="A393" s="79"/>
      <c r="B393" s="2" t="str">
        <f>G385 &amp; " Surplus Applied to " &amp; (G385-1)</f>
        <v>2022 Surplus Applied to 2021</v>
      </c>
      <c r="C393" s="79"/>
      <c r="D393" s="107"/>
      <c r="E393" s="100"/>
      <c r="F393" s="108">
        <f>-G393</f>
        <v>0</v>
      </c>
      <c r="G393" s="105">
        <v>0</v>
      </c>
      <c r="H393" s="101"/>
      <c r="L393" t="str">
        <f t="shared" si="25"/>
        <v>REC only</v>
      </c>
      <c r="M393" t="str">
        <f t="shared" si="24"/>
        <v>Sierra Pacific Burlington - Sierra Pacific Burlington</v>
      </c>
      <c r="N393" t="str">
        <f t="shared" si="26"/>
        <v>2022 Surplus Applied to 2021</v>
      </c>
    </row>
    <row r="394" spans="1:14" x14ac:dyDescent="0.25">
      <c r="A394" s="79"/>
      <c r="B394" s="2" t="str">
        <f>(H385-1) &amp; " Surplus Applied to " &amp; H385</f>
        <v>2022 Surplus Applied to 2023</v>
      </c>
      <c r="C394" s="79"/>
      <c r="D394" s="54"/>
      <c r="E394" s="52"/>
      <c r="F394" s="52"/>
      <c r="G394" s="106">
        <f>-H394</f>
        <v>0</v>
      </c>
      <c r="H394" s="55">
        <v>0</v>
      </c>
      <c r="L394" t="str">
        <f t="shared" si="25"/>
        <v>REC only</v>
      </c>
      <c r="M394" t="str">
        <f t="shared" si="24"/>
        <v>Sierra Pacific Burlington - Sierra Pacific Burlington</v>
      </c>
      <c r="N394" t="str">
        <f t="shared" si="26"/>
        <v>2022 Surplus Applied to 2023</v>
      </c>
    </row>
    <row r="395" spans="1:14" x14ac:dyDescent="0.25">
      <c r="A395" s="79"/>
      <c r="B395" s="2" t="str">
        <f>H385 &amp; " Surplus Applied to " &amp; (H385-1)</f>
        <v>2023 Surplus Applied to 2022</v>
      </c>
      <c r="C395" s="79"/>
      <c r="D395" s="109"/>
      <c r="E395" s="110"/>
      <c r="F395" s="110"/>
      <c r="G395" s="111">
        <f>-H395</f>
        <v>0</v>
      </c>
      <c r="H395" s="112">
        <v>0</v>
      </c>
      <c r="L395" t="str">
        <f t="shared" si="25"/>
        <v>REC only</v>
      </c>
      <c r="M395" t="str">
        <f t="shared" si="24"/>
        <v>Sierra Pacific Burlington - Sierra Pacific Burlington</v>
      </c>
      <c r="N395" t="str">
        <f t="shared" si="26"/>
        <v>2023 Surplus Applied to 2022</v>
      </c>
    </row>
    <row r="396" spans="1:14" x14ac:dyDescent="0.25">
      <c r="A396" s="79"/>
      <c r="B396" s="1" t="s">
        <v>135</v>
      </c>
      <c r="C396" s="79"/>
      <c r="D396" s="94">
        <f>SUM(D386:D395)</f>
        <v>0</v>
      </c>
      <c r="E396" s="94">
        <f>SUM(E386:E395)</f>
        <v>0</v>
      </c>
      <c r="F396" s="94">
        <f>SUM(F386:F395)</f>
        <v>0</v>
      </c>
      <c r="G396" s="94">
        <f>SUM(G386:G395)</f>
        <v>0</v>
      </c>
      <c r="H396" s="94">
        <f>SUM(H386:H395)</f>
        <v>0</v>
      </c>
      <c r="L396" t="str">
        <f t="shared" si="25"/>
        <v>REC only</v>
      </c>
      <c r="M396" t="str">
        <f t="shared" si="24"/>
        <v>Sierra Pacific Burlington - Sierra Pacific Burlington</v>
      </c>
      <c r="N396" t="str">
        <f t="shared" si="26"/>
        <v>Net Surplus Adjustments</v>
      </c>
    </row>
    <row r="397" spans="1:14" x14ac:dyDescent="0.25">
      <c r="A397" s="79"/>
      <c r="B397" s="95"/>
      <c r="C397" s="79"/>
      <c r="D397" s="94"/>
      <c r="E397" s="94"/>
      <c r="F397" s="94"/>
      <c r="G397" s="94"/>
      <c r="H397" s="94"/>
      <c r="L397" t="str">
        <f t="shared" si="25"/>
        <v>REC only</v>
      </c>
      <c r="M397" t="str">
        <f t="shared" si="24"/>
        <v>Sierra Pacific Burlington - Sierra Pacific Burlington</v>
      </c>
    </row>
    <row r="398" spans="1:14" x14ac:dyDescent="0.25">
      <c r="A398" s="79"/>
      <c r="B398" s="1" t="s">
        <v>136</v>
      </c>
      <c r="C398" s="82"/>
      <c r="D398" s="113">
        <v>0</v>
      </c>
      <c r="E398" s="114">
        <v>0</v>
      </c>
      <c r="F398" s="114">
        <v>0</v>
      </c>
      <c r="G398" s="114">
        <v>0</v>
      </c>
      <c r="H398" s="115">
        <v>0</v>
      </c>
      <c r="L398" t="str">
        <f t="shared" si="25"/>
        <v>REC only</v>
      </c>
      <c r="M398" t="str">
        <f t="shared" si="24"/>
        <v>Sierra Pacific Burlington - Sierra Pacific Burlington</v>
      </c>
      <c r="N398" t="str">
        <f t="shared" si="26"/>
        <v>Adjustment for Events Beyond Control</v>
      </c>
    </row>
    <row r="399" spans="1:14" x14ac:dyDescent="0.25">
      <c r="A399" s="79"/>
      <c r="B399" s="95"/>
      <c r="C399" s="79"/>
      <c r="D399" s="94"/>
      <c r="E399" s="94"/>
      <c r="F399" s="94"/>
      <c r="G399" s="94"/>
      <c r="H399" s="94"/>
      <c r="L399" t="str">
        <f t="shared" si="25"/>
        <v>REC only</v>
      </c>
      <c r="M399" t="str">
        <f t="shared" si="24"/>
        <v>Sierra Pacific Burlington - Sierra Pacific Burlington</v>
      </c>
    </row>
    <row r="400" spans="1:14" ht="18.75" x14ac:dyDescent="0.3">
      <c r="A400" s="81" t="s">
        <v>150</v>
      </c>
      <c r="B400" s="79"/>
      <c r="C400" s="82"/>
      <c r="D400" s="116">
        <f>SUM(D372,D377,D383,D396,D398)</f>
        <v>0</v>
      </c>
      <c r="E400" s="116">
        <f>SUM(E372,E377,E383,E396,E398)</f>
        <v>0</v>
      </c>
      <c r="F400" s="116">
        <f>SUM(F372,F377,F383,F396,F398)</f>
        <v>125738</v>
      </c>
      <c r="G400" s="116">
        <f>SUM(G372,G377,G383,G396,G398)</f>
        <v>82835</v>
      </c>
      <c r="H400" s="117">
        <f>SUM(H372,H377,H383,H396,H398)</f>
        <v>82835</v>
      </c>
      <c r="L400" t="str">
        <f t="shared" si="25"/>
        <v>REC only</v>
      </c>
      <c r="M400" t="str">
        <f t="shared" si="24"/>
        <v>Sierra Pacific Burlington - Sierra Pacific Burlington</v>
      </c>
    </row>
    <row r="401" spans="1:14" x14ac:dyDescent="0.25">
      <c r="A401" s="79"/>
      <c r="B401" s="95"/>
      <c r="C401" s="118" t="s">
        <v>138</v>
      </c>
      <c r="D401" s="94">
        <v>0</v>
      </c>
      <c r="E401" s="94">
        <v>0</v>
      </c>
      <c r="F401" s="94">
        <v>125738</v>
      </c>
      <c r="G401" s="94">
        <v>0</v>
      </c>
      <c r="H401" s="94">
        <v>0</v>
      </c>
      <c r="L401" t="str">
        <f t="shared" si="25"/>
        <v>REC only</v>
      </c>
      <c r="M401" t="str">
        <f t="shared" si="24"/>
        <v>Sierra Pacific Burlington - Sierra Pacific Burlington</v>
      </c>
    </row>
    <row r="402" spans="1:14" x14ac:dyDescent="0.25">
      <c r="A402" s="79" t="str">
        <f>IF(ISBLANK(VLOOKUP($A366,tblFacility,MATCH("Notes",tvFacility,0),FALSE)),"",VLOOKUP($A366,tblFacility,MATCH("Notes",tvFacility,0),FALSE))</f>
        <v/>
      </c>
      <c r="B402" s="79"/>
      <c r="C402" s="79"/>
      <c r="D402" s="80"/>
      <c r="E402" s="80"/>
      <c r="F402" s="80"/>
      <c r="G402" s="80"/>
      <c r="H402" s="80"/>
      <c r="L402" t="str">
        <f t="shared" si="25"/>
        <v>REC only</v>
      </c>
      <c r="M402" t="str">
        <f t="shared" si="24"/>
        <v>Sierra Pacific Burlington - Sierra Pacific Burlington</v>
      </c>
    </row>
    <row r="403" spans="1:14" x14ac:dyDescent="0.25">
      <c r="L403" t="str">
        <f t="shared" si="25"/>
        <v>REC only</v>
      </c>
      <c r="M403" t="str">
        <f t="shared" si="24"/>
        <v>Sierra Pacific Burlington - Sierra Pacific Burlington</v>
      </c>
    </row>
    <row r="404" spans="1:14" ht="21" x14ac:dyDescent="0.35">
      <c r="A404" s="74">
        <f>A366+1</f>
        <v>10</v>
      </c>
      <c r="B404" s="74"/>
      <c r="C404" s="75" t="str">
        <f>VLOOKUP(A404,tblFacility,MATCH("Facility Name",tvFacility,0),FALSE)</f>
        <v>Snoqualmie Falls Project</v>
      </c>
      <c r="D404" s="76"/>
      <c r="E404" s="77"/>
      <c r="F404" s="77"/>
      <c r="G404" s="77"/>
      <c r="H404" s="78"/>
      <c r="L404" t="str">
        <f t="shared" si="25"/>
        <v>REC only</v>
      </c>
      <c r="M404" t="str">
        <f>C404</f>
        <v>Snoqualmie Falls Project</v>
      </c>
    </row>
    <row r="405" spans="1:14" x14ac:dyDescent="0.25">
      <c r="A405" s="79"/>
      <c r="B405" s="79"/>
      <c r="C405" s="79" t="str">
        <f>VLOOKUP(A404,tblFacility,MATCH("Facility Status",tvFacility,0),FALSE)</f>
        <v>PSE owned</v>
      </c>
      <c r="D405" s="80"/>
      <c r="E405" s="80"/>
      <c r="F405" s="80"/>
      <c r="G405" s="80"/>
      <c r="H405" s="80"/>
      <c r="L405" t="str">
        <f t="shared" si="25"/>
        <v>REC only</v>
      </c>
      <c r="M405" t="str">
        <f t="shared" ref="M405:M441" si="27">M404</f>
        <v>Snoqualmie Falls Project</v>
      </c>
    </row>
    <row r="406" spans="1:14" ht="18.75" x14ac:dyDescent="0.3">
      <c r="A406" s="81" t="s">
        <v>146</v>
      </c>
      <c r="B406" s="81"/>
      <c r="C406" s="79"/>
      <c r="D406" s="19">
        <f>E406-1</f>
        <v>2019</v>
      </c>
      <c r="E406" s="19">
        <f>F406-1</f>
        <v>2020</v>
      </c>
      <c r="F406" s="19">
        <f>G406-1</f>
        <v>2021</v>
      </c>
      <c r="G406" s="19">
        <f>H406-1</f>
        <v>2022</v>
      </c>
      <c r="H406" s="19">
        <f>nReportingYear</f>
        <v>2023</v>
      </c>
      <c r="L406" t="str">
        <f t="shared" si="25"/>
        <v>REC only</v>
      </c>
      <c r="M406" t="str">
        <f t="shared" si="27"/>
        <v>Snoqualmie Falls Project</v>
      </c>
    </row>
    <row r="407" spans="1:14" x14ac:dyDescent="0.25">
      <c r="A407" s="79"/>
      <c r="B407" s="2" t="str">
        <f>"Total MWh Produced from " &amp;C404</f>
        <v>Total MWh Produced from Snoqualmie Falls Project</v>
      </c>
      <c r="C407" s="82"/>
      <c r="D407" s="83">
        <f>VLOOKUP($A404,tblTotalMWh,MATCH(D406,tvTotalMWh,0),FALSE)</f>
        <v>185294.1176470588</v>
      </c>
      <c r="E407" s="83">
        <f>VLOOKUP($A404,tblTotalMWh,MATCH(E406,tvTotalMWh,0),FALSE)</f>
        <v>232658.82352941175</v>
      </c>
      <c r="F407" s="83">
        <f>VLOOKUP($A404,tblTotalMWh,MATCH(F406,tvTotalMWh,0),FALSE)</f>
        <v>210032.5</v>
      </c>
      <c r="G407" s="83">
        <f>VLOOKUP($A404,tblTotalMWh,MATCH(G406,tvTotalMWh,0),FALSE)</f>
        <v>173009</v>
      </c>
      <c r="H407" s="84">
        <f>VLOOKUP($A404,tblTotalMWh,MATCH(H406,tvTotalMWh,0),FALSE)</f>
        <v>265341</v>
      </c>
      <c r="L407" t="str">
        <f t="shared" si="25"/>
        <v>REC only</v>
      </c>
      <c r="M407" t="str">
        <f t="shared" si="27"/>
        <v>Snoqualmie Falls Project</v>
      </c>
      <c r="N407" t="str">
        <f t="shared" si="26"/>
        <v>Total MWh Produced from Snoqualmie Falls Project</v>
      </c>
    </row>
    <row r="408" spans="1:14" x14ac:dyDescent="0.25">
      <c r="A408" s="79"/>
      <c r="B408" s="2" t="s">
        <v>105</v>
      </c>
      <c r="C408" s="82"/>
      <c r="D408" s="218">
        <f>VLOOKUP($A404,tblFacility,MATCH("% Qualifying under RCW 19.285",tvFacility,0),FALSE)</f>
        <v>8.5000000000000006E-2</v>
      </c>
      <c r="E408" s="218">
        <f>VLOOKUP($A404,tblFacility,MATCH("% Qualifying under RCW 19.285",tvFacility,0),FALSE)</f>
        <v>8.5000000000000006E-2</v>
      </c>
      <c r="F408" s="218">
        <f>VLOOKUP($A404,tblFacility,MATCH("% Qualifying under RCW 19.285",tvFacility,0),FALSE)</f>
        <v>8.5000000000000006E-2</v>
      </c>
      <c r="G408" s="218">
        <f>VLOOKUP($A404,tblFacility,MATCH("% Qualifying under RCW 19.285",tvFacility,0),FALSE)</f>
        <v>8.5000000000000006E-2</v>
      </c>
      <c r="H408" s="219">
        <f>VLOOKUP($A404,tblFacility,MATCH("% Qualifying under RCW 19.285",tvFacility,0),FALSE)</f>
        <v>8.5000000000000006E-2</v>
      </c>
      <c r="L408" t="str">
        <f t="shared" si="25"/>
        <v>REC only</v>
      </c>
      <c r="M408" t="str">
        <f t="shared" si="27"/>
        <v>Snoqualmie Falls Project</v>
      </c>
      <c r="N408" t="str">
        <f t="shared" si="26"/>
        <v>Percent of MWh Qualifying Under RCW 19.285</v>
      </c>
    </row>
    <row r="409" spans="1:14" x14ac:dyDescent="0.25">
      <c r="A409" s="79"/>
      <c r="B409" s="2" t="s">
        <v>147</v>
      </c>
      <c r="C409" s="82"/>
      <c r="D409" s="85">
        <f>VLOOKUP($A404,tblFacility,MATCH("% Qualifying Allocated to WA",tvFacility,0),FALSE)</f>
        <v>1</v>
      </c>
      <c r="E409" s="85">
        <f>VLOOKUP($A404,tblFacility,MATCH("% Qualifying Allocated to WA",tvFacility,0),FALSE)</f>
        <v>1</v>
      </c>
      <c r="F409" s="85">
        <f>VLOOKUP($A404,tblFacility,MATCH("% Qualifying Allocated to WA",tvFacility,0),FALSE)</f>
        <v>1</v>
      </c>
      <c r="G409" s="85">
        <f>VLOOKUP($A404,tblFacility,MATCH("% Qualifying Allocated to WA",tvFacility,0),FALSE)</f>
        <v>1</v>
      </c>
      <c r="H409" s="86">
        <f>VLOOKUP($A404,tblFacility,MATCH("% Qualifying Allocated to WA",tvFacility,0),FALSE)</f>
        <v>1</v>
      </c>
      <c r="L409" t="str">
        <f t="shared" si="25"/>
        <v>REC only</v>
      </c>
      <c r="M409" t="str">
        <f t="shared" si="27"/>
        <v>Snoqualmie Falls Project</v>
      </c>
      <c r="N409" t="str">
        <f t="shared" si="26"/>
        <v>Percent of Qualifying MWh Allocated to WA</v>
      </c>
    </row>
    <row r="410" spans="1:14" x14ac:dyDescent="0.25">
      <c r="A410" s="79"/>
      <c r="B410" s="1" t="s">
        <v>104</v>
      </c>
      <c r="C410" s="95"/>
      <c r="D410" s="220">
        <f>ROUNDDOWN(D407*D408*D409,0)</f>
        <v>15750</v>
      </c>
      <c r="E410" s="220">
        <f>ROUNDDOWN(E407*E408*E409,0)</f>
        <v>19776</v>
      </c>
      <c r="F410" s="220">
        <f>ROUNDDOWN(F407*F408*F409,0)</f>
        <v>17852</v>
      </c>
      <c r="G410" s="220">
        <f>ROUNDDOWN(G407*G408*G409,0)</f>
        <v>14705</v>
      </c>
      <c r="H410" s="220">
        <f>ROUNDDOWN(H407*H408*H409,0)</f>
        <v>22553</v>
      </c>
      <c r="L410" t="str">
        <f t="shared" si="25"/>
        <v>REC only</v>
      </c>
      <c r="M410" t="str">
        <f t="shared" si="27"/>
        <v>Snoqualmie Falls Project</v>
      </c>
      <c r="N410" t="str">
        <f t="shared" si="26"/>
        <v>Eligible MWh Available for RCW 19.285 Compliance</v>
      </c>
    </row>
    <row r="411" spans="1:14" x14ac:dyDescent="0.25">
      <c r="A411" s="79"/>
      <c r="B411" s="79"/>
      <c r="C411" s="79"/>
      <c r="D411" s="87"/>
      <c r="E411" s="87"/>
      <c r="F411" s="87"/>
      <c r="G411" s="88"/>
      <c r="H411" s="89"/>
      <c r="L411" t="str">
        <f t="shared" si="25"/>
        <v>REC only</v>
      </c>
      <c r="M411" t="str">
        <f t="shared" si="27"/>
        <v>Snoqualmie Falls Project</v>
      </c>
    </row>
    <row r="412" spans="1:14" ht="18.75" x14ac:dyDescent="0.3">
      <c r="A412" s="81" t="s">
        <v>148</v>
      </c>
      <c r="B412" s="79"/>
      <c r="C412" s="79"/>
      <c r="D412" s="19">
        <f>E412-1</f>
        <v>2019</v>
      </c>
      <c r="E412" s="19">
        <f>F412-1</f>
        <v>2020</v>
      </c>
      <c r="F412" s="19">
        <f>G412-1</f>
        <v>2021</v>
      </c>
      <c r="G412" s="19">
        <f>H412-1</f>
        <v>2022</v>
      </c>
      <c r="H412" s="19">
        <f>nReportingYear</f>
        <v>2023</v>
      </c>
      <c r="L412" t="str">
        <f t="shared" si="25"/>
        <v>REC only</v>
      </c>
      <c r="M412" t="str">
        <f t="shared" si="27"/>
        <v>Snoqualmie Falls Project</v>
      </c>
    </row>
    <row r="413" spans="1:14" x14ac:dyDescent="0.25">
      <c r="A413" s="79"/>
      <c r="B413" s="2" t="s">
        <v>115</v>
      </c>
      <c r="C413" s="82"/>
      <c r="D413" s="124">
        <v>0</v>
      </c>
      <c r="E413" s="125">
        <v>0</v>
      </c>
      <c r="F413" s="125">
        <v>0</v>
      </c>
      <c r="G413" s="125">
        <v>0</v>
      </c>
      <c r="H413" s="126">
        <v>0</v>
      </c>
      <c r="L413" t="str">
        <f t="shared" si="25"/>
        <v>REC only</v>
      </c>
      <c r="M413" t="str">
        <f t="shared" si="27"/>
        <v>Snoqualmie Falls Project</v>
      </c>
      <c r="N413" t="str">
        <f t="shared" si="26"/>
        <v>Extra Apprenticeship Credit</v>
      </c>
    </row>
    <row r="414" spans="1:14" x14ac:dyDescent="0.25">
      <c r="A414" s="79"/>
      <c r="B414" s="2" t="s">
        <v>119</v>
      </c>
      <c r="C414" s="82"/>
      <c r="D414" s="29">
        <v>0</v>
      </c>
      <c r="E414" s="127">
        <v>0</v>
      </c>
      <c r="F414" s="127">
        <v>0</v>
      </c>
      <c r="G414" s="127">
        <v>0</v>
      </c>
      <c r="H414" s="128">
        <v>0</v>
      </c>
      <c r="L414" t="str">
        <f t="shared" si="25"/>
        <v>REC only</v>
      </c>
      <c r="M414" t="str">
        <f t="shared" si="27"/>
        <v>Snoqualmie Falls Project</v>
      </c>
      <c r="N414" t="str">
        <f t="shared" si="26"/>
        <v>Distributed Generation Bonus</v>
      </c>
    </row>
    <row r="415" spans="1:14" x14ac:dyDescent="0.25">
      <c r="A415" s="79"/>
      <c r="B415" s="1" t="s">
        <v>120</v>
      </c>
      <c r="C415" s="95"/>
      <c r="D415" s="90">
        <f>ROUND(D413+D414,0)</f>
        <v>0</v>
      </c>
      <c r="E415" s="90">
        <f>ROUND(E413+E414,0)</f>
        <v>0</v>
      </c>
      <c r="F415" s="90">
        <f>ROUND(F413+F414,0)</f>
        <v>0</v>
      </c>
      <c r="G415" s="90">
        <f>ROUND(G413+G414,0)</f>
        <v>0</v>
      </c>
      <c r="H415" s="90">
        <f>ROUND(H413+H414,0)</f>
        <v>0</v>
      </c>
      <c r="L415" t="str">
        <f t="shared" si="25"/>
        <v>REC only</v>
      </c>
      <c r="M415" t="str">
        <f t="shared" si="27"/>
        <v>Snoqualmie Falls Project</v>
      </c>
      <c r="N415" t="str">
        <f t="shared" si="26"/>
        <v>Total Quantity from Non REC Eligible Generation</v>
      </c>
    </row>
    <row r="416" spans="1:14" x14ac:dyDescent="0.25">
      <c r="A416" s="79"/>
      <c r="B416" s="79"/>
      <c r="C416" s="79"/>
      <c r="D416" s="91"/>
      <c r="E416" s="91"/>
      <c r="F416" s="91"/>
      <c r="G416" s="91"/>
      <c r="H416" s="92"/>
      <c r="L416" t="str">
        <f t="shared" si="25"/>
        <v>REC only</v>
      </c>
      <c r="M416" t="str">
        <f t="shared" si="27"/>
        <v>Snoqualmie Falls Project</v>
      </c>
    </row>
    <row r="417" spans="1:14" ht="18.75" x14ac:dyDescent="0.3">
      <c r="A417" s="81" t="s">
        <v>149</v>
      </c>
      <c r="B417" s="79"/>
      <c r="C417" s="79"/>
      <c r="D417" s="19">
        <f>E417-1</f>
        <v>2019</v>
      </c>
      <c r="E417" s="19">
        <f>F417-1</f>
        <v>2020</v>
      </c>
      <c r="F417" s="19">
        <f>G417-1</f>
        <v>2021</v>
      </c>
      <c r="G417" s="19">
        <f>H417-1</f>
        <v>2022</v>
      </c>
      <c r="H417" s="19">
        <f>nReportingYear</f>
        <v>2023</v>
      </c>
      <c r="L417" t="str">
        <f t="shared" si="25"/>
        <v>REC only</v>
      </c>
      <c r="M417" t="str">
        <f t="shared" si="27"/>
        <v>Snoqualmie Falls Project</v>
      </c>
    </row>
    <row r="418" spans="1:14" x14ac:dyDescent="0.25">
      <c r="A418" s="79"/>
      <c r="B418" s="2" t="s">
        <v>140</v>
      </c>
      <c r="C418" s="82"/>
      <c r="D418" s="83">
        <f>-VLOOKUP($A404,tblSales,MATCH(D417,tvSales,0),FALSE)</f>
        <v>0</v>
      </c>
      <c r="E418" s="83">
        <f>-VLOOKUP($A404,tblSales,MATCH(E417,tvSales,0),FALSE)</f>
        <v>0</v>
      </c>
      <c r="F418" s="83">
        <f>-VLOOKUP($A404,tblSales,MATCH(F417,tvSales,0),FALSE)</f>
        <v>0</v>
      </c>
      <c r="G418" s="83">
        <f>-VLOOKUP($A404,tblSales,MATCH(G417,tvSales,0),FALSE)</f>
        <v>0</v>
      </c>
      <c r="H418" s="84">
        <f>-VLOOKUP($A404,tblSales,MATCH(H417,tvSales,0),FALSE)</f>
        <v>0</v>
      </c>
      <c r="L418" t="str">
        <f t="shared" si="25"/>
        <v>REC only</v>
      </c>
      <c r="M418" t="str">
        <f t="shared" si="27"/>
        <v>Snoqualmie Falls Project</v>
      </c>
      <c r="N418" t="str">
        <f t="shared" si="26"/>
        <v>Quantity of RECs Sold</v>
      </c>
    </row>
    <row r="419" spans="1:14" x14ac:dyDescent="0.25">
      <c r="A419" s="79"/>
      <c r="B419" s="93" t="s">
        <v>141</v>
      </c>
      <c r="C419" s="8"/>
      <c r="D419" s="119">
        <v>0</v>
      </c>
      <c r="E419" s="119">
        <v>0</v>
      </c>
      <c r="F419" s="119">
        <v>0</v>
      </c>
      <c r="G419" s="119">
        <v>0</v>
      </c>
      <c r="H419" s="120">
        <v>0</v>
      </c>
      <c r="L419" t="str">
        <f t="shared" si="25"/>
        <v>REC only</v>
      </c>
      <c r="M419" t="str">
        <f t="shared" si="27"/>
        <v>Snoqualmie Falls Project</v>
      </c>
      <c r="N419" t="str">
        <f t="shared" si="26"/>
        <v>Bonus Incentives Transferred</v>
      </c>
    </row>
    <row r="420" spans="1:14" x14ac:dyDescent="0.25">
      <c r="A420" s="79"/>
      <c r="B420" s="93" t="s">
        <v>142</v>
      </c>
      <c r="D420" s="121">
        <f>IF(VLOOKUP($A404,tblFacility,MATCH("Extra Apprenticeship Credit Eligibility",tvFacility,0),FALSE)="Y",ROUND(nApprenticeshipBonus*D418,0),0)</f>
        <v>0</v>
      </c>
      <c r="E420" s="122">
        <f>IF(VLOOKUP($A404,tblFacility,MATCH("Extra Apprenticeship Credit Eligibility",tvFacility,0),FALSE)="Y",ROUND(nApprenticeshipBonus*E418,0),0)</f>
        <v>0</v>
      </c>
      <c r="F420" s="122">
        <f>IF(VLOOKUP($A404,tblFacility,MATCH("Extra Apprenticeship Credit Eligibility",tvFacility,0),FALSE)="Y",ROUND(nApprenticeshipBonus*F418,0),0)</f>
        <v>0</v>
      </c>
      <c r="G420" s="122">
        <f>IF(VLOOKUP($A404,tblFacility,MATCH("Extra Apprenticeship Credit Eligibility",tvFacility,0),FALSE)="Y",ROUND(nApprenticeshipBonus*G418,0),0)</f>
        <v>0</v>
      </c>
      <c r="H420" s="123">
        <f>IF(VLOOKUP($A404,tblFacility,MATCH("Extra Apprenticeship Credit Eligibility",tvFacility,0),FALSE)="Y",ROUND(nApprenticeshipBonus*H418,0),0)</f>
        <v>0</v>
      </c>
      <c r="L420" t="str">
        <f t="shared" si="25"/>
        <v>REC only</v>
      </c>
      <c r="M420" t="str">
        <f t="shared" si="27"/>
        <v>Snoqualmie Falls Project</v>
      </c>
      <c r="N420" t="str">
        <f t="shared" si="26"/>
        <v>Bonus Incentives Not Realized</v>
      </c>
    </row>
    <row r="421" spans="1:14" x14ac:dyDescent="0.25">
      <c r="A421" s="79"/>
      <c r="B421" s="1" t="s">
        <v>143</v>
      </c>
      <c r="C421" s="79"/>
      <c r="D421" s="94">
        <f>SUM(D418:D420)</f>
        <v>0</v>
      </c>
      <c r="E421" s="94">
        <f>SUM(E418:E420)</f>
        <v>0</v>
      </c>
      <c r="F421" s="94">
        <f>SUM(F418:F420)</f>
        <v>0</v>
      </c>
      <c r="G421" s="94">
        <f>SUM(G418:G420)</f>
        <v>0</v>
      </c>
      <c r="H421" s="94">
        <f>SUM(H418:H420)</f>
        <v>0</v>
      </c>
      <c r="L421" t="str">
        <f t="shared" si="25"/>
        <v>REC only</v>
      </c>
      <c r="M421" t="str">
        <f t="shared" si="27"/>
        <v>Snoqualmie Falls Project</v>
      </c>
      <c r="N421" t="str">
        <f t="shared" si="26"/>
        <v>Total Sold / Transferred / Unrealized</v>
      </c>
    </row>
    <row r="422" spans="1:14" x14ac:dyDescent="0.25">
      <c r="A422" s="79"/>
      <c r="B422" s="95"/>
      <c r="C422" s="79"/>
      <c r="D422" s="88"/>
      <c r="E422" s="88"/>
      <c r="F422" s="88"/>
      <c r="G422" s="88"/>
      <c r="H422" s="94"/>
      <c r="L422" t="str">
        <f t="shared" si="25"/>
        <v>REC only</v>
      </c>
      <c r="M422" t="str">
        <f t="shared" si="27"/>
        <v>Snoqualmie Falls Project</v>
      </c>
    </row>
    <row r="423" spans="1:14" ht="18.75" x14ac:dyDescent="0.3">
      <c r="A423" s="81" t="s">
        <v>134</v>
      </c>
      <c r="B423" s="79"/>
      <c r="C423" s="79"/>
      <c r="D423" s="19">
        <f>E423-1</f>
        <v>2019</v>
      </c>
      <c r="E423" s="19">
        <f>F423-1</f>
        <v>2020</v>
      </c>
      <c r="F423" s="19">
        <f>G423-1</f>
        <v>2021</v>
      </c>
      <c r="G423" s="19">
        <f>H423-1</f>
        <v>2022</v>
      </c>
      <c r="H423" s="19">
        <f>nReportingYear</f>
        <v>2023</v>
      </c>
      <c r="L423" t="str">
        <f t="shared" si="25"/>
        <v>REC only</v>
      </c>
      <c r="M423" t="str">
        <f t="shared" si="27"/>
        <v>Snoqualmie Falls Project</v>
      </c>
    </row>
    <row r="424" spans="1:14" x14ac:dyDescent="0.25">
      <c r="A424" s="79"/>
      <c r="B424" s="2" t="str">
        <f>(D423-1) &amp; " Surplus Applied to " &amp; D423</f>
        <v>2018 Surplus Applied to 2019</v>
      </c>
      <c r="C424" s="79"/>
      <c r="D424" s="96">
        <v>0</v>
      </c>
      <c r="E424" s="97"/>
      <c r="F424" s="97"/>
      <c r="G424" s="97"/>
      <c r="H424" s="98"/>
      <c r="L424" t="str">
        <f t="shared" si="25"/>
        <v>REC only</v>
      </c>
      <c r="M424" t="str">
        <f t="shared" si="27"/>
        <v>Snoqualmie Falls Project</v>
      </c>
      <c r="N424" t="str">
        <f t="shared" si="26"/>
        <v>2018 Surplus Applied to 2019</v>
      </c>
    </row>
    <row r="425" spans="1:14" x14ac:dyDescent="0.25">
      <c r="A425" s="79"/>
      <c r="B425" s="2" t="str">
        <f>D423 &amp; " Surplus Applied to " &amp; (D423-1)</f>
        <v>2019 Surplus Applied to 2018</v>
      </c>
      <c r="C425" s="79"/>
      <c r="D425" s="99">
        <v>0</v>
      </c>
      <c r="E425" s="100"/>
      <c r="F425" s="100"/>
      <c r="G425" s="100"/>
      <c r="H425" s="101"/>
      <c r="L425" t="str">
        <f t="shared" si="25"/>
        <v>REC only</v>
      </c>
      <c r="M425" t="str">
        <f t="shared" si="27"/>
        <v>Snoqualmie Falls Project</v>
      </c>
      <c r="N425" t="str">
        <f t="shared" si="26"/>
        <v>2019 Surplus Applied to 2018</v>
      </c>
    </row>
    <row r="426" spans="1:14" x14ac:dyDescent="0.25">
      <c r="A426" s="79"/>
      <c r="B426" s="2" t="str">
        <f>(E423-1) &amp; " Surplus Applied to " &amp; E423</f>
        <v>2019 Surplus Applied to 2020</v>
      </c>
      <c r="C426" s="79"/>
      <c r="D426" s="102">
        <f>-E426</f>
        <v>0</v>
      </c>
      <c r="E426" s="103">
        <v>0</v>
      </c>
      <c r="F426" s="48"/>
      <c r="G426" s="48"/>
      <c r="H426" s="49"/>
      <c r="L426" t="str">
        <f t="shared" si="25"/>
        <v>REC only</v>
      </c>
      <c r="M426" t="str">
        <f t="shared" si="27"/>
        <v>Snoqualmie Falls Project</v>
      </c>
      <c r="N426" t="str">
        <f t="shared" si="26"/>
        <v>2019 Surplus Applied to 2020</v>
      </c>
    </row>
    <row r="427" spans="1:14" x14ac:dyDescent="0.25">
      <c r="A427" s="79"/>
      <c r="B427" s="2" t="str">
        <f>E423 &amp; " Surplus Applied to " &amp; (E423-1)</f>
        <v>2020 Surplus Applied to 2019</v>
      </c>
      <c r="C427" s="79"/>
      <c r="D427" s="104">
        <f>-E427</f>
        <v>0</v>
      </c>
      <c r="E427" s="105">
        <v>0</v>
      </c>
      <c r="F427" s="100"/>
      <c r="G427" s="100"/>
      <c r="H427" s="101"/>
      <c r="L427" t="str">
        <f t="shared" si="25"/>
        <v>REC only</v>
      </c>
      <c r="M427" t="str">
        <f t="shared" si="27"/>
        <v>Snoqualmie Falls Project</v>
      </c>
      <c r="N427" t="str">
        <f t="shared" si="26"/>
        <v>2020 Surplus Applied to 2019</v>
      </c>
    </row>
    <row r="428" spans="1:14" x14ac:dyDescent="0.25">
      <c r="A428" s="79"/>
      <c r="B428" s="2" t="str">
        <f>(F423-1) &amp; " Surplus Applied to " &amp; F423</f>
        <v>2020 Surplus Applied to 2021</v>
      </c>
      <c r="C428" s="79"/>
      <c r="D428" s="54"/>
      <c r="E428" s="106">
        <f>-F428</f>
        <v>0</v>
      </c>
      <c r="F428" s="51">
        <v>0</v>
      </c>
      <c r="G428" s="52"/>
      <c r="H428" s="53"/>
      <c r="L428" t="str">
        <f t="shared" si="25"/>
        <v>REC only</v>
      </c>
      <c r="M428" t="str">
        <f t="shared" si="27"/>
        <v>Snoqualmie Falls Project</v>
      </c>
      <c r="N428" t="str">
        <f t="shared" si="26"/>
        <v>2020 Surplus Applied to 2021</v>
      </c>
    </row>
    <row r="429" spans="1:14" x14ac:dyDescent="0.25">
      <c r="A429" s="79"/>
      <c r="B429" s="2" t="str">
        <f>F423 &amp; " Surplus Applied to " &amp; (F423-1)</f>
        <v>2021 Surplus Applied to 2020</v>
      </c>
      <c r="C429" s="79"/>
      <c r="D429" s="107"/>
      <c r="E429" s="108">
        <f>-F429</f>
        <v>0</v>
      </c>
      <c r="F429" s="105">
        <v>0</v>
      </c>
      <c r="G429" s="100"/>
      <c r="H429" s="101"/>
      <c r="L429" t="str">
        <f t="shared" si="25"/>
        <v>REC only</v>
      </c>
      <c r="M429" t="str">
        <f t="shared" si="27"/>
        <v>Snoqualmie Falls Project</v>
      </c>
      <c r="N429" t="str">
        <f t="shared" si="26"/>
        <v>2021 Surplus Applied to 2020</v>
      </c>
    </row>
    <row r="430" spans="1:14" x14ac:dyDescent="0.25">
      <c r="A430" s="79"/>
      <c r="B430" s="2" t="str">
        <f>(G423-1) &amp; " Surplus Applied to " &amp; G423</f>
        <v>2021 Surplus Applied to 2022</v>
      </c>
      <c r="C430" s="79"/>
      <c r="D430" s="54"/>
      <c r="E430" s="52"/>
      <c r="F430" s="106">
        <f>-G430</f>
        <v>0</v>
      </c>
      <c r="G430" s="51">
        <v>0</v>
      </c>
      <c r="H430" s="53"/>
      <c r="L430" t="str">
        <f t="shared" si="25"/>
        <v>REC only</v>
      </c>
      <c r="M430" t="str">
        <f t="shared" si="27"/>
        <v>Snoqualmie Falls Project</v>
      </c>
      <c r="N430" t="str">
        <f t="shared" si="26"/>
        <v>2021 Surplus Applied to 2022</v>
      </c>
    </row>
    <row r="431" spans="1:14" x14ac:dyDescent="0.25">
      <c r="A431" s="79"/>
      <c r="B431" s="2" t="str">
        <f>G423 &amp; " Surplus Applied to " &amp; (G423-1)</f>
        <v>2022 Surplus Applied to 2021</v>
      </c>
      <c r="C431" s="79"/>
      <c r="D431" s="107"/>
      <c r="E431" s="100"/>
      <c r="F431" s="108">
        <f>-G431</f>
        <v>0</v>
      </c>
      <c r="G431" s="105">
        <v>0</v>
      </c>
      <c r="H431" s="101"/>
      <c r="L431" t="str">
        <f t="shared" si="25"/>
        <v>REC only</v>
      </c>
      <c r="M431" t="str">
        <f t="shared" si="27"/>
        <v>Snoqualmie Falls Project</v>
      </c>
      <c r="N431" t="str">
        <f t="shared" si="26"/>
        <v>2022 Surplus Applied to 2021</v>
      </c>
    </row>
    <row r="432" spans="1:14" x14ac:dyDescent="0.25">
      <c r="A432" s="79"/>
      <c r="B432" s="2" t="str">
        <f>(H423-1) &amp; " Surplus Applied to " &amp; H423</f>
        <v>2022 Surplus Applied to 2023</v>
      </c>
      <c r="C432" s="79"/>
      <c r="D432" s="54"/>
      <c r="E432" s="52"/>
      <c r="F432" s="52"/>
      <c r="G432" s="106">
        <f>-H432</f>
        <v>0</v>
      </c>
      <c r="H432" s="55">
        <v>0</v>
      </c>
      <c r="L432" t="str">
        <f t="shared" si="25"/>
        <v>REC only</v>
      </c>
      <c r="M432" t="str">
        <f t="shared" si="27"/>
        <v>Snoqualmie Falls Project</v>
      </c>
      <c r="N432" t="str">
        <f t="shared" si="26"/>
        <v>2022 Surplus Applied to 2023</v>
      </c>
    </row>
    <row r="433" spans="1:14" x14ac:dyDescent="0.25">
      <c r="A433" s="79"/>
      <c r="B433" s="2" t="str">
        <f>H423 &amp; " Surplus Applied to " &amp; (H423-1)</f>
        <v>2023 Surplus Applied to 2022</v>
      </c>
      <c r="C433" s="79"/>
      <c r="D433" s="109"/>
      <c r="E433" s="110"/>
      <c r="F433" s="110"/>
      <c r="G433" s="111">
        <f>-H433</f>
        <v>0</v>
      </c>
      <c r="H433" s="112">
        <v>0</v>
      </c>
      <c r="L433" t="str">
        <f t="shared" si="25"/>
        <v>REC only</v>
      </c>
      <c r="M433" t="str">
        <f t="shared" si="27"/>
        <v>Snoqualmie Falls Project</v>
      </c>
      <c r="N433" t="str">
        <f t="shared" si="26"/>
        <v>2023 Surplus Applied to 2022</v>
      </c>
    </row>
    <row r="434" spans="1:14" x14ac:dyDescent="0.25">
      <c r="A434" s="79"/>
      <c r="B434" s="1" t="s">
        <v>135</v>
      </c>
      <c r="C434" s="79"/>
      <c r="D434" s="94">
        <f>SUM(D424:D433)</f>
        <v>0</v>
      </c>
      <c r="E434" s="94">
        <f>SUM(E424:E433)</f>
        <v>0</v>
      </c>
      <c r="F434" s="94">
        <f>SUM(F424:F433)</f>
        <v>0</v>
      </c>
      <c r="G434" s="94">
        <f>SUM(G424:G433)</f>
        <v>0</v>
      </c>
      <c r="H434" s="94">
        <f>SUM(H424:H433)</f>
        <v>0</v>
      </c>
      <c r="L434" t="str">
        <f t="shared" si="25"/>
        <v>REC only</v>
      </c>
      <c r="M434" t="str">
        <f t="shared" si="27"/>
        <v>Snoqualmie Falls Project</v>
      </c>
      <c r="N434" t="str">
        <f t="shared" si="26"/>
        <v>Net Surplus Adjustments</v>
      </c>
    </row>
    <row r="435" spans="1:14" x14ac:dyDescent="0.25">
      <c r="A435" s="79"/>
      <c r="B435" s="95"/>
      <c r="C435" s="79"/>
      <c r="D435" s="94"/>
      <c r="E435" s="94"/>
      <c r="F435" s="94"/>
      <c r="G435" s="94"/>
      <c r="H435" s="94"/>
      <c r="L435" t="str">
        <f t="shared" si="25"/>
        <v>REC only</v>
      </c>
      <c r="M435" t="str">
        <f t="shared" si="27"/>
        <v>Snoqualmie Falls Project</v>
      </c>
    </row>
    <row r="436" spans="1:14" x14ac:dyDescent="0.25">
      <c r="A436" s="79"/>
      <c r="B436" s="1" t="s">
        <v>136</v>
      </c>
      <c r="C436" s="82"/>
      <c r="D436" s="113">
        <v>0</v>
      </c>
      <c r="E436" s="114">
        <v>0</v>
      </c>
      <c r="F436" s="114">
        <v>0</v>
      </c>
      <c r="G436" s="114">
        <v>0</v>
      </c>
      <c r="H436" s="115">
        <v>0</v>
      </c>
      <c r="L436" t="str">
        <f t="shared" si="25"/>
        <v>REC only</v>
      </c>
      <c r="M436" t="str">
        <f t="shared" si="27"/>
        <v>Snoqualmie Falls Project</v>
      </c>
      <c r="N436" t="str">
        <f t="shared" si="26"/>
        <v>Adjustment for Events Beyond Control</v>
      </c>
    </row>
    <row r="437" spans="1:14" x14ac:dyDescent="0.25">
      <c r="A437" s="79"/>
      <c r="B437" s="95"/>
      <c r="C437" s="79"/>
      <c r="D437" s="94"/>
      <c r="E437" s="94"/>
      <c r="F437" s="94"/>
      <c r="G437" s="94"/>
      <c r="H437" s="94"/>
      <c r="L437" t="str">
        <f t="shared" si="25"/>
        <v>REC only</v>
      </c>
      <c r="M437" t="str">
        <f t="shared" si="27"/>
        <v>Snoqualmie Falls Project</v>
      </c>
    </row>
    <row r="438" spans="1:14" ht="18.75" x14ac:dyDescent="0.3">
      <c r="A438" s="81" t="s">
        <v>150</v>
      </c>
      <c r="B438" s="79"/>
      <c r="C438" s="82"/>
      <c r="D438" s="116">
        <f>SUM(D410,D415,D421,D434,D436)</f>
        <v>15750</v>
      </c>
      <c r="E438" s="116">
        <f>SUM(E410,E415,E421,E434,E436)</f>
        <v>19776</v>
      </c>
      <c r="F438" s="116">
        <f>SUM(F410,F415,F421,F434,F436)</f>
        <v>17852</v>
      </c>
      <c r="G438" s="116">
        <f>SUM(G410,G415,G421,G434,G436)</f>
        <v>14705</v>
      </c>
      <c r="H438" s="117">
        <f>SUM(H410,H415,H421,H434,H436)</f>
        <v>22553</v>
      </c>
      <c r="L438" t="str">
        <f t="shared" si="25"/>
        <v>REC only</v>
      </c>
      <c r="M438" t="str">
        <f t="shared" si="27"/>
        <v>Snoqualmie Falls Project</v>
      </c>
    </row>
    <row r="439" spans="1:14" x14ac:dyDescent="0.25">
      <c r="A439" s="79"/>
      <c r="B439" s="95"/>
      <c r="C439" s="118" t="s">
        <v>138</v>
      </c>
      <c r="D439" s="94">
        <v>15750</v>
      </c>
      <c r="E439" s="94">
        <v>19776</v>
      </c>
      <c r="F439" s="94">
        <v>17852</v>
      </c>
      <c r="G439" s="94">
        <v>0</v>
      </c>
      <c r="H439" s="94">
        <v>0</v>
      </c>
      <c r="L439" t="str">
        <f t="shared" si="25"/>
        <v>REC only</v>
      </c>
      <c r="M439" t="str">
        <f t="shared" si="27"/>
        <v>Snoqualmie Falls Project</v>
      </c>
    </row>
    <row r="440" spans="1:14" x14ac:dyDescent="0.25">
      <c r="A440" s="79" t="str">
        <f>IF(ISBLANK(VLOOKUP($A404,tblFacility,MATCH("Notes",tvFacility,0),FALSE)),"",VLOOKUP($A404,tblFacility,MATCH("Notes",tvFacility,0),FALSE))</f>
        <v/>
      </c>
      <c r="B440" s="79"/>
      <c r="C440" s="79"/>
      <c r="D440" s="80"/>
      <c r="E440" s="80"/>
      <c r="F440" s="80"/>
      <c r="G440" s="80"/>
      <c r="H440" s="80"/>
      <c r="L440" t="str">
        <f t="shared" si="25"/>
        <v>REC only</v>
      </c>
      <c r="M440" t="str">
        <f t="shared" si="27"/>
        <v>Snoqualmie Falls Project</v>
      </c>
    </row>
    <row r="441" spans="1:14" x14ac:dyDescent="0.25">
      <c r="L441" t="str">
        <f t="shared" si="25"/>
        <v>REC only</v>
      </c>
      <c r="M441" t="str">
        <f t="shared" si="27"/>
        <v>Snoqualmie Falls Project</v>
      </c>
    </row>
    <row r="442" spans="1:14" ht="21" x14ac:dyDescent="0.35">
      <c r="A442" s="74">
        <f>A404+1</f>
        <v>11</v>
      </c>
      <c r="B442" s="74"/>
      <c r="C442" s="75" t="str">
        <f>VLOOKUP(A442,tblFacility,MATCH("Facility Name",tvFacility,0),FALSE)</f>
        <v>Wild Horse</v>
      </c>
      <c r="D442" s="76"/>
      <c r="E442" s="77"/>
      <c r="F442" s="77"/>
      <c r="G442" s="77"/>
      <c r="H442" s="78"/>
      <c r="L442" t="str">
        <f t="shared" si="25"/>
        <v>REC only</v>
      </c>
      <c r="M442" t="str">
        <f>C442</f>
        <v>Wild Horse</v>
      </c>
    </row>
    <row r="443" spans="1:14" x14ac:dyDescent="0.25">
      <c r="A443" s="79"/>
      <c r="B443" s="79"/>
      <c r="C443" s="79" t="str">
        <f>VLOOKUP(A442,tblFacility,MATCH("Facility Status",tvFacility,0),FALSE)</f>
        <v>PSE owned</v>
      </c>
      <c r="D443" s="80"/>
      <c r="E443" s="80"/>
      <c r="F443" s="80"/>
      <c r="G443" s="80"/>
      <c r="H443" s="80"/>
      <c r="L443" t="str">
        <f t="shared" si="25"/>
        <v>REC only</v>
      </c>
      <c r="M443" t="str">
        <f t="shared" ref="M443:M479" si="28">M442</f>
        <v>Wild Horse</v>
      </c>
    </row>
    <row r="444" spans="1:14" ht="18.75" x14ac:dyDescent="0.3">
      <c r="A444" s="81" t="s">
        <v>146</v>
      </c>
      <c r="B444" s="81"/>
      <c r="C444" s="79"/>
      <c r="D444" s="19">
        <f>E444-1</f>
        <v>2019</v>
      </c>
      <c r="E444" s="19">
        <f>F444-1</f>
        <v>2020</v>
      </c>
      <c r="F444" s="19">
        <f>G444-1</f>
        <v>2021</v>
      </c>
      <c r="G444" s="19">
        <f>H444-1</f>
        <v>2022</v>
      </c>
      <c r="H444" s="19">
        <f>nReportingYear</f>
        <v>2023</v>
      </c>
      <c r="L444" t="str">
        <f t="shared" si="25"/>
        <v>REC only</v>
      </c>
      <c r="M444" t="str">
        <f t="shared" si="28"/>
        <v>Wild Horse</v>
      </c>
    </row>
    <row r="445" spans="1:14" x14ac:dyDescent="0.25">
      <c r="A445" s="79"/>
      <c r="B445" s="2" t="str">
        <f>"Total MWh Produced from " &amp;C442</f>
        <v>Total MWh Produced from Wild Horse</v>
      </c>
      <c r="C445" s="82"/>
      <c r="D445" s="83">
        <f>VLOOKUP($A442,tblTotalMWh,MATCH(D444,tvTotalMWh,0),FALSE)</f>
        <v>516216</v>
      </c>
      <c r="E445" s="83">
        <f>VLOOKUP($A442,tblTotalMWh,MATCH(E444,tvTotalMWh,0),FALSE)</f>
        <v>643493</v>
      </c>
      <c r="F445" s="83">
        <f>VLOOKUP($A442,tblTotalMWh,MATCH(F444,tvTotalMWh,0),FALSE)</f>
        <v>600774</v>
      </c>
      <c r="G445" s="83">
        <f>VLOOKUP($A442,tblTotalMWh,MATCH(G444,tvTotalMWh,0),FALSE)</f>
        <v>475051</v>
      </c>
      <c r="H445" s="84">
        <f>VLOOKUP($A442,tblTotalMWh,MATCH(H444,tvTotalMWh,0),FALSE)</f>
        <v>590609</v>
      </c>
      <c r="L445" t="str">
        <f t="shared" si="25"/>
        <v>REC only</v>
      </c>
      <c r="M445" t="str">
        <f t="shared" si="28"/>
        <v>Wild Horse</v>
      </c>
      <c r="N445" t="str">
        <f t="shared" si="26"/>
        <v>Total MWh Produced from Wild Horse</v>
      </c>
    </row>
    <row r="446" spans="1:14" x14ac:dyDescent="0.25">
      <c r="A446" s="79"/>
      <c r="B446" s="2" t="s">
        <v>105</v>
      </c>
      <c r="C446" s="82"/>
      <c r="D446" s="218">
        <f>VLOOKUP($A442,tblFacility,MATCH("% Qualifying under RCW 19.285",tvFacility,0),FALSE)</f>
        <v>1</v>
      </c>
      <c r="E446" s="218">
        <f>VLOOKUP($A442,tblFacility,MATCH("% Qualifying under RCW 19.285",tvFacility,0),FALSE)</f>
        <v>1</v>
      </c>
      <c r="F446" s="218">
        <f>VLOOKUP($A442,tblFacility,MATCH("% Qualifying under RCW 19.285",tvFacility,0),FALSE)</f>
        <v>1</v>
      </c>
      <c r="G446" s="218">
        <f>VLOOKUP($A442,tblFacility,MATCH("% Qualifying under RCW 19.285",tvFacility,0),FALSE)</f>
        <v>1</v>
      </c>
      <c r="H446" s="219">
        <f>VLOOKUP($A442,tblFacility,MATCH("% Qualifying under RCW 19.285",tvFacility,0),FALSE)</f>
        <v>1</v>
      </c>
      <c r="L446" t="str">
        <f t="shared" si="25"/>
        <v>REC only</v>
      </c>
      <c r="M446" t="str">
        <f t="shared" si="28"/>
        <v>Wild Horse</v>
      </c>
      <c r="N446" t="str">
        <f t="shared" si="26"/>
        <v>Percent of MWh Qualifying Under RCW 19.285</v>
      </c>
    </row>
    <row r="447" spans="1:14" x14ac:dyDescent="0.25">
      <c r="A447" s="79"/>
      <c r="B447" s="2" t="s">
        <v>147</v>
      </c>
      <c r="C447" s="82"/>
      <c r="D447" s="85">
        <f>VLOOKUP($A442,tblFacility,MATCH("% Qualifying Allocated to WA",tvFacility,0),FALSE)</f>
        <v>1</v>
      </c>
      <c r="E447" s="85">
        <f>VLOOKUP($A442,tblFacility,MATCH("% Qualifying Allocated to WA",tvFacility,0),FALSE)</f>
        <v>1</v>
      </c>
      <c r="F447" s="85">
        <f>VLOOKUP($A442,tblFacility,MATCH("% Qualifying Allocated to WA",tvFacility,0),FALSE)</f>
        <v>1</v>
      </c>
      <c r="G447" s="85">
        <f>VLOOKUP($A442,tblFacility,MATCH("% Qualifying Allocated to WA",tvFacility,0),FALSE)</f>
        <v>1</v>
      </c>
      <c r="H447" s="86">
        <f>VLOOKUP($A442,tblFacility,MATCH("% Qualifying Allocated to WA",tvFacility,0),FALSE)</f>
        <v>1</v>
      </c>
      <c r="L447" t="str">
        <f t="shared" ref="L447:L511" si="29">VLOOKUP(M447,$B$5:$D$48,3)</f>
        <v>REC only</v>
      </c>
      <c r="M447" t="str">
        <f t="shared" si="28"/>
        <v>Wild Horse</v>
      </c>
      <c r="N447" t="str">
        <f t="shared" ref="N447:N510" si="30">B447</f>
        <v>Percent of Qualifying MWh Allocated to WA</v>
      </c>
    </row>
    <row r="448" spans="1:14" x14ac:dyDescent="0.25">
      <c r="A448" s="79"/>
      <c r="B448" s="1" t="s">
        <v>104</v>
      </c>
      <c r="C448" s="95"/>
      <c r="D448" s="220">
        <f>ROUNDDOWN(D445*D446*D447,0)</f>
        <v>516216</v>
      </c>
      <c r="E448" s="220">
        <f>ROUNDDOWN(E445*E446*E447,0)</f>
        <v>643493</v>
      </c>
      <c r="F448" s="220">
        <f>ROUNDDOWN(F445*F446*F447,0)</f>
        <v>600774</v>
      </c>
      <c r="G448" s="220">
        <f>ROUNDDOWN(G445*G446*G447,0)</f>
        <v>475051</v>
      </c>
      <c r="H448" s="220">
        <f>ROUNDDOWN(H445*H446*H447,0)</f>
        <v>590609</v>
      </c>
      <c r="L448" t="str">
        <f t="shared" si="29"/>
        <v>REC only</v>
      </c>
      <c r="M448" t="str">
        <f t="shared" si="28"/>
        <v>Wild Horse</v>
      </c>
      <c r="N448" t="str">
        <f t="shared" si="30"/>
        <v>Eligible MWh Available for RCW 19.285 Compliance</v>
      </c>
    </row>
    <row r="449" spans="1:14" x14ac:dyDescent="0.25">
      <c r="A449" s="79"/>
      <c r="B449" s="79"/>
      <c r="C449" s="79"/>
      <c r="D449" s="87"/>
      <c r="E449" s="87"/>
      <c r="F449" s="87"/>
      <c r="G449" s="88"/>
      <c r="H449" s="89"/>
      <c r="L449" t="str">
        <f t="shared" si="29"/>
        <v>REC only</v>
      </c>
      <c r="M449" t="str">
        <f t="shared" si="28"/>
        <v>Wild Horse</v>
      </c>
    </row>
    <row r="450" spans="1:14" ht="18.75" x14ac:dyDescent="0.3">
      <c r="A450" s="81" t="s">
        <v>148</v>
      </c>
      <c r="B450" s="79"/>
      <c r="C450" s="79"/>
      <c r="D450" s="19">
        <f>E450-1</f>
        <v>2019</v>
      </c>
      <c r="E450" s="19">
        <f>F450-1</f>
        <v>2020</v>
      </c>
      <c r="F450" s="19">
        <f>G450-1</f>
        <v>2021</v>
      </c>
      <c r="G450" s="19">
        <f>H450-1</f>
        <v>2022</v>
      </c>
      <c r="H450" s="19">
        <f>nReportingYear</f>
        <v>2023</v>
      </c>
      <c r="L450" t="str">
        <f t="shared" si="29"/>
        <v>REC only</v>
      </c>
      <c r="M450" t="str">
        <f t="shared" si="28"/>
        <v>Wild Horse</v>
      </c>
    </row>
    <row r="451" spans="1:14" x14ac:dyDescent="0.25">
      <c r="A451" s="79"/>
      <c r="B451" s="2" t="s">
        <v>115</v>
      </c>
      <c r="C451" s="82"/>
      <c r="D451" s="124">
        <v>0</v>
      </c>
      <c r="E451" s="125">
        <v>0</v>
      </c>
      <c r="F451" s="125">
        <v>0</v>
      </c>
      <c r="G451" s="125">
        <v>0</v>
      </c>
      <c r="H451" s="126">
        <v>0</v>
      </c>
      <c r="L451" t="str">
        <f t="shared" si="29"/>
        <v>REC only</v>
      </c>
      <c r="M451" t="str">
        <f t="shared" si="28"/>
        <v>Wild Horse</v>
      </c>
      <c r="N451" t="str">
        <f t="shared" si="30"/>
        <v>Extra Apprenticeship Credit</v>
      </c>
    </row>
    <row r="452" spans="1:14" x14ac:dyDescent="0.25">
      <c r="A452" s="79"/>
      <c r="B452" s="2" t="s">
        <v>119</v>
      </c>
      <c r="C452" s="82"/>
      <c r="D452" s="29">
        <v>0</v>
      </c>
      <c r="E452" s="127">
        <v>0</v>
      </c>
      <c r="F452" s="127">
        <v>0</v>
      </c>
      <c r="G452" s="127">
        <v>0</v>
      </c>
      <c r="H452" s="128">
        <v>0</v>
      </c>
      <c r="L452" t="str">
        <f t="shared" si="29"/>
        <v>REC only</v>
      </c>
      <c r="M452" t="str">
        <f t="shared" si="28"/>
        <v>Wild Horse</v>
      </c>
      <c r="N452" t="str">
        <f t="shared" si="30"/>
        <v>Distributed Generation Bonus</v>
      </c>
    </row>
    <row r="453" spans="1:14" x14ac:dyDescent="0.25">
      <c r="A453" s="79"/>
      <c r="B453" s="1" t="s">
        <v>120</v>
      </c>
      <c r="C453" s="95"/>
      <c r="D453" s="90">
        <f>ROUND(D451+D452,0)</f>
        <v>0</v>
      </c>
      <c r="E453" s="90">
        <f>ROUND(E451+E452,0)</f>
        <v>0</v>
      </c>
      <c r="F453" s="90">
        <f>ROUND(F451+F452,0)</f>
        <v>0</v>
      </c>
      <c r="G453" s="90">
        <f>ROUND(G451+G452,0)</f>
        <v>0</v>
      </c>
      <c r="H453" s="90">
        <f>ROUND(H451+H452,0)</f>
        <v>0</v>
      </c>
      <c r="L453" t="str">
        <f t="shared" si="29"/>
        <v>REC only</v>
      </c>
      <c r="M453" t="str">
        <f t="shared" si="28"/>
        <v>Wild Horse</v>
      </c>
      <c r="N453" t="str">
        <f t="shared" si="30"/>
        <v>Total Quantity from Non REC Eligible Generation</v>
      </c>
    </row>
    <row r="454" spans="1:14" x14ac:dyDescent="0.25">
      <c r="A454" s="79"/>
      <c r="B454" s="79"/>
      <c r="C454" s="79"/>
      <c r="D454" s="91"/>
      <c r="E454" s="91"/>
      <c r="F454" s="91"/>
      <c r="G454" s="91"/>
      <c r="H454" s="92"/>
      <c r="L454" t="str">
        <f t="shared" si="29"/>
        <v>REC only</v>
      </c>
      <c r="M454" t="str">
        <f t="shared" si="28"/>
        <v>Wild Horse</v>
      </c>
    </row>
    <row r="455" spans="1:14" ht="18.75" x14ac:dyDescent="0.3">
      <c r="A455" s="81" t="s">
        <v>149</v>
      </c>
      <c r="B455" s="79"/>
      <c r="C455" s="79"/>
      <c r="D455" s="19">
        <f>E455-1</f>
        <v>2019</v>
      </c>
      <c r="E455" s="19">
        <f>F455-1</f>
        <v>2020</v>
      </c>
      <c r="F455" s="19">
        <f>G455-1</f>
        <v>2021</v>
      </c>
      <c r="G455" s="19">
        <f>H455-1</f>
        <v>2022</v>
      </c>
      <c r="H455" s="19">
        <f>nReportingYear</f>
        <v>2023</v>
      </c>
      <c r="L455" t="str">
        <f t="shared" si="29"/>
        <v>REC only</v>
      </c>
      <c r="M455" t="str">
        <f t="shared" si="28"/>
        <v>Wild Horse</v>
      </c>
    </row>
    <row r="456" spans="1:14" x14ac:dyDescent="0.25">
      <c r="A456" s="79"/>
      <c r="B456" s="2" t="s">
        <v>140</v>
      </c>
      <c r="C456" s="82"/>
      <c r="D456" s="83">
        <f>-VLOOKUP($A442,tblSales,MATCH(D455,tvSales,0),FALSE)</f>
        <v>-413729</v>
      </c>
      <c r="E456" s="83">
        <f>-VLOOKUP($A442,tblSales,MATCH(E455,tvSales,0),FALSE)</f>
        <v>-129203</v>
      </c>
      <c r="F456" s="83">
        <f>-VLOOKUP($A442,tblSales,MATCH(F455,tvSales,0),FALSE)</f>
        <v>0</v>
      </c>
      <c r="G456" s="83">
        <f>-VLOOKUP($A442,tblSales,MATCH(G455,tvSales,0),FALSE)</f>
        <v>0</v>
      </c>
      <c r="H456" s="84">
        <f>-VLOOKUP($A442,tblSales,MATCH(H455,tvSales,0),FALSE)</f>
        <v>0</v>
      </c>
      <c r="L456" t="str">
        <f t="shared" si="29"/>
        <v>REC only</v>
      </c>
      <c r="M456" t="str">
        <f t="shared" si="28"/>
        <v>Wild Horse</v>
      </c>
      <c r="N456" t="str">
        <f t="shared" si="30"/>
        <v>Quantity of RECs Sold</v>
      </c>
    </row>
    <row r="457" spans="1:14" x14ac:dyDescent="0.25">
      <c r="A457" s="79"/>
      <c r="B457" s="93" t="s">
        <v>141</v>
      </c>
      <c r="C457" s="8"/>
      <c r="D457" s="119">
        <v>0</v>
      </c>
      <c r="E457" s="119">
        <v>0</v>
      </c>
      <c r="F457" s="119">
        <v>0</v>
      </c>
      <c r="G457" s="119">
        <v>0</v>
      </c>
      <c r="H457" s="120">
        <v>0</v>
      </c>
      <c r="L457" t="str">
        <f t="shared" si="29"/>
        <v>REC only</v>
      </c>
      <c r="M457" t="str">
        <f t="shared" si="28"/>
        <v>Wild Horse</v>
      </c>
      <c r="N457" t="str">
        <f t="shared" si="30"/>
        <v>Bonus Incentives Transferred</v>
      </c>
    </row>
    <row r="458" spans="1:14" x14ac:dyDescent="0.25">
      <c r="A458" s="79"/>
      <c r="B458" s="93" t="s">
        <v>142</v>
      </c>
      <c r="D458" s="121">
        <f>IF(VLOOKUP($A442,tblFacility,MATCH("Extra Apprenticeship Credit Eligibility",tvFacility,0),FALSE)="Y",ROUND(nApprenticeshipBonus*D456,0),0)</f>
        <v>0</v>
      </c>
      <c r="E458" s="122">
        <f>IF(VLOOKUP($A442,tblFacility,MATCH("Extra Apprenticeship Credit Eligibility",tvFacility,0),FALSE)="Y",ROUND(nApprenticeshipBonus*E456,0),0)</f>
        <v>0</v>
      </c>
      <c r="F458" s="122">
        <f>IF(VLOOKUP($A442,tblFacility,MATCH("Extra Apprenticeship Credit Eligibility",tvFacility,0),FALSE)="Y",ROUND(nApprenticeshipBonus*F456,0),0)</f>
        <v>0</v>
      </c>
      <c r="G458" s="122">
        <f>IF(VLOOKUP($A442,tblFacility,MATCH("Extra Apprenticeship Credit Eligibility",tvFacility,0),FALSE)="Y",ROUND(nApprenticeshipBonus*G456,0),0)</f>
        <v>0</v>
      </c>
      <c r="H458" s="123">
        <f>IF(VLOOKUP($A442,tblFacility,MATCH("Extra Apprenticeship Credit Eligibility",tvFacility,0),FALSE)="Y",ROUND(nApprenticeshipBonus*H456,0),0)</f>
        <v>0</v>
      </c>
      <c r="L458" t="str">
        <f t="shared" si="29"/>
        <v>REC only</v>
      </c>
      <c r="M458" t="str">
        <f t="shared" si="28"/>
        <v>Wild Horse</v>
      </c>
      <c r="N458" t="str">
        <f t="shared" si="30"/>
        <v>Bonus Incentives Not Realized</v>
      </c>
    </row>
    <row r="459" spans="1:14" x14ac:dyDescent="0.25">
      <c r="A459" s="79"/>
      <c r="B459" s="1" t="s">
        <v>143</v>
      </c>
      <c r="C459" s="79"/>
      <c r="D459" s="94">
        <f>SUM(D456:D458)</f>
        <v>-413729</v>
      </c>
      <c r="E459" s="94">
        <f>SUM(E456:E458)</f>
        <v>-129203</v>
      </c>
      <c r="F459" s="94">
        <f>SUM(F456:F458)</f>
        <v>0</v>
      </c>
      <c r="G459" s="94">
        <f>SUM(G456:G458)</f>
        <v>0</v>
      </c>
      <c r="H459" s="94">
        <f>SUM(H456:H458)</f>
        <v>0</v>
      </c>
      <c r="L459" t="str">
        <f t="shared" si="29"/>
        <v>REC only</v>
      </c>
      <c r="M459" t="str">
        <f t="shared" si="28"/>
        <v>Wild Horse</v>
      </c>
      <c r="N459" t="str">
        <f t="shared" si="30"/>
        <v>Total Sold / Transferred / Unrealized</v>
      </c>
    </row>
    <row r="460" spans="1:14" x14ac:dyDescent="0.25">
      <c r="A460" s="79"/>
      <c r="B460" s="95"/>
      <c r="C460" s="79"/>
      <c r="D460" s="88"/>
      <c r="E460" s="88"/>
      <c r="F460" s="88"/>
      <c r="G460" s="88"/>
      <c r="H460" s="94"/>
      <c r="L460" t="str">
        <f t="shared" si="29"/>
        <v>REC only</v>
      </c>
      <c r="M460" t="str">
        <f t="shared" si="28"/>
        <v>Wild Horse</v>
      </c>
    </row>
    <row r="461" spans="1:14" ht="18.75" x14ac:dyDescent="0.3">
      <c r="A461" s="81" t="s">
        <v>134</v>
      </c>
      <c r="B461" s="79"/>
      <c r="C461" s="79"/>
      <c r="D461" s="19">
        <f>E461-1</f>
        <v>2019</v>
      </c>
      <c r="E461" s="19">
        <f>F461-1</f>
        <v>2020</v>
      </c>
      <c r="F461" s="19">
        <f>G461-1</f>
        <v>2021</v>
      </c>
      <c r="G461" s="19">
        <f>H461-1</f>
        <v>2022</v>
      </c>
      <c r="H461" s="19">
        <f>nReportingYear</f>
        <v>2023</v>
      </c>
      <c r="L461" t="str">
        <f t="shared" si="29"/>
        <v>REC only</v>
      </c>
      <c r="M461" t="str">
        <f t="shared" si="28"/>
        <v>Wild Horse</v>
      </c>
    </row>
    <row r="462" spans="1:14" x14ac:dyDescent="0.25">
      <c r="A462" s="79"/>
      <c r="B462" s="2" t="str">
        <f>(D461-1) &amp; " Surplus Applied to " &amp; D461</f>
        <v>2018 Surplus Applied to 2019</v>
      </c>
      <c r="C462" s="79"/>
      <c r="D462" s="96">
        <v>334325</v>
      </c>
      <c r="E462" s="97"/>
      <c r="F462" s="97"/>
      <c r="G462" s="97"/>
      <c r="H462" s="98"/>
      <c r="L462" t="str">
        <f t="shared" si="29"/>
        <v>REC only</v>
      </c>
      <c r="M462" t="str">
        <f t="shared" si="28"/>
        <v>Wild Horse</v>
      </c>
      <c r="N462" t="str">
        <f t="shared" si="30"/>
        <v>2018 Surplus Applied to 2019</v>
      </c>
    </row>
    <row r="463" spans="1:14" x14ac:dyDescent="0.25">
      <c r="A463" s="79"/>
      <c r="B463" s="2" t="str">
        <f>D461 &amp; " Surplus Applied to " &amp; (D461-1)</f>
        <v>2019 Surplus Applied to 2018</v>
      </c>
      <c r="C463" s="79"/>
      <c r="D463" s="99">
        <v>0</v>
      </c>
      <c r="E463" s="100"/>
      <c r="F463" s="100"/>
      <c r="G463" s="100"/>
      <c r="H463" s="101"/>
      <c r="L463" t="str">
        <f t="shared" si="29"/>
        <v>REC only</v>
      </c>
      <c r="M463" t="str">
        <f t="shared" si="28"/>
        <v>Wild Horse</v>
      </c>
      <c r="N463" t="str">
        <f t="shared" si="30"/>
        <v>2019 Surplus Applied to 2018</v>
      </c>
    </row>
    <row r="464" spans="1:14" x14ac:dyDescent="0.25">
      <c r="A464" s="79"/>
      <c r="B464" s="2" t="str">
        <f>(E461-1) &amp; " Surplus Applied to " &amp; E461</f>
        <v>2019 Surplus Applied to 2020</v>
      </c>
      <c r="C464" s="79"/>
      <c r="D464" s="102">
        <f>-E464</f>
        <v>-102487</v>
      </c>
      <c r="E464" s="103">
        <v>102487</v>
      </c>
      <c r="F464" s="48"/>
      <c r="G464" s="48"/>
      <c r="H464" s="49"/>
      <c r="L464" t="str">
        <f t="shared" si="29"/>
        <v>REC only</v>
      </c>
      <c r="M464" t="str">
        <f t="shared" si="28"/>
        <v>Wild Horse</v>
      </c>
      <c r="N464" t="str">
        <f t="shared" si="30"/>
        <v>2019 Surplus Applied to 2020</v>
      </c>
    </row>
    <row r="465" spans="1:14" x14ac:dyDescent="0.25">
      <c r="A465" s="79"/>
      <c r="B465" s="2" t="str">
        <f>E461 &amp; " Surplus Applied to " &amp; (E461-1)</f>
        <v>2020 Surplus Applied to 2019</v>
      </c>
      <c r="C465" s="79"/>
      <c r="D465" s="104">
        <f>-E465</f>
        <v>0</v>
      </c>
      <c r="E465" s="105">
        <v>0</v>
      </c>
      <c r="F465" s="100"/>
      <c r="G465" s="100"/>
      <c r="H465" s="101"/>
      <c r="L465" t="str">
        <f t="shared" si="29"/>
        <v>REC only</v>
      </c>
      <c r="M465" t="str">
        <f t="shared" si="28"/>
        <v>Wild Horse</v>
      </c>
      <c r="N465" t="str">
        <f t="shared" si="30"/>
        <v>2020 Surplus Applied to 2019</v>
      </c>
    </row>
    <row r="466" spans="1:14" x14ac:dyDescent="0.25">
      <c r="A466" s="79"/>
      <c r="B466" s="2" t="str">
        <f>(F461-1) &amp; " Surplus Applied to " &amp; F461</f>
        <v>2020 Surplus Applied to 2021</v>
      </c>
      <c r="C466" s="79"/>
      <c r="D466" s="54"/>
      <c r="E466" s="106">
        <f>-F466</f>
        <v>-222891</v>
      </c>
      <c r="F466" s="51">
        <v>222891</v>
      </c>
      <c r="G466" s="52"/>
      <c r="H466" s="53"/>
      <c r="L466" t="str">
        <f t="shared" si="29"/>
        <v>REC only</v>
      </c>
      <c r="M466" t="str">
        <f t="shared" si="28"/>
        <v>Wild Horse</v>
      </c>
      <c r="N466" t="str">
        <f t="shared" si="30"/>
        <v>2020 Surplus Applied to 2021</v>
      </c>
    </row>
    <row r="467" spans="1:14" x14ac:dyDescent="0.25">
      <c r="A467" s="79"/>
      <c r="B467" s="2" t="str">
        <f>F461 &amp; " Surplus Applied to " &amp; (F461-1)</f>
        <v>2021 Surplus Applied to 2020</v>
      </c>
      <c r="C467" s="79"/>
      <c r="D467" s="107"/>
      <c r="E467" s="108">
        <f>-F467</f>
        <v>0</v>
      </c>
      <c r="F467" s="105">
        <v>0</v>
      </c>
      <c r="G467" s="100"/>
      <c r="H467" s="101"/>
      <c r="L467" t="str">
        <f t="shared" si="29"/>
        <v>REC only</v>
      </c>
      <c r="M467" t="str">
        <f t="shared" si="28"/>
        <v>Wild Horse</v>
      </c>
      <c r="N467" t="str">
        <f t="shared" si="30"/>
        <v>2021 Surplus Applied to 2020</v>
      </c>
    </row>
    <row r="468" spans="1:14" x14ac:dyDescent="0.25">
      <c r="A468" s="79"/>
      <c r="B468" s="2" t="str">
        <f>(G461-1) &amp; " Surplus Applied to " &amp; G461</f>
        <v>2021 Surplus Applied to 2022</v>
      </c>
      <c r="C468" s="79"/>
      <c r="D468" s="54"/>
      <c r="E468" s="52"/>
      <c r="F468" s="106">
        <f>-G468</f>
        <v>0</v>
      </c>
      <c r="G468" s="51">
        <v>0</v>
      </c>
      <c r="H468" s="53"/>
      <c r="L468" t="str">
        <f t="shared" si="29"/>
        <v>REC only</v>
      </c>
      <c r="M468" t="str">
        <f t="shared" si="28"/>
        <v>Wild Horse</v>
      </c>
      <c r="N468" t="str">
        <f t="shared" si="30"/>
        <v>2021 Surplus Applied to 2022</v>
      </c>
    </row>
    <row r="469" spans="1:14" x14ac:dyDescent="0.25">
      <c r="A469" s="79"/>
      <c r="B469" s="2" t="str">
        <f>G461 &amp; " Surplus Applied to " &amp; (G461-1)</f>
        <v>2022 Surplus Applied to 2021</v>
      </c>
      <c r="C469" s="79"/>
      <c r="D469" s="107"/>
      <c r="E469" s="100"/>
      <c r="F469" s="108">
        <f>-G469</f>
        <v>0</v>
      </c>
      <c r="G469" s="105">
        <v>0</v>
      </c>
      <c r="H469" s="101"/>
      <c r="L469" t="str">
        <f t="shared" si="29"/>
        <v>REC only</v>
      </c>
      <c r="M469" t="str">
        <f t="shared" si="28"/>
        <v>Wild Horse</v>
      </c>
      <c r="N469" t="str">
        <f t="shared" si="30"/>
        <v>2022 Surplus Applied to 2021</v>
      </c>
    </row>
    <row r="470" spans="1:14" x14ac:dyDescent="0.25">
      <c r="A470" s="79"/>
      <c r="B470" s="2" t="str">
        <f>(H461-1) &amp; " Surplus Applied to " &amp; H461</f>
        <v>2022 Surplus Applied to 2023</v>
      </c>
      <c r="C470" s="79"/>
      <c r="D470" s="54"/>
      <c r="E470" s="52"/>
      <c r="F470" s="52"/>
      <c r="G470" s="106">
        <f>-H470</f>
        <v>-474885</v>
      </c>
      <c r="H470" s="55">
        <v>474885</v>
      </c>
      <c r="L470" t="str">
        <f t="shared" si="29"/>
        <v>REC only</v>
      </c>
      <c r="M470" t="str">
        <f t="shared" si="28"/>
        <v>Wild Horse</v>
      </c>
      <c r="N470" t="str">
        <f t="shared" si="30"/>
        <v>2022 Surplus Applied to 2023</v>
      </c>
    </row>
    <row r="471" spans="1:14" x14ac:dyDescent="0.25">
      <c r="A471" s="79"/>
      <c r="B471" s="2" t="str">
        <f>H461 &amp; " Surplus Applied to " &amp; (H461-1)</f>
        <v>2023 Surplus Applied to 2022</v>
      </c>
      <c r="C471" s="79"/>
      <c r="D471" s="109"/>
      <c r="E471" s="110"/>
      <c r="F471" s="110"/>
      <c r="G471" s="111">
        <f>-H471</f>
        <v>0</v>
      </c>
      <c r="H471" s="112">
        <v>0</v>
      </c>
      <c r="L471" t="str">
        <f t="shared" si="29"/>
        <v>REC only</v>
      </c>
      <c r="M471" t="str">
        <f t="shared" si="28"/>
        <v>Wild Horse</v>
      </c>
      <c r="N471" t="str">
        <f t="shared" si="30"/>
        <v>2023 Surplus Applied to 2022</v>
      </c>
    </row>
    <row r="472" spans="1:14" x14ac:dyDescent="0.25">
      <c r="A472" s="79"/>
      <c r="B472" s="1" t="s">
        <v>135</v>
      </c>
      <c r="C472" s="79"/>
      <c r="D472" s="94">
        <f>SUM(D462:D471)</f>
        <v>231838</v>
      </c>
      <c r="E472" s="94">
        <f>SUM(E462:E471)</f>
        <v>-120404</v>
      </c>
      <c r="F472" s="94">
        <f>SUM(F462:F471)</f>
        <v>222891</v>
      </c>
      <c r="G472" s="94">
        <f>SUM(G462:G471)</f>
        <v>-474885</v>
      </c>
      <c r="H472" s="94">
        <f>SUM(H462:H471)</f>
        <v>474885</v>
      </c>
      <c r="L472" t="str">
        <f t="shared" si="29"/>
        <v>REC only</v>
      </c>
      <c r="M472" t="str">
        <f t="shared" si="28"/>
        <v>Wild Horse</v>
      </c>
      <c r="N472" t="str">
        <f t="shared" si="30"/>
        <v>Net Surplus Adjustments</v>
      </c>
    </row>
    <row r="473" spans="1:14" x14ac:dyDescent="0.25">
      <c r="A473" s="79"/>
      <c r="B473" s="95"/>
      <c r="C473" s="79"/>
      <c r="D473" s="94"/>
      <c r="E473" s="94"/>
      <c r="F473" s="94"/>
      <c r="G473" s="94"/>
      <c r="H473" s="94"/>
      <c r="L473" t="str">
        <f t="shared" si="29"/>
        <v>REC only</v>
      </c>
      <c r="M473" t="str">
        <f t="shared" si="28"/>
        <v>Wild Horse</v>
      </c>
    </row>
    <row r="474" spans="1:14" x14ac:dyDescent="0.25">
      <c r="A474" s="79"/>
      <c r="B474" s="1" t="s">
        <v>136</v>
      </c>
      <c r="C474" s="82"/>
      <c r="D474" s="113">
        <v>0</v>
      </c>
      <c r="E474" s="114">
        <v>0</v>
      </c>
      <c r="F474" s="114">
        <v>0</v>
      </c>
      <c r="G474" s="114">
        <v>0</v>
      </c>
      <c r="H474" s="115">
        <v>0</v>
      </c>
      <c r="L474" t="str">
        <f t="shared" si="29"/>
        <v>REC only</v>
      </c>
      <c r="M474" t="str">
        <f t="shared" si="28"/>
        <v>Wild Horse</v>
      </c>
      <c r="N474" t="str">
        <f t="shared" si="30"/>
        <v>Adjustment for Events Beyond Control</v>
      </c>
    </row>
    <row r="475" spans="1:14" x14ac:dyDescent="0.25">
      <c r="A475" s="79"/>
      <c r="B475" s="95"/>
      <c r="C475" s="79"/>
      <c r="D475" s="94"/>
      <c r="E475" s="94"/>
      <c r="F475" s="94"/>
      <c r="G475" s="94"/>
      <c r="H475" s="94"/>
      <c r="L475" t="str">
        <f t="shared" si="29"/>
        <v>REC only</v>
      </c>
      <c r="M475" t="str">
        <f t="shared" si="28"/>
        <v>Wild Horse</v>
      </c>
    </row>
    <row r="476" spans="1:14" ht="18.75" x14ac:dyDescent="0.3">
      <c r="A476" s="81" t="s">
        <v>150</v>
      </c>
      <c r="B476" s="79"/>
      <c r="C476" s="82"/>
      <c r="D476" s="116">
        <f>SUM(D448,D453,D459,D472,D474)</f>
        <v>334325</v>
      </c>
      <c r="E476" s="116">
        <f>SUM(E448,E453,E459,E472,E474)</f>
        <v>393886</v>
      </c>
      <c r="F476" s="116">
        <f>SUM(F448,F453,F459,F472,F474)</f>
        <v>823665</v>
      </c>
      <c r="G476" s="116">
        <f>SUM(G448,G453,G459,G472,G474)</f>
        <v>166</v>
      </c>
      <c r="H476" s="117">
        <f>SUM(H448,H453,H459,H472,H474)</f>
        <v>1065494</v>
      </c>
      <c r="L476" t="str">
        <f t="shared" si="29"/>
        <v>REC only</v>
      </c>
      <c r="M476" t="str">
        <f t="shared" si="28"/>
        <v>Wild Horse</v>
      </c>
    </row>
    <row r="477" spans="1:14" x14ac:dyDescent="0.25">
      <c r="A477" s="79"/>
      <c r="B477" s="95"/>
      <c r="C477" s="118" t="s">
        <v>138</v>
      </c>
      <c r="D477" s="94">
        <v>334325</v>
      </c>
      <c r="E477" s="94">
        <v>393886</v>
      </c>
      <c r="F477" s="94">
        <v>823665</v>
      </c>
      <c r="G477" s="94">
        <v>0</v>
      </c>
      <c r="H477" s="94">
        <v>0</v>
      </c>
      <c r="L477" t="str">
        <f t="shared" si="29"/>
        <v>REC only</v>
      </c>
      <c r="M477" t="str">
        <f t="shared" si="28"/>
        <v>Wild Horse</v>
      </c>
    </row>
    <row r="478" spans="1:14" x14ac:dyDescent="0.25">
      <c r="A478" s="79" t="str">
        <f>IF(ISBLANK(VLOOKUP($A442,tblFacility,MATCH("Notes",tvFacility,0),FALSE)),"",VLOOKUP($A442,tblFacility,MATCH("Notes",tvFacility,0),FALSE))</f>
        <v/>
      </c>
      <c r="B478" s="79"/>
      <c r="C478" s="79"/>
      <c r="D478" s="80"/>
      <c r="E478" s="80"/>
      <c r="F478" s="80"/>
      <c r="G478" s="80"/>
      <c r="H478" s="80"/>
      <c r="L478" t="str">
        <f t="shared" si="29"/>
        <v>REC only</v>
      </c>
      <c r="M478" t="str">
        <f t="shared" si="28"/>
        <v>Wild Horse</v>
      </c>
    </row>
    <row r="479" spans="1:14" x14ac:dyDescent="0.25">
      <c r="L479" t="str">
        <f t="shared" si="29"/>
        <v>REC only</v>
      </c>
      <c r="M479" t="str">
        <f t="shared" si="28"/>
        <v>Wild Horse</v>
      </c>
    </row>
    <row r="480" spans="1:14" ht="21" x14ac:dyDescent="0.35">
      <c r="A480" s="74">
        <f>A442+1</f>
        <v>12</v>
      </c>
      <c r="B480" s="74"/>
      <c r="C480" s="75" t="str">
        <f>VLOOKUP(A480,tblFacility,MATCH("Facility Name",tvFacility,0),FALSE)</f>
        <v>Wild Horse Phase II</v>
      </c>
      <c r="D480" s="76"/>
      <c r="E480" s="77"/>
      <c r="F480" s="77"/>
      <c r="G480" s="77"/>
      <c r="H480" s="78"/>
      <c r="L480" t="str">
        <f t="shared" si="29"/>
        <v>REC only</v>
      </c>
      <c r="M480" t="str">
        <f>C480</f>
        <v>Wild Horse Phase II</v>
      </c>
    </row>
    <row r="481" spans="1:14" x14ac:dyDescent="0.25">
      <c r="A481" s="79"/>
      <c r="B481" s="79"/>
      <c r="C481" s="79" t="str">
        <f>VLOOKUP(A480,tblFacility,MATCH("Facility Status",tvFacility,0),FALSE)</f>
        <v>PSE owned</v>
      </c>
      <c r="D481" s="80"/>
      <c r="E481" s="80"/>
      <c r="F481" s="80"/>
      <c r="G481" s="80"/>
      <c r="H481" s="80"/>
      <c r="L481" t="str">
        <f t="shared" si="29"/>
        <v>REC only</v>
      </c>
      <c r="M481" t="str">
        <f t="shared" ref="M481:M517" si="31">M480</f>
        <v>Wild Horse Phase II</v>
      </c>
    </row>
    <row r="482" spans="1:14" ht="18.75" x14ac:dyDescent="0.3">
      <c r="A482" s="81" t="s">
        <v>146</v>
      </c>
      <c r="B482" s="81"/>
      <c r="C482" s="79"/>
      <c r="D482" s="19">
        <f>E482-1</f>
        <v>2019</v>
      </c>
      <c r="E482" s="19">
        <f>F482-1</f>
        <v>2020</v>
      </c>
      <c r="F482" s="19">
        <f>G482-1</f>
        <v>2021</v>
      </c>
      <c r="G482" s="19">
        <f>H482-1</f>
        <v>2022</v>
      </c>
      <c r="H482" s="19">
        <f>nReportingYear</f>
        <v>2023</v>
      </c>
      <c r="L482" t="str">
        <f t="shared" si="29"/>
        <v>REC only</v>
      </c>
      <c r="M482" t="str">
        <f t="shared" si="31"/>
        <v>Wild Horse Phase II</v>
      </c>
    </row>
    <row r="483" spans="1:14" x14ac:dyDescent="0.25">
      <c r="A483" s="79"/>
      <c r="B483" s="2" t="str">
        <f>"Total MWh Produced from " &amp;C480</f>
        <v>Total MWh Produced from Wild Horse Phase II</v>
      </c>
      <c r="C483" s="82"/>
      <c r="D483" s="83">
        <f>VLOOKUP($A480,tblTotalMWh,MATCH(D482,tvTotalMWh,0),FALSE)</f>
        <v>99359</v>
      </c>
      <c r="E483" s="83">
        <f>VLOOKUP($A480,tblTotalMWh,MATCH(E482,tvTotalMWh,0),FALSE)</f>
        <v>123857</v>
      </c>
      <c r="F483" s="83">
        <f>VLOOKUP($A480,tblTotalMWh,MATCH(F482,tvTotalMWh,0),FALSE)</f>
        <v>115635</v>
      </c>
      <c r="G483" s="83">
        <f>VLOOKUP($A480,tblTotalMWh,MATCH(G482,tvTotalMWh,0),FALSE)</f>
        <v>91436</v>
      </c>
      <c r="H483" s="84">
        <f>VLOOKUP($A480,tblTotalMWh,MATCH(H482,tvTotalMWh,0),FALSE)</f>
        <v>90677</v>
      </c>
      <c r="L483" t="str">
        <f t="shared" si="29"/>
        <v>REC only</v>
      </c>
      <c r="M483" t="str">
        <f t="shared" si="31"/>
        <v>Wild Horse Phase II</v>
      </c>
      <c r="N483" t="str">
        <f t="shared" si="30"/>
        <v>Total MWh Produced from Wild Horse Phase II</v>
      </c>
    </row>
    <row r="484" spans="1:14" x14ac:dyDescent="0.25">
      <c r="A484" s="79"/>
      <c r="B484" s="2" t="s">
        <v>105</v>
      </c>
      <c r="C484" s="82"/>
      <c r="D484" s="218">
        <f>VLOOKUP($A480,tblFacility,MATCH("% Qualifying under RCW 19.285",tvFacility,0),FALSE)</f>
        <v>1</v>
      </c>
      <c r="E484" s="218">
        <f>VLOOKUP($A480,tblFacility,MATCH("% Qualifying under RCW 19.285",tvFacility,0),FALSE)</f>
        <v>1</v>
      </c>
      <c r="F484" s="218">
        <f>VLOOKUP($A480,tblFacility,MATCH("% Qualifying under RCW 19.285",tvFacility,0),FALSE)</f>
        <v>1</v>
      </c>
      <c r="G484" s="218">
        <f>VLOOKUP($A480,tblFacility,MATCH("% Qualifying under RCW 19.285",tvFacility,0),FALSE)</f>
        <v>1</v>
      </c>
      <c r="H484" s="219">
        <f>VLOOKUP($A480,tblFacility,MATCH("% Qualifying under RCW 19.285",tvFacility,0),FALSE)</f>
        <v>1</v>
      </c>
      <c r="L484" t="str">
        <f t="shared" si="29"/>
        <v>REC only</v>
      </c>
      <c r="M484" t="str">
        <f t="shared" si="31"/>
        <v>Wild Horse Phase II</v>
      </c>
      <c r="N484" t="str">
        <f t="shared" si="30"/>
        <v>Percent of MWh Qualifying Under RCW 19.285</v>
      </c>
    </row>
    <row r="485" spans="1:14" x14ac:dyDescent="0.25">
      <c r="A485" s="79"/>
      <c r="B485" s="2" t="s">
        <v>147</v>
      </c>
      <c r="C485" s="82"/>
      <c r="D485" s="85">
        <f>VLOOKUP($A480,tblFacility,MATCH("% Qualifying Allocated to WA",tvFacility,0),FALSE)</f>
        <v>1</v>
      </c>
      <c r="E485" s="85">
        <f>VLOOKUP($A480,tblFacility,MATCH("% Qualifying Allocated to WA",tvFacility,0),FALSE)</f>
        <v>1</v>
      </c>
      <c r="F485" s="85">
        <f>VLOOKUP($A480,tblFacility,MATCH("% Qualifying Allocated to WA",tvFacility,0),FALSE)</f>
        <v>1</v>
      </c>
      <c r="G485" s="85">
        <f>VLOOKUP($A480,tblFacility,MATCH("% Qualifying Allocated to WA",tvFacility,0),FALSE)</f>
        <v>1</v>
      </c>
      <c r="H485" s="86">
        <f>VLOOKUP($A480,tblFacility,MATCH("% Qualifying Allocated to WA",tvFacility,0),FALSE)</f>
        <v>1</v>
      </c>
      <c r="L485" t="str">
        <f t="shared" si="29"/>
        <v>REC only</v>
      </c>
      <c r="M485" t="str">
        <f t="shared" si="31"/>
        <v>Wild Horse Phase II</v>
      </c>
      <c r="N485" t="str">
        <f t="shared" si="30"/>
        <v>Percent of Qualifying MWh Allocated to WA</v>
      </c>
    </row>
    <row r="486" spans="1:14" x14ac:dyDescent="0.25">
      <c r="A486" s="79"/>
      <c r="B486" s="1" t="s">
        <v>104</v>
      </c>
      <c r="C486" s="95"/>
      <c r="D486" s="220">
        <f>ROUNDDOWN(D483*D484*D485,0)</f>
        <v>99359</v>
      </c>
      <c r="E486" s="220">
        <f>ROUNDDOWN(E483*E484*E485,0)</f>
        <v>123857</v>
      </c>
      <c r="F486" s="220">
        <f>ROUNDDOWN(F483*F484*F485,0)</f>
        <v>115635</v>
      </c>
      <c r="G486" s="220">
        <f>ROUNDDOWN(G483*G484*G485,0)</f>
        <v>91436</v>
      </c>
      <c r="H486" s="220">
        <f>ROUNDDOWN(H483*H484*H485,0)</f>
        <v>90677</v>
      </c>
      <c r="L486" t="str">
        <f t="shared" si="29"/>
        <v>REC only</v>
      </c>
      <c r="M486" t="str">
        <f t="shared" si="31"/>
        <v>Wild Horse Phase II</v>
      </c>
      <c r="N486" t="str">
        <f t="shared" si="30"/>
        <v>Eligible MWh Available for RCW 19.285 Compliance</v>
      </c>
    </row>
    <row r="487" spans="1:14" x14ac:dyDescent="0.25">
      <c r="A487" s="79"/>
      <c r="B487" s="79"/>
      <c r="C487" s="79"/>
      <c r="D487" s="87"/>
      <c r="E487" s="87"/>
      <c r="F487" s="87"/>
      <c r="G487" s="88"/>
      <c r="H487" s="89"/>
      <c r="L487" t="str">
        <f t="shared" si="29"/>
        <v>REC only</v>
      </c>
      <c r="M487" t="str">
        <f t="shared" si="31"/>
        <v>Wild Horse Phase II</v>
      </c>
    </row>
    <row r="488" spans="1:14" ht="18.75" x14ac:dyDescent="0.3">
      <c r="A488" s="81" t="s">
        <v>148</v>
      </c>
      <c r="B488" s="79"/>
      <c r="C488" s="79"/>
      <c r="D488" s="19">
        <f>E488-1</f>
        <v>2019</v>
      </c>
      <c r="E488" s="19">
        <f>F488-1</f>
        <v>2020</v>
      </c>
      <c r="F488" s="19">
        <f>G488-1</f>
        <v>2021</v>
      </c>
      <c r="G488" s="19">
        <f>H488-1</f>
        <v>2022</v>
      </c>
      <c r="H488" s="19">
        <f>nReportingYear</f>
        <v>2023</v>
      </c>
      <c r="L488" t="str">
        <f t="shared" si="29"/>
        <v>REC only</v>
      </c>
      <c r="M488" t="str">
        <f t="shared" si="31"/>
        <v>Wild Horse Phase II</v>
      </c>
    </row>
    <row r="489" spans="1:14" x14ac:dyDescent="0.25">
      <c r="A489" s="79"/>
      <c r="B489" s="2" t="s">
        <v>115</v>
      </c>
      <c r="C489" s="82"/>
      <c r="D489" s="124">
        <v>19871.800000000003</v>
      </c>
      <c r="E489" s="125">
        <v>24771.4</v>
      </c>
      <c r="F489" s="125">
        <v>23127</v>
      </c>
      <c r="G489" s="125">
        <v>18287.2</v>
      </c>
      <c r="H489" s="126">
        <v>18135.400000000001</v>
      </c>
      <c r="L489" t="str">
        <f t="shared" si="29"/>
        <v>REC only</v>
      </c>
      <c r="M489" t="str">
        <f t="shared" si="31"/>
        <v>Wild Horse Phase II</v>
      </c>
      <c r="N489" t="str">
        <f t="shared" si="30"/>
        <v>Extra Apprenticeship Credit</v>
      </c>
    </row>
    <row r="490" spans="1:14" x14ac:dyDescent="0.25">
      <c r="A490" s="79"/>
      <c r="B490" s="2" t="s">
        <v>119</v>
      </c>
      <c r="C490" s="82"/>
      <c r="D490" s="29">
        <v>0</v>
      </c>
      <c r="E490" s="127">
        <v>0</v>
      </c>
      <c r="F490" s="127">
        <v>0</v>
      </c>
      <c r="G490" s="127">
        <v>0</v>
      </c>
      <c r="H490" s="128">
        <v>0</v>
      </c>
      <c r="L490" t="str">
        <f t="shared" si="29"/>
        <v>REC only</v>
      </c>
      <c r="M490" t="str">
        <f t="shared" si="31"/>
        <v>Wild Horse Phase II</v>
      </c>
      <c r="N490" t="str">
        <f t="shared" si="30"/>
        <v>Distributed Generation Bonus</v>
      </c>
    </row>
    <row r="491" spans="1:14" x14ac:dyDescent="0.25">
      <c r="A491" s="79"/>
      <c r="B491" s="1" t="s">
        <v>120</v>
      </c>
      <c r="C491" s="95"/>
      <c r="D491" s="90">
        <f>ROUND(D489+D490,0)</f>
        <v>19872</v>
      </c>
      <c r="E491" s="90">
        <f>ROUND(E489+E490,0)</f>
        <v>24771</v>
      </c>
      <c r="F491" s="90">
        <f>ROUND(F489+F490,0)</f>
        <v>23127</v>
      </c>
      <c r="G491" s="90">
        <f>ROUND(G489+G490,0)</f>
        <v>18287</v>
      </c>
      <c r="H491" s="90">
        <f>ROUND(H489+H490,0)</f>
        <v>18135</v>
      </c>
      <c r="L491" t="str">
        <f t="shared" si="29"/>
        <v>REC only</v>
      </c>
      <c r="M491" t="str">
        <f t="shared" si="31"/>
        <v>Wild Horse Phase II</v>
      </c>
      <c r="N491" t="str">
        <f t="shared" si="30"/>
        <v>Total Quantity from Non REC Eligible Generation</v>
      </c>
    </row>
    <row r="492" spans="1:14" x14ac:dyDescent="0.25">
      <c r="A492" s="79"/>
      <c r="B492" s="79"/>
      <c r="C492" s="79"/>
      <c r="D492" s="91"/>
      <c r="E492" s="91"/>
      <c r="F492" s="91"/>
      <c r="G492" s="91"/>
      <c r="H492" s="92"/>
      <c r="L492" t="str">
        <f t="shared" si="29"/>
        <v>REC only</v>
      </c>
      <c r="M492" t="str">
        <f t="shared" si="31"/>
        <v>Wild Horse Phase II</v>
      </c>
    </row>
    <row r="493" spans="1:14" ht="18.75" x14ac:dyDescent="0.3">
      <c r="A493" s="81" t="s">
        <v>149</v>
      </c>
      <c r="B493" s="79"/>
      <c r="C493" s="79"/>
      <c r="D493" s="19">
        <f>E493-1</f>
        <v>2019</v>
      </c>
      <c r="E493" s="19">
        <f>F493-1</f>
        <v>2020</v>
      </c>
      <c r="F493" s="19">
        <f>G493-1</f>
        <v>2021</v>
      </c>
      <c r="G493" s="19">
        <f>H493-1</f>
        <v>2022</v>
      </c>
      <c r="H493" s="19">
        <f>nReportingYear</f>
        <v>2023</v>
      </c>
      <c r="L493" t="str">
        <f t="shared" si="29"/>
        <v>REC only</v>
      </c>
      <c r="M493" t="str">
        <f t="shared" si="31"/>
        <v>Wild Horse Phase II</v>
      </c>
    </row>
    <row r="494" spans="1:14" x14ac:dyDescent="0.25">
      <c r="A494" s="79"/>
      <c r="B494" s="2" t="s">
        <v>140</v>
      </c>
      <c r="C494" s="82"/>
      <c r="D494" s="83">
        <f>-VLOOKUP($A480,tblSales,MATCH(D493,tvSales,0),FALSE)</f>
        <v>0</v>
      </c>
      <c r="E494" s="83">
        <f>-VLOOKUP($A480,tblSales,MATCH(E493,tvSales,0),FALSE)</f>
        <v>0</v>
      </c>
      <c r="F494" s="83">
        <f>-VLOOKUP($A480,tblSales,MATCH(F493,tvSales,0),FALSE)</f>
        <v>0</v>
      </c>
      <c r="G494" s="83">
        <f>-VLOOKUP($A480,tblSales,MATCH(G493,tvSales,0),FALSE)</f>
        <v>0</v>
      </c>
      <c r="H494" s="84">
        <f>-VLOOKUP($A480,tblSales,MATCH(H493,tvSales,0),FALSE)</f>
        <v>0</v>
      </c>
      <c r="L494" t="str">
        <f t="shared" si="29"/>
        <v>REC only</v>
      </c>
      <c r="M494" t="str">
        <f t="shared" si="31"/>
        <v>Wild Horse Phase II</v>
      </c>
      <c r="N494" t="str">
        <f t="shared" si="30"/>
        <v>Quantity of RECs Sold</v>
      </c>
    </row>
    <row r="495" spans="1:14" x14ac:dyDescent="0.25">
      <c r="A495" s="79"/>
      <c r="B495" s="93" t="s">
        <v>141</v>
      </c>
      <c r="C495" s="8"/>
      <c r="D495" s="119">
        <v>0</v>
      </c>
      <c r="E495" s="119">
        <v>0</v>
      </c>
      <c r="F495" s="119">
        <v>0</v>
      </c>
      <c r="G495" s="119">
        <v>0</v>
      </c>
      <c r="H495" s="120">
        <v>0</v>
      </c>
      <c r="L495" t="str">
        <f t="shared" si="29"/>
        <v>REC only</v>
      </c>
      <c r="M495" t="str">
        <f t="shared" si="31"/>
        <v>Wild Horse Phase II</v>
      </c>
      <c r="N495" t="str">
        <f t="shared" si="30"/>
        <v>Bonus Incentives Transferred</v>
      </c>
    </row>
    <row r="496" spans="1:14" x14ac:dyDescent="0.25">
      <c r="A496" s="79"/>
      <c r="B496" s="93" t="s">
        <v>142</v>
      </c>
      <c r="D496" s="121">
        <f>IF(VLOOKUP($A480,tblFacility,MATCH("Extra Apprenticeship Credit Eligibility",tvFacility,0),FALSE)="Y",ROUND(nApprenticeshipBonus*D494,0),0)</f>
        <v>0</v>
      </c>
      <c r="E496" s="122">
        <f>IF(VLOOKUP($A480,tblFacility,MATCH("Extra Apprenticeship Credit Eligibility",tvFacility,0),FALSE)="Y",ROUND(nApprenticeshipBonus*E494,0),0)</f>
        <v>0</v>
      </c>
      <c r="F496" s="122">
        <f>IF(VLOOKUP($A480,tblFacility,MATCH("Extra Apprenticeship Credit Eligibility",tvFacility,0),FALSE)="Y",ROUND(nApprenticeshipBonus*F494,0),0)</f>
        <v>0</v>
      </c>
      <c r="G496" s="122">
        <f>IF(VLOOKUP($A480,tblFacility,MATCH("Extra Apprenticeship Credit Eligibility",tvFacility,0),FALSE)="Y",ROUND(nApprenticeshipBonus*G494,0),0)</f>
        <v>0</v>
      </c>
      <c r="H496" s="123">
        <f>IF(VLOOKUP($A480,tblFacility,MATCH("Extra Apprenticeship Credit Eligibility",tvFacility,0),FALSE)="Y",ROUND(nApprenticeshipBonus*H494,0),0)</f>
        <v>0</v>
      </c>
      <c r="L496" t="str">
        <f t="shared" si="29"/>
        <v>REC only</v>
      </c>
      <c r="M496" t="str">
        <f t="shared" si="31"/>
        <v>Wild Horse Phase II</v>
      </c>
      <c r="N496" t="str">
        <f t="shared" si="30"/>
        <v>Bonus Incentives Not Realized</v>
      </c>
    </row>
    <row r="497" spans="1:14" x14ac:dyDescent="0.25">
      <c r="A497" s="79"/>
      <c r="B497" s="1" t="s">
        <v>143</v>
      </c>
      <c r="C497" s="79"/>
      <c r="D497" s="94">
        <f>SUM(D494:D496)</f>
        <v>0</v>
      </c>
      <c r="E497" s="94">
        <f>SUM(E494:E496)</f>
        <v>0</v>
      </c>
      <c r="F497" s="94">
        <f>SUM(F494:F496)</f>
        <v>0</v>
      </c>
      <c r="G497" s="94">
        <f>SUM(G494:G496)</f>
        <v>0</v>
      </c>
      <c r="H497" s="94">
        <f>SUM(H494:H496)</f>
        <v>0</v>
      </c>
      <c r="L497" t="str">
        <f t="shared" si="29"/>
        <v>REC only</v>
      </c>
      <c r="M497" t="str">
        <f t="shared" si="31"/>
        <v>Wild Horse Phase II</v>
      </c>
      <c r="N497" t="str">
        <f t="shared" si="30"/>
        <v>Total Sold / Transferred / Unrealized</v>
      </c>
    </row>
    <row r="498" spans="1:14" x14ac:dyDescent="0.25">
      <c r="A498" s="79"/>
      <c r="B498" s="95"/>
      <c r="C498" s="79"/>
      <c r="D498" s="88"/>
      <c r="E498" s="88"/>
      <c r="F498" s="88"/>
      <c r="G498" s="88"/>
      <c r="H498" s="94"/>
      <c r="L498" t="str">
        <f t="shared" si="29"/>
        <v>REC only</v>
      </c>
      <c r="M498" t="str">
        <f t="shared" si="31"/>
        <v>Wild Horse Phase II</v>
      </c>
    </row>
    <row r="499" spans="1:14" ht="18.75" x14ac:dyDescent="0.3">
      <c r="A499" s="81" t="s">
        <v>134</v>
      </c>
      <c r="B499" s="79"/>
      <c r="C499" s="79"/>
      <c r="D499" s="19">
        <f>E499-1</f>
        <v>2019</v>
      </c>
      <c r="E499" s="19">
        <f>F499-1</f>
        <v>2020</v>
      </c>
      <c r="F499" s="19">
        <f>G499-1</f>
        <v>2021</v>
      </c>
      <c r="G499" s="19">
        <f>H499-1</f>
        <v>2022</v>
      </c>
      <c r="H499" s="19">
        <f>nReportingYear</f>
        <v>2023</v>
      </c>
      <c r="L499" t="str">
        <f t="shared" si="29"/>
        <v>REC only</v>
      </c>
      <c r="M499" t="str">
        <f t="shared" si="31"/>
        <v>Wild Horse Phase II</v>
      </c>
    </row>
    <row r="500" spans="1:14" x14ac:dyDescent="0.25">
      <c r="A500" s="79"/>
      <c r="B500" s="2" t="str">
        <f>(D499-1) &amp; " Surplus Applied to " &amp; D499</f>
        <v>2018 Surplus Applied to 2019</v>
      </c>
      <c r="C500" s="79"/>
      <c r="D500" s="96">
        <v>124154</v>
      </c>
      <c r="E500" s="97"/>
      <c r="F500" s="97"/>
      <c r="G500" s="97"/>
      <c r="H500" s="98"/>
      <c r="L500" t="str">
        <f t="shared" si="29"/>
        <v>REC only</v>
      </c>
      <c r="M500" t="str">
        <f t="shared" si="31"/>
        <v>Wild Horse Phase II</v>
      </c>
      <c r="N500" t="str">
        <f t="shared" si="30"/>
        <v>2018 Surplus Applied to 2019</v>
      </c>
    </row>
    <row r="501" spans="1:14" x14ac:dyDescent="0.25">
      <c r="A501" s="79"/>
      <c r="B501" s="2" t="str">
        <f>D499 &amp; " Surplus Applied to " &amp; (D499-1)</f>
        <v>2019 Surplus Applied to 2018</v>
      </c>
      <c r="C501" s="79"/>
      <c r="D501" s="99">
        <v>0</v>
      </c>
      <c r="E501" s="100"/>
      <c r="F501" s="100"/>
      <c r="G501" s="100"/>
      <c r="H501" s="101"/>
      <c r="L501" t="str">
        <f t="shared" si="29"/>
        <v>REC only</v>
      </c>
      <c r="M501" t="str">
        <f t="shared" si="31"/>
        <v>Wild Horse Phase II</v>
      </c>
      <c r="N501" t="str">
        <f t="shared" si="30"/>
        <v>2019 Surplus Applied to 2018</v>
      </c>
    </row>
    <row r="502" spans="1:14" x14ac:dyDescent="0.25">
      <c r="A502" s="79"/>
      <c r="B502" s="2" t="str">
        <f>(E499-1) &amp; " Surplus Applied to " &amp; E499</f>
        <v>2019 Surplus Applied to 2020</v>
      </c>
      <c r="C502" s="79"/>
      <c r="D502" s="102">
        <f>-E502</f>
        <v>-119231</v>
      </c>
      <c r="E502" s="103">
        <v>119231</v>
      </c>
      <c r="F502" s="48"/>
      <c r="G502" s="48"/>
      <c r="H502" s="49"/>
      <c r="L502" t="str">
        <f t="shared" si="29"/>
        <v>REC only</v>
      </c>
      <c r="M502" t="str">
        <f t="shared" si="31"/>
        <v>Wild Horse Phase II</v>
      </c>
      <c r="N502" t="str">
        <f t="shared" si="30"/>
        <v>2019 Surplus Applied to 2020</v>
      </c>
    </row>
    <row r="503" spans="1:14" x14ac:dyDescent="0.25">
      <c r="A503" s="79"/>
      <c r="B503" s="2" t="str">
        <f>E499 &amp; " Surplus Applied to " &amp; (E499-1)</f>
        <v>2020 Surplus Applied to 2019</v>
      </c>
      <c r="C503" s="79"/>
      <c r="D503" s="104">
        <f>-E503</f>
        <v>0</v>
      </c>
      <c r="E503" s="105">
        <v>0</v>
      </c>
      <c r="F503" s="100"/>
      <c r="G503" s="100"/>
      <c r="H503" s="101"/>
      <c r="L503" t="str">
        <f t="shared" si="29"/>
        <v>REC only</v>
      </c>
      <c r="M503" t="str">
        <f t="shared" si="31"/>
        <v>Wild Horse Phase II</v>
      </c>
      <c r="N503" t="str">
        <f t="shared" si="30"/>
        <v>2020 Surplus Applied to 2019</v>
      </c>
    </row>
    <row r="504" spans="1:14" x14ac:dyDescent="0.25">
      <c r="A504" s="79"/>
      <c r="B504" s="2" t="str">
        <f>(F499-1) &amp; " Surplus Applied to " &amp; F499</f>
        <v>2020 Surplus Applied to 2021</v>
      </c>
      <c r="C504" s="79"/>
      <c r="D504" s="54"/>
      <c r="E504" s="106">
        <f>-F504</f>
        <v>-148628</v>
      </c>
      <c r="F504" s="51">
        <v>148628</v>
      </c>
      <c r="G504" s="52"/>
      <c r="H504" s="53"/>
      <c r="L504" t="str">
        <f t="shared" si="29"/>
        <v>REC only</v>
      </c>
      <c r="M504" t="str">
        <f t="shared" si="31"/>
        <v>Wild Horse Phase II</v>
      </c>
      <c r="N504" t="str">
        <f t="shared" si="30"/>
        <v>2020 Surplus Applied to 2021</v>
      </c>
    </row>
    <row r="505" spans="1:14" x14ac:dyDescent="0.25">
      <c r="A505" s="79"/>
      <c r="B505" s="2" t="str">
        <f>F499 &amp; " Surplus Applied to " &amp; (F499-1)</f>
        <v>2021 Surplus Applied to 2020</v>
      </c>
      <c r="C505" s="79"/>
      <c r="D505" s="107"/>
      <c r="E505" s="108">
        <f>-F505</f>
        <v>0</v>
      </c>
      <c r="F505" s="105">
        <v>0</v>
      </c>
      <c r="G505" s="100"/>
      <c r="H505" s="101"/>
      <c r="L505" t="str">
        <f t="shared" si="29"/>
        <v>REC only</v>
      </c>
      <c r="M505" t="str">
        <f t="shared" si="31"/>
        <v>Wild Horse Phase II</v>
      </c>
      <c r="N505" t="str">
        <f t="shared" si="30"/>
        <v>2021 Surplus Applied to 2020</v>
      </c>
    </row>
    <row r="506" spans="1:14" x14ac:dyDescent="0.25">
      <c r="A506" s="79"/>
      <c r="B506" s="2" t="str">
        <f>(G499-1) &amp; " Surplus Applied to " &amp; G499</f>
        <v>2021 Surplus Applied to 2022</v>
      </c>
      <c r="C506" s="79"/>
      <c r="D506" s="54"/>
      <c r="E506" s="52"/>
      <c r="F506" s="106">
        <f>-G506</f>
        <v>-16387</v>
      </c>
      <c r="G506" s="51">
        <v>16387</v>
      </c>
      <c r="H506" s="53"/>
      <c r="L506" t="str">
        <f t="shared" si="29"/>
        <v>REC only</v>
      </c>
      <c r="M506" t="str">
        <f t="shared" si="31"/>
        <v>Wild Horse Phase II</v>
      </c>
      <c r="N506" t="str">
        <f t="shared" si="30"/>
        <v>2021 Surplus Applied to 2022</v>
      </c>
    </row>
    <row r="507" spans="1:14" x14ac:dyDescent="0.25">
      <c r="A507" s="79"/>
      <c r="B507" s="2" t="str">
        <f>G499 &amp; " Surplus Applied to " &amp; (G499-1)</f>
        <v>2022 Surplus Applied to 2021</v>
      </c>
      <c r="C507" s="79"/>
      <c r="D507" s="107"/>
      <c r="E507" s="100"/>
      <c r="F507" s="108">
        <f>-G507</f>
        <v>0</v>
      </c>
      <c r="G507" s="105">
        <v>0</v>
      </c>
      <c r="H507" s="101"/>
      <c r="K507">
        <f>15779+608</f>
        <v>16387</v>
      </c>
      <c r="L507" t="str">
        <f t="shared" si="29"/>
        <v>REC only</v>
      </c>
      <c r="M507" t="str">
        <f t="shared" si="31"/>
        <v>Wild Horse Phase II</v>
      </c>
      <c r="N507" t="str">
        <f t="shared" si="30"/>
        <v>2022 Surplus Applied to 2021</v>
      </c>
    </row>
    <row r="508" spans="1:14" x14ac:dyDescent="0.25">
      <c r="A508" s="79"/>
      <c r="B508" s="2" t="str">
        <f>(H499-1) &amp; " Surplus Applied to " &amp; H499</f>
        <v>2022 Surplus Applied to 2023</v>
      </c>
      <c r="C508" s="79"/>
      <c r="D508" s="54"/>
      <c r="E508" s="52"/>
      <c r="F508" s="52"/>
      <c r="G508" s="106">
        <f>-H508</f>
        <v>0</v>
      </c>
      <c r="H508" s="55">
        <v>0</v>
      </c>
      <c r="K508">
        <v>13655.833333333299</v>
      </c>
      <c r="L508" t="str">
        <f t="shared" si="29"/>
        <v>REC only</v>
      </c>
      <c r="M508" t="str">
        <f t="shared" si="31"/>
        <v>Wild Horse Phase II</v>
      </c>
      <c r="N508" t="str">
        <f t="shared" si="30"/>
        <v>2022 Surplus Applied to 2023</v>
      </c>
    </row>
    <row r="509" spans="1:14" x14ac:dyDescent="0.25">
      <c r="A509" s="79"/>
      <c r="B509" s="2" t="str">
        <f>H499 &amp; " Surplus Applied to " &amp; (H499-1)</f>
        <v>2023 Surplus Applied to 2022</v>
      </c>
      <c r="C509" s="79"/>
      <c r="D509" s="109"/>
      <c r="E509" s="110"/>
      <c r="F509" s="110"/>
      <c r="G509" s="111">
        <f>-H509</f>
        <v>0</v>
      </c>
      <c r="H509" s="112">
        <v>0</v>
      </c>
      <c r="K509">
        <f>K508*1.2</f>
        <v>16386.99999999996</v>
      </c>
      <c r="L509" t="str">
        <f t="shared" si="29"/>
        <v>REC only</v>
      </c>
      <c r="M509" t="str">
        <f t="shared" si="31"/>
        <v>Wild Horse Phase II</v>
      </c>
      <c r="N509" t="str">
        <f t="shared" si="30"/>
        <v>2023 Surplus Applied to 2022</v>
      </c>
    </row>
    <row r="510" spans="1:14" x14ac:dyDescent="0.25">
      <c r="A510" s="79"/>
      <c r="B510" s="1" t="s">
        <v>135</v>
      </c>
      <c r="C510" s="79"/>
      <c r="D510" s="94">
        <f>SUM(D500:D509)</f>
        <v>4923</v>
      </c>
      <c r="E510" s="94">
        <f>SUM(E500:E509)</f>
        <v>-29397</v>
      </c>
      <c r="F510" s="94">
        <f>SUM(F500:F509)</f>
        <v>132241</v>
      </c>
      <c r="G510" s="94">
        <f>SUM(G500:G509)</f>
        <v>16387</v>
      </c>
      <c r="H510" s="94">
        <f>SUM(H500:H509)</f>
        <v>0</v>
      </c>
      <c r="L510" t="str">
        <f t="shared" si="29"/>
        <v>REC only</v>
      </c>
      <c r="M510" t="str">
        <f t="shared" si="31"/>
        <v>Wild Horse Phase II</v>
      </c>
      <c r="N510" t="str">
        <f t="shared" si="30"/>
        <v>Net Surplus Adjustments</v>
      </c>
    </row>
    <row r="511" spans="1:14" x14ac:dyDescent="0.25">
      <c r="A511" s="79"/>
      <c r="B511" s="95"/>
      <c r="C511" s="79"/>
      <c r="D511" s="94"/>
      <c r="E511" s="94"/>
      <c r="F511" s="94"/>
      <c r="G511" s="94"/>
      <c r="H511" s="94"/>
      <c r="L511" t="str">
        <f t="shared" si="29"/>
        <v>REC only</v>
      </c>
      <c r="M511" t="str">
        <f t="shared" si="31"/>
        <v>Wild Horse Phase II</v>
      </c>
    </row>
    <row r="512" spans="1:14" x14ac:dyDescent="0.25">
      <c r="A512" s="79"/>
      <c r="B512" s="1" t="s">
        <v>136</v>
      </c>
      <c r="C512" s="82"/>
      <c r="D512" s="113">
        <v>0</v>
      </c>
      <c r="E512" s="114">
        <v>0</v>
      </c>
      <c r="F512" s="114">
        <v>0</v>
      </c>
      <c r="G512" s="114">
        <v>0</v>
      </c>
      <c r="H512" s="115">
        <v>0</v>
      </c>
      <c r="L512" t="str">
        <f t="shared" ref="L512:L575" si="32">VLOOKUP(M512,$B$5:$D$48,3)</f>
        <v>REC only</v>
      </c>
      <c r="M512" t="str">
        <f t="shared" si="31"/>
        <v>Wild Horse Phase II</v>
      </c>
      <c r="N512" t="str">
        <f t="shared" ref="N512:N573" si="33">B512</f>
        <v>Adjustment for Events Beyond Control</v>
      </c>
    </row>
    <row r="513" spans="1:14" x14ac:dyDescent="0.25">
      <c r="A513" s="79"/>
      <c r="B513" s="95"/>
      <c r="C513" s="79"/>
      <c r="D513" s="94"/>
      <c r="E513" s="94"/>
      <c r="F513" s="94"/>
      <c r="G513" s="94"/>
      <c r="H513" s="94"/>
      <c r="L513" t="str">
        <f t="shared" si="32"/>
        <v>REC only</v>
      </c>
      <c r="M513" t="str">
        <f t="shared" si="31"/>
        <v>Wild Horse Phase II</v>
      </c>
    </row>
    <row r="514" spans="1:14" ht="18.75" x14ac:dyDescent="0.3">
      <c r="A514" s="81" t="s">
        <v>150</v>
      </c>
      <c r="B514" s="79"/>
      <c r="C514" s="82"/>
      <c r="D514" s="116">
        <f>SUM(D486,D491,D497,D510,D512)</f>
        <v>124154</v>
      </c>
      <c r="E514" s="116">
        <f>SUM(E486,E491,E497,E510,E512)</f>
        <v>119231</v>
      </c>
      <c r="F514" s="116">
        <f>SUM(F486,F491,F497,F510,F512)</f>
        <v>271003</v>
      </c>
      <c r="G514" s="116">
        <f>SUM(G486,G491,G497,G510,G512)</f>
        <v>126110</v>
      </c>
      <c r="H514" s="117">
        <f>SUM(H486,H491,H497,H510,H512)</f>
        <v>108812</v>
      </c>
      <c r="L514" t="str">
        <f t="shared" si="32"/>
        <v>REC only</v>
      </c>
      <c r="M514" t="str">
        <f t="shared" si="31"/>
        <v>Wild Horse Phase II</v>
      </c>
    </row>
    <row r="515" spans="1:14" x14ac:dyDescent="0.25">
      <c r="A515" s="79"/>
      <c r="B515" s="95"/>
      <c r="C515" s="118" t="s">
        <v>138</v>
      </c>
      <c r="D515" s="94">
        <v>103462</v>
      </c>
      <c r="E515" s="94">
        <v>99359</v>
      </c>
      <c r="F515" s="94">
        <v>225836</v>
      </c>
      <c r="G515" s="94">
        <v>0</v>
      </c>
      <c r="H515" s="94">
        <v>0</v>
      </c>
      <c r="L515" t="str">
        <f t="shared" si="32"/>
        <v>REC only</v>
      </c>
      <c r="M515" t="str">
        <f t="shared" si="31"/>
        <v>Wild Horse Phase II</v>
      </c>
    </row>
    <row r="516" spans="1:14" x14ac:dyDescent="0.25">
      <c r="A516" s="79" t="str">
        <f>IF(ISBLANK(VLOOKUP($A480,tblFacility,MATCH("Notes",tvFacility,0),FALSE)),"",VLOOKUP($A480,tblFacility,MATCH("Notes",tvFacility,0),FALSE))</f>
        <v/>
      </c>
      <c r="B516" s="79"/>
      <c r="C516" s="79"/>
      <c r="D516" s="80"/>
      <c r="E516" s="80"/>
      <c r="F516" s="80"/>
      <c r="G516" s="80"/>
      <c r="H516" s="80"/>
      <c r="L516" t="str">
        <f t="shared" si="32"/>
        <v>REC only</v>
      </c>
      <c r="M516" t="str">
        <f t="shared" si="31"/>
        <v>Wild Horse Phase II</v>
      </c>
    </row>
    <row r="517" spans="1:14" x14ac:dyDescent="0.25">
      <c r="L517" t="str">
        <f t="shared" si="32"/>
        <v>REC only</v>
      </c>
      <c r="M517" t="str">
        <f t="shared" si="31"/>
        <v>Wild Horse Phase II</v>
      </c>
    </row>
    <row r="518" spans="1:14" ht="21" x14ac:dyDescent="0.35">
      <c r="A518" s="74">
        <f>A480+1</f>
        <v>13</v>
      </c>
      <c r="B518" s="74"/>
      <c r="C518" s="75" t="str">
        <f>VLOOKUP(A518,tblFacility,MATCH("Facility Name",tvFacility,0),FALSE)</f>
        <v>Camp Reed Wind Park - Camp Reed Wind Park</v>
      </c>
      <c r="D518" s="76"/>
      <c r="E518" s="77"/>
      <c r="F518" s="77"/>
      <c r="G518" s="77"/>
      <c r="H518" s="78"/>
      <c r="L518" t="str">
        <f t="shared" si="32"/>
        <v>PSE owned</v>
      </c>
      <c r="M518" t="str">
        <f>C518</f>
        <v>Camp Reed Wind Park - Camp Reed Wind Park</v>
      </c>
    </row>
    <row r="519" spans="1:14" x14ac:dyDescent="0.25">
      <c r="A519" s="79"/>
      <c r="B519" s="79"/>
      <c r="C519" s="79" t="str">
        <f>VLOOKUP(A518,tblFacility,MATCH("Facility Status",tvFacility,0),FALSE)</f>
        <v>REC only</v>
      </c>
      <c r="D519" s="80"/>
      <c r="E519" s="80"/>
      <c r="F519" s="80"/>
      <c r="G519" s="80"/>
      <c r="H519" s="80"/>
      <c r="L519" t="str">
        <f t="shared" si="32"/>
        <v>PSE owned</v>
      </c>
      <c r="M519" t="str">
        <f t="shared" ref="M519:M555" si="34">M518</f>
        <v>Camp Reed Wind Park - Camp Reed Wind Park</v>
      </c>
    </row>
    <row r="520" spans="1:14" ht="18.75" x14ac:dyDescent="0.3">
      <c r="A520" s="81" t="s">
        <v>146</v>
      </c>
      <c r="B520" s="81"/>
      <c r="C520" s="79"/>
      <c r="D520" s="19">
        <f>E520-1</f>
        <v>2019</v>
      </c>
      <c r="E520" s="19">
        <f>F520-1</f>
        <v>2020</v>
      </c>
      <c r="F520" s="19">
        <f>G520-1</f>
        <v>2021</v>
      </c>
      <c r="G520" s="19">
        <f>H520-1</f>
        <v>2022</v>
      </c>
      <c r="H520" s="19">
        <f>nReportingYear</f>
        <v>2023</v>
      </c>
      <c r="L520" t="str">
        <f t="shared" si="32"/>
        <v>PSE owned</v>
      </c>
      <c r="M520" t="str">
        <f t="shared" si="34"/>
        <v>Camp Reed Wind Park - Camp Reed Wind Park</v>
      </c>
    </row>
    <row r="521" spans="1:14" x14ac:dyDescent="0.25">
      <c r="A521" s="79"/>
      <c r="B521" s="2" t="str">
        <f>"Total MWh Produced from " &amp;C518</f>
        <v>Total MWh Produced from Camp Reed Wind Park - Camp Reed Wind Park</v>
      </c>
      <c r="C521" s="82"/>
      <c r="D521" s="83">
        <f>VLOOKUP($A518,tblTotalMWh,MATCH(D520,tvTotalMWh,0),FALSE)</f>
        <v>18037</v>
      </c>
      <c r="E521" s="83">
        <f>VLOOKUP($A518,tblTotalMWh,MATCH(E520,tvTotalMWh,0),FALSE)</f>
        <v>0</v>
      </c>
      <c r="F521" s="83">
        <f>VLOOKUP($A518,tblTotalMWh,MATCH(F520,tvTotalMWh,0),FALSE)</f>
        <v>0</v>
      </c>
      <c r="G521" s="83">
        <f>VLOOKUP($A518,tblTotalMWh,MATCH(G520,tvTotalMWh,0),FALSE)</f>
        <v>0</v>
      </c>
      <c r="H521" s="84">
        <f>VLOOKUP($A518,tblTotalMWh,MATCH(H520,tvTotalMWh,0),FALSE)</f>
        <v>0</v>
      </c>
      <c r="L521" t="str">
        <f t="shared" si="32"/>
        <v>PSE owned</v>
      </c>
      <c r="M521" t="str">
        <f t="shared" si="34"/>
        <v>Camp Reed Wind Park - Camp Reed Wind Park</v>
      </c>
      <c r="N521" t="str">
        <f t="shared" si="33"/>
        <v>Total MWh Produced from Camp Reed Wind Park - Camp Reed Wind Park</v>
      </c>
    </row>
    <row r="522" spans="1:14" x14ac:dyDescent="0.25">
      <c r="A522" s="79"/>
      <c r="B522" s="2" t="s">
        <v>105</v>
      </c>
      <c r="C522" s="82"/>
      <c r="D522" s="218">
        <f>VLOOKUP($A518,tblFacility,MATCH("% Qualifying under RCW 19.285",tvFacility,0),FALSE)</f>
        <v>1</v>
      </c>
      <c r="E522" s="218">
        <f>VLOOKUP($A518,tblFacility,MATCH("% Qualifying under RCW 19.285",tvFacility,0),FALSE)</f>
        <v>1</v>
      </c>
      <c r="F522" s="218">
        <f>VLOOKUP($A518,tblFacility,MATCH("% Qualifying under RCW 19.285",tvFacility,0),FALSE)</f>
        <v>1</v>
      </c>
      <c r="G522" s="218">
        <f>VLOOKUP($A518,tblFacility,MATCH("% Qualifying under RCW 19.285",tvFacility,0),FALSE)</f>
        <v>1</v>
      </c>
      <c r="H522" s="219">
        <f>VLOOKUP($A518,tblFacility,MATCH("% Qualifying under RCW 19.285",tvFacility,0),FALSE)</f>
        <v>1</v>
      </c>
      <c r="L522" t="str">
        <f t="shared" si="32"/>
        <v>PSE owned</v>
      </c>
      <c r="M522" t="str">
        <f t="shared" si="34"/>
        <v>Camp Reed Wind Park - Camp Reed Wind Park</v>
      </c>
      <c r="N522" t="str">
        <f t="shared" si="33"/>
        <v>Percent of MWh Qualifying Under RCW 19.285</v>
      </c>
    </row>
    <row r="523" spans="1:14" x14ac:dyDescent="0.25">
      <c r="A523" s="79"/>
      <c r="B523" s="2" t="s">
        <v>147</v>
      </c>
      <c r="C523" s="82"/>
      <c r="D523" s="85">
        <f>VLOOKUP($A518,tblFacility,MATCH("% Qualifying Allocated to WA",tvFacility,0),FALSE)</f>
        <v>1</v>
      </c>
      <c r="E523" s="85">
        <f>VLOOKUP($A518,tblFacility,MATCH("% Qualifying Allocated to WA",tvFacility,0),FALSE)</f>
        <v>1</v>
      </c>
      <c r="F523" s="85">
        <f>VLOOKUP($A518,tblFacility,MATCH("% Qualifying Allocated to WA",tvFacility,0),FALSE)</f>
        <v>1</v>
      </c>
      <c r="G523" s="85">
        <f>VLOOKUP($A518,tblFacility,MATCH("% Qualifying Allocated to WA",tvFacility,0),FALSE)</f>
        <v>1</v>
      </c>
      <c r="H523" s="86">
        <f>VLOOKUP($A518,tblFacility,MATCH("% Qualifying Allocated to WA",tvFacility,0),FALSE)</f>
        <v>1</v>
      </c>
      <c r="L523" t="str">
        <f t="shared" si="32"/>
        <v>PSE owned</v>
      </c>
      <c r="M523" t="str">
        <f t="shared" si="34"/>
        <v>Camp Reed Wind Park - Camp Reed Wind Park</v>
      </c>
      <c r="N523" t="str">
        <f t="shared" si="33"/>
        <v>Percent of Qualifying MWh Allocated to WA</v>
      </c>
    </row>
    <row r="524" spans="1:14" x14ac:dyDescent="0.25">
      <c r="A524" s="79"/>
      <c r="B524" s="1" t="s">
        <v>104</v>
      </c>
      <c r="C524" s="95"/>
      <c r="D524" s="220">
        <f>ROUNDDOWN(D521*D522*D523,0)</f>
        <v>18037</v>
      </c>
      <c r="E524" s="220">
        <f>ROUNDDOWN(E521*E522*E523,0)</f>
        <v>0</v>
      </c>
      <c r="F524" s="220">
        <f>ROUNDDOWN(F521*F522*F523,0)</f>
        <v>0</v>
      </c>
      <c r="G524" s="220">
        <f>ROUNDDOWN(G521*G522*G523,0)</f>
        <v>0</v>
      </c>
      <c r="H524" s="220">
        <f>ROUNDDOWN(H521*H522*H523,0)</f>
        <v>0</v>
      </c>
      <c r="L524" t="str">
        <f t="shared" si="32"/>
        <v>PSE owned</v>
      </c>
      <c r="M524" t="str">
        <f t="shared" si="34"/>
        <v>Camp Reed Wind Park - Camp Reed Wind Park</v>
      </c>
      <c r="N524" t="str">
        <f t="shared" si="33"/>
        <v>Eligible MWh Available for RCW 19.285 Compliance</v>
      </c>
    </row>
    <row r="525" spans="1:14" x14ac:dyDescent="0.25">
      <c r="A525" s="79"/>
      <c r="B525" s="79"/>
      <c r="C525" s="79"/>
      <c r="D525" s="87"/>
      <c r="E525" s="87"/>
      <c r="F525" s="87"/>
      <c r="G525" s="88"/>
      <c r="H525" s="89"/>
      <c r="L525" t="str">
        <f t="shared" si="32"/>
        <v>PSE owned</v>
      </c>
      <c r="M525" t="str">
        <f t="shared" si="34"/>
        <v>Camp Reed Wind Park - Camp Reed Wind Park</v>
      </c>
    </row>
    <row r="526" spans="1:14" ht="18.75" x14ac:dyDescent="0.3">
      <c r="A526" s="81" t="s">
        <v>148</v>
      </c>
      <c r="B526" s="79"/>
      <c r="C526" s="79"/>
      <c r="D526" s="19">
        <f>E526-1</f>
        <v>2019</v>
      </c>
      <c r="E526" s="19">
        <f>F526-1</f>
        <v>2020</v>
      </c>
      <c r="F526" s="19">
        <f>G526-1</f>
        <v>2021</v>
      </c>
      <c r="G526" s="19">
        <f>H526-1</f>
        <v>2022</v>
      </c>
      <c r="H526" s="19">
        <f>nReportingYear</f>
        <v>2023</v>
      </c>
      <c r="L526" t="str">
        <f t="shared" si="32"/>
        <v>PSE owned</v>
      </c>
      <c r="M526" t="str">
        <f t="shared" si="34"/>
        <v>Camp Reed Wind Park - Camp Reed Wind Park</v>
      </c>
    </row>
    <row r="527" spans="1:14" x14ac:dyDescent="0.25">
      <c r="A527" s="79"/>
      <c r="B527" s="2" t="s">
        <v>115</v>
      </c>
      <c r="C527" s="82"/>
      <c r="D527" s="124">
        <v>0</v>
      </c>
      <c r="E527" s="125">
        <v>0</v>
      </c>
      <c r="F527" s="125">
        <v>0</v>
      </c>
      <c r="G527" s="125">
        <v>0</v>
      </c>
      <c r="H527" s="126">
        <v>0</v>
      </c>
      <c r="L527" t="str">
        <f t="shared" si="32"/>
        <v>PSE owned</v>
      </c>
      <c r="M527" t="str">
        <f t="shared" si="34"/>
        <v>Camp Reed Wind Park - Camp Reed Wind Park</v>
      </c>
      <c r="N527" t="str">
        <f t="shared" si="33"/>
        <v>Extra Apprenticeship Credit</v>
      </c>
    </row>
    <row r="528" spans="1:14" x14ac:dyDescent="0.25">
      <c r="A528" s="79"/>
      <c r="B528" s="2" t="s">
        <v>119</v>
      </c>
      <c r="C528" s="82"/>
      <c r="D528" s="29">
        <v>0</v>
      </c>
      <c r="E528" s="127">
        <v>0</v>
      </c>
      <c r="F528" s="127">
        <v>0</v>
      </c>
      <c r="G528" s="127">
        <v>0</v>
      </c>
      <c r="H528" s="128">
        <v>0</v>
      </c>
      <c r="L528" t="str">
        <f t="shared" si="32"/>
        <v>PSE owned</v>
      </c>
      <c r="M528" t="str">
        <f t="shared" si="34"/>
        <v>Camp Reed Wind Park - Camp Reed Wind Park</v>
      </c>
      <c r="N528" t="str">
        <f t="shared" si="33"/>
        <v>Distributed Generation Bonus</v>
      </c>
    </row>
    <row r="529" spans="1:14" x14ac:dyDescent="0.25">
      <c r="A529" s="79"/>
      <c r="B529" s="1" t="s">
        <v>120</v>
      </c>
      <c r="C529" s="95"/>
      <c r="D529" s="90">
        <f>ROUND(D527+D528,0)</f>
        <v>0</v>
      </c>
      <c r="E529" s="90">
        <f>ROUND(E527+E528,0)</f>
        <v>0</v>
      </c>
      <c r="F529" s="90">
        <f>ROUND(F527+F528,0)</f>
        <v>0</v>
      </c>
      <c r="G529" s="90">
        <f>ROUND(G527+G528,0)</f>
        <v>0</v>
      </c>
      <c r="H529" s="90">
        <f>ROUND(H527+H528,0)</f>
        <v>0</v>
      </c>
      <c r="L529" t="str">
        <f t="shared" si="32"/>
        <v>PSE owned</v>
      </c>
      <c r="M529" t="str">
        <f t="shared" si="34"/>
        <v>Camp Reed Wind Park - Camp Reed Wind Park</v>
      </c>
      <c r="N529" t="str">
        <f t="shared" si="33"/>
        <v>Total Quantity from Non REC Eligible Generation</v>
      </c>
    </row>
    <row r="530" spans="1:14" x14ac:dyDescent="0.25">
      <c r="A530" s="79"/>
      <c r="B530" s="79"/>
      <c r="C530" s="79"/>
      <c r="D530" s="91"/>
      <c r="E530" s="91"/>
      <c r="F530" s="91"/>
      <c r="G530" s="91"/>
      <c r="H530" s="92"/>
      <c r="L530" t="str">
        <f t="shared" si="32"/>
        <v>PSE owned</v>
      </c>
      <c r="M530" t="str">
        <f t="shared" si="34"/>
        <v>Camp Reed Wind Park - Camp Reed Wind Park</v>
      </c>
    </row>
    <row r="531" spans="1:14" ht="18.75" x14ac:dyDescent="0.3">
      <c r="A531" s="81" t="s">
        <v>149</v>
      </c>
      <c r="B531" s="79"/>
      <c r="C531" s="79"/>
      <c r="D531" s="19">
        <f>E531-1</f>
        <v>2019</v>
      </c>
      <c r="E531" s="19">
        <f>F531-1</f>
        <v>2020</v>
      </c>
      <c r="F531" s="19">
        <f>G531-1</f>
        <v>2021</v>
      </c>
      <c r="G531" s="19">
        <f>H531-1</f>
        <v>2022</v>
      </c>
      <c r="H531" s="19">
        <f>nReportingYear</f>
        <v>2023</v>
      </c>
      <c r="L531" t="str">
        <f t="shared" si="32"/>
        <v>PSE owned</v>
      </c>
      <c r="M531" t="str">
        <f t="shared" si="34"/>
        <v>Camp Reed Wind Park - Camp Reed Wind Park</v>
      </c>
    </row>
    <row r="532" spans="1:14" x14ac:dyDescent="0.25">
      <c r="A532" s="79"/>
      <c r="B532" s="2" t="s">
        <v>140</v>
      </c>
      <c r="C532" s="82"/>
      <c r="D532" s="83">
        <f>-VLOOKUP($A518,tblSales,MATCH(D531,tvSales,0),FALSE)</f>
        <v>0</v>
      </c>
      <c r="E532" s="83">
        <f>-VLOOKUP($A518,tblSales,MATCH(E531,tvSales,0),FALSE)</f>
        <v>0</v>
      </c>
      <c r="F532" s="83">
        <f>-VLOOKUP($A518,tblSales,MATCH(F531,tvSales,0),FALSE)</f>
        <v>0</v>
      </c>
      <c r="G532" s="83">
        <f>-VLOOKUP($A518,tblSales,MATCH(G531,tvSales,0),FALSE)</f>
        <v>0</v>
      </c>
      <c r="H532" s="84">
        <f>-VLOOKUP($A518,tblSales,MATCH(H531,tvSales,0),FALSE)</f>
        <v>0</v>
      </c>
      <c r="L532" t="str">
        <f t="shared" si="32"/>
        <v>PSE owned</v>
      </c>
      <c r="M532" t="str">
        <f t="shared" si="34"/>
        <v>Camp Reed Wind Park - Camp Reed Wind Park</v>
      </c>
      <c r="N532" t="str">
        <f t="shared" si="33"/>
        <v>Quantity of RECs Sold</v>
      </c>
    </row>
    <row r="533" spans="1:14" x14ac:dyDescent="0.25">
      <c r="A533" s="79"/>
      <c r="B533" s="93" t="s">
        <v>141</v>
      </c>
      <c r="C533" s="8"/>
      <c r="D533" s="119">
        <v>0</v>
      </c>
      <c r="E533" s="119">
        <v>0</v>
      </c>
      <c r="F533" s="119">
        <v>0</v>
      </c>
      <c r="G533" s="119">
        <v>0</v>
      </c>
      <c r="H533" s="120">
        <v>0</v>
      </c>
      <c r="L533" t="str">
        <f t="shared" si="32"/>
        <v>PSE owned</v>
      </c>
      <c r="M533" t="str">
        <f t="shared" si="34"/>
        <v>Camp Reed Wind Park - Camp Reed Wind Park</v>
      </c>
      <c r="N533" t="str">
        <f t="shared" si="33"/>
        <v>Bonus Incentives Transferred</v>
      </c>
    </row>
    <row r="534" spans="1:14" x14ac:dyDescent="0.25">
      <c r="A534" s="79"/>
      <c r="B534" s="93" t="s">
        <v>142</v>
      </c>
      <c r="D534" s="121">
        <f>IF(VLOOKUP($A518,tblFacility,MATCH("Extra Apprenticeship Credit Eligibility",tvFacility,0),FALSE)="Y",ROUND(nApprenticeshipBonus*D532,0),0)</f>
        <v>0</v>
      </c>
      <c r="E534" s="122">
        <f>IF(VLOOKUP($A518,tblFacility,MATCH("Extra Apprenticeship Credit Eligibility",tvFacility,0),FALSE)="Y",ROUND(nApprenticeshipBonus*E532,0),0)</f>
        <v>0</v>
      </c>
      <c r="F534" s="122">
        <f>IF(VLOOKUP($A518,tblFacility,MATCH("Extra Apprenticeship Credit Eligibility",tvFacility,0),FALSE)="Y",ROUND(nApprenticeshipBonus*F532,0),0)</f>
        <v>0</v>
      </c>
      <c r="G534" s="122">
        <f>IF(VLOOKUP($A518,tblFacility,MATCH("Extra Apprenticeship Credit Eligibility",tvFacility,0),FALSE)="Y",ROUND(nApprenticeshipBonus*G532,0),0)</f>
        <v>0</v>
      </c>
      <c r="H534" s="123">
        <f>IF(VLOOKUP($A518,tblFacility,MATCH("Extra Apprenticeship Credit Eligibility",tvFacility,0),FALSE)="Y",ROUND(nApprenticeshipBonus*H532,0),0)</f>
        <v>0</v>
      </c>
      <c r="L534" t="str">
        <f t="shared" si="32"/>
        <v>PSE owned</v>
      </c>
      <c r="M534" t="str">
        <f t="shared" si="34"/>
        <v>Camp Reed Wind Park - Camp Reed Wind Park</v>
      </c>
      <c r="N534" t="str">
        <f t="shared" si="33"/>
        <v>Bonus Incentives Not Realized</v>
      </c>
    </row>
    <row r="535" spans="1:14" x14ac:dyDescent="0.25">
      <c r="A535" s="79"/>
      <c r="B535" s="1" t="s">
        <v>143</v>
      </c>
      <c r="C535" s="79"/>
      <c r="D535" s="94">
        <f>SUM(D532:D534)</f>
        <v>0</v>
      </c>
      <c r="E535" s="94">
        <f>SUM(E532:E534)</f>
        <v>0</v>
      </c>
      <c r="F535" s="94">
        <f>SUM(F532:F534)</f>
        <v>0</v>
      </c>
      <c r="G535" s="94">
        <f>SUM(G532:G534)</f>
        <v>0</v>
      </c>
      <c r="H535" s="94">
        <f>SUM(H532:H534)</f>
        <v>0</v>
      </c>
      <c r="L535" t="str">
        <f t="shared" si="32"/>
        <v>PSE owned</v>
      </c>
      <c r="M535" t="str">
        <f t="shared" si="34"/>
        <v>Camp Reed Wind Park - Camp Reed Wind Park</v>
      </c>
      <c r="N535" t="str">
        <f t="shared" si="33"/>
        <v>Total Sold / Transferred / Unrealized</v>
      </c>
    </row>
    <row r="536" spans="1:14" x14ac:dyDescent="0.25">
      <c r="A536" s="79"/>
      <c r="B536" s="95"/>
      <c r="C536" s="79"/>
      <c r="D536" s="88"/>
      <c r="E536" s="88"/>
      <c r="F536" s="88"/>
      <c r="G536" s="88"/>
      <c r="H536" s="94"/>
      <c r="L536" t="str">
        <f t="shared" si="32"/>
        <v>PSE owned</v>
      </c>
      <c r="M536" t="str">
        <f t="shared" si="34"/>
        <v>Camp Reed Wind Park - Camp Reed Wind Park</v>
      </c>
    </row>
    <row r="537" spans="1:14" ht="18.75" x14ac:dyDescent="0.3">
      <c r="A537" s="81" t="s">
        <v>134</v>
      </c>
      <c r="B537" s="79"/>
      <c r="C537" s="79"/>
      <c r="D537" s="19">
        <f>E537-1</f>
        <v>2019</v>
      </c>
      <c r="E537" s="19">
        <f>F537-1</f>
        <v>2020</v>
      </c>
      <c r="F537" s="19">
        <f>G537-1</f>
        <v>2021</v>
      </c>
      <c r="G537" s="19">
        <f>H537-1</f>
        <v>2022</v>
      </c>
      <c r="H537" s="19">
        <f>nReportingYear</f>
        <v>2023</v>
      </c>
      <c r="L537" t="str">
        <f t="shared" si="32"/>
        <v>PSE owned</v>
      </c>
      <c r="M537" t="str">
        <f t="shared" si="34"/>
        <v>Camp Reed Wind Park - Camp Reed Wind Park</v>
      </c>
    </row>
    <row r="538" spans="1:14" x14ac:dyDescent="0.25">
      <c r="A538" s="79"/>
      <c r="B538" s="2" t="str">
        <f>(D537-1) &amp; " Surplus Applied to " &amp; D537</f>
        <v>2018 Surplus Applied to 2019</v>
      </c>
      <c r="C538" s="79"/>
      <c r="D538" s="96">
        <v>0</v>
      </c>
      <c r="E538" s="97"/>
      <c r="F538" s="97"/>
      <c r="G538" s="97"/>
      <c r="H538" s="98"/>
      <c r="L538" t="str">
        <f t="shared" si="32"/>
        <v>PSE owned</v>
      </c>
      <c r="M538" t="str">
        <f t="shared" si="34"/>
        <v>Camp Reed Wind Park - Camp Reed Wind Park</v>
      </c>
      <c r="N538" t="str">
        <f t="shared" si="33"/>
        <v>2018 Surplus Applied to 2019</v>
      </c>
    </row>
    <row r="539" spans="1:14" x14ac:dyDescent="0.25">
      <c r="A539" s="79"/>
      <c r="B539" s="2" t="str">
        <f>D537 &amp; " Surplus Applied to " &amp; (D537-1)</f>
        <v>2019 Surplus Applied to 2018</v>
      </c>
      <c r="C539" s="79"/>
      <c r="D539" s="99">
        <v>0</v>
      </c>
      <c r="E539" s="100"/>
      <c r="F539" s="100"/>
      <c r="G539" s="100"/>
      <c r="H539" s="101"/>
      <c r="L539" t="str">
        <f t="shared" si="32"/>
        <v>PSE owned</v>
      </c>
      <c r="M539" t="str">
        <f t="shared" si="34"/>
        <v>Camp Reed Wind Park - Camp Reed Wind Park</v>
      </c>
      <c r="N539" t="str">
        <f t="shared" si="33"/>
        <v>2019 Surplus Applied to 2018</v>
      </c>
    </row>
    <row r="540" spans="1:14" x14ac:dyDescent="0.25">
      <c r="A540" s="79"/>
      <c r="B540" s="2" t="str">
        <f>(E537-1) &amp; " Surplus Applied to " &amp; E537</f>
        <v>2019 Surplus Applied to 2020</v>
      </c>
      <c r="C540" s="79"/>
      <c r="D540" s="102">
        <f>-E540</f>
        <v>-17435</v>
      </c>
      <c r="E540" s="103">
        <v>17435</v>
      </c>
      <c r="F540" s="48"/>
      <c r="G540" s="48"/>
      <c r="H540" s="49"/>
      <c r="L540" t="str">
        <f t="shared" si="32"/>
        <v>PSE owned</v>
      </c>
      <c r="M540" t="str">
        <f t="shared" si="34"/>
        <v>Camp Reed Wind Park - Camp Reed Wind Park</v>
      </c>
      <c r="N540" t="str">
        <f t="shared" si="33"/>
        <v>2019 Surplus Applied to 2020</v>
      </c>
    </row>
    <row r="541" spans="1:14" x14ac:dyDescent="0.25">
      <c r="A541" s="79"/>
      <c r="B541" s="2" t="str">
        <f>E537 &amp; " Surplus Applied to " &amp; (E537-1)</f>
        <v>2020 Surplus Applied to 2019</v>
      </c>
      <c r="C541" s="79"/>
      <c r="D541" s="104">
        <f>-E541</f>
        <v>0</v>
      </c>
      <c r="E541" s="105">
        <v>0</v>
      </c>
      <c r="F541" s="100"/>
      <c r="G541" s="100"/>
      <c r="H541" s="101"/>
      <c r="L541" t="str">
        <f t="shared" si="32"/>
        <v>PSE owned</v>
      </c>
      <c r="M541" t="str">
        <f t="shared" si="34"/>
        <v>Camp Reed Wind Park - Camp Reed Wind Park</v>
      </c>
      <c r="N541" t="str">
        <f t="shared" si="33"/>
        <v>2020 Surplus Applied to 2019</v>
      </c>
    </row>
    <row r="542" spans="1:14" x14ac:dyDescent="0.25">
      <c r="A542" s="79"/>
      <c r="B542" s="2" t="str">
        <f>(F537-1) &amp; " Surplus Applied to " &amp; F537</f>
        <v>2020 Surplus Applied to 2021</v>
      </c>
      <c r="C542" s="79"/>
      <c r="D542" s="54"/>
      <c r="E542" s="106">
        <f>-F542</f>
        <v>0</v>
      </c>
      <c r="F542" s="51">
        <v>0</v>
      </c>
      <c r="G542" s="52"/>
      <c r="H542" s="53"/>
      <c r="L542" t="str">
        <f t="shared" si="32"/>
        <v>PSE owned</v>
      </c>
      <c r="M542" t="str">
        <f t="shared" si="34"/>
        <v>Camp Reed Wind Park - Camp Reed Wind Park</v>
      </c>
      <c r="N542" t="str">
        <f t="shared" si="33"/>
        <v>2020 Surplus Applied to 2021</v>
      </c>
    </row>
    <row r="543" spans="1:14" x14ac:dyDescent="0.25">
      <c r="A543" s="79"/>
      <c r="B543" s="2" t="str">
        <f>F537 &amp; " Surplus Applied to " &amp; (F537-1)</f>
        <v>2021 Surplus Applied to 2020</v>
      </c>
      <c r="C543" s="79"/>
      <c r="D543" s="107"/>
      <c r="E543" s="108">
        <f>-F543</f>
        <v>0</v>
      </c>
      <c r="F543" s="105">
        <v>0</v>
      </c>
      <c r="G543" s="100"/>
      <c r="H543" s="101"/>
      <c r="L543" t="str">
        <f t="shared" si="32"/>
        <v>PSE owned</v>
      </c>
      <c r="M543" t="str">
        <f t="shared" si="34"/>
        <v>Camp Reed Wind Park - Camp Reed Wind Park</v>
      </c>
      <c r="N543" t="str">
        <f t="shared" si="33"/>
        <v>2021 Surplus Applied to 2020</v>
      </c>
    </row>
    <row r="544" spans="1:14" x14ac:dyDescent="0.25">
      <c r="A544" s="79"/>
      <c r="B544" s="2" t="str">
        <f>(G537-1) &amp; " Surplus Applied to " &amp; G537</f>
        <v>2021 Surplus Applied to 2022</v>
      </c>
      <c r="C544" s="79"/>
      <c r="D544" s="54"/>
      <c r="E544" s="52"/>
      <c r="F544" s="106">
        <f>-G544</f>
        <v>0</v>
      </c>
      <c r="G544" s="51">
        <v>0</v>
      </c>
      <c r="H544" s="53"/>
      <c r="L544" t="str">
        <f t="shared" si="32"/>
        <v>PSE owned</v>
      </c>
      <c r="M544" t="str">
        <f t="shared" si="34"/>
        <v>Camp Reed Wind Park - Camp Reed Wind Park</v>
      </c>
      <c r="N544" t="str">
        <f t="shared" si="33"/>
        <v>2021 Surplus Applied to 2022</v>
      </c>
    </row>
    <row r="545" spans="1:14" x14ac:dyDescent="0.25">
      <c r="A545" s="79"/>
      <c r="B545" s="2" t="str">
        <f>G537 &amp; " Surplus Applied to " &amp; (G537-1)</f>
        <v>2022 Surplus Applied to 2021</v>
      </c>
      <c r="C545" s="79"/>
      <c r="D545" s="107"/>
      <c r="E545" s="100"/>
      <c r="F545" s="108">
        <f>-G545</f>
        <v>0</v>
      </c>
      <c r="G545" s="105">
        <v>0</v>
      </c>
      <c r="H545" s="101"/>
      <c r="L545" t="str">
        <f t="shared" si="32"/>
        <v>PSE owned</v>
      </c>
      <c r="M545" t="str">
        <f t="shared" si="34"/>
        <v>Camp Reed Wind Park - Camp Reed Wind Park</v>
      </c>
      <c r="N545" t="str">
        <f t="shared" si="33"/>
        <v>2022 Surplus Applied to 2021</v>
      </c>
    </row>
    <row r="546" spans="1:14" x14ac:dyDescent="0.25">
      <c r="A546" s="79"/>
      <c r="B546" s="2" t="str">
        <f>(H537-1) &amp; " Surplus Applied to " &amp; H537</f>
        <v>2022 Surplus Applied to 2023</v>
      </c>
      <c r="C546" s="79"/>
      <c r="D546" s="54"/>
      <c r="E546" s="52"/>
      <c r="F546" s="52"/>
      <c r="G546" s="106">
        <f>-H546</f>
        <v>0</v>
      </c>
      <c r="H546" s="55">
        <v>0</v>
      </c>
      <c r="L546" t="str">
        <f t="shared" si="32"/>
        <v>PSE owned</v>
      </c>
      <c r="M546" t="str">
        <f t="shared" si="34"/>
        <v>Camp Reed Wind Park - Camp Reed Wind Park</v>
      </c>
      <c r="N546" t="str">
        <f t="shared" si="33"/>
        <v>2022 Surplus Applied to 2023</v>
      </c>
    </row>
    <row r="547" spans="1:14" x14ac:dyDescent="0.25">
      <c r="A547" s="79"/>
      <c r="B547" s="2" t="str">
        <f>H537 &amp; " Surplus Applied to " &amp; (H537-1)</f>
        <v>2023 Surplus Applied to 2022</v>
      </c>
      <c r="C547" s="79"/>
      <c r="D547" s="109"/>
      <c r="E547" s="110"/>
      <c r="F547" s="110"/>
      <c r="G547" s="111">
        <f>-H547</f>
        <v>0</v>
      </c>
      <c r="H547" s="112">
        <v>0</v>
      </c>
      <c r="L547" t="str">
        <f t="shared" si="32"/>
        <v>PSE owned</v>
      </c>
      <c r="M547" t="str">
        <f t="shared" si="34"/>
        <v>Camp Reed Wind Park - Camp Reed Wind Park</v>
      </c>
      <c r="N547" t="str">
        <f t="shared" si="33"/>
        <v>2023 Surplus Applied to 2022</v>
      </c>
    </row>
    <row r="548" spans="1:14" x14ac:dyDescent="0.25">
      <c r="A548" s="79"/>
      <c r="B548" s="1" t="s">
        <v>135</v>
      </c>
      <c r="C548" s="79"/>
      <c r="D548" s="94">
        <f>SUM(D538:D547)</f>
        <v>-17435</v>
      </c>
      <c r="E548" s="94">
        <f>SUM(E538:E547)</f>
        <v>17435</v>
      </c>
      <c r="F548" s="94">
        <f>SUM(F538:F547)</f>
        <v>0</v>
      </c>
      <c r="G548" s="94">
        <f>SUM(G538:G547)</f>
        <v>0</v>
      </c>
      <c r="H548" s="94">
        <f>SUM(H538:H547)</f>
        <v>0</v>
      </c>
      <c r="L548" t="str">
        <f t="shared" si="32"/>
        <v>PSE owned</v>
      </c>
      <c r="M548" t="str">
        <f t="shared" si="34"/>
        <v>Camp Reed Wind Park - Camp Reed Wind Park</v>
      </c>
      <c r="N548" t="str">
        <f t="shared" si="33"/>
        <v>Net Surplus Adjustments</v>
      </c>
    </row>
    <row r="549" spans="1:14" x14ac:dyDescent="0.25">
      <c r="A549" s="79"/>
      <c r="B549" s="95"/>
      <c r="C549" s="79"/>
      <c r="D549" s="94"/>
      <c r="E549" s="94"/>
      <c r="F549" s="94"/>
      <c r="G549" s="94"/>
      <c r="H549" s="94"/>
      <c r="L549" t="str">
        <f t="shared" si="32"/>
        <v>PSE owned</v>
      </c>
      <c r="M549" t="str">
        <f t="shared" si="34"/>
        <v>Camp Reed Wind Park - Camp Reed Wind Park</v>
      </c>
    </row>
    <row r="550" spans="1:14" x14ac:dyDescent="0.25">
      <c r="A550" s="79"/>
      <c r="B550" s="1" t="s">
        <v>136</v>
      </c>
      <c r="C550" s="82"/>
      <c r="D550" s="113">
        <v>0</v>
      </c>
      <c r="E550" s="114">
        <v>0</v>
      </c>
      <c r="F550" s="114">
        <v>0</v>
      </c>
      <c r="G550" s="114">
        <v>0</v>
      </c>
      <c r="H550" s="115">
        <v>0</v>
      </c>
      <c r="L550" t="str">
        <f t="shared" si="32"/>
        <v>PSE owned</v>
      </c>
      <c r="M550" t="str">
        <f t="shared" si="34"/>
        <v>Camp Reed Wind Park - Camp Reed Wind Park</v>
      </c>
      <c r="N550" t="str">
        <f t="shared" si="33"/>
        <v>Adjustment for Events Beyond Control</v>
      </c>
    </row>
    <row r="551" spans="1:14" x14ac:dyDescent="0.25">
      <c r="A551" s="79"/>
      <c r="B551" s="95"/>
      <c r="C551" s="79"/>
      <c r="D551" s="94"/>
      <c r="E551" s="94"/>
      <c r="F551" s="94"/>
      <c r="G551" s="94"/>
      <c r="H551" s="94"/>
      <c r="L551" t="str">
        <f t="shared" si="32"/>
        <v>PSE owned</v>
      </c>
      <c r="M551" t="str">
        <f t="shared" si="34"/>
        <v>Camp Reed Wind Park - Camp Reed Wind Park</v>
      </c>
    </row>
    <row r="552" spans="1:14" ht="18.75" x14ac:dyDescent="0.3">
      <c r="A552" s="81" t="s">
        <v>150</v>
      </c>
      <c r="B552" s="79"/>
      <c r="C552" s="82"/>
      <c r="D552" s="116">
        <f>SUM(D524,D529,D535,D548,D550)</f>
        <v>602</v>
      </c>
      <c r="E552" s="116">
        <f>SUM(E524,E529,E535,E548,E550)</f>
        <v>17435</v>
      </c>
      <c r="F552" s="116">
        <f>SUM(F524,F529,F535,F548,F550)</f>
        <v>0</v>
      </c>
      <c r="G552" s="116">
        <f>SUM(G524,G529,G535,G548,G550)</f>
        <v>0</v>
      </c>
      <c r="H552" s="117">
        <f>SUM(H524,H529,H535,H548,H550)</f>
        <v>0</v>
      </c>
      <c r="L552" t="str">
        <f t="shared" si="32"/>
        <v>PSE owned</v>
      </c>
      <c r="M552" t="str">
        <f t="shared" si="34"/>
        <v>Camp Reed Wind Park - Camp Reed Wind Park</v>
      </c>
    </row>
    <row r="553" spans="1:14" x14ac:dyDescent="0.25">
      <c r="A553" s="79"/>
      <c r="B553" s="95"/>
      <c r="C553" s="118" t="s">
        <v>138</v>
      </c>
      <c r="D553" s="94">
        <v>602</v>
      </c>
      <c r="E553" s="94">
        <v>17435</v>
      </c>
      <c r="F553" s="94">
        <v>0</v>
      </c>
      <c r="G553" s="94">
        <v>0</v>
      </c>
      <c r="H553" s="94">
        <v>0</v>
      </c>
      <c r="L553" t="str">
        <f t="shared" si="32"/>
        <v>PSE owned</v>
      </c>
      <c r="M553" t="str">
        <f t="shared" si="34"/>
        <v>Camp Reed Wind Park - Camp Reed Wind Park</v>
      </c>
    </row>
    <row r="554" spans="1:14" x14ac:dyDescent="0.25">
      <c r="A554" s="79" t="str">
        <f>IF(ISBLANK(VLOOKUP($A518,tblFacility,MATCH("Notes",tvFacility,0),FALSE)),"",VLOOKUP($A518,tblFacility,MATCH("Notes",tvFacility,0),FALSE))</f>
        <v/>
      </c>
      <c r="B554" s="79"/>
      <c r="C554" s="79"/>
      <c r="D554" s="80"/>
      <c r="E554" s="80"/>
      <c r="F554" s="80"/>
      <c r="G554" s="80"/>
      <c r="H554" s="80"/>
      <c r="L554" t="str">
        <f t="shared" si="32"/>
        <v>PSE owned</v>
      </c>
      <c r="M554" t="str">
        <f t="shared" si="34"/>
        <v>Camp Reed Wind Park - Camp Reed Wind Park</v>
      </c>
    </row>
    <row r="555" spans="1:14" x14ac:dyDescent="0.25">
      <c r="L555" t="str">
        <f t="shared" si="32"/>
        <v>PSE owned</v>
      </c>
      <c r="M555" t="str">
        <f t="shared" si="34"/>
        <v>Camp Reed Wind Park - Camp Reed Wind Park</v>
      </c>
    </row>
    <row r="556" spans="1:14" ht="21" x14ac:dyDescent="0.35">
      <c r="A556" s="74">
        <f>A518+1</f>
        <v>14</v>
      </c>
      <c r="B556" s="74"/>
      <c r="C556" s="75" t="str">
        <f>VLOOKUP(A556,tblFacility,MATCH("Facility Name",tvFacility,0),FALSE)</f>
        <v>Condon Wind Power</v>
      </c>
      <c r="D556" s="76"/>
      <c r="E556" s="77"/>
      <c r="F556" s="77"/>
      <c r="G556" s="77"/>
      <c r="H556" s="78"/>
      <c r="L556" t="str">
        <f t="shared" si="32"/>
        <v>PPA</v>
      </c>
      <c r="M556" t="str">
        <f>C556</f>
        <v>Condon Wind Power</v>
      </c>
    </row>
    <row r="557" spans="1:14" x14ac:dyDescent="0.25">
      <c r="A557" s="79"/>
      <c r="B557" s="79"/>
      <c r="C557" s="79" t="str">
        <f>VLOOKUP(A556,tblFacility,MATCH("Facility Status",tvFacility,0),FALSE)</f>
        <v>REC only</v>
      </c>
      <c r="D557" s="80"/>
      <c r="E557" s="80"/>
      <c r="F557" s="80"/>
      <c r="G557" s="80"/>
      <c r="H557" s="80"/>
      <c r="L557" t="str">
        <f t="shared" si="32"/>
        <v>PPA</v>
      </c>
      <c r="M557" t="str">
        <f t="shared" ref="M557:M593" si="35">M556</f>
        <v>Condon Wind Power</v>
      </c>
    </row>
    <row r="558" spans="1:14" ht="18.75" x14ac:dyDescent="0.3">
      <c r="A558" s="81" t="s">
        <v>146</v>
      </c>
      <c r="B558" s="81"/>
      <c r="C558" s="79"/>
      <c r="D558" s="19">
        <f>E558-1</f>
        <v>2019</v>
      </c>
      <c r="E558" s="19">
        <f>F558-1</f>
        <v>2020</v>
      </c>
      <c r="F558" s="19">
        <f>G558-1</f>
        <v>2021</v>
      </c>
      <c r="G558" s="19">
        <f>H558-1</f>
        <v>2022</v>
      </c>
      <c r="H558" s="19">
        <f>nReportingYear</f>
        <v>2023</v>
      </c>
      <c r="L558" t="str">
        <f t="shared" si="32"/>
        <v>PPA</v>
      </c>
      <c r="M558" t="str">
        <f t="shared" si="35"/>
        <v>Condon Wind Power</v>
      </c>
    </row>
    <row r="559" spans="1:14" x14ac:dyDescent="0.25">
      <c r="A559" s="79"/>
      <c r="B559" s="2" t="str">
        <f>"Total MWh Produced from " &amp;C556</f>
        <v>Total MWh Produced from Condon Wind Power</v>
      </c>
      <c r="C559" s="82"/>
      <c r="D559" s="83">
        <f>VLOOKUP($A556,tblTotalMWh,MATCH(D558,tvTotalMWh,0),FALSE)</f>
        <v>591</v>
      </c>
      <c r="E559" s="83">
        <f>VLOOKUP($A556,tblTotalMWh,MATCH(E558,tvTotalMWh,0),FALSE)</f>
        <v>472</v>
      </c>
      <c r="F559" s="83">
        <f>VLOOKUP($A556,tblTotalMWh,MATCH(F558,tvTotalMWh,0),FALSE)</f>
        <v>446</v>
      </c>
      <c r="G559" s="83">
        <f>VLOOKUP($A556,tblTotalMWh,MATCH(G558,tvTotalMWh,0),FALSE)</f>
        <v>0</v>
      </c>
      <c r="H559" s="84">
        <f>VLOOKUP($A556,tblTotalMWh,MATCH(H558,tvTotalMWh,0),FALSE)</f>
        <v>0</v>
      </c>
      <c r="L559" t="str">
        <f t="shared" si="32"/>
        <v>PPA</v>
      </c>
      <c r="M559" t="str">
        <f t="shared" si="35"/>
        <v>Condon Wind Power</v>
      </c>
      <c r="N559" t="str">
        <f t="shared" si="33"/>
        <v>Total MWh Produced from Condon Wind Power</v>
      </c>
    </row>
    <row r="560" spans="1:14" x14ac:dyDescent="0.25">
      <c r="A560" s="79"/>
      <c r="B560" s="2" t="s">
        <v>105</v>
      </c>
      <c r="C560" s="82"/>
      <c r="D560" s="218">
        <f>VLOOKUP($A556,tblFacility,MATCH("% Qualifying under RCW 19.285",tvFacility,0),FALSE)</f>
        <v>1</v>
      </c>
      <c r="E560" s="218">
        <f>VLOOKUP($A556,tblFacility,MATCH("% Qualifying under RCW 19.285",tvFacility,0),FALSE)</f>
        <v>1</v>
      </c>
      <c r="F560" s="218">
        <f>VLOOKUP($A556,tblFacility,MATCH("% Qualifying under RCW 19.285",tvFacility,0),FALSE)</f>
        <v>1</v>
      </c>
      <c r="G560" s="218">
        <f>VLOOKUP($A556,tblFacility,MATCH("% Qualifying under RCW 19.285",tvFacility,0),FALSE)</f>
        <v>1</v>
      </c>
      <c r="H560" s="219">
        <f>VLOOKUP($A556,tblFacility,MATCH("% Qualifying under RCW 19.285",tvFacility,0),FALSE)</f>
        <v>1</v>
      </c>
      <c r="L560" t="str">
        <f t="shared" si="32"/>
        <v>PPA</v>
      </c>
      <c r="M560" t="str">
        <f t="shared" si="35"/>
        <v>Condon Wind Power</v>
      </c>
      <c r="N560" t="str">
        <f t="shared" si="33"/>
        <v>Percent of MWh Qualifying Under RCW 19.285</v>
      </c>
    </row>
    <row r="561" spans="1:14" x14ac:dyDescent="0.25">
      <c r="A561" s="79"/>
      <c r="B561" s="2" t="s">
        <v>147</v>
      </c>
      <c r="C561" s="82"/>
      <c r="D561" s="85">
        <f>VLOOKUP($A556,tblFacility,MATCH("% Qualifying Allocated to WA",tvFacility,0),FALSE)</f>
        <v>1</v>
      </c>
      <c r="E561" s="85">
        <f>VLOOKUP($A556,tblFacility,MATCH("% Qualifying Allocated to WA",tvFacility,0),FALSE)</f>
        <v>1</v>
      </c>
      <c r="F561" s="85">
        <f>VLOOKUP($A556,tblFacility,MATCH("% Qualifying Allocated to WA",tvFacility,0),FALSE)</f>
        <v>1</v>
      </c>
      <c r="G561" s="85">
        <f>VLOOKUP($A556,tblFacility,MATCH("% Qualifying Allocated to WA",tvFacility,0),FALSE)</f>
        <v>1</v>
      </c>
      <c r="H561" s="86">
        <f>VLOOKUP($A556,tblFacility,MATCH("% Qualifying Allocated to WA",tvFacility,0),FALSE)</f>
        <v>1</v>
      </c>
      <c r="L561" t="str">
        <f t="shared" si="32"/>
        <v>PPA</v>
      </c>
      <c r="M561" t="str">
        <f t="shared" si="35"/>
        <v>Condon Wind Power</v>
      </c>
      <c r="N561" t="str">
        <f t="shared" si="33"/>
        <v>Percent of Qualifying MWh Allocated to WA</v>
      </c>
    </row>
    <row r="562" spans="1:14" x14ac:dyDescent="0.25">
      <c r="A562" s="79"/>
      <c r="B562" s="1" t="s">
        <v>104</v>
      </c>
      <c r="C562" s="95"/>
      <c r="D562" s="220">
        <f>ROUNDDOWN(D559*D560*D561,0)</f>
        <v>591</v>
      </c>
      <c r="E562" s="220">
        <f>ROUNDDOWN(E559*E560*E561,0)</f>
        <v>472</v>
      </c>
      <c r="F562" s="220">
        <f>ROUNDDOWN(F559*F560*F561,0)</f>
        <v>446</v>
      </c>
      <c r="G562" s="220">
        <f>ROUNDDOWN(G559*G560*G561,0)</f>
        <v>0</v>
      </c>
      <c r="H562" s="220">
        <f>ROUNDDOWN(H559*H560*H561,0)</f>
        <v>0</v>
      </c>
      <c r="L562" t="str">
        <f t="shared" si="32"/>
        <v>PPA</v>
      </c>
      <c r="M562" t="str">
        <f t="shared" si="35"/>
        <v>Condon Wind Power</v>
      </c>
      <c r="N562" t="str">
        <f t="shared" si="33"/>
        <v>Eligible MWh Available for RCW 19.285 Compliance</v>
      </c>
    </row>
    <row r="563" spans="1:14" x14ac:dyDescent="0.25">
      <c r="A563" s="79"/>
      <c r="B563" s="79"/>
      <c r="C563" s="79"/>
      <c r="D563" s="87"/>
      <c r="E563" s="87"/>
      <c r="F563" s="87"/>
      <c r="G563" s="88"/>
      <c r="H563" s="89"/>
      <c r="L563" t="str">
        <f t="shared" si="32"/>
        <v>PPA</v>
      </c>
      <c r="M563" t="str">
        <f t="shared" si="35"/>
        <v>Condon Wind Power</v>
      </c>
    </row>
    <row r="564" spans="1:14" ht="18.75" x14ac:dyDescent="0.3">
      <c r="A564" s="81" t="s">
        <v>148</v>
      </c>
      <c r="B564" s="79"/>
      <c r="C564" s="79"/>
      <c r="D564" s="19">
        <f>E564-1</f>
        <v>2019</v>
      </c>
      <c r="E564" s="19">
        <f>F564-1</f>
        <v>2020</v>
      </c>
      <c r="F564" s="19">
        <f>G564-1</f>
        <v>2021</v>
      </c>
      <c r="G564" s="19">
        <f>H564-1</f>
        <v>2022</v>
      </c>
      <c r="H564" s="19">
        <f>nReportingYear</f>
        <v>2023</v>
      </c>
      <c r="L564" t="str">
        <f t="shared" si="32"/>
        <v>PPA</v>
      </c>
      <c r="M564" t="str">
        <f t="shared" si="35"/>
        <v>Condon Wind Power</v>
      </c>
    </row>
    <row r="565" spans="1:14" x14ac:dyDescent="0.25">
      <c r="A565" s="79"/>
      <c r="B565" s="2" t="s">
        <v>115</v>
      </c>
      <c r="C565" s="82"/>
      <c r="D565" s="124">
        <v>0</v>
      </c>
      <c r="E565" s="125">
        <v>0</v>
      </c>
      <c r="F565" s="125">
        <v>0</v>
      </c>
      <c r="G565" s="125">
        <v>0</v>
      </c>
      <c r="H565" s="126">
        <v>0</v>
      </c>
      <c r="L565" t="str">
        <f t="shared" si="32"/>
        <v>PPA</v>
      </c>
      <c r="M565" t="str">
        <f t="shared" si="35"/>
        <v>Condon Wind Power</v>
      </c>
      <c r="N565" t="str">
        <f t="shared" si="33"/>
        <v>Extra Apprenticeship Credit</v>
      </c>
    </row>
    <row r="566" spans="1:14" x14ac:dyDescent="0.25">
      <c r="A566" s="79"/>
      <c r="B566" s="2" t="s">
        <v>119</v>
      </c>
      <c r="C566" s="82"/>
      <c r="D566" s="29">
        <v>0</v>
      </c>
      <c r="E566" s="127">
        <v>0</v>
      </c>
      <c r="F566" s="127">
        <v>0</v>
      </c>
      <c r="G566" s="127">
        <v>0</v>
      </c>
      <c r="H566" s="128">
        <v>0</v>
      </c>
      <c r="L566" t="str">
        <f t="shared" si="32"/>
        <v>PPA</v>
      </c>
      <c r="M566" t="str">
        <f t="shared" si="35"/>
        <v>Condon Wind Power</v>
      </c>
      <c r="N566" t="str">
        <f t="shared" si="33"/>
        <v>Distributed Generation Bonus</v>
      </c>
    </row>
    <row r="567" spans="1:14" x14ac:dyDescent="0.25">
      <c r="A567" s="79"/>
      <c r="B567" s="1" t="s">
        <v>120</v>
      </c>
      <c r="C567" s="95"/>
      <c r="D567" s="90">
        <f>ROUND(D565+D566,0)</f>
        <v>0</v>
      </c>
      <c r="E567" s="90">
        <f>ROUND(E565+E566,0)</f>
        <v>0</v>
      </c>
      <c r="F567" s="90">
        <f>ROUND(F565+F566,0)</f>
        <v>0</v>
      </c>
      <c r="G567" s="90">
        <f>ROUND(G565+G566,0)</f>
        <v>0</v>
      </c>
      <c r="H567" s="90">
        <f>ROUND(H565+H566,0)</f>
        <v>0</v>
      </c>
      <c r="L567" t="str">
        <f t="shared" si="32"/>
        <v>PPA</v>
      </c>
      <c r="M567" t="str">
        <f t="shared" si="35"/>
        <v>Condon Wind Power</v>
      </c>
      <c r="N567" t="str">
        <f t="shared" si="33"/>
        <v>Total Quantity from Non REC Eligible Generation</v>
      </c>
    </row>
    <row r="568" spans="1:14" x14ac:dyDescent="0.25">
      <c r="A568" s="79"/>
      <c r="B568" s="79"/>
      <c r="C568" s="79"/>
      <c r="D568" s="91"/>
      <c r="E568" s="91"/>
      <c r="F568" s="91"/>
      <c r="G568" s="91"/>
      <c r="H568" s="92"/>
      <c r="L568" t="str">
        <f t="shared" si="32"/>
        <v>PPA</v>
      </c>
      <c r="M568" t="str">
        <f t="shared" si="35"/>
        <v>Condon Wind Power</v>
      </c>
    </row>
    <row r="569" spans="1:14" ht="18.75" x14ac:dyDescent="0.3">
      <c r="A569" s="81" t="s">
        <v>149</v>
      </c>
      <c r="B569" s="79"/>
      <c r="C569" s="79"/>
      <c r="D569" s="19">
        <f>E569-1</f>
        <v>2019</v>
      </c>
      <c r="E569" s="19">
        <f>F569-1</f>
        <v>2020</v>
      </c>
      <c r="F569" s="19">
        <f>G569-1</f>
        <v>2021</v>
      </c>
      <c r="G569" s="19">
        <f>H569-1</f>
        <v>2022</v>
      </c>
      <c r="H569" s="19">
        <f>nReportingYear</f>
        <v>2023</v>
      </c>
      <c r="L569" t="str">
        <f t="shared" si="32"/>
        <v>PPA</v>
      </c>
      <c r="M569" t="str">
        <f t="shared" si="35"/>
        <v>Condon Wind Power</v>
      </c>
    </row>
    <row r="570" spans="1:14" x14ac:dyDescent="0.25">
      <c r="A570" s="79"/>
      <c r="B570" s="2" t="s">
        <v>140</v>
      </c>
      <c r="C570" s="82"/>
      <c r="D570" s="83">
        <f>-VLOOKUP($A556,tblSales,MATCH(D569,tvSales,0),FALSE)</f>
        <v>0</v>
      </c>
      <c r="E570" s="83">
        <f>-VLOOKUP($A556,tblSales,MATCH(E569,tvSales,0),FALSE)</f>
        <v>0</v>
      </c>
      <c r="F570" s="83">
        <f>-VLOOKUP($A556,tblSales,MATCH(F569,tvSales,0),FALSE)</f>
        <v>0</v>
      </c>
      <c r="G570" s="83">
        <f>-VLOOKUP($A556,tblSales,MATCH(G569,tvSales,0),FALSE)</f>
        <v>0</v>
      </c>
      <c r="H570" s="84">
        <f>-VLOOKUP($A556,tblSales,MATCH(H569,tvSales,0),FALSE)</f>
        <v>0</v>
      </c>
      <c r="L570" t="str">
        <f t="shared" si="32"/>
        <v>PPA</v>
      </c>
      <c r="M570" t="str">
        <f t="shared" si="35"/>
        <v>Condon Wind Power</v>
      </c>
      <c r="N570" t="str">
        <f t="shared" si="33"/>
        <v>Quantity of RECs Sold</v>
      </c>
    </row>
    <row r="571" spans="1:14" x14ac:dyDescent="0.25">
      <c r="A571" s="79"/>
      <c r="B571" s="93" t="s">
        <v>141</v>
      </c>
      <c r="C571" s="8"/>
      <c r="D571" s="119">
        <v>0</v>
      </c>
      <c r="E571" s="119">
        <v>0</v>
      </c>
      <c r="F571" s="119">
        <v>0</v>
      </c>
      <c r="G571" s="119">
        <v>0</v>
      </c>
      <c r="H571" s="120">
        <v>0</v>
      </c>
      <c r="L571" t="str">
        <f t="shared" si="32"/>
        <v>PPA</v>
      </c>
      <c r="M571" t="str">
        <f t="shared" si="35"/>
        <v>Condon Wind Power</v>
      </c>
      <c r="N571" t="str">
        <f t="shared" si="33"/>
        <v>Bonus Incentives Transferred</v>
      </c>
    </row>
    <row r="572" spans="1:14" x14ac:dyDescent="0.25">
      <c r="A572" s="79"/>
      <c r="B572" s="93" t="s">
        <v>142</v>
      </c>
      <c r="D572" s="121">
        <f>IF(VLOOKUP($A556,tblFacility,MATCH("Extra Apprenticeship Credit Eligibility",tvFacility,0),FALSE)="Y",ROUND(nApprenticeshipBonus*D570,0),0)</f>
        <v>0</v>
      </c>
      <c r="E572" s="122">
        <f>IF(VLOOKUP($A556,tblFacility,MATCH("Extra Apprenticeship Credit Eligibility",tvFacility,0),FALSE)="Y",ROUND(nApprenticeshipBonus*E570,0),0)</f>
        <v>0</v>
      </c>
      <c r="F572" s="122">
        <f>IF(VLOOKUP($A556,tblFacility,MATCH("Extra Apprenticeship Credit Eligibility",tvFacility,0),FALSE)="Y",ROUND(nApprenticeshipBonus*F570,0),0)</f>
        <v>0</v>
      </c>
      <c r="G572" s="122">
        <f>IF(VLOOKUP($A556,tblFacility,MATCH("Extra Apprenticeship Credit Eligibility",tvFacility,0),FALSE)="Y",ROUND(nApprenticeshipBonus*G570,0),0)</f>
        <v>0</v>
      </c>
      <c r="H572" s="123">
        <f>IF(VLOOKUP($A556,tblFacility,MATCH("Extra Apprenticeship Credit Eligibility",tvFacility,0),FALSE)="Y",ROUND(nApprenticeshipBonus*H570,0),0)</f>
        <v>0</v>
      </c>
      <c r="L572" t="str">
        <f t="shared" si="32"/>
        <v>PPA</v>
      </c>
      <c r="M572" t="str">
        <f t="shared" si="35"/>
        <v>Condon Wind Power</v>
      </c>
      <c r="N572" t="str">
        <f t="shared" si="33"/>
        <v>Bonus Incentives Not Realized</v>
      </c>
    </row>
    <row r="573" spans="1:14" x14ac:dyDescent="0.25">
      <c r="A573" s="79"/>
      <c r="B573" s="1" t="s">
        <v>143</v>
      </c>
      <c r="C573" s="79"/>
      <c r="D573" s="94">
        <f>SUM(D570:D572)</f>
        <v>0</v>
      </c>
      <c r="E573" s="94">
        <f>SUM(E570:E572)</f>
        <v>0</v>
      </c>
      <c r="F573" s="94">
        <f>SUM(F570:F572)</f>
        <v>0</v>
      </c>
      <c r="G573" s="94">
        <f>SUM(G570:G572)</f>
        <v>0</v>
      </c>
      <c r="H573" s="94">
        <f>SUM(H570:H572)</f>
        <v>0</v>
      </c>
      <c r="L573" t="str">
        <f t="shared" si="32"/>
        <v>PPA</v>
      </c>
      <c r="M573" t="str">
        <f t="shared" si="35"/>
        <v>Condon Wind Power</v>
      </c>
      <c r="N573" t="str">
        <f t="shared" si="33"/>
        <v>Total Sold / Transferred / Unrealized</v>
      </c>
    </row>
    <row r="574" spans="1:14" x14ac:dyDescent="0.25">
      <c r="A574" s="79"/>
      <c r="B574" s="95"/>
      <c r="C574" s="79"/>
      <c r="D574" s="88"/>
      <c r="E574" s="88"/>
      <c r="F574" s="88"/>
      <c r="G574" s="88"/>
      <c r="H574" s="94"/>
      <c r="L574" t="str">
        <f t="shared" si="32"/>
        <v>PPA</v>
      </c>
      <c r="M574" t="str">
        <f t="shared" si="35"/>
        <v>Condon Wind Power</v>
      </c>
    </row>
    <row r="575" spans="1:14" ht="18.75" x14ac:dyDescent="0.3">
      <c r="A575" s="81" t="s">
        <v>134</v>
      </c>
      <c r="B575" s="79"/>
      <c r="C575" s="79"/>
      <c r="D575" s="19">
        <f>E575-1</f>
        <v>2019</v>
      </c>
      <c r="E575" s="19">
        <f>F575-1</f>
        <v>2020</v>
      </c>
      <c r="F575" s="19">
        <f>G575-1</f>
        <v>2021</v>
      </c>
      <c r="G575" s="19">
        <f>H575-1</f>
        <v>2022</v>
      </c>
      <c r="H575" s="19">
        <f>nReportingYear</f>
        <v>2023</v>
      </c>
      <c r="L575" t="str">
        <f t="shared" si="32"/>
        <v>PPA</v>
      </c>
      <c r="M575" t="str">
        <f t="shared" si="35"/>
        <v>Condon Wind Power</v>
      </c>
    </row>
    <row r="576" spans="1:14" x14ac:dyDescent="0.25">
      <c r="A576" s="79"/>
      <c r="B576" s="2" t="str">
        <f>(D575-1) &amp; " Surplus Applied to " &amp; D575</f>
        <v>2018 Surplus Applied to 2019</v>
      </c>
      <c r="C576" s="79"/>
      <c r="D576" s="96">
        <v>0</v>
      </c>
      <c r="E576" s="97"/>
      <c r="F576" s="97"/>
      <c r="G576" s="97"/>
      <c r="H576" s="98"/>
      <c r="L576" t="str">
        <f t="shared" ref="L576:L639" si="36">VLOOKUP(M576,$B$5:$D$48,3)</f>
        <v>PPA</v>
      </c>
      <c r="M576" t="str">
        <f t="shared" si="35"/>
        <v>Condon Wind Power</v>
      </c>
      <c r="N576" t="str">
        <f t="shared" ref="N576:N638" si="37">B576</f>
        <v>2018 Surplus Applied to 2019</v>
      </c>
    </row>
    <row r="577" spans="1:14" x14ac:dyDescent="0.25">
      <c r="A577" s="79"/>
      <c r="B577" s="2" t="str">
        <f>D575 &amp; " Surplus Applied to " &amp; (D575-1)</f>
        <v>2019 Surplus Applied to 2018</v>
      </c>
      <c r="C577" s="79"/>
      <c r="D577" s="99">
        <v>0</v>
      </c>
      <c r="E577" s="100"/>
      <c r="F577" s="100"/>
      <c r="G577" s="100"/>
      <c r="H577" s="101"/>
      <c r="L577" t="str">
        <f t="shared" si="36"/>
        <v>PPA</v>
      </c>
      <c r="M577" t="str">
        <f t="shared" si="35"/>
        <v>Condon Wind Power</v>
      </c>
      <c r="N577" t="str">
        <f t="shared" si="37"/>
        <v>2019 Surplus Applied to 2018</v>
      </c>
    </row>
    <row r="578" spans="1:14" x14ac:dyDescent="0.25">
      <c r="A578" s="79"/>
      <c r="B578" s="2" t="str">
        <f>(E575-1) &amp; " Surplus Applied to " &amp; E575</f>
        <v>2019 Surplus Applied to 2020</v>
      </c>
      <c r="C578" s="79"/>
      <c r="D578" s="102">
        <f>-E578</f>
        <v>-591</v>
      </c>
      <c r="E578" s="103">
        <v>591</v>
      </c>
      <c r="F578" s="48"/>
      <c r="G578" s="48"/>
      <c r="H578" s="49"/>
      <c r="L578" t="str">
        <f t="shared" si="36"/>
        <v>PPA</v>
      </c>
      <c r="M578" t="str">
        <f t="shared" si="35"/>
        <v>Condon Wind Power</v>
      </c>
      <c r="N578" t="str">
        <f t="shared" si="37"/>
        <v>2019 Surplus Applied to 2020</v>
      </c>
    </row>
    <row r="579" spans="1:14" x14ac:dyDescent="0.25">
      <c r="A579" s="79"/>
      <c r="B579" s="2" t="str">
        <f>E575 &amp; " Surplus Applied to " &amp; (E575-1)</f>
        <v>2020 Surplus Applied to 2019</v>
      </c>
      <c r="C579" s="79"/>
      <c r="D579" s="104">
        <f>-E579</f>
        <v>0</v>
      </c>
      <c r="E579" s="105">
        <v>0</v>
      </c>
      <c r="F579" s="100"/>
      <c r="G579" s="100"/>
      <c r="H579" s="101"/>
      <c r="L579" t="str">
        <f t="shared" si="36"/>
        <v>PPA</v>
      </c>
      <c r="M579" t="str">
        <f t="shared" si="35"/>
        <v>Condon Wind Power</v>
      </c>
      <c r="N579" t="str">
        <f t="shared" si="37"/>
        <v>2020 Surplus Applied to 2019</v>
      </c>
    </row>
    <row r="580" spans="1:14" x14ac:dyDescent="0.25">
      <c r="A580" s="79"/>
      <c r="B580" s="2" t="str">
        <f>(F575-1) &amp; " Surplus Applied to " &amp; F575</f>
        <v>2020 Surplus Applied to 2021</v>
      </c>
      <c r="C580" s="79"/>
      <c r="D580" s="54"/>
      <c r="E580" s="106">
        <f>-F580</f>
        <v>0</v>
      </c>
      <c r="F580" s="51">
        <v>0</v>
      </c>
      <c r="G580" s="52"/>
      <c r="H580" s="53"/>
      <c r="L580" t="str">
        <f t="shared" si="36"/>
        <v>PPA</v>
      </c>
      <c r="M580" t="str">
        <f t="shared" si="35"/>
        <v>Condon Wind Power</v>
      </c>
      <c r="N580" t="str">
        <f t="shared" si="37"/>
        <v>2020 Surplus Applied to 2021</v>
      </c>
    </row>
    <row r="581" spans="1:14" x14ac:dyDescent="0.25">
      <c r="A581" s="79"/>
      <c r="B581" s="2" t="str">
        <f>F575 &amp; " Surplus Applied to " &amp; (F575-1)</f>
        <v>2021 Surplus Applied to 2020</v>
      </c>
      <c r="C581" s="79"/>
      <c r="D581" s="107"/>
      <c r="E581" s="108">
        <f>-F581</f>
        <v>0</v>
      </c>
      <c r="F581" s="105">
        <v>0</v>
      </c>
      <c r="G581" s="100"/>
      <c r="H581" s="101"/>
      <c r="L581" t="str">
        <f t="shared" si="36"/>
        <v>PPA</v>
      </c>
      <c r="M581" t="str">
        <f t="shared" si="35"/>
        <v>Condon Wind Power</v>
      </c>
      <c r="N581" t="str">
        <f t="shared" si="37"/>
        <v>2021 Surplus Applied to 2020</v>
      </c>
    </row>
    <row r="582" spans="1:14" x14ac:dyDescent="0.25">
      <c r="A582" s="79"/>
      <c r="B582" s="2" t="str">
        <f>(G575-1) &amp; " Surplus Applied to " &amp; G575</f>
        <v>2021 Surplus Applied to 2022</v>
      </c>
      <c r="C582" s="79"/>
      <c r="D582" s="54"/>
      <c r="E582" s="52"/>
      <c r="F582" s="106">
        <f>-G582</f>
        <v>0</v>
      </c>
      <c r="G582" s="51">
        <v>0</v>
      </c>
      <c r="H582" s="53"/>
      <c r="L582" t="str">
        <f t="shared" si="36"/>
        <v>PPA</v>
      </c>
      <c r="M582" t="str">
        <f t="shared" si="35"/>
        <v>Condon Wind Power</v>
      </c>
      <c r="N582" t="str">
        <f t="shared" si="37"/>
        <v>2021 Surplus Applied to 2022</v>
      </c>
    </row>
    <row r="583" spans="1:14" x14ac:dyDescent="0.25">
      <c r="A583" s="79"/>
      <c r="B583" s="2" t="str">
        <f>G575 &amp; " Surplus Applied to " &amp; (G575-1)</f>
        <v>2022 Surplus Applied to 2021</v>
      </c>
      <c r="C583" s="79"/>
      <c r="D583" s="107"/>
      <c r="E583" s="100"/>
      <c r="F583" s="108">
        <f>-G583</f>
        <v>0</v>
      </c>
      <c r="G583" s="105">
        <v>0</v>
      </c>
      <c r="H583" s="101"/>
      <c r="L583" t="str">
        <f t="shared" si="36"/>
        <v>PPA</v>
      </c>
      <c r="M583" t="str">
        <f t="shared" si="35"/>
        <v>Condon Wind Power</v>
      </c>
      <c r="N583" t="str">
        <f t="shared" si="37"/>
        <v>2022 Surplus Applied to 2021</v>
      </c>
    </row>
    <row r="584" spans="1:14" x14ac:dyDescent="0.25">
      <c r="A584" s="79"/>
      <c r="B584" s="2" t="str">
        <f>(H575-1) &amp; " Surplus Applied to " &amp; H575</f>
        <v>2022 Surplus Applied to 2023</v>
      </c>
      <c r="C584" s="79"/>
      <c r="D584" s="54"/>
      <c r="E584" s="52"/>
      <c r="F584" s="52"/>
      <c r="G584" s="106">
        <f>-H584</f>
        <v>0</v>
      </c>
      <c r="H584" s="55">
        <v>0</v>
      </c>
      <c r="L584" t="str">
        <f t="shared" si="36"/>
        <v>PPA</v>
      </c>
      <c r="M584" t="str">
        <f t="shared" si="35"/>
        <v>Condon Wind Power</v>
      </c>
      <c r="N584" t="str">
        <f t="shared" si="37"/>
        <v>2022 Surplus Applied to 2023</v>
      </c>
    </row>
    <row r="585" spans="1:14" x14ac:dyDescent="0.25">
      <c r="A585" s="79"/>
      <c r="B585" s="2" t="str">
        <f>H575 &amp; " Surplus Applied to " &amp; (H575-1)</f>
        <v>2023 Surplus Applied to 2022</v>
      </c>
      <c r="C585" s="79"/>
      <c r="D585" s="109"/>
      <c r="E585" s="110"/>
      <c r="F585" s="110"/>
      <c r="G585" s="111">
        <f>-H585</f>
        <v>0</v>
      </c>
      <c r="H585" s="112">
        <v>0</v>
      </c>
      <c r="L585" t="str">
        <f t="shared" si="36"/>
        <v>PPA</v>
      </c>
      <c r="M585" t="str">
        <f t="shared" si="35"/>
        <v>Condon Wind Power</v>
      </c>
      <c r="N585" t="str">
        <f t="shared" si="37"/>
        <v>2023 Surplus Applied to 2022</v>
      </c>
    </row>
    <row r="586" spans="1:14" x14ac:dyDescent="0.25">
      <c r="A586" s="79"/>
      <c r="B586" s="1" t="s">
        <v>135</v>
      </c>
      <c r="C586" s="79"/>
      <c r="D586" s="94">
        <f>SUM(D576:D585)</f>
        <v>-591</v>
      </c>
      <c r="E586" s="94">
        <f>SUM(E576:E585)</f>
        <v>591</v>
      </c>
      <c r="F586" s="94">
        <f>SUM(F576:F585)</f>
        <v>0</v>
      </c>
      <c r="G586" s="94">
        <f>SUM(G576:G585)</f>
        <v>0</v>
      </c>
      <c r="H586" s="94">
        <f>SUM(H576:H585)</f>
        <v>0</v>
      </c>
      <c r="L586" t="str">
        <f t="shared" si="36"/>
        <v>PPA</v>
      </c>
      <c r="M586" t="str">
        <f t="shared" si="35"/>
        <v>Condon Wind Power</v>
      </c>
      <c r="N586" t="str">
        <f t="shared" si="37"/>
        <v>Net Surplus Adjustments</v>
      </c>
    </row>
    <row r="587" spans="1:14" x14ac:dyDescent="0.25">
      <c r="A587" s="79"/>
      <c r="B587" s="95"/>
      <c r="C587" s="79"/>
      <c r="D587" s="94"/>
      <c r="E587" s="94"/>
      <c r="F587" s="94"/>
      <c r="G587" s="94"/>
      <c r="H587" s="94"/>
      <c r="L587" t="str">
        <f t="shared" si="36"/>
        <v>PPA</v>
      </c>
      <c r="M587" t="str">
        <f t="shared" si="35"/>
        <v>Condon Wind Power</v>
      </c>
    </row>
    <row r="588" spans="1:14" x14ac:dyDescent="0.25">
      <c r="A588" s="79"/>
      <c r="B588" s="1" t="s">
        <v>136</v>
      </c>
      <c r="C588" s="82"/>
      <c r="D588" s="113">
        <v>0</v>
      </c>
      <c r="E588" s="114">
        <v>0</v>
      </c>
      <c r="F588" s="114">
        <v>0</v>
      </c>
      <c r="G588" s="114">
        <v>0</v>
      </c>
      <c r="H588" s="115">
        <v>0</v>
      </c>
      <c r="L588" t="str">
        <f t="shared" si="36"/>
        <v>PPA</v>
      </c>
      <c r="M588" t="str">
        <f t="shared" si="35"/>
        <v>Condon Wind Power</v>
      </c>
      <c r="N588" t="str">
        <f t="shared" si="37"/>
        <v>Adjustment for Events Beyond Control</v>
      </c>
    </row>
    <row r="589" spans="1:14" x14ac:dyDescent="0.25">
      <c r="A589" s="79"/>
      <c r="B589" s="95"/>
      <c r="C589" s="79"/>
      <c r="D589" s="94"/>
      <c r="E589" s="94"/>
      <c r="F589" s="94"/>
      <c r="G589" s="94"/>
      <c r="H589" s="94"/>
      <c r="L589" t="str">
        <f t="shared" si="36"/>
        <v>PPA</v>
      </c>
      <c r="M589" t="str">
        <f t="shared" si="35"/>
        <v>Condon Wind Power</v>
      </c>
    </row>
    <row r="590" spans="1:14" ht="18.75" x14ac:dyDescent="0.3">
      <c r="A590" s="81" t="s">
        <v>150</v>
      </c>
      <c r="B590" s="79"/>
      <c r="C590" s="82"/>
      <c r="D590" s="116">
        <f>SUM(D562,D567,D573,D586,D588)</f>
        <v>0</v>
      </c>
      <c r="E590" s="116">
        <f>SUM(E562,E567,E573,E586,E588)</f>
        <v>1063</v>
      </c>
      <c r="F590" s="116">
        <f>SUM(F562,F567,F573,F586,F588)</f>
        <v>446</v>
      </c>
      <c r="G590" s="116">
        <f>SUM(G562,G567,G573,G586,G588)</f>
        <v>0</v>
      </c>
      <c r="H590" s="117">
        <f>SUM(H562,H567,H573,H586,H588)</f>
        <v>0</v>
      </c>
      <c r="L590" t="str">
        <f t="shared" si="36"/>
        <v>PPA</v>
      </c>
      <c r="M590" t="str">
        <f t="shared" si="35"/>
        <v>Condon Wind Power</v>
      </c>
    </row>
    <row r="591" spans="1:14" x14ac:dyDescent="0.25">
      <c r="A591" s="79"/>
      <c r="B591" s="95"/>
      <c r="C591" s="118" t="s">
        <v>138</v>
      </c>
      <c r="D591" s="94">
        <v>0</v>
      </c>
      <c r="E591" s="94">
        <v>1063</v>
      </c>
      <c r="F591" s="94">
        <v>446</v>
      </c>
      <c r="G591" s="94">
        <v>0</v>
      </c>
      <c r="H591" s="94">
        <v>0</v>
      </c>
      <c r="L591" t="str">
        <f t="shared" si="36"/>
        <v>PPA</v>
      </c>
      <c r="M591" t="str">
        <f t="shared" si="35"/>
        <v>Condon Wind Power</v>
      </c>
    </row>
    <row r="592" spans="1:14" x14ac:dyDescent="0.25">
      <c r="A592" s="79" t="str">
        <f>IF(ISBLANK(VLOOKUP($A556,tblFacility,MATCH("Notes",tvFacility,0),FALSE)),"",VLOOKUP($A556,tblFacility,MATCH("Notes",tvFacility,0),FALSE))</f>
        <v/>
      </c>
      <c r="B592" s="79"/>
      <c r="C592" s="79"/>
      <c r="D592" s="80"/>
      <c r="E592" s="80"/>
      <c r="F592" s="80"/>
      <c r="G592" s="80"/>
      <c r="H592" s="80"/>
      <c r="L592" t="str">
        <f t="shared" si="36"/>
        <v>PPA</v>
      </c>
      <c r="M592" t="str">
        <f t="shared" si="35"/>
        <v>Condon Wind Power</v>
      </c>
    </row>
    <row r="593" spans="1:14" x14ac:dyDescent="0.25">
      <c r="L593" t="str">
        <f t="shared" si="36"/>
        <v>PPA</v>
      </c>
      <c r="M593" t="str">
        <f t="shared" si="35"/>
        <v>Condon Wind Power</v>
      </c>
    </row>
    <row r="594" spans="1:14" ht="21" x14ac:dyDescent="0.35">
      <c r="A594" s="74">
        <f>A556+1</f>
        <v>15</v>
      </c>
      <c r="B594" s="74"/>
      <c r="C594" s="75" t="str">
        <f>VLOOKUP(A594,tblFacility,MATCH("Facility Name",tvFacility,0),FALSE)</f>
        <v>Condon Wind Power Phase II</v>
      </c>
      <c r="D594" s="76"/>
      <c r="E594" s="77"/>
      <c r="F594" s="77"/>
      <c r="G594" s="77"/>
      <c r="H594" s="78"/>
      <c r="L594" t="str">
        <f t="shared" si="36"/>
        <v>PPA</v>
      </c>
      <c r="M594" t="str">
        <f>C594</f>
        <v>Condon Wind Power Phase II</v>
      </c>
    </row>
    <row r="595" spans="1:14" x14ac:dyDescent="0.25">
      <c r="A595" s="79"/>
      <c r="B595" s="79"/>
      <c r="C595" s="79" t="str">
        <f>VLOOKUP(A594,tblFacility,MATCH("Facility Status",tvFacility,0),FALSE)</f>
        <v>REC only</v>
      </c>
      <c r="D595" s="80"/>
      <c r="E595" s="80"/>
      <c r="F595" s="80"/>
      <c r="G595" s="80"/>
      <c r="H595" s="80"/>
      <c r="L595" t="str">
        <f t="shared" si="36"/>
        <v>PPA</v>
      </c>
      <c r="M595" t="str">
        <f t="shared" ref="M595:M631" si="38">M594</f>
        <v>Condon Wind Power Phase II</v>
      </c>
    </row>
    <row r="596" spans="1:14" ht="18.75" x14ac:dyDescent="0.3">
      <c r="A596" s="81" t="s">
        <v>146</v>
      </c>
      <c r="B596" s="81"/>
      <c r="C596" s="79"/>
      <c r="D596" s="19">
        <f>E596-1</f>
        <v>2019</v>
      </c>
      <c r="E596" s="19">
        <f>F596-1</f>
        <v>2020</v>
      </c>
      <c r="F596" s="19">
        <f>G596-1</f>
        <v>2021</v>
      </c>
      <c r="G596" s="19">
        <f>H596-1</f>
        <v>2022</v>
      </c>
      <c r="H596" s="19">
        <f>nReportingYear</f>
        <v>2023</v>
      </c>
      <c r="L596" t="str">
        <f t="shared" si="36"/>
        <v>PPA</v>
      </c>
      <c r="M596" t="str">
        <f t="shared" si="38"/>
        <v>Condon Wind Power Phase II</v>
      </c>
    </row>
    <row r="597" spans="1:14" x14ac:dyDescent="0.25">
      <c r="A597" s="79"/>
      <c r="B597" s="2" t="str">
        <f>"Total MWh Produced from " &amp;C594</f>
        <v>Total MWh Produced from Condon Wind Power Phase II</v>
      </c>
      <c r="C597" s="82"/>
      <c r="D597" s="83">
        <f>VLOOKUP($A594,tblTotalMWh,MATCH(D596,tvTotalMWh,0),FALSE)</f>
        <v>604</v>
      </c>
      <c r="E597" s="83">
        <f>VLOOKUP($A594,tblTotalMWh,MATCH(E596,tvTotalMWh,0),FALSE)</f>
        <v>478</v>
      </c>
      <c r="F597" s="83">
        <f>VLOOKUP($A594,tblTotalMWh,MATCH(F596,tvTotalMWh,0),FALSE)</f>
        <v>451</v>
      </c>
      <c r="G597" s="83">
        <f>VLOOKUP($A594,tblTotalMWh,MATCH(G596,tvTotalMWh,0),FALSE)</f>
        <v>0</v>
      </c>
      <c r="H597" s="84">
        <f>VLOOKUP($A594,tblTotalMWh,MATCH(H596,tvTotalMWh,0),FALSE)</f>
        <v>0</v>
      </c>
      <c r="L597" t="str">
        <f t="shared" si="36"/>
        <v>PPA</v>
      </c>
      <c r="M597" t="str">
        <f t="shared" si="38"/>
        <v>Condon Wind Power Phase II</v>
      </c>
      <c r="N597" t="str">
        <f t="shared" si="37"/>
        <v>Total MWh Produced from Condon Wind Power Phase II</v>
      </c>
    </row>
    <row r="598" spans="1:14" x14ac:dyDescent="0.25">
      <c r="A598" s="79"/>
      <c r="B598" s="2" t="s">
        <v>105</v>
      </c>
      <c r="C598" s="82"/>
      <c r="D598" s="218">
        <f>VLOOKUP($A594,tblFacility,MATCH("% Qualifying under RCW 19.285",tvFacility,0),FALSE)</f>
        <v>1</v>
      </c>
      <c r="E598" s="218">
        <f>VLOOKUP($A594,tblFacility,MATCH("% Qualifying under RCW 19.285",tvFacility,0),FALSE)</f>
        <v>1</v>
      </c>
      <c r="F598" s="218">
        <f>VLOOKUP($A594,tblFacility,MATCH("% Qualifying under RCW 19.285",tvFacility,0),FALSE)</f>
        <v>1</v>
      </c>
      <c r="G598" s="218">
        <f>VLOOKUP($A594,tblFacility,MATCH("% Qualifying under RCW 19.285",tvFacility,0),FALSE)</f>
        <v>1</v>
      </c>
      <c r="H598" s="219">
        <f>VLOOKUP($A594,tblFacility,MATCH("% Qualifying under RCW 19.285",tvFacility,0),FALSE)</f>
        <v>1</v>
      </c>
      <c r="L598" t="str">
        <f t="shared" si="36"/>
        <v>PPA</v>
      </c>
      <c r="M598" t="str">
        <f t="shared" si="38"/>
        <v>Condon Wind Power Phase II</v>
      </c>
      <c r="N598" t="str">
        <f t="shared" si="37"/>
        <v>Percent of MWh Qualifying Under RCW 19.285</v>
      </c>
    </row>
    <row r="599" spans="1:14" x14ac:dyDescent="0.25">
      <c r="A599" s="79"/>
      <c r="B599" s="2" t="s">
        <v>147</v>
      </c>
      <c r="C599" s="82"/>
      <c r="D599" s="85">
        <f>VLOOKUP($A594,tblFacility,MATCH("% Qualifying Allocated to WA",tvFacility,0),FALSE)</f>
        <v>1</v>
      </c>
      <c r="E599" s="85">
        <f>VLOOKUP($A594,tblFacility,MATCH("% Qualifying Allocated to WA",tvFacility,0),FALSE)</f>
        <v>1</v>
      </c>
      <c r="F599" s="85">
        <f>VLOOKUP($A594,tblFacility,MATCH("% Qualifying Allocated to WA",tvFacility,0),FALSE)</f>
        <v>1</v>
      </c>
      <c r="G599" s="85">
        <f>VLOOKUP($A594,tblFacility,MATCH("% Qualifying Allocated to WA",tvFacility,0),FALSE)</f>
        <v>1</v>
      </c>
      <c r="H599" s="86">
        <f>VLOOKUP($A594,tblFacility,MATCH("% Qualifying Allocated to WA",tvFacility,0),FALSE)</f>
        <v>1</v>
      </c>
      <c r="L599" t="str">
        <f t="shared" si="36"/>
        <v>PPA</v>
      </c>
      <c r="M599" t="str">
        <f t="shared" si="38"/>
        <v>Condon Wind Power Phase II</v>
      </c>
      <c r="N599" t="str">
        <f t="shared" si="37"/>
        <v>Percent of Qualifying MWh Allocated to WA</v>
      </c>
    </row>
    <row r="600" spans="1:14" x14ac:dyDescent="0.25">
      <c r="A600" s="79"/>
      <c r="B600" s="1" t="s">
        <v>104</v>
      </c>
      <c r="C600" s="95"/>
      <c r="D600" s="220">
        <f>ROUNDDOWN(D597*D598*D599,0)</f>
        <v>604</v>
      </c>
      <c r="E600" s="220">
        <f>ROUNDDOWN(E597*E598*E599,0)</f>
        <v>478</v>
      </c>
      <c r="F600" s="220">
        <f>ROUNDDOWN(F597*F598*F599,0)</f>
        <v>451</v>
      </c>
      <c r="G600" s="220">
        <f>ROUNDDOWN(G597*G598*G599,0)</f>
        <v>0</v>
      </c>
      <c r="H600" s="220">
        <f>ROUNDDOWN(H597*H598*H599,0)</f>
        <v>0</v>
      </c>
      <c r="L600" t="str">
        <f t="shared" si="36"/>
        <v>PPA</v>
      </c>
      <c r="M600" t="str">
        <f t="shared" si="38"/>
        <v>Condon Wind Power Phase II</v>
      </c>
      <c r="N600" t="str">
        <f t="shared" si="37"/>
        <v>Eligible MWh Available for RCW 19.285 Compliance</v>
      </c>
    </row>
    <row r="601" spans="1:14" x14ac:dyDescent="0.25">
      <c r="A601" s="79"/>
      <c r="B601" s="79"/>
      <c r="C601" s="79"/>
      <c r="D601" s="87"/>
      <c r="E601" s="87"/>
      <c r="F601" s="87"/>
      <c r="G601" s="88"/>
      <c r="H601" s="89"/>
      <c r="L601" t="str">
        <f t="shared" si="36"/>
        <v>PPA</v>
      </c>
      <c r="M601" t="str">
        <f t="shared" si="38"/>
        <v>Condon Wind Power Phase II</v>
      </c>
    </row>
    <row r="602" spans="1:14" ht="18.75" x14ac:dyDescent="0.3">
      <c r="A602" s="81" t="s">
        <v>148</v>
      </c>
      <c r="B602" s="79"/>
      <c r="C602" s="79"/>
      <c r="D602" s="19">
        <f>E602-1</f>
        <v>2019</v>
      </c>
      <c r="E602" s="19">
        <f>F602-1</f>
        <v>2020</v>
      </c>
      <c r="F602" s="19">
        <f>G602-1</f>
        <v>2021</v>
      </c>
      <c r="G602" s="19">
        <f>H602-1</f>
        <v>2022</v>
      </c>
      <c r="H602" s="19">
        <f>nReportingYear</f>
        <v>2023</v>
      </c>
      <c r="L602" t="str">
        <f t="shared" si="36"/>
        <v>PPA</v>
      </c>
      <c r="M602" t="str">
        <f t="shared" si="38"/>
        <v>Condon Wind Power Phase II</v>
      </c>
    </row>
    <row r="603" spans="1:14" x14ac:dyDescent="0.25">
      <c r="A603" s="79"/>
      <c r="B603" s="2" t="s">
        <v>115</v>
      </c>
      <c r="C603" s="82"/>
      <c r="D603" s="124">
        <v>0</v>
      </c>
      <c r="E603" s="125">
        <v>0</v>
      </c>
      <c r="F603" s="125">
        <v>0</v>
      </c>
      <c r="G603" s="125">
        <v>0</v>
      </c>
      <c r="H603" s="126">
        <v>0</v>
      </c>
      <c r="L603" t="str">
        <f t="shared" si="36"/>
        <v>PPA</v>
      </c>
      <c r="M603" t="str">
        <f t="shared" si="38"/>
        <v>Condon Wind Power Phase II</v>
      </c>
      <c r="N603" t="str">
        <f t="shared" si="37"/>
        <v>Extra Apprenticeship Credit</v>
      </c>
    </row>
    <row r="604" spans="1:14" x14ac:dyDescent="0.25">
      <c r="A604" s="79"/>
      <c r="B604" s="2" t="s">
        <v>119</v>
      </c>
      <c r="C604" s="82"/>
      <c r="D604" s="29">
        <v>0</v>
      </c>
      <c r="E604" s="127">
        <v>0</v>
      </c>
      <c r="F604" s="127">
        <v>0</v>
      </c>
      <c r="G604" s="127">
        <v>0</v>
      </c>
      <c r="H604" s="128">
        <v>0</v>
      </c>
      <c r="L604" t="str">
        <f t="shared" si="36"/>
        <v>PPA</v>
      </c>
      <c r="M604" t="str">
        <f t="shared" si="38"/>
        <v>Condon Wind Power Phase II</v>
      </c>
      <c r="N604" t="str">
        <f t="shared" si="37"/>
        <v>Distributed Generation Bonus</v>
      </c>
    </row>
    <row r="605" spans="1:14" x14ac:dyDescent="0.25">
      <c r="A605" s="79"/>
      <c r="B605" s="1" t="s">
        <v>120</v>
      </c>
      <c r="C605" s="95"/>
      <c r="D605" s="90">
        <f>ROUND(D603+D604,0)</f>
        <v>0</v>
      </c>
      <c r="E605" s="90">
        <f>ROUND(E603+E604,0)</f>
        <v>0</v>
      </c>
      <c r="F605" s="90">
        <f>ROUND(F603+F604,0)</f>
        <v>0</v>
      </c>
      <c r="G605" s="90">
        <f>ROUND(G603+G604,0)</f>
        <v>0</v>
      </c>
      <c r="H605" s="90">
        <f>ROUND(H603+H604,0)</f>
        <v>0</v>
      </c>
      <c r="L605" t="str">
        <f t="shared" si="36"/>
        <v>PPA</v>
      </c>
      <c r="M605" t="str">
        <f t="shared" si="38"/>
        <v>Condon Wind Power Phase II</v>
      </c>
      <c r="N605" t="str">
        <f t="shared" si="37"/>
        <v>Total Quantity from Non REC Eligible Generation</v>
      </c>
    </row>
    <row r="606" spans="1:14" x14ac:dyDescent="0.25">
      <c r="A606" s="79"/>
      <c r="B606" s="79"/>
      <c r="C606" s="79"/>
      <c r="D606" s="91"/>
      <c r="E606" s="91"/>
      <c r="F606" s="91"/>
      <c r="G606" s="91"/>
      <c r="H606" s="92"/>
      <c r="L606" t="str">
        <f t="shared" si="36"/>
        <v>PPA</v>
      </c>
      <c r="M606" t="str">
        <f t="shared" si="38"/>
        <v>Condon Wind Power Phase II</v>
      </c>
    </row>
    <row r="607" spans="1:14" ht="18.75" x14ac:dyDescent="0.3">
      <c r="A607" s="81" t="s">
        <v>149</v>
      </c>
      <c r="B607" s="79"/>
      <c r="C607" s="79"/>
      <c r="D607" s="19">
        <f>E607-1</f>
        <v>2019</v>
      </c>
      <c r="E607" s="19">
        <f>F607-1</f>
        <v>2020</v>
      </c>
      <c r="F607" s="19">
        <f>G607-1</f>
        <v>2021</v>
      </c>
      <c r="G607" s="19">
        <f>H607-1</f>
        <v>2022</v>
      </c>
      <c r="H607" s="19">
        <f>nReportingYear</f>
        <v>2023</v>
      </c>
      <c r="L607" t="str">
        <f t="shared" si="36"/>
        <v>PPA</v>
      </c>
      <c r="M607" t="str">
        <f t="shared" si="38"/>
        <v>Condon Wind Power Phase II</v>
      </c>
    </row>
    <row r="608" spans="1:14" x14ac:dyDescent="0.25">
      <c r="A608" s="79"/>
      <c r="B608" s="2" t="s">
        <v>140</v>
      </c>
      <c r="C608" s="82"/>
      <c r="D608" s="83">
        <f>-VLOOKUP($A594,tblSales,MATCH(D607,tvSales,0),FALSE)</f>
        <v>0</v>
      </c>
      <c r="E608" s="83">
        <f>-VLOOKUP($A594,tblSales,MATCH(E607,tvSales,0),FALSE)</f>
        <v>0</v>
      </c>
      <c r="F608" s="83">
        <f>-VLOOKUP($A594,tblSales,MATCH(F607,tvSales,0),FALSE)</f>
        <v>0</v>
      </c>
      <c r="G608" s="83">
        <f>-VLOOKUP($A594,tblSales,MATCH(G607,tvSales,0),FALSE)</f>
        <v>0</v>
      </c>
      <c r="H608" s="84">
        <f>-VLOOKUP($A594,tblSales,MATCH(H607,tvSales,0),FALSE)</f>
        <v>0</v>
      </c>
      <c r="L608" t="str">
        <f t="shared" si="36"/>
        <v>PPA</v>
      </c>
      <c r="M608" t="str">
        <f t="shared" si="38"/>
        <v>Condon Wind Power Phase II</v>
      </c>
      <c r="N608" t="str">
        <f t="shared" si="37"/>
        <v>Quantity of RECs Sold</v>
      </c>
    </row>
    <row r="609" spans="1:14" x14ac:dyDescent="0.25">
      <c r="A609" s="79"/>
      <c r="B609" s="93" t="s">
        <v>141</v>
      </c>
      <c r="C609" s="8"/>
      <c r="D609" s="119">
        <v>0</v>
      </c>
      <c r="E609" s="119">
        <v>0</v>
      </c>
      <c r="F609" s="119">
        <v>0</v>
      </c>
      <c r="G609" s="119">
        <v>0</v>
      </c>
      <c r="H609" s="120">
        <v>0</v>
      </c>
      <c r="L609" t="str">
        <f t="shared" si="36"/>
        <v>PPA</v>
      </c>
      <c r="M609" t="str">
        <f t="shared" si="38"/>
        <v>Condon Wind Power Phase II</v>
      </c>
      <c r="N609" t="str">
        <f t="shared" si="37"/>
        <v>Bonus Incentives Transferred</v>
      </c>
    </row>
    <row r="610" spans="1:14" x14ac:dyDescent="0.25">
      <c r="A610" s="79"/>
      <c r="B610" s="93" t="s">
        <v>142</v>
      </c>
      <c r="D610" s="121">
        <f>IF(VLOOKUP($A594,tblFacility,MATCH("Extra Apprenticeship Credit Eligibility",tvFacility,0),FALSE)="Y",ROUND(nApprenticeshipBonus*D608,0),0)</f>
        <v>0</v>
      </c>
      <c r="E610" s="122">
        <f>IF(VLOOKUP($A594,tblFacility,MATCH("Extra Apprenticeship Credit Eligibility",tvFacility,0),FALSE)="Y",ROUND(nApprenticeshipBonus*E608,0),0)</f>
        <v>0</v>
      </c>
      <c r="F610" s="122">
        <f>IF(VLOOKUP($A594,tblFacility,MATCH("Extra Apprenticeship Credit Eligibility",tvFacility,0),FALSE)="Y",ROUND(nApprenticeshipBonus*F608,0),0)</f>
        <v>0</v>
      </c>
      <c r="G610" s="122">
        <f>IF(VLOOKUP($A594,tblFacility,MATCH("Extra Apprenticeship Credit Eligibility",tvFacility,0),FALSE)="Y",ROUND(nApprenticeshipBonus*G608,0),0)</f>
        <v>0</v>
      </c>
      <c r="H610" s="123">
        <f>IF(VLOOKUP($A594,tblFacility,MATCH("Extra Apprenticeship Credit Eligibility",tvFacility,0),FALSE)="Y",ROUND(nApprenticeshipBonus*H608,0),0)</f>
        <v>0</v>
      </c>
      <c r="L610" t="str">
        <f t="shared" si="36"/>
        <v>PPA</v>
      </c>
      <c r="M610" t="str">
        <f t="shared" si="38"/>
        <v>Condon Wind Power Phase II</v>
      </c>
      <c r="N610" t="str">
        <f t="shared" si="37"/>
        <v>Bonus Incentives Not Realized</v>
      </c>
    </row>
    <row r="611" spans="1:14" x14ac:dyDescent="0.25">
      <c r="A611" s="79"/>
      <c r="B611" s="1" t="s">
        <v>143</v>
      </c>
      <c r="C611" s="79"/>
      <c r="D611" s="94">
        <f>SUM(D608:D610)</f>
        <v>0</v>
      </c>
      <c r="E611" s="94">
        <f>SUM(E608:E610)</f>
        <v>0</v>
      </c>
      <c r="F611" s="94">
        <f>SUM(F608:F610)</f>
        <v>0</v>
      </c>
      <c r="G611" s="94">
        <f>SUM(G608:G610)</f>
        <v>0</v>
      </c>
      <c r="H611" s="94">
        <f>SUM(H608:H610)</f>
        <v>0</v>
      </c>
      <c r="L611" t="str">
        <f t="shared" si="36"/>
        <v>PPA</v>
      </c>
      <c r="M611" t="str">
        <f t="shared" si="38"/>
        <v>Condon Wind Power Phase II</v>
      </c>
      <c r="N611" t="str">
        <f t="shared" si="37"/>
        <v>Total Sold / Transferred / Unrealized</v>
      </c>
    </row>
    <row r="612" spans="1:14" x14ac:dyDescent="0.25">
      <c r="A612" s="79"/>
      <c r="B612" s="95"/>
      <c r="C612" s="79"/>
      <c r="D612" s="88"/>
      <c r="E612" s="88"/>
      <c r="F612" s="88"/>
      <c r="G612" s="88"/>
      <c r="H612" s="94"/>
      <c r="L612" t="str">
        <f t="shared" si="36"/>
        <v>PPA</v>
      </c>
      <c r="M612" t="str">
        <f t="shared" si="38"/>
        <v>Condon Wind Power Phase II</v>
      </c>
    </row>
    <row r="613" spans="1:14" ht="18.75" x14ac:dyDescent="0.3">
      <c r="A613" s="81" t="s">
        <v>134</v>
      </c>
      <c r="B613" s="79"/>
      <c r="C613" s="79"/>
      <c r="D613" s="19">
        <f>E613-1</f>
        <v>2019</v>
      </c>
      <c r="E613" s="19">
        <f>F613-1</f>
        <v>2020</v>
      </c>
      <c r="F613" s="19">
        <f>G613-1</f>
        <v>2021</v>
      </c>
      <c r="G613" s="19">
        <f>H613-1</f>
        <v>2022</v>
      </c>
      <c r="H613" s="19">
        <f>nReportingYear</f>
        <v>2023</v>
      </c>
      <c r="L613" t="str">
        <f t="shared" si="36"/>
        <v>PPA</v>
      </c>
      <c r="M613" t="str">
        <f t="shared" si="38"/>
        <v>Condon Wind Power Phase II</v>
      </c>
    </row>
    <row r="614" spans="1:14" x14ac:dyDescent="0.25">
      <c r="A614" s="79"/>
      <c r="B614" s="2" t="str">
        <f>(D613-1) &amp; " Surplus Applied to " &amp; D613</f>
        <v>2018 Surplus Applied to 2019</v>
      </c>
      <c r="C614" s="79"/>
      <c r="D614" s="96">
        <v>0</v>
      </c>
      <c r="E614" s="97"/>
      <c r="F614" s="97"/>
      <c r="G614" s="97"/>
      <c r="H614" s="98"/>
      <c r="L614" t="str">
        <f t="shared" si="36"/>
        <v>PPA</v>
      </c>
      <c r="M614" t="str">
        <f t="shared" si="38"/>
        <v>Condon Wind Power Phase II</v>
      </c>
      <c r="N614" t="str">
        <f t="shared" si="37"/>
        <v>2018 Surplus Applied to 2019</v>
      </c>
    </row>
    <row r="615" spans="1:14" x14ac:dyDescent="0.25">
      <c r="A615" s="79"/>
      <c r="B615" s="2" t="str">
        <f>D613 &amp; " Surplus Applied to " &amp; (D613-1)</f>
        <v>2019 Surplus Applied to 2018</v>
      </c>
      <c r="C615" s="79"/>
      <c r="D615" s="99">
        <v>0</v>
      </c>
      <c r="E615" s="100"/>
      <c r="F615" s="100"/>
      <c r="G615" s="100"/>
      <c r="H615" s="101"/>
      <c r="L615" t="str">
        <f t="shared" si="36"/>
        <v>PPA</v>
      </c>
      <c r="M615" t="str">
        <f t="shared" si="38"/>
        <v>Condon Wind Power Phase II</v>
      </c>
      <c r="N615" t="str">
        <f t="shared" si="37"/>
        <v>2019 Surplus Applied to 2018</v>
      </c>
    </row>
    <row r="616" spans="1:14" x14ac:dyDescent="0.25">
      <c r="A616" s="79"/>
      <c r="B616" s="2" t="str">
        <f>(E613-1) &amp; " Surplus Applied to " &amp; E613</f>
        <v>2019 Surplus Applied to 2020</v>
      </c>
      <c r="C616" s="79"/>
      <c r="D616" s="102">
        <f>-E616</f>
        <v>-604</v>
      </c>
      <c r="E616" s="103">
        <v>604</v>
      </c>
      <c r="F616" s="48"/>
      <c r="G616" s="48"/>
      <c r="H616" s="49"/>
      <c r="L616" t="str">
        <f t="shared" si="36"/>
        <v>PPA</v>
      </c>
      <c r="M616" t="str">
        <f t="shared" si="38"/>
        <v>Condon Wind Power Phase II</v>
      </c>
      <c r="N616" t="str">
        <f t="shared" si="37"/>
        <v>2019 Surplus Applied to 2020</v>
      </c>
    </row>
    <row r="617" spans="1:14" x14ac:dyDescent="0.25">
      <c r="A617" s="79"/>
      <c r="B617" s="2" t="str">
        <f>E613 &amp; " Surplus Applied to " &amp; (E613-1)</f>
        <v>2020 Surplus Applied to 2019</v>
      </c>
      <c r="C617" s="79"/>
      <c r="D617" s="104">
        <f>-E617</f>
        <v>0</v>
      </c>
      <c r="E617" s="105">
        <v>0</v>
      </c>
      <c r="F617" s="100"/>
      <c r="G617" s="100"/>
      <c r="H617" s="101"/>
      <c r="L617" t="str">
        <f t="shared" si="36"/>
        <v>PPA</v>
      </c>
      <c r="M617" t="str">
        <f t="shared" si="38"/>
        <v>Condon Wind Power Phase II</v>
      </c>
      <c r="N617" t="str">
        <f t="shared" si="37"/>
        <v>2020 Surplus Applied to 2019</v>
      </c>
    </row>
    <row r="618" spans="1:14" x14ac:dyDescent="0.25">
      <c r="A618" s="79"/>
      <c r="B618" s="2" t="str">
        <f>(F613-1) &amp; " Surplus Applied to " &amp; F613</f>
        <v>2020 Surplus Applied to 2021</v>
      </c>
      <c r="C618" s="79"/>
      <c r="D618" s="54"/>
      <c r="E618" s="106">
        <f>-F618</f>
        <v>0</v>
      </c>
      <c r="F618" s="51">
        <v>0</v>
      </c>
      <c r="G618" s="52"/>
      <c r="H618" s="53"/>
      <c r="L618" t="str">
        <f t="shared" si="36"/>
        <v>PPA</v>
      </c>
      <c r="M618" t="str">
        <f t="shared" si="38"/>
        <v>Condon Wind Power Phase II</v>
      </c>
      <c r="N618" t="str">
        <f t="shared" si="37"/>
        <v>2020 Surplus Applied to 2021</v>
      </c>
    </row>
    <row r="619" spans="1:14" x14ac:dyDescent="0.25">
      <c r="A619" s="79"/>
      <c r="B619" s="2" t="str">
        <f>F613 &amp; " Surplus Applied to " &amp; (F613-1)</f>
        <v>2021 Surplus Applied to 2020</v>
      </c>
      <c r="C619" s="79"/>
      <c r="D619" s="107"/>
      <c r="E619" s="108">
        <f>-F619</f>
        <v>0</v>
      </c>
      <c r="F619" s="105">
        <v>0</v>
      </c>
      <c r="G619" s="100"/>
      <c r="H619" s="101"/>
      <c r="L619" t="str">
        <f t="shared" si="36"/>
        <v>PPA</v>
      </c>
      <c r="M619" t="str">
        <f t="shared" si="38"/>
        <v>Condon Wind Power Phase II</v>
      </c>
      <c r="N619" t="str">
        <f t="shared" si="37"/>
        <v>2021 Surplus Applied to 2020</v>
      </c>
    </row>
    <row r="620" spans="1:14" x14ac:dyDescent="0.25">
      <c r="A620" s="79"/>
      <c r="B620" s="2" t="str">
        <f>(G613-1) &amp; " Surplus Applied to " &amp; G613</f>
        <v>2021 Surplus Applied to 2022</v>
      </c>
      <c r="C620" s="79"/>
      <c r="D620" s="54"/>
      <c r="E620" s="52"/>
      <c r="F620" s="106">
        <f>-G620</f>
        <v>0</v>
      </c>
      <c r="G620" s="51">
        <v>0</v>
      </c>
      <c r="H620" s="53"/>
      <c r="L620" t="str">
        <f t="shared" si="36"/>
        <v>PPA</v>
      </c>
      <c r="M620" t="str">
        <f t="shared" si="38"/>
        <v>Condon Wind Power Phase II</v>
      </c>
      <c r="N620" t="str">
        <f t="shared" si="37"/>
        <v>2021 Surplus Applied to 2022</v>
      </c>
    </row>
    <row r="621" spans="1:14" x14ac:dyDescent="0.25">
      <c r="A621" s="79"/>
      <c r="B621" s="2" t="str">
        <f>G613 &amp; " Surplus Applied to " &amp; (G613-1)</f>
        <v>2022 Surplus Applied to 2021</v>
      </c>
      <c r="C621" s="79"/>
      <c r="D621" s="107"/>
      <c r="E621" s="100"/>
      <c r="F621" s="108">
        <f>-G621</f>
        <v>0</v>
      </c>
      <c r="G621" s="105">
        <v>0</v>
      </c>
      <c r="H621" s="101"/>
      <c r="L621" t="str">
        <f t="shared" si="36"/>
        <v>PPA</v>
      </c>
      <c r="M621" t="str">
        <f t="shared" si="38"/>
        <v>Condon Wind Power Phase II</v>
      </c>
      <c r="N621" t="str">
        <f t="shared" si="37"/>
        <v>2022 Surplus Applied to 2021</v>
      </c>
    </row>
    <row r="622" spans="1:14" x14ac:dyDescent="0.25">
      <c r="A622" s="79"/>
      <c r="B622" s="2" t="str">
        <f>(H613-1) &amp; " Surplus Applied to " &amp; H613</f>
        <v>2022 Surplus Applied to 2023</v>
      </c>
      <c r="C622" s="79"/>
      <c r="D622" s="54"/>
      <c r="E622" s="52"/>
      <c r="F622" s="52"/>
      <c r="G622" s="106">
        <f>-H622</f>
        <v>0</v>
      </c>
      <c r="H622" s="55">
        <v>0</v>
      </c>
      <c r="L622" t="str">
        <f t="shared" si="36"/>
        <v>PPA</v>
      </c>
      <c r="M622" t="str">
        <f t="shared" si="38"/>
        <v>Condon Wind Power Phase II</v>
      </c>
      <c r="N622" t="str">
        <f t="shared" si="37"/>
        <v>2022 Surplus Applied to 2023</v>
      </c>
    </row>
    <row r="623" spans="1:14" x14ac:dyDescent="0.25">
      <c r="A623" s="79"/>
      <c r="B623" s="2" t="str">
        <f>H613 &amp; " Surplus Applied to " &amp; (H613-1)</f>
        <v>2023 Surplus Applied to 2022</v>
      </c>
      <c r="C623" s="79"/>
      <c r="D623" s="109"/>
      <c r="E623" s="110"/>
      <c r="F623" s="110"/>
      <c r="G623" s="111">
        <f>-H623</f>
        <v>0</v>
      </c>
      <c r="H623" s="112">
        <v>0</v>
      </c>
      <c r="L623" t="str">
        <f t="shared" si="36"/>
        <v>PPA</v>
      </c>
      <c r="M623" t="str">
        <f t="shared" si="38"/>
        <v>Condon Wind Power Phase II</v>
      </c>
      <c r="N623" t="str">
        <f t="shared" si="37"/>
        <v>2023 Surplus Applied to 2022</v>
      </c>
    </row>
    <row r="624" spans="1:14" x14ac:dyDescent="0.25">
      <c r="A624" s="79"/>
      <c r="B624" s="1" t="s">
        <v>135</v>
      </c>
      <c r="C624" s="79"/>
      <c r="D624" s="94">
        <f>SUM(D614:D623)</f>
        <v>-604</v>
      </c>
      <c r="E624" s="94">
        <f>SUM(E614:E623)</f>
        <v>604</v>
      </c>
      <c r="F624" s="94">
        <f>SUM(F614:F623)</f>
        <v>0</v>
      </c>
      <c r="G624" s="94">
        <f>SUM(G614:G623)</f>
        <v>0</v>
      </c>
      <c r="H624" s="94">
        <f>SUM(H614:H623)</f>
        <v>0</v>
      </c>
      <c r="L624" t="str">
        <f t="shared" si="36"/>
        <v>PPA</v>
      </c>
      <c r="M624" t="str">
        <f t="shared" si="38"/>
        <v>Condon Wind Power Phase II</v>
      </c>
      <c r="N624" t="str">
        <f t="shared" si="37"/>
        <v>Net Surplus Adjustments</v>
      </c>
    </row>
    <row r="625" spans="1:14" x14ac:dyDescent="0.25">
      <c r="A625" s="79"/>
      <c r="B625" s="95"/>
      <c r="C625" s="79"/>
      <c r="D625" s="94"/>
      <c r="E625" s="94"/>
      <c r="F625" s="94"/>
      <c r="G625" s="94"/>
      <c r="H625" s="94"/>
      <c r="L625" t="str">
        <f t="shared" si="36"/>
        <v>PPA</v>
      </c>
      <c r="M625" t="str">
        <f t="shared" si="38"/>
        <v>Condon Wind Power Phase II</v>
      </c>
    </row>
    <row r="626" spans="1:14" x14ac:dyDescent="0.25">
      <c r="A626" s="79"/>
      <c r="B626" s="1" t="s">
        <v>136</v>
      </c>
      <c r="C626" s="82"/>
      <c r="D626" s="113">
        <v>0</v>
      </c>
      <c r="E626" s="114">
        <v>0</v>
      </c>
      <c r="F626" s="114">
        <v>0</v>
      </c>
      <c r="G626" s="114">
        <v>0</v>
      </c>
      <c r="H626" s="115">
        <v>0</v>
      </c>
      <c r="L626" t="str">
        <f t="shared" si="36"/>
        <v>PPA</v>
      </c>
      <c r="M626" t="str">
        <f t="shared" si="38"/>
        <v>Condon Wind Power Phase II</v>
      </c>
      <c r="N626" t="str">
        <f t="shared" si="37"/>
        <v>Adjustment for Events Beyond Control</v>
      </c>
    </row>
    <row r="627" spans="1:14" x14ac:dyDescent="0.25">
      <c r="A627" s="79"/>
      <c r="B627" s="95"/>
      <c r="C627" s="79"/>
      <c r="D627" s="94"/>
      <c r="E627" s="94"/>
      <c r="F627" s="94"/>
      <c r="G627" s="94"/>
      <c r="H627" s="94"/>
      <c r="L627" t="str">
        <f t="shared" si="36"/>
        <v>PPA</v>
      </c>
      <c r="M627" t="str">
        <f t="shared" si="38"/>
        <v>Condon Wind Power Phase II</v>
      </c>
    </row>
    <row r="628" spans="1:14" ht="18.75" x14ac:dyDescent="0.3">
      <c r="A628" s="81" t="s">
        <v>150</v>
      </c>
      <c r="B628" s="79"/>
      <c r="C628" s="82"/>
      <c r="D628" s="116">
        <f>SUM(D600,D605,D611,D624,D626)</f>
        <v>0</v>
      </c>
      <c r="E628" s="116">
        <f>SUM(E600,E605,E611,E624,E626)</f>
        <v>1082</v>
      </c>
      <c r="F628" s="116">
        <f>SUM(F600,F605,F611,F624,F626)</f>
        <v>451</v>
      </c>
      <c r="G628" s="116">
        <f>SUM(G600,G605,G611,G624,G626)</f>
        <v>0</v>
      </c>
      <c r="H628" s="117">
        <f>SUM(H600,H605,H611,H624,H626)</f>
        <v>0</v>
      </c>
      <c r="L628" t="str">
        <f t="shared" si="36"/>
        <v>PPA</v>
      </c>
      <c r="M628" t="str">
        <f t="shared" si="38"/>
        <v>Condon Wind Power Phase II</v>
      </c>
    </row>
    <row r="629" spans="1:14" x14ac:dyDescent="0.25">
      <c r="A629" s="79"/>
      <c r="B629" s="95"/>
      <c r="C629" s="118" t="s">
        <v>138</v>
      </c>
      <c r="D629" s="94">
        <v>0</v>
      </c>
      <c r="E629" s="94">
        <v>1082</v>
      </c>
      <c r="F629" s="94">
        <v>451</v>
      </c>
      <c r="G629" s="94">
        <v>0</v>
      </c>
      <c r="H629" s="94">
        <v>0</v>
      </c>
      <c r="L629" t="str">
        <f t="shared" si="36"/>
        <v>PPA</v>
      </c>
      <c r="M629" t="str">
        <f t="shared" si="38"/>
        <v>Condon Wind Power Phase II</v>
      </c>
    </row>
    <row r="630" spans="1:14" x14ac:dyDescent="0.25">
      <c r="A630" s="79" t="str">
        <f>IF(ISBLANK(VLOOKUP($A594,tblFacility,MATCH("Notes",tvFacility,0),FALSE)),"",VLOOKUP($A594,tblFacility,MATCH("Notes",tvFacility,0),FALSE))</f>
        <v/>
      </c>
      <c r="B630" s="79"/>
      <c r="C630" s="79"/>
      <c r="D630" s="80"/>
      <c r="E630" s="80"/>
      <c r="F630" s="80"/>
      <c r="G630" s="80"/>
      <c r="H630" s="80"/>
      <c r="L630" t="str">
        <f t="shared" si="36"/>
        <v>PPA</v>
      </c>
      <c r="M630" t="str">
        <f t="shared" si="38"/>
        <v>Condon Wind Power Phase II</v>
      </c>
    </row>
    <row r="631" spans="1:14" x14ac:dyDescent="0.25">
      <c r="L631" t="str">
        <f t="shared" si="36"/>
        <v>PPA</v>
      </c>
      <c r="M631" t="str">
        <f t="shared" si="38"/>
        <v>Condon Wind Power Phase II</v>
      </c>
    </row>
    <row r="632" spans="1:14" ht="21" x14ac:dyDescent="0.35">
      <c r="A632" s="74">
        <f>A594+1</f>
        <v>16</v>
      </c>
      <c r="B632" s="74"/>
      <c r="C632" s="75" t="str">
        <f>VLOOKUP(A632,tblFacility,MATCH("Facility Name",tvFacility,0),FALSE)</f>
        <v>Cosmo Specialty Fibers - Cos1</v>
      </c>
      <c r="D632" s="76"/>
      <c r="E632" s="77"/>
      <c r="F632" s="77"/>
      <c r="G632" s="77"/>
      <c r="H632" s="78"/>
      <c r="L632" t="str">
        <f t="shared" si="36"/>
        <v>PPA</v>
      </c>
      <c r="M632" t="str">
        <f>C632</f>
        <v>Cosmo Specialty Fibers - Cos1</v>
      </c>
    </row>
    <row r="633" spans="1:14" x14ac:dyDescent="0.25">
      <c r="A633" s="79"/>
      <c r="B633" s="79"/>
      <c r="C633" s="79" t="str">
        <f>VLOOKUP(A632,tblFacility,MATCH("Facility Status",tvFacility,0),FALSE)</f>
        <v>REC only</v>
      </c>
      <c r="D633" s="80"/>
      <c r="E633" s="80"/>
      <c r="F633" s="80"/>
      <c r="G633" s="80"/>
      <c r="H633" s="80"/>
      <c r="L633" t="str">
        <f t="shared" si="36"/>
        <v>PPA</v>
      </c>
      <c r="M633" t="str">
        <f t="shared" ref="M633:M669" si="39">M632</f>
        <v>Cosmo Specialty Fibers - Cos1</v>
      </c>
    </row>
    <row r="634" spans="1:14" ht="18.75" x14ac:dyDescent="0.3">
      <c r="A634" s="81" t="s">
        <v>146</v>
      </c>
      <c r="B634" s="81"/>
      <c r="C634" s="79"/>
      <c r="D634" s="19">
        <f>E634-1</f>
        <v>2019</v>
      </c>
      <c r="E634" s="19">
        <f>F634-1</f>
        <v>2020</v>
      </c>
      <c r="F634" s="19">
        <f>G634-1</f>
        <v>2021</v>
      </c>
      <c r="G634" s="19">
        <f>H634-1</f>
        <v>2022</v>
      </c>
      <c r="H634" s="19">
        <f>nReportingYear</f>
        <v>2023</v>
      </c>
      <c r="L634" t="str">
        <f t="shared" si="36"/>
        <v>PPA</v>
      </c>
      <c r="M634" t="str">
        <f t="shared" si="39"/>
        <v>Cosmo Specialty Fibers - Cos1</v>
      </c>
    </row>
    <row r="635" spans="1:14" x14ac:dyDescent="0.25">
      <c r="A635" s="79"/>
      <c r="B635" s="2" t="str">
        <f>"Total MWh Produced from " &amp;C632</f>
        <v>Total MWh Produced from Cosmo Specialty Fibers - Cos1</v>
      </c>
      <c r="C635" s="82"/>
      <c r="D635" s="83">
        <f>VLOOKUP($A632,tblTotalMWh,MATCH(D634,tvTotalMWh,0),FALSE)</f>
        <v>25871</v>
      </c>
      <c r="E635" s="83">
        <f>VLOOKUP($A632,tblTotalMWh,MATCH(E634,tvTotalMWh,0),FALSE)</f>
        <v>0</v>
      </c>
      <c r="F635" s="83">
        <f>VLOOKUP($A632,tblTotalMWh,MATCH(F634,tvTotalMWh,0),FALSE)</f>
        <v>0</v>
      </c>
      <c r="G635" s="83">
        <f>VLOOKUP($A632,tblTotalMWh,MATCH(G634,tvTotalMWh,0),FALSE)</f>
        <v>7028</v>
      </c>
      <c r="H635" s="84">
        <f>VLOOKUP($A632,tblTotalMWh,MATCH(H634,tvTotalMWh,0),FALSE)</f>
        <v>0</v>
      </c>
      <c r="L635" t="str">
        <f t="shared" si="36"/>
        <v>PPA</v>
      </c>
      <c r="M635" t="str">
        <f t="shared" si="39"/>
        <v>Cosmo Specialty Fibers - Cos1</v>
      </c>
      <c r="N635" t="str">
        <f t="shared" si="37"/>
        <v>Total MWh Produced from Cosmo Specialty Fibers - Cos1</v>
      </c>
    </row>
    <row r="636" spans="1:14" x14ac:dyDescent="0.25">
      <c r="A636" s="79"/>
      <c r="B636" s="2" t="s">
        <v>105</v>
      </c>
      <c r="C636" s="82"/>
      <c r="D636" s="218">
        <f>VLOOKUP($A632,tblFacility,MATCH("% Qualifying under RCW 19.285",tvFacility,0),FALSE)</f>
        <v>1</v>
      </c>
      <c r="E636" s="218">
        <f>VLOOKUP($A632,tblFacility,MATCH("% Qualifying under RCW 19.285",tvFacility,0),FALSE)</f>
        <v>1</v>
      </c>
      <c r="F636" s="218">
        <f>VLOOKUP($A632,tblFacility,MATCH("% Qualifying under RCW 19.285",tvFacility,0),FALSE)</f>
        <v>1</v>
      </c>
      <c r="G636" s="218">
        <f>VLOOKUP($A632,tblFacility,MATCH("% Qualifying under RCW 19.285",tvFacility,0),FALSE)</f>
        <v>1</v>
      </c>
      <c r="H636" s="219">
        <f>VLOOKUP($A632,tblFacility,MATCH("% Qualifying under RCW 19.285",tvFacility,0),FALSE)</f>
        <v>1</v>
      </c>
      <c r="L636" t="str">
        <f t="shared" si="36"/>
        <v>PPA</v>
      </c>
      <c r="M636" t="str">
        <f t="shared" si="39"/>
        <v>Cosmo Specialty Fibers - Cos1</v>
      </c>
      <c r="N636" t="str">
        <f t="shared" si="37"/>
        <v>Percent of MWh Qualifying Under RCW 19.285</v>
      </c>
    </row>
    <row r="637" spans="1:14" x14ac:dyDescent="0.25">
      <c r="A637" s="79"/>
      <c r="B637" s="2" t="s">
        <v>147</v>
      </c>
      <c r="C637" s="82"/>
      <c r="D637" s="85">
        <f>VLOOKUP($A632,tblFacility,MATCH("% Qualifying Allocated to WA",tvFacility,0),FALSE)</f>
        <v>1</v>
      </c>
      <c r="E637" s="85">
        <f>VLOOKUP($A632,tblFacility,MATCH("% Qualifying Allocated to WA",tvFacility,0),FALSE)</f>
        <v>1</v>
      </c>
      <c r="F637" s="85">
        <f>VLOOKUP($A632,tblFacility,MATCH("% Qualifying Allocated to WA",tvFacility,0),FALSE)</f>
        <v>1</v>
      </c>
      <c r="G637" s="85">
        <f>VLOOKUP($A632,tblFacility,MATCH("% Qualifying Allocated to WA",tvFacility,0),FALSE)</f>
        <v>1</v>
      </c>
      <c r="H637" s="86">
        <f>VLOOKUP($A632,tblFacility,MATCH("% Qualifying Allocated to WA",tvFacility,0),FALSE)</f>
        <v>1</v>
      </c>
      <c r="L637" t="str">
        <f t="shared" si="36"/>
        <v>PPA</v>
      </c>
      <c r="M637" t="str">
        <f t="shared" si="39"/>
        <v>Cosmo Specialty Fibers - Cos1</v>
      </c>
      <c r="N637" t="str">
        <f t="shared" si="37"/>
        <v>Percent of Qualifying MWh Allocated to WA</v>
      </c>
    </row>
    <row r="638" spans="1:14" x14ac:dyDescent="0.25">
      <c r="A638" s="79"/>
      <c r="B638" s="1" t="s">
        <v>104</v>
      </c>
      <c r="C638" s="95"/>
      <c r="D638" s="220">
        <f>ROUNDDOWN(D635*D636*D637,0)</f>
        <v>25871</v>
      </c>
      <c r="E638" s="220">
        <f>ROUNDDOWN(E635*E636*E637,0)</f>
        <v>0</v>
      </c>
      <c r="F638" s="220">
        <f>ROUNDDOWN(F635*F636*F637,0)</f>
        <v>0</v>
      </c>
      <c r="G638" s="220">
        <f>ROUNDDOWN(G635*G636*G637,0)</f>
        <v>7028</v>
      </c>
      <c r="H638" s="220">
        <f>ROUNDDOWN(H635*H636*H637,0)</f>
        <v>0</v>
      </c>
      <c r="L638" t="str">
        <f t="shared" si="36"/>
        <v>PPA</v>
      </c>
      <c r="M638" t="str">
        <f t="shared" si="39"/>
        <v>Cosmo Specialty Fibers - Cos1</v>
      </c>
      <c r="N638" t="str">
        <f t="shared" si="37"/>
        <v>Eligible MWh Available for RCW 19.285 Compliance</v>
      </c>
    </row>
    <row r="639" spans="1:14" x14ac:dyDescent="0.25">
      <c r="A639" s="79"/>
      <c r="B639" s="79"/>
      <c r="C639" s="79"/>
      <c r="D639" s="87"/>
      <c r="E639" s="87"/>
      <c r="F639" s="87"/>
      <c r="G639" s="88"/>
      <c r="H639" s="89"/>
      <c r="L639" t="str">
        <f t="shared" si="36"/>
        <v>PPA</v>
      </c>
      <c r="M639" t="str">
        <f t="shared" si="39"/>
        <v>Cosmo Specialty Fibers - Cos1</v>
      </c>
    </row>
    <row r="640" spans="1:14" ht="18.75" x14ac:dyDescent="0.3">
      <c r="A640" s="81" t="s">
        <v>148</v>
      </c>
      <c r="B640" s="79"/>
      <c r="C640" s="79"/>
      <c r="D640" s="19">
        <f>E640-1</f>
        <v>2019</v>
      </c>
      <c r="E640" s="19">
        <f>F640-1</f>
        <v>2020</v>
      </c>
      <c r="F640" s="19">
        <f>G640-1</f>
        <v>2021</v>
      </c>
      <c r="G640" s="19">
        <f>H640-1</f>
        <v>2022</v>
      </c>
      <c r="H640" s="19">
        <f>nReportingYear</f>
        <v>2023</v>
      </c>
      <c r="L640" t="str">
        <f t="shared" ref="L640:L703" si="40">VLOOKUP(M640,$B$5:$D$48,3)</f>
        <v>PPA</v>
      </c>
      <c r="M640" t="str">
        <f t="shared" si="39"/>
        <v>Cosmo Specialty Fibers - Cos1</v>
      </c>
    </row>
    <row r="641" spans="1:14" x14ac:dyDescent="0.25">
      <c r="A641" s="79"/>
      <c r="B641" s="2" t="s">
        <v>115</v>
      </c>
      <c r="C641" s="82"/>
      <c r="D641" s="124">
        <v>0</v>
      </c>
      <c r="E641" s="125">
        <v>0</v>
      </c>
      <c r="F641" s="125">
        <v>0</v>
      </c>
      <c r="G641" s="125">
        <v>0</v>
      </c>
      <c r="H641" s="126">
        <v>0</v>
      </c>
      <c r="L641" t="str">
        <f t="shared" si="40"/>
        <v>PPA</v>
      </c>
      <c r="M641" t="str">
        <f t="shared" si="39"/>
        <v>Cosmo Specialty Fibers - Cos1</v>
      </c>
      <c r="N641" t="str">
        <f t="shared" ref="N641:N702" si="41">B641</f>
        <v>Extra Apprenticeship Credit</v>
      </c>
    </row>
    <row r="642" spans="1:14" x14ac:dyDescent="0.25">
      <c r="A642" s="79"/>
      <c r="B642" s="2" t="s">
        <v>119</v>
      </c>
      <c r="C642" s="82"/>
      <c r="D642" s="29">
        <v>0</v>
      </c>
      <c r="E642" s="127">
        <v>0</v>
      </c>
      <c r="F642" s="127">
        <v>0</v>
      </c>
      <c r="G642" s="127">
        <v>0</v>
      </c>
      <c r="H642" s="128">
        <v>0</v>
      </c>
      <c r="L642" t="str">
        <f t="shared" si="40"/>
        <v>PPA</v>
      </c>
      <c r="M642" t="str">
        <f t="shared" si="39"/>
        <v>Cosmo Specialty Fibers - Cos1</v>
      </c>
      <c r="N642" t="str">
        <f t="shared" si="41"/>
        <v>Distributed Generation Bonus</v>
      </c>
    </row>
    <row r="643" spans="1:14" x14ac:dyDescent="0.25">
      <c r="A643" s="79"/>
      <c r="B643" s="1" t="s">
        <v>120</v>
      </c>
      <c r="C643" s="95"/>
      <c r="D643" s="90">
        <f>ROUND(D641+D642,0)</f>
        <v>0</v>
      </c>
      <c r="E643" s="90">
        <f>ROUND(E641+E642,0)</f>
        <v>0</v>
      </c>
      <c r="F643" s="90">
        <f>ROUND(F641+F642,0)</f>
        <v>0</v>
      </c>
      <c r="G643" s="90">
        <f>ROUND(G641+G642,0)</f>
        <v>0</v>
      </c>
      <c r="H643" s="90">
        <f>ROUND(H641+H642,0)</f>
        <v>0</v>
      </c>
      <c r="L643" t="str">
        <f t="shared" si="40"/>
        <v>PPA</v>
      </c>
      <c r="M643" t="str">
        <f t="shared" si="39"/>
        <v>Cosmo Specialty Fibers - Cos1</v>
      </c>
      <c r="N643" t="str">
        <f t="shared" si="41"/>
        <v>Total Quantity from Non REC Eligible Generation</v>
      </c>
    </row>
    <row r="644" spans="1:14" x14ac:dyDescent="0.25">
      <c r="A644" s="79"/>
      <c r="B644" s="79"/>
      <c r="C644" s="79"/>
      <c r="D644" s="91"/>
      <c r="E644" s="91"/>
      <c r="F644" s="91"/>
      <c r="G644" s="91"/>
      <c r="H644" s="92"/>
      <c r="L644" t="str">
        <f t="shared" si="40"/>
        <v>PPA</v>
      </c>
      <c r="M644" t="str">
        <f t="shared" si="39"/>
        <v>Cosmo Specialty Fibers - Cos1</v>
      </c>
    </row>
    <row r="645" spans="1:14" ht="18.75" x14ac:dyDescent="0.3">
      <c r="A645" s="81" t="s">
        <v>149</v>
      </c>
      <c r="B645" s="79"/>
      <c r="C645" s="79"/>
      <c r="D645" s="19">
        <f>E645-1</f>
        <v>2019</v>
      </c>
      <c r="E645" s="19">
        <f>F645-1</f>
        <v>2020</v>
      </c>
      <c r="F645" s="19">
        <f>G645-1</f>
        <v>2021</v>
      </c>
      <c r="G645" s="19">
        <f>H645-1</f>
        <v>2022</v>
      </c>
      <c r="H645" s="19">
        <f>nReportingYear</f>
        <v>2023</v>
      </c>
      <c r="L645" t="str">
        <f t="shared" si="40"/>
        <v>PPA</v>
      </c>
      <c r="M645" t="str">
        <f t="shared" si="39"/>
        <v>Cosmo Specialty Fibers - Cos1</v>
      </c>
    </row>
    <row r="646" spans="1:14" x14ac:dyDescent="0.25">
      <c r="A646" s="79"/>
      <c r="B646" s="2" t="s">
        <v>140</v>
      </c>
      <c r="C646" s="82"/>
      <c r="D646" s="83">
        <f>-VLOOKUP($A632,tblSales,MATCH(D645,tvSales,0),FALSE)</f>
        <v>0</v>
      </c>
      <c r="E646" s="83">
        <f>-VLOOKUP($A632,tblSales,MATCH(E645,tvSales,0),FALSE)</f>
        <v>0</v>
      </c>
      <c r="F646" s="83">
        <f>-VLOOKUP($A632,tblSales,MATCH(F645,tvSales,0),FALSE)</f>
        <v>0</v>
      </c>
      <c r="G646" s="83">
        <f>-VLOOKUP($A632,tblSales,MATCH(G645,tvSales,0),FALSE)</f>
        <v>0</v>
      </c>
      <c r="H646" s="84">
        <f>-VLOOKUP($A632,tblSales,MATCH(H645,tvSales,0),FALSE)</f>
        <v>0</v>
      </c>
      <c r="L646" t="str">
        <f t="shared" si="40"/>
        <v>PPA</v>
      </c>
      <c r="M646" t="str">
        <f t="shared" si="39"/>
        <v>Cosmo Specialty Fibers - Cos1</v>
      </c>
      <c r="N646" t="str">
        <f t="shared" si="41"/>
        <v>Quantity of RECs Sold</v>
      </c>
    </row>
    <row r="647" spans="1:14" x14ac:dyDescent="0.25">
      <c r="A647" s="79"/>
      <c r="B647" s="93" t="s">
        <v>141</v>
      </c>
      <c r="C647" s="8"/>
      <c r="D647" s="119">
        <v>0</v>
      </c>
      <c r="E647" s="119">
        <v>0</v>
      </c>
      <c r="F647" s="119">
        <v>0</v>
      </c>
      <c r="G647" s="119">
        <v>0</v>
      </c>
      <c r="H647" s="120">
        <v>0</v>
      </c>
      <c r="L647" t="str">
        <f t="shared" si="40"/>
        <v>PPA</v>
      </c>
      <c r="M647" t="str">
        <f t="shared" si="39"/>
        <v>Cosmo Specialty Fibers - Cos1</v>
      </c>
      <c r="N647" t="str">
        <f t="shared" si="41"/>
        <v>Bonus Incentives Transferred</v>
      </c>
    </row>
    <row r="648" spans="1:14" x14ac:dyDescent="0.25">
      <c r="A648" s="79"/>
      <c r="B648" s="93" t="s">
        <v>142</v>
      </c>
      <c r="D648" s="121">
        <f>IF(VLOOKUP($A632,tblFacility,MATCH("Extra Apprenticeship Credit Eligibility",tvFacility,0),FALSE)="Y",ROUND(nApprenticeshipBonus*D646,0),0)</f>
        <v>0</v>
      </c>
      <c r="E648" s="122">
        <f>IF(VLOOKUP($A632,tblFacility,MATCH("Extra Apprenticeship Credit Eligibility",tvFacility,0),FALSE)="Y",ROUND(nApprenticeshipBonus*E646,0),0)</f>
        <v>0</v>
      </c>
      <c r="F648" s="122">
        <f>IF(VLOOKUP($A632,tblFacility,MATCH("Extra Apprenticeship Credit Eligibility",tvFacility,0),FALSE)="Y",ROUND(nApprenticeshipBonus*F646,0),0)</f>
        <v>0</v>
      </c>
      <c r="G648" s="122">
        <f>IF(VLOOKUP($A632,tblFacility,MATCH("Extra Apprenticeship Credit Eligibility",tvFacility,0),FALSE)="Y",ROUND(nApprenticeshipBonus*G646,0),0)</f>
        <v>0</v>
      </c>
      <c r="H648" s="123">
        <f>IF(VLOOKUP($A632,tblFacility,MATCH("Extra Apprenticeship Credit Eligibility",tvFacility,0),FALSE)="Y",ROUND(nApprenticeshipBonus*H646,0),0)</f>
        <v>0</v>
      </c>
      <c r="L648" t="str">
        <f t="shared" si="40"/>
        <v>PPA</v>
      </c>
      <c r="M648" t="str">
        <f t="shared" si="39"/>
        <v>Cosmo Specialty Fibers - Cos1</v>
      </c>
      <c r="N648" t="str">
        <f t="shared" si="41"/>
        <v>Bonus Incentives Not Realized</v>
      </c>
    </row>
    <row r="649" spans="1:14" x14ac:dyDescent="0.25">
      <c r="A649" s="79"/>
      <c r="B649" s="1" t="s">
        <v>143</v>
      </c>
      <c r="C649" s="79"/>
      <c r="D649" s="94">
        <f>SUM(D646:D648)</f>
        <v>0</v>
      </c>
      <c r="E649" s="94">
        <f>SUM(E646:E648)</f>
        <v>0</v>
      </c>
      <c r="F649" s="94">
        <f>SUM(F646:F648)</f>
        <v>0</v>
      </c>
      <c r="G649" s="94">
        <f>SUM(G646:G648)</f>
        <v>0</v>
      </c>
      <c r="H649" s="94">
        <f>SUM(H646:H648)</f>
        <v>0</v>
      </c>
      <c r="L649" t="str">
        <f t="shared" si="40"/>
        <v>PPA</v>
      </c>
      <c r="M649" t="str">
        <f t="shared" si="39"/>
        <v>Cosmo Specialty Fibers - Cos1</v>
      </c>
      <c r="N649" t="str">
        <f t="shared" si="41"/>
        <v>Total Sold / Transferred / Unrealized</v>
      </c>
    </row>
    <row r="650" spans="1:14" x14ac:dyDescent="0.25">
      <c r="A650" s="79"/>
      <c r="B650" s="95"/>
      <c r="C650" s="79"/>
      <c r="D650" s="88"/>
      <c r="E650" s="88"/>
      <c r="F650" s="88"/>
      <c r="G650" s="88"/>
      <c r="H650" s="94"/>
      <c r="L650" t="str">
        <f t="shared" si="40"/>
        <v>PPA</v>
      </c>
      <c r="M650" t="str">
        <f t="shared" si="39"/>
        <v>Cosmo Specialty Fibers - Cos1</v>
      </c>
    </row>
    <row r="651" spans="1:14" ht="18.75" x14ac:dyDescent="0.3">
      <c r="A651" s="81" t="s">
        <v>134</v>
      </c>
      <c r="B651" s="79"/>
      <c r="C651" s="79"/>
      <c r="D651" s="19">
        <f>E651-1</f>
        <v>2019</v>
      </c>
      <c r="E651" s="19">
        <f>F651-1</f>
        <v>2020</v>
      </c>
      <c r="F651" s="19">
        <f>G651-1</f>
        <v>2021</v>
      </c>
      <c r="G651" s="19">
        <f>H651-1</f>
        <v>2022</v>
      </c>
      <c r="H651" s="19">
        <f>nReportingYear</f>
        <v>2023</v>
      </c>
      <c r="L651" t="str">
        <f t="shared" si="40"/>
        <v>PPA</v>
      </c>
      <c r="M651" t="str">
        <f t="shared" si="39"/>
        <v>Cosmo Specialty Fibers - Cos1</v>
      </c>
    </row>
    <row r="652" spans="1:14" x14ac:dyDescent="0.25">
      <c r="A652" s="79"/>
      <c r="B652" s="2" t="str">
        <f>(D651-1) &amp; " Surplus Applied to " &amp; D651</f>
        <v>2018 Surplus Applied to 2019</v>
      </c>
      <c r="C652" s="79"/>
      <c r="D652" s="96">
        <v>0</v>
      </c>
      <c r="E652" s="97"/>
      <c r="F652" s="97"/>
      <c r="G652" s="97"/>
      <c r="H652" s="98"/>
      <c r="L652" t="str">
        <f t="shared" si="40"/>
        <v>PPA</v>
      </c>
      <c r="M652" t="str">
        <f t="shared" si="39"/>
        <v>Cosmo Specialty Fibers - Cos1</v>
      </c>
      <c r="N652" t="str">
        <f t="shared" si="41"/>
        <v>2018 Surplus Applied to 2019</v>
      </c>
    </row>
    <row r="653" spans="1:14" x14ac:dyDescent="0.25">
      <c r="A653" s="79"/>
      <c r="B653" s="2" t="str">
        <f>D651 &amp; " Surplus Applied to " &amp; (D651-1)</f>
        <v>2019 Surplus Applied to 2018</v>
      </c>
      <c r="C653" s="79"/>
      <c r="D653" s="99">
        <v>0</v>
      </c>
      <c r="E653" s="100"/>
      <c r="F653" s="100"/>
      <c r="G653" s="100"/>
      <c r="H653" s="101"/>
      <c r="L653" t="str">
        <f t="shared" si="40"/>
        <v>PPA</v>
      </c>
      <c r="M653" t="str">
        <f t="shared" si="39"/>
        <v>Cosmo Specialty Fibers - Cos1</v>
      </c>
      <c r="N653" t="str">
        <f t="shared" si="41"/>
        <v>2019 Surplus Applied to 2018</v>
      </c>
    </row>
    <row r="654" spans="1:14" x14ac:dyDescent="0.25">
      <c r="A654" s="79"/>
      <c r="B654" s="2" t="str">
        <f>(E651-1) &amp; " Surplus Applied to " &amp; E651</f>
        <v>2019 Surplus Applied to 2020</v>
      </c>
      <c r="C654" s="79"/>
      <c r="D654" s="102">
        <f>-E654</f>
        <v>-25871</v>
      </c>
      <c r="E654" s="103">
        <v>25871</v>
      </c>
      <c r="F654" s="48"/>
      <c r="G654" s="48"/>
      <c r="H654" s="49"/>
      <c r="L654" t="str">
        <f t="shared" si="40"/>
        <v>PPA</v>
      </c>
      <c r="M654" t="str">
        <f t="shared" si="39"/>
        <v>Cosmo Specialty Fibers - Cos1</v>
      </c>
      <c r="N654" t="str">
        <f t="shared" si="41"/>
        <v>2019 Surplus Applied to 2020</v>
      </c>
    </row>
    <row r="655" spans="1:14" x14ac:dyDescent="0.25">
      <c r="A655" s="79"/>
      <c r="B655" s="2" t="str">
        <f>E651 &amp; " Surplus Applied to " &amp; (E651-1)</f>
        <v>2020 Surplus Applied to 2019</v>
      </c>
      <c r="C655" s="79"/>
      <c r="D655" s="104">
        <f>-E655</f>
        <v>0</v>
      </c>
      <c r="E655" s="105">
        <v>0</v>
      </c>
      <c r="F655" s="100"/>
      <c r="G655" s="100"/>
      <c r="H655" s="101"/>
      <c r="L655" t="str">
        <f t="shared" si="40"/>
        <v>PPA</v>
      </c>
      <c r="M655" t="str">
        <f t="shared" si="39"/>
        <v>Cosmo Specialty Fibers - Cos1</v>
      </c>
      <c r="N655" t="str">
        <f t="shared" si="41"/>
        <v>2020 Surplus Applied to 2019</v>
      </c>
    </row>
    <row r="656" spans="1:14" x14ac:dyDescent="0.25">
      <c r="A656" s="79"/>
      <c r="B656" s="2" t="str">
        <f>(F651-1) &amp; " Surplus Applied to " &amp; F651</f>
        <v>2020 Surplus Applied to 2021</v>
      </c>
      <c r="C656" s="79"/>
      <c r="D656" s="54"/>
      <c r="E656" s="106">
        <f>-F656</f>
        <v>0</v>
      </c>
      <c r="F656" s="51">
        <v>0</v>
      </c>
      <c r="G656" s="52"/>
      <c r="H656" s="53"/>
      <c r="L656" t="str">
        <f t="shared" si="40"/>
        <v>PPA</v>
      </c>
      <c r="M656" t="str">
        <f t="shared" si="39"/>
        <v>Cosmo Specialty Fibers - Cos1</v>
      </c>
      <c r="N656" t="str">
        <f t="shared" si="41"/>
        <v>2020 Surplus Applied to 2021</v>
      </c>
    </row>
    <row r="657" spans="1:14" x14ac:dyDescent="0.25">
      <c r="A657" s="79"/>
      <c r="B657" s="2" t="str">
        <f>F651 &amp; " Surplus Applied to " &amp; (F651-1)</f>
        <v>2021 Surplus Applied to 2020</v>
      </c>
      <c r="C657" s="79"/>
      <c r="D657" s="107"/>
      <c r="E657" s="108">
        <f>-F657</f>
        <v>0</v>
      </c>
      <c r="F657" s="105">
        <v>0</v>
      </c>
      <c r="G657" s="100"/>
      <c r="H657" s="101"/>
      <c r="L657" t="str">
        <f t="shared" si="40"/>
        <v>PPA</v>
      </c>
      <c r="M657" t="str">
        <f t="shared" si="39"/>
        <v>Cosmo Specialty Fibers - Cos1</v>
      </c>
      <c r="N657" t="str">
        <f t="shared" si="41"/>
        <v>2021 Surplus Applied to 2020</v>
      </c>
    </row>
    <row r="658" spans="1:14" x14ac:dyDescent="0.25">
      <c r="A658" s="79"/>
      <c r="B658" s="2" t="str">
        <f>(G651-1) &amp; " Surplus Applied to " &amp; G651</f>
        <v>2021 Surplus Applied to 2022</v>
      </c>
      <c r="C658" s="79"/>
      <c r="D658" s="54"/>
      <c r="E658" s="52"/>
      <c r="F658" s="106">
        <f>-G658</f>
        <v>0</v>
      </c>
      <c r="G658" s="51">
        <v>0</v>
      </c>
      <c r="H658" s="53"/>
      <c r="L658" t="str">
        <f t="shared" si="40"/>
        <v>PPA</v>
      </c>
      <c r="M658" t="str">
        <f t="shared" si="39"/>
        <v>Cosmo Specialty Fibers - Cos1</v>
      </c>
      <c r="N658" t="str">
        <f t="shared" si="41"/>
        <v>2021 Surplus Applied to 2022</v>
      </c>
    </row>
    <row r="659" spans="1:14" x14ac:dyDescent="0.25">
      <c r="A659" s="79"/>
      <c r="B659" s="2" t="str">
        <f>G651 &amp; " Surplus Applied to " &amp; (G651-1)</f>
        <v>2022 Surplus Applied to 2021</v>
      </c>
      <c r="C659" s="79"/>
      <c r="D659" s="107"/>
      <c r="E659" s="100"/>
      <c r="F659" s="108">
        <f>-G659</f>
        <v>0</v>
      </c>
      <c r="G659" s="105">
        <v>0</v>
      </c>
      <c r="H659" s="101"/>
      <c r="L659" t="str">
        <f t="shared" si="40"/>
        <v>PPA</v>
      </c>
      <c r="M659" t="str">
        <f t="shared" si="39"/>
        <v>Cosmo Specialty Fibers - Cos1</v>
      </c>
      <c r="N659" t="str">
        <f t="shared" si="41"/>
        <v>2022 Surplus Applied to 2021</v>
      </c>
    </row>
    <row r="660" spans="1:14" x14ac:dyDescent="0.25">
      <c r="A660" s="79"/>
      <c r="B660" s="2" t="str">
        <f>(H651-1) &amp; " Surplus Applied to " &amp; H651</f>
        <v>2022 Surplus Applied to 2023</v>
      </c>
      <c r="C660" s="79"/>
      <c r="D660" s="54"/>
      <c r="E660" s="52"/>
      <c r="F660" s="52"/>
      <c r="G660" s="106">
        <f>-H660</f>
        <v>0</v>
      </c>
      <c r="H660" s="55">
        <v>0</v>
      </c>
      <c r="L660" t="str">
        <f t="shared" si="40"/>
        <v>PPA</v>
      </c>
      <c r="M660" t="str">
        <f t="shared" si="39"/>
        <v>Cosmo Specialty Fibers - Cos1</v>
      </c>
      <c r="N660" t="str">
        <f t="shared" si="41"/>
        <v>2022 Surplus Applied to 2023</v>
      </c>
    </row>
    <row r="661" spans="1:14" x14ac:dyDescent="0.25">
      <c r="A661" s="79"/>
      <c r="B661" s="2" t="str">
        <f>H651 &amp; " Surplus Applied to " &amp; (H651-1)</f>
        <v>2023 Surplus Applied to 2022</v>
      </c>
      <c r="C661" s="79"/>
      <c r="D661" s="109"/>
      <c r="E661" s="110"/>
      <c r="F661" s="110"/>
      <c r="G661" s="111">
        <f>-H661</f>
        <v>0</v>
      </c>
      <c r="H661" s="112">
        <v>0</v>
      </c>
      <c r="L661" t="str">
        <f t="shared" si="40"/>
        <v>PPA</v>
      </c>
      <c r="M661" t="str">
        <f t="shared" si="39"/>
        <v>Cosmo Specialty Fibers - Cos1</v>
      </c>
      <c r="N661" t="str">
        <f t="shared" si="41"/>
        <v>2023 Surplus Applied to 2022</v>
      </c>
    </row>
    <row r="662" spans="1:14" x14ac:dyDescent="0.25">
      <c r="A662" s="79"/>
      <c r="B662" s="1" t="s">
        <v>135</v>
      </c>
      <c r="C662" s="79"/>
      <c r="D662" s="94">
        <f>SUM(D652:D661)</f>
        <v>-25871</v>
      </c>
      <c r="E662" s="94">
        <f>SUM(E652:E661)</f>
        <v>25871</v>
      </c>
      <c r="F662" s="94">
        <f>SUM(F652:F661)</f>
        <v>0</v>
      </c>
      <c r="G662" s="94">
        <f>SUM(G652:G661)</f>
        <v>0</v>
      </c>
      <c r="H662" s="94">
        <f>SUM(H652:H661)</f>
        <v>0</v>
      </c>
      <c r="L662" t="str">
        <f t="shared" si="40"/>
        <v>PPA</v>
      </c>
      <c r="M662" t="str">
        <f t="shared" si="39"/>
        <v>Cosmo Specialty Fibers - Cos1</v>
      </c>
      <c r="N662" t="str">
        <f t="shared" si="41"/>
        <v>Net Surplus Adjustments</v>
      </c>
    </row>
    <row r="663" spans="1:14" x14ac:dyDescent="0.25">
      <c r="A663" s="79"/>
      <c r="B663" s="95"/>
      <c r="C663" s="79"/>
      <c r="D663" s="94"/>
      <c r="E663" s="94"/>
      <c r="F663" s="94"/>
      <c r="G663" s="94"/>
      <c r="H663" s="94"/>
      <c r="L663" t="str">
        <f t="shared" si="40"/>
        <v>PPA</v>
      </c>
      <c r="M663" t="str">
        <f t="shared" si="39"/>
        <v>Cosmo Specialty Fibers - Cos1</v>
      </c>
    </row>
    <row r="664" spans="1:14" x14ac:dyDescent="0.25">
      <c r="A664" s="79"/>
      <c r="B664" s="1" t="s">
        <v>136</v>
      </c>
      <c r="C664" s="82"/>
      <c r="D664" s="113">
        <v>0</v>
      </c>
      <c r="E664" s="114">
        <v>0</v>
      </c>
      <c r="F664" s="114">
        <v>0</v>
      </c>
      <c r="G664" s="114">
        <v>0</v>
      </c>
      <c r="H664" s="115">
        <v>0</v>
      </c>
      <c r="L664" t="str">
        <f t="shared" si="40"/>
        <v>PPA</v>
      </c>
      <c r="M664" t="str">
        <f t="shared" si="39"/>
        <v>Cosmo Specialty Fibers - Cos1</v>
      </c>
      <c r="N664" t="str">
        <f t="shared" si="41"/>
        <v>Adjustment for Events Beyond Control</v>
      </c>
    </row>
    <row r="665" spans="1:14" x14ac:dyDescent="0.25">
      <c r="A665" s="79"/>
      <c r="B665" s="95"/>
      <c r="C665" s="79"/>
      <c r="D665" s="94"/>
      <c r="E665" s="94"/>
      <c r="F665" s="94"/>
      <c r="G665" s="94"/>
      <c r="H665" s="94"/>
      <c r="L665" t="str">
        <f t="shared" si="40"/>
        <v>PPA</v>
      </c>
      <c r="M665" t="str">
        <f t="shared" si="39"/>
        <v>Cosmo Specialty Fibers - Cos1</v>
      </c>
    </row>
    <row r="666" spans="1:14" ht="18.75" x14ac:dyDescent="0.3">
      <c r="A666" s="81" t="s">
        <v>150</v>
      </c>
      <c r="B666" s="79"/>
      <c r="C666" s="82"/>
      <c r="D666" s="116">
        <f>SUM(D638,D643,D649,D662,D664)</f>
        <v>0</v>
      </c>
      <c r="E666" s="116">
        <f>SUM(E638,E643,E649,E662,E664)</f>
        <v>25871</v>
      </c>
      <c r="F666" s="116">
        <f>SUM(F638,F643,F649,F662,F664)</f>
        <v>0</v>
      </c>
      <c r="G666" s="116">
        <f>SUM(G638,G643,G649,G662,G664)</f>
        <v>7028</v>
      </c>
      <c r="H666" s="117">
        <f>SUM(H638,H643,H649,H662,H664)</f>
        <v>0</v>
      </c>
      <c r="L666" t="str">
        <f t="shared" si="40"/>
        <v>PPA</v>
      </c>
      <c r="M666" t="str">
        <f t="shared" si="39"/>
        <v>Cosmo Specialty Fibers - Cos1</v>
      </c>
    </row>
    <row r="667" spans="1:14" x14ac:dyDescent="0.25">
      <c r="A667" s="79"/>
      <c r="B667" s="95"/>
      <c r="C667" s="118" t="s">
        <v>138</v>
      </c>
      <c r="D667" s="94">
        <v>0</v>
      </c>
      <c r="E667" s="94">
        <v>25871</v>
      </c>
      <c r="F667" s="94">
        <v>0</v>
      </c>
      <c r="G667" s="94">
        <v>0</v>
      </c>
      <c r="H667" s="94">
        <v>0</v>
      </c>
      <c r="L667" t="str">
        <f t="shared" si="40"/>
        <v>PPA</v>
      </c>
      <c r="M667" t="str">
        <f t="shared" si="39"/>
        <v>Cosmo Specialty Fibers - Cos1</v>
      </c>
    </row>
    <row r="668" spans="1:14" x14ac:dyDescent="0.25">
      <c r="A668" s="79" t="str">
        <f>IF(ISBLANK(VLOOKUP($A632,tblFacility,MATCH("Notes",tvFacility,0),FALSE)),"",VLOOKUP($A632,tblFacility,MATCH("Notes",tvFacility,0),FALSE))</f>
        <v/>
      </c>
      <c r="B668" s="79"/>
      <c r="C668" s="79"/>
      <c r="D668" s="80"/>
      <c r="E668" s="80"/>
      <c r="F668" s="80"/>
      <c r="G668" s="80"/>
      <c r="H668" s="80"/>
      <c r="L668" t="str">
        <f t="shared" si="40"/>
        <v>PPA</v>
      </c>
      <c r="M668" t="str">
        <f t="shared" si="39"/>
        <v>Cosmo Specialty Fibers - Cos1</v>
      </c>
    </row>
    <row r="669" spans="1:14" x14ac:dyDescent="0.25">
      <c r="L669" t="str">
        <f t="shared" si="40"/>
        <v>PPA</v>
      </c>
      <c r="M669" t="str">
        <f t="shared" si="39"/>
        <v>Cosmo Specialty Fibers - Cos1</v>
      </c>
    </row>
    <row r="670" spans="1:14" ht="21" x14ac:dyDescent="0.35">
      <c r="A670" s="74">
        <f>A632+1</f>
        <v>17</v>
      </c>
      <c r="B670" s="74"/>
      <c r="C670" s="75" t="str">
        <f>VLOOKUP(A670,tblFacility,MATCH("Facility Name",tvFacility,0),FALSE)</f>
        <v>Cosmo Specialty Fibers Inc. - COS2</v>
      </c>
      <c r="D670" s="76"/>
      <c r="E670" s="77"/>
      <c r="F670" s="77"/>
      <c r="G670" s="77"/>
      <c r="H670" s="78"/>
      <c r="L670" t="str">
        <f t="shared" si="40"/>
        <v>PPA</v>
      </c>
      <c r="M670" t="str">
        <f>C670</f>
        <v>Cosmo Specialty Fibers Inc. - COS2</v>
      </c>
    </row>
    <row r="671" spans="1:14" x14ac:dyDescent="0.25">
      <c r="A671" s="79"/>
      <c r="B671" s="79"/>
      <c r="C671" s="79" t="str">
        <f>VLOOKUP(A670,tblFacility,MATCH("Facility Status",tvFacility,0),FALSE)</f>
        <v>REC only</v>
      </c>
      <c r="D671" s="80"/>
      <c r="E671" s="80"/>
      <c r="F671" s="80"/>
      <c r="G671" s="80"/>
      <c r="H671" s="80"/>
      <c r="L671" t="str">
        <f t="shared" si="40"/>
        <v>PPA</v>
      </c>
      <c r="M671" t="str">
        <f t="shared" ref="M671:M707" si="42">M670</f>
        <v>Cosmo Specialty Fibers Inc. - COS2</v>
      </c>
    </row>
    <row r="672" spans="1:14" ht="18.75" x14ac:dyDescent="0.3">
      <c r="A672" s="81" t="s">
        <v>146</v>
      </c>
      <c r="B672" s="81"/>
      <c r="C672" s="79"/>
      <c r="D672" s="19">
        <f>E672-1</f>
        <v>2019</v>
      </c>
      <c r="E672" s="19">
        <f>F672-1</f>
        <v>2020</v>
      </c>
      <c r="F672" s="19">
        <f>G672-1</f>
        <v>2021</v>
      </c>
      <c r="G672" s="19">
        <f>H672-1</f>
        <v>2022</v>
      </c>
      <c r="H672" s="19">
        <f>nReportingYear</f>
        <v>2023</v>
      </c>
      <c r="L672" t="str">
        <f t="shared" si="40"/>
        <v>PPA</v>
      </c>
      <c r="M672" t="str">
        <f t="shared" si="42"/>
        <v>Cosmo Specialty Fibers Inc. - COS2</v>
      </c>
    </row>
    <row r="673" spans="1:14" x14ac:dyDescent="0.25">
      <c r="A673" s="79"/>
      <c r="B673" s="2" t="str">
        <f>"Total MWh Produced from " &amp;C670</f>
        <v>Total MWh Produced from Cosmo Specialty Fibers Inc. - COS2</v>
      </c>
      <c r="C673" s="82"/>
      <c r="D673" s="83">
        <f>VLOOKUP($A670,tblTotalMWh,MATCH(D672,tvTotalMWh,0),FALSE)</f>
        <v>26987</v>
      </c>
      <c r="E673" s="83">
        <f>VLOOKUP($A670,tblTotalMWh,MATCH(E672,tvTotalMWh,0),FALSE)</f>
        <v>0</v>
      </c>
      <c r="F673" s="83">
        <f>VLOOKUP($A670,tblTotalMWh,MATCH(F672,tvTotalMWh,0),FALSE)</f>
        <v>0</v>
      </c>
      <c r="G673" s="83">
        <f>VLOOKUP($A670,tblTotalMWh,MATCH(G672,tvTotalMWh,0),FALSE)</f>
        <v>11572</v>
      </c>
      <c r="H673" s="84">
        <f>VLOOKUP($A670,tblTotalMWh,MATCH(H672,tvTotalMWh,0),FALSE)</f>
        <v>0</v>
      </c>
      <c r="L673" t="str">
        <f t="shared" si="40"/>
        <v>PPA</v>
      </c>
      <c r="M673" t="str">
        <f t="shared" si="42"/>
        <v>Cosmo Specialty Fibers Inc. - COS2</v>
      </c>
      <c r="N673" t="str">
        <f t="shared" si="41"/>
        <v>Total MWh Produced from Cosmo Specialty Fibers Inc. - COS2</v>
      </c>
    </row>
    <row r="674" spans="1:14" x14ac:dyDescent="0.25">
      <c r="A674" s="79"/>
      <c r="B674" s="2" t="s">
        <v>105</v>
      </c>
      <c r="C674" s="82"/>
      <c r="D674" s="218">
        <f>VLOOKUP($A670,tblFacility,MATCH("% Qualifying under RCW 19.285",tvFacility,0),FALSE)</f>
        <v>1</v>
      </c>
      <c r="E674" s="218">
        <f>VLOOKUP($A670,tblFacility,MATCH("% Qualifying under RCW 19.285",tvFacility,0),FALSE)</f>
        <v>1</v>
      </c>
      <c r="F674" s="218">
        <f>VLOOKUP($A670,tblFacility,MATCH("% Qualifying under RCW 19.285",tvFacility,0),FALSE)</f>
        <v>1</v>
      </c>
      <c r="G674" s="218">
        <f>VLOOKUP($A670,tblFacility,MATCH("% Qualifying under RCW 19.285",tvFacility,0),FALSE)</f>
        <v>1</v>
      </c>
      <c r="H674" s="219">
        <f>VLOOKUP($A670,tblFacility,MATCH("% Qualifying under RCW 19.285",tvFacility,0),FALSE)</f>
        <v>1</v>
      </c>
      <c r="L674" t="str">
        <f t="shared" si="40"/>
        <v>PPA</v>
      </c>
      <c r="M674" t="str">
        <f t="shared" si="42"/>
        <v>Cosmo Specialty Fibers Inc. - COS2</v>
      </c>
      <c r="N674" t="str">
        <f t="shared" si="41"/>
        <v>Percent of MWh Qualifying Under RCW 19.285</v>
      </c>
    </row>
    <row r="675" spans="1:14" x14ac:dyDescent="0.25">
      <c r="A675" s="79"/>
      <c r="B675" s="2" t="s">
        <v>147</v>
      </c>
      <c r="C675" s="82"/>
      <c r="D675" s="85">
        <f>VLOOKUP($A670,tblFacility,MATCH("% Qualifying Allocated to WA",tvFacility,0),FALSE)</f>
        <v>1</v>
      </c>
      <c r="E675" s="85">
        <f>VLOOKUP($A670,tblFacility,MATCH("% Qualifying Allocated to WA",tvFacility,0),FALSE)</f>
        <v>1</v>
      </c>
      <c r="F675" s="85">
        <f>VLOOKUP($A670,tblFacility,MATCH("% Qualifying Allocated to WA",tvFacility,0),FALSE)</f>
        <v>1</v>
      </c>
      <c r="G675" s="85">
        <f>VLOOKUP($A670,tblFacility,MATCH("% Qualifying Allocated to WA",tvFacility,0),FALSE)</f>
        <v>1</v>
      </c>
      <c r="H675" s="86">
        <f>VLOOKUP($A670,tblFacility,MATCH("% Qualifying Allocated to WA",tvFacility,0),FALSE)</f>
        <v>1</v>
      </c>
      <c r="L675" t="str">
        <f t="shared" si="40"/>
        <v>PPA</v>
      </c>
      <c r="M675" t="str">
        <f t="shared" si="42"/>
        <v>Cosmo Specialty Fibers Inc. - COS2</v>
      </c>
      <c r="N675" t="str">
        <f t="shared" si="41"/>
        <v>Percent of Qualifying MWh Allocated to WA</v>
      </c>
    </row>
    <row r="676" spans="1:14" x14ac:dyDescent="0.25">
      <c r="A676" s="79"/>
      <c r="B676" s="1" t="s">
        <v>104</v>
      </c>
      <c r="C676" s="95"/>
      <c r="D676" s="220">
        <f>ROUNDDOWN(D673*D674*D675,0)</f>
        <v>26987</v>
      </c>
      <c r="E676" s="220">
        <f>ROUNDDOWN(E673*E674*E675,0)</f>
        <v>0</v>
      </c>
      <c r="F676" s="220">
        <f>ROUNDDOWN(F673*F674*F675,0)</f>
        <v>0</v>
      </c>
      <c r="G676" s="220">
        <f>ROUNDDOWN(G673*G674*G675,0)</f>
        <v>11572</v>
      </c>
      <c r="H676" s="220">
        <f>ROUNDDOWN(H673*H674*H675,0)</f>
        <v>0</v>
      </c>
      <c r="L676" t="str">
        <f t="shared" si="40"/>
        <v>PPA</v>
      </c>
      <c r="M676" t="str">
        <f t="shared" si="42"/>
        <v>Cosmo Specialty Fibers Inc. - COS2</v>
      </c>
      <c r="N676" t="str">
        <f t="shared" si="41"/>
        <v>Eligible MWh Available for RCW 19.285 Compliance</v>
      </c>
    </row>
    <row r="677" spans="1:14" x14ac:dyDescent="0.25">
      <c r="A677" s="79"/>
      <c r="B677" s="79"/>
      <c r="C677" s="79"/>
      <c r="D677" s="87"/>
      <c r="E677" s="87"/>
      <c r="F677" s="87"/>
      <c r="G677" s="88"/>
      <c r="H677" s="89"/>
      <c r="L677" t="str">
        <f t="shared" si="40"/>
        <v>PPA</v>
      </c>
      <c r="M677" t="str">
        <f t="shared" si="42"/>
        <v>Cosmo Specialty Fibers Inc. - COS2</v>
      </c>
    </row>
    <row r="678" spans="1:14" ht="18.75" x14ac:dyDescent="0.3">
      <c r="A678" s="81" t="s">
        <v>148</v>
      </c>
      <c r="B678" s="79"/>
      <c r="C678" s="79"/>
      <c r="D678" s="19">
        <f>E678-1</f>
        <v>2019</v>
      </c>
      <c r="E678" s="19">
        <f>F678-1</f>
        <v>2020</v>
      </c>
      <c r="F678" s="19">
        <f>G678-1</f>
        <v>2021</v>
      </c>
      <c r="G678" s="19">
        <f>H678-1</f>
        <v>2022</v>
      </c>
      <c r="H678" s="19">
        <f>nReportingYear</f>
        <v>2023</v>
      </c>
      <c r="L678" t="str">
        <f t="shared" si="40"/>
        <v>PPA</v>
      </c>
      <c r="M678" t="str">
        <f t="shared" si="42"/>
        <v>Cosmo Specialty Fibers Inc. - COS2</v>
      </c>
    </row>
    <row r="679" spans="1:14" x14ac:dyDescent="0.25">
      <c r="A679" s="79"/>
      <c r="B679" s="2" t="s">
        <v>115</v>
      </c>
      <c r="C679" s="82"/>
      <c r="D679" s="124">
        <v>0</v>
      </c>
      <c r="E679" s="125">
        <v>0</v>
      </c>
      <c r="F679" s="125">
        <v>0</v>
      </c>
      <c r="G679" s="125">
        <v>0</v>
      </c>
      <c r="H679" s="126">
        <v>0</v>
      </c>
      <c r="L679" t="str">
        <f t="shared" si="40"/>
        <v>PPA</v>
      </c>
      <c r="M679" t="str">
        <f t="shared" si="42"/>
        <v>Cosmo Specialty Fibers Inc. - COS2</v>
      </c>
      <c r="N679" t="str">
        <f t="shared" si="41"/>
        <v>Extra Apprenticeship Credit</v>
      </c>
    </row>
    <row r="680" spans="1:14" x14ac:dyDescent="0.25">
      <c r="A680" s="79"/>
      <c r="B680" s="2" t="s">
        <v>119</v>
      </c>
      <c r="C680" s="82"/>
      <c r="D680" s="29">
        <v>0</v>
      </c>
      <c r="E680" s="127">
        <v>0</v>
      </c>
      <c r="F680" s="127">
        <v>0</v>
      </c>
      <c r="G680" s="127">
        <v>0</v>
      </c>
      <c r="H680" s="128">
        <v>0</v>
      </c>
      <c r="L680" t="str">
        <f t="shared" si="40"/>
        <v>PPA</v>
      </c>
      <c r="M680" t="str">
        <f t="shared" si="42"/>
        <v>Cosmo Specialty Fibers Inc. - COS2</v>
      </c>
      <c r="N680" t="str">
        <f t="shared" si="41"/>
        <v>Distributed Generation Bonus</v>
      </c>
    </row>
    <row r="681" spans="1:14" x14ac:dyDescent="0.25">
      <c r="A681" s="79"/>
      <c r="B681" s="1" t="s">
        <v>120</v>
      </c>
      <c r="C681" s="95"/>
      <c r="D681" s="90">
        <f>ROUND(D679+D680,0)</f>
        <v>0</v>
      </c>
      <c r="E681" s="90">
        <f>ROUND(E679+E680,0)</f>
        <v>0</v>
      </c>
      <c r="F681" s="90">
        <f>ROUND(F679+F680,0)</f>
        <v>0</v>
      </c>
      <c r="G681" s="90">
        <f>ROUND(G679+G680,0)</f>
        <v>0</v>
      </c>
      <c r="H681" s="90">
        <f>ROUND(H679+H680,0)</f>
        <v>0</v>
      </c>
      <c r="L681" t="str">
        <f t="shared" si="40"/>
        <v>PPA</v>
      </c>
      <c r="M681" t="str">
        <f t="shared" si="42"/>
        <v>Cosmo Specialty Fibers Inc. - COS2</v>
      </c>
      <c r="N681" t="str">
        <f t="shared" si="41"/>
        <v>Total Quantity from Non REC Eligible Generation</v>
      </c>
    </row>
    <row r="682" spans="1:14" x14ac:dyDescent="0.25">
      <c r="A682" s="79"/>
      <c r="B682" s="79"/>
      <c r="C682" s="79"/>
      <c r="D682" s="91"/>
      <c r="E682" s="91"/>
      <c r="F682" s="91"/>
      <c r="G682" s="91"/>
      <c r="H682" s="92"/>
      <c r="L682" t="str">
        <f t="shared" si="40"/>
        <v>PPA</v>
      </c>
      <c r="M682" t="str">
        <f t="shared" si="42"/>
        <v>Cosmo Specialty Fibers Inc. - COS2</v>
      </c>
    </row>
    <row r="683" spans="1:14" ht="18.75" x14ac:dyDescent="0.3">
      <c r="A683" s="81" t="s">
        <v>149</v>
      </c>
      <c r="B683" s="79"/>
      <c r="C683" s="79"/>
      <c r="D683" s="19">
        <f>E683-1</f>
        <v>2019</v>
      </c>
      <c r="E683" s="19">
        <f>F683-1</f>
        <v>2020</v>
      </c>
      <c r="F683" s="19">
        <f>G683-1</f>
        <v>2021</v>
      </c>
      <c r="G683" s="19">
        <f>H683-1</f>
        <v>2022</v>
      </c>
      <c r="H683" s="19">
        <f>nReportingYear</f>
        <v>2023</v>
      </c>
      <c r="L683" t="str">
        <f t="shared" si="40"/>
        <v>PPA</v>
      </c>
      <c r="M683" t="str">
        <f t="shared" si="42"/>
        <v>Cosmo Specialty Fibers Inc. - COS2</v>
      </c>
    </row>
    <row r="684" spans="1:14" x14ac:dyDescent="0.25">
      <c r="A684" s="79"/>
      <c r="B684" s="2" t="s">
        <v>140</v>
      </c>
      <c r="C684" s="82"/>
      <c r="D684" s="83">
        <f>-VLOOKUP($A670,tblSales,MATCH(D683,tvSales,0),FALSE)</f>
        <v>0</v>
      </c>
      <c r="E684" s="83">
        <f>-VLOOKUP($A670,tblSales,MATCH(E683,tvSales,0),FALSE)</f>
        <v>0</v>
      </c>
      <c r="F684" s="83">
        <f>-VLOOKUP($A670,tblSales,MATCH(F683,tvSales,0),FALSE)</f>
        <v>0</v>
      </c>
      <c r="G684" s="83">
        <f>-VLOOKUP($A670,tblSales,MATCH(G683,tvSales,0),FALSE)</f>
        <v>0</v>
      </c>
      <c r="H684" s="84">
        <f>-VLOOKUP($A670,tblSales,MATCH(H683,tvSales,0),FALSE)</f>
        <v>0</v>
      </c>
      <c r="L684" t="str">
        <f t="shared" si="40"/>
        <v>PPA</v>
      </c>
      <c r="M684" t="str">
        <f t="shared" si="42"/>
        <v>Cosmo Specialty Fibers Inc. - COS2</v>
      </c>
      <c r="N684" t="str">
        <f t="shared" si="41"/>
        <v>Quantity of RECs Sold</v>
      </c>
    </row>
    <row r="685" spans="1:14" x14ac:dyDescent="0.25">
      <c r="A685" s="79"/>
      <c r="B685" s="93" t="s">
        <v>141</v>
      </c>
      <c r="C685" s="8"/>
      <c r="D685" s="119">
        <v>0</v>
      </c>
      <c r="E685" s="119">
        <v>0</v>
      </c>
      <c r="F685" s="119">
        <v>0</v>
      </c>
      <c r="G685" s="119">
        <v>0</v>
      </c>
      <c r="H685" s="120">
        <v>0</v>
      </c>
      <c r="L685" t="str">
        <f t="shared" si="40"/>
        <v>PPA</v>
      </c>
      <c r="M685" t="str">
        <f t="shared" si="42"/>
        <v>Cosmo Specialty Fibers Inc. - COS2</v>
      </c>
      <c r="N685" t="str">
        <f t="shared" si="41"/>
        <v>Bonus Incentives Transferred</v>
      </c>
    </row>
    <row r="686" spans="1:14" x14ac:dyDescent="0.25">
      <c r="A686" s="79"/>
      <c r="B686" s="93" t="s">
        <v>142</v>
      </c>
      <c r="D686" s="121">
        <f>IF(VLOOKUP($A670,tblFacility,MATCH("Extra Apprenticeship Credit Eligibility",tvFacility,0),FALSE)="Y",ROUND(nApprenticeshipBonus*D684,0),0)</f>
        <v>0</v>
      </c>
      <c r="E686" s="122">
        <f>IF(VLOOKUP($A670,tblFacility,MATCH("Extra Apprenticeship Credit Eligibility",tvFacility,0),FALSE)="Y",ROUND(nApprenticeshipBonus*E684,0),0)</f>
        <v>0</v>
      </c>
      <c r="F686" s="122">
        <f>IF(VLOOKUP($A670,tblFacility,MATCH("Extra Apprenticeship Credit Eligibility",tvFacility,0),FALSE)="Y",ROUND(nApprenticeshipBonus*F684,0),0)</f>
        <v>0</v>
      </c>
      <c r="G686" s="122">
        <f>IF(VLOOKUP($A670,tblFacility,MATCH("Extra Apprenticeship Credit Eligibility",tvFacility,0),FALSE)="Y",ROUND(nApprenticeshipBonus*G684,0),0)</f>
        <v>0</v>
      </c>
      <c r="H686" s="123">
        <f>IF(VLOOKUP($A670,tblFacility,MATCH("Extra Apprenticeship Credit Eligibility",tvFacility,0),FALSE)="Y",ROUND(nApprenticeshipBonus*H684,0),0)</f>
        <v>0</v>
      </c>
      <c r="L686" t="str">
        <f t="shared" si="40"/>
        <v>PPA</v>
      </c>
      <c r="M686" t="str">
        <f t="shared" si="42"/>
        <v>Cosmo Specialty Fibers Inc. - COS2</v>
      </c>
      <c r="N686" t="str">
        <f t="shared" si="41"/>
        <v>Bonus Incentives Not Realized</v>
      </c>
    </row>
    <row r="687" spans="1:14" x14ac:dyDescent="0.25">
      <c r="A687" s="79"/>
      <c r="B687" s="1" t="s">
        <v>143</v>
      </c>
      <c r="C687" s="79"/>
      <c r="D687" s="94">
        <f>SUM(D684:D686)</f>
        <v>0</v>
      </c>
      <c r="E687" s="94">
        <f>SUM(E684:E686)</f>
        <v>0</v>
      </c>
      <c r="F687" s="94">
        <f>SUM(F684:F686)</f>
        <v>0</v>
      </c>
      <c r="G687" s="94">
        <f>SUM(G684:G686)</f>
        <v>0</v>
      </c>
      <c r="H687" s="94">
        <f>SUM(H684:H686)</f>
        <v>0</v>
      </c>
      <c r="L687" t="str">
        <f t="shared" si="40"/>
        <v>PPA</v>
      </c>
      <c r="M687" t="str">
        <f t="shared" si="42"/>
        <v>Cosmo Specialty Fibers Inc. - COS2</v>
      </c>
      <c r="N687" t="str">
        <f t="shared" si="41"/>
        <v>Total Sold / Transferred / Unrealized</v>
      </c>
    </row>
    <row r="688" spans="1:14" x14ac:dyDescent="0.25">
      <c r="A688" s="79"/>
      <c r="B688" s="95"/>
      <c r="C688" s="79"/>
      <c r="D688" s="88"/>
      <c r="E688" s="88"/>
      <c r="F688" s="88"/>
      <c r="G688" s="88"/>
      <c r="H688" s="94"/>
      <c r="L688" t="str">
        <f t="shared" si="40"/>
        <v>PPA</v>
      </c>
      <c r="M688" t="str">
        <f t="shared" si="42"/>
        <v>Cosmo Specialty Fibers Inc. - COS2</v>
      </c>
    </row>
    <row r="689" spans="1:14" ht="18.75" x14ac:dyDescent="0.3">
      <c r="A689" s="81" t="s">
        <v>134</v>
      </c>
      <c r="B689" s="79"/>
      <c r="C689" s="79"/>
      <c r="D689" s="19">
        <f>E689-1</f>
        <v>2019</v>
      </c>
      <c r="E689" s="19">
        <f>F689-1</f>
        <v>2020</v>
      </c>
      <c r="F689" s="19">
        <f>G689-1</f>
        <v>2021</v>
      </c>
      <c r="G689" s="19">
        <f>H689-1</f>
        <v>2022</v>
      </c>
      <c r="H689" s="19">
        <f>nReportingYear</f>
        <v>2023</v>
      </c>
      <c r="L689" t="str">
        <f t="shared" si="40"/>
        <v>PPA</v>
      </c>
      <c r="M689" t="str">
        <f t="shared" si="42"/>
        <v>Cosmo Specialty Fibers Inc. - COS2</v>
      </c>
    </row>
    <row r="690" spans="1:14" x14ac:dyDescent="0.25">
      <c r="A690" s="79"/>
      <c r="B690" s="2" t="str">
        <f>(D689-1) &amp; " Surplus Applied to " &amp; D689</f>
        <v>2018 Surplus Applied to 2019</v>
      </c>
      <c r="C690" s="79"/>
      <c r="D690" s="96">
        <v>0</v>
      </c>
      <c r="E690" s="97"/>
      <c r="F690" s="97"/>
      <c r="G690" s="97"/>
      <c r="H690" s="98"/>
      <c r="L690" t="str">
        <f t="shared" si="40"/>
        <v>PPA</v>
      </c>
      <c r="M690" t="str">
        <f t="shared" si="42"/>
        <v>Cosmo Specialty Fibers Inc. - COS2</v>
      </c>
      <c r="N690" t="str">
        <f t="shared" si="41"/>
        <v>2018 Surplus Applied to 2019</v>
      </c>
    </row>
    <row r="691" spans="1:14" x14ac:dyDescent="0.25">
      <c r="A691" s="79"/>
      <c r="B691" s="2" t="str">
        <f>D689 &amp; " Surplus Applied to " &amp; (D689-1)</f>
        <v>2019 Surplus Applied to 2018</v>
      </c>
      <c r="C691" s="79"/>
      <c r="D691" s="99">
        <v>0</v>
      </c>
      <c r="E691" s="100"/>
      <c r="F691" s="100"/>
      <c r="G691" s="100"/>
      <c r="H691" s="101"/>
      <c r="L691" t="str">
        <f t="shared" si="40"/>
        <v>PPA</v>
      </c>
      <c r="M691" t="str">
        <f t="shared" si="42"/>
        <v>Cosmo Specialty Fibers Inc. - COS2</v>
      </c>
      <c r="N691" t="str">
        <f t="shared" si="41"/>
        <v>2019 Surplus Applied to 2018</v>
      </c>
    </row>
    <row r="692" spans="1:14" x14ac:dyDescent="0.25">
      <c r="A692" s="79"/>
      <c r="B692" s="2" t="str">
        <f>(E689-1) &amp; " Surplus Applied to " &amp; E689</f>
        <v>2019 Surplus Applied to 2020</v>
      </c>
      <c r="C692" s="79"/>
      <c r="D692" s="102">
        <f>-E692</f>
        <v>-26987</v>
      </c>
      <c r="E692" s="103">
        <v>26987</v>
      </c>
      <c r="F692" s="48"/>
      <c r="G692" s="48"/>
      <c r="H692" s="49"/>
      <c r="L692" t="str">
        <f t="shared" si="40"/>
        <v>PPA</v>
      </c>
      <c r="M692" t="str">
        <f t="shared" si="42"/>
        <v>Cosmo Specialty Fibers Inc. - COS2</v>
      </c>
      <c r="N692" t="str">
        <f t="shared" si="41"/>
        <v>2019 Surplus Applied to 2020</v>
      </c>
    </row>
    <row r="693" spans="1:14" x14ac:dyDescent="0.25">
      <c r="A693" s="79"/>
      <c r="B693" s="2" t="str">
        <f>E689 &amp; " Surplus Applied to " &amp; (E689-1)</f>
        <v>2020 Surplus Applied to 2019</v>
      </c>
      <c r="C693" s="79"/>
      <c r="D693" s="104">
        <f>-E693</f>
        <v>0</v>
      </c>
      <c r="E693" s="105">
        <v>0</v>
      </c>
      <c r="F693" s="100"/>
      <c r="G693" s="100"/>
      <c r="H693" s="101"/>
      <c r="L693" t="str">
        <f t="shared" si="40"/>
        <v>PPA</v>
      </c>
      <c r="M693" t="str">
        <f t="shared" si="42"/>
        <v>Cosmo Specialty Fibers Inc. - COS2</v>
      </c>
      <c r="N693" t="str">
        <f t="shared" si="41"/>
        <v>2020 Surplus Applied to 2019</v>
      </c>
    </row>
    <row r="694" spans="1:14" x14ac:dyDescent="0.25">
      <c r="A694" s="79"/>
      <c r="B694" s="2" t="str">
        <f>(F689-1) &amp; " Surplus Applied to " &amp; F689</f>
        <v>2020 Surplus Applied to 2021</v>
      </c>
      <c r="C694" s="79"/>
      <c r="D694" s="54"/>
      <c r="E694" s="106">
        <f>-F694</f>
        <v>0</v>
      </c>
      <c r="F694" s="51">
        <v>0</v>
      </c>
      <c r="G694" s="52"/>
      <c r="H694" s="53"/>
      <c r="L694" t="str">
        <f t="shared" si="40"/>
        <v>PPA</v>
      </c>
      <c r="M694" t="str">
        <f t="shared" si="42"/>
        <v>Cosmo Specialty Fibers Inc. - COS2</v>
      </c>
      <c r="N694" t="str">
        <f t="shared" si="41"/>
        <v>2020 Surplus Applied to 2021</v>
      </c>
    </row>
    <row r="695" spans="1:14" x14ac:dyDescent="0.25">
      <c r="A695" s="79"/>
      <c r="B695" s="2" t="str">
        <f>F689 &amp; " Surplus Applied to " &amp; (F689-1)</f>
        <v>2021 Surplus Applied to 2020</v>
      </c>
      <c r="C695" s="79"/>
      <c r="D695" s="107"/>
      <c r="E695" s="108">
        <f>-F695</f>
        <v>0</v>
      </c>
      <c r="F695" s="105">
        <v>0</v>
      </c>
      <c r="G695" s="100"/>
      <c r="H695" s="101"/>
      <c r="L695" t="str">
        <f t="shared" si="40"/>
        <v>PPA</v>
      </c>
      <c r="M695" t="str">
        <f t="shared" si="42"/>
        <v>Cosmo Specialty Fibers Inc. - COS2</v>
      </c>
      <c r="N695" t="str">
        <f t="shared" si="41"/>
        <v>2021 Surplus Applied to 2020</v>
      </c>
    </row>
    <row r="696" spans="1:14" x14ac:dyDescent="0.25">
      <c r="A696" s="79"/>
      <c r="B696" s="2" t="str">
        <f>(G689-1) &amp; " Surplus Applied to " &amp; G689</f>
        <v>2021 Surplus Applied to 2022</v>
      </c>
      <c r="C696" s="79"/>
      <c r="D696" s="54"/>
      <c r="E696" s="52"/>
      <c r="F696" s="106">
        <f>-G696</f>
        <v>0</v>
      </c>
      <c r="G696" s="51">
        <v>0</v>
      </c>
      <c r="H696" s="53"/>
      <c r="L696" t="str">
        <f t="shared" si="40"/>
        <v>PPA</v>
      </c>
      <c r="M696" t="str">
        <f t="shared" si="42"/>
        <v>Cosmo Specialty Fibers Inc. - COS2</v>
      </c>
      <c r="N696" t="str">
        <f t="shared" si="41"/>
        <v>2021 Surplus Applied to 2022</v>
      </c>
    </row>
    <row r="697" spans="1:14" x14ac:dyDescent="0.25">
      <c r="A697" s="79"/>
      <c r="B697" s="2" t="str">
        <f>G689 &amp; " Surplus Applied to " &amp; (G689-1)</f>
        <v>2022 Surplus Applied to 2021</v>
      </c>
      <c r="C697" s="79"/>
      <c r="D697" s="107"/>
      <c r="E697" s="100"/>
      <c r="F697" s="108">
        <f>-G697</f>
        <v>0</v>
      </c>
      <c r="G697" s="105">
        <v>0</v>
      </c>
      <c r="H697" s="101"/>
      <c r="L697" t="str">
        <f t="shared" si="40"/>
        <v>PPA</v>
      </c>
      <c r="M697" t="str">
        <f t="shared" si="42"/>
        <v>Cosmo Specialty Fibers Inc. - COS2</v>
      </c>
      <c r="N697" t="str">
        <f t="shared" si="41"/>
        <v>2022 Surplus Applied to 2021</v>
      </c>
    </row>
    <row r="698" spans="1:14" x14ac:dyDescent="0.25">
      <c r="A698" s="79"/>
      <c r="B698" s="2" t="str">
        <f>(H689-1) &amp; " Surplus Applied to " &amp; H689</f>
        <v>2022 Surplus Applied to 2023</v>
      </c>
      <c r="C698" s="79"/>
      <c r="D698" s="54"/>
      <c r="E698" s="52"/>
      <c r="F698" s="52"/>
      <c r="G698" s="106">
        <f>-H698</f>
        <v>0</v>
      </c>
      <c r="H698" s="55">
        <v>0</v>
      </c>
      <c r="L698" t="str">
        <f t="shared" si="40"/>
        <v>PPA</v>
      </c>
      <c r="M698" t="str">
        <f t="shared" si="42"/>
        <v>Cosmo Specialty Fibers Inc. - COS2</v>
      </c>
      <c r="N698" t="str">
        <f t="shared" si="41"/>
        <v>2022 Surplus Applied to 2023</v>
      </c>
    </row>
    <row r="699" spans="1:14" x14ac:dyDescent="0.25">
      <c r="A699" s="79"/>
      <c r="B699" s="2" t="str">
        <f>H689 &amp; " Surplus Applied to " &amp; (H689-1)</f>
        <v>2023 Surplus Applied to 2022</v>
      </c>
      <c r="C699" s="79"/>
      <c r="D699" s="109"/>
      <c r="E699" s="110"/>
      <c r="F699" s="110"/>
      <c r="G699" s="111">
        <f>-H699</f>
        <v>0</v>
      </c>
      <c r="H699" s="112">
        <v>0</v>
      </c>
      <c r="L699" t="str">
        <f t="shared" si="40"/>
        <v>PPA</v>
      </c>
      <c r="M699" t="str">
        <f t="shared" si="42"/>
        <v>Cosmo Specialty Fibers Inc. - COS2</v>
      </c>
      <c r="N699" t="str">
        <f t="shared" si="41"/>
        <v>2023 Surplus Applied to 2022</v>
      </c>
    </row>
    <row r="700" spans="1:14" x14ac:dyDescent="0.25">
      <c r="A700" s="79"/>
      <c r="B700" s="1" t="s">
        <v>135</v>
      </c>
      <c r="C700" s="79"/>
      <c r="D700" s="94">
        <f>SUM(D690:D699)</f>
        <v>-26987</v>
      </c>
      <c r="E700" s="94">
        <f>SUM(E690:E699)</f>
        <v>26987</v>
      </c>
      <c r="F700" s="94">
        <f>SUM(F690:F699)</f>
        <v>0</v>
      </c>
      <c r="G700" s="94">
        <f>SUM(G690:G699)</f>
        <v>0</v>
      </c>
      <c r="H700" s="94">
        <f>SUM(H690:H699)</f>
        <v>0</v>
      </c>
      <c r="L700" t="str">
        <f t="shared" si="40"/>
        <v>PPA</v>
      </c>
      <c r="M700" t="str">
        <f t="shared" si="42"/>
        <v>Cosmo Specialty Fibers Inc. - COS2</v>
      </c>
      <c r="N700" t="str">
        <f t="shared" si="41"/>
        <v>Net Surplus Adjustments</v>
      </c>
    </row>
    <row r="701" spans="1:14" x14ac:dyDescent="0.25">
      <c r="A701" s="79"/>
      <c r="B701" s="95"/>
      <c r="C701" s="79"/>
      <c r="D701" s="94"/>
      <c r="E701" s="94"/>
      <c r="F701" s="94"/>
      <c r="G701" s="94"/>
      <c r="H701" s="94"/>
      <c r="L701" t="str">
        <f t="shared" si="40"/>
        <v>PPA</v>
      </c>
      <c r="M701" t="str">
        <f t="shared" si="42"/>
        <v>Cosmo Specialty Fibers Inc. - COS2</v>
      </c>
    </row>
    <row r="702" spans="1:14" x14ac:dyDescent="0.25">
      <c r="A702" s="79"/>
      <c r="B702" s="1" t="s">
        <v>136</v>
      </c>
      <c r="C702" s="82"/>
      <c r="D702" s="113">
        <v>0</v>
      </c>
      <c r="E702" s="114">
        <v>0</v>
      </c>
      <c r="F702" s="114">
        <v>0</v>
      </c>
      <c r="G702" s="114">
        <v>0</v>
      </c>
      <c r="H702" s="115">
        <v>0</v>
      </c>
      <c r="L702" t="str">
        <f t="shared" si="40"/>
        <v>PPA</v>
      </c>
      <c r="M702" t="str">
        <f t="shared" si="42"/>
        <v>Cosmo Specialty Fibers Inc. - COS2</v>
      </c>
      <c r="N702" t="str">
        <f t="shared" si="41"/>
        <v>Adjustment for Events Beyond Control</v>
      </c>
    </row>
    <row r="703" spans="1:14" x14ac:dyDescent="0.25">
      <c r="A703" s="79"/>
      <c r="B703" s="95"/>
      <c r="C703" s="79"/>
      <c r="D703" s="94"/>
      <c r="E703" s="94"/>
      <c r="F703" s="94"/>
      <c r="G703" s="94"/>
      <c r="H703" s="94"/>
      <c r="L703" t="str">
        <f t="shared" si="40"/>
        <v>PPA</v>
      </c>
      <c r="M703" t="str">
        <f t="shared" si="42"/>
        <v>Cosmo Specialty Fibers Inc. - COS2</v>
      </c>
    </row>
    <row r="704" spans="1:14" ht="18.75" x14ac:dyDescent="0.3">
      <c r="A704" s="81" t="s">
        <v>150</v>
      </c>
      <c r="B704" s="79"/>
      <c r="C704" s="82"/>
      <c r="D704" s="116">
        <f>SUM(D676,D681,D687,D700,D702)</f>
        <v>0</v>
      </c>
      <c r="E704" s="116">
        <f>SUM(E676,E681,E687,E700,E702)</f>
        <v>26987</v>
      </c>
      <c r="F704" s="116">
        <f>SUM(F676,F681,F687,F700,F702)</f>
        <v>0</v>
      </c>
      <c r="G704" s="116">
        <f>SUM(G676,G681,G687,G700,G702)</f>
        <v>11572</v>
      </c>
      <c r="H704" s="117">
        <f>SUM(H676,H681,H687,H700,H702)</f>
        <v>0</v>
      </c>
      <c r="L704" t="str">
        <f t="shared" ref="L704:L767" si="43">VLOOKUP(M704,$B$5:$D$48,3)</f>
        <v>PPA</v>
      </c>
      <c r="M704" t="str">
        <f t="shared" si="42"/>
        <v>Cosmo Specialty Fibers Inc. - COS2</v>
      </c>
    </row>
    <row r="705" spans="1:14" x14ac:dyDescent="0.25">
      <c r="A705" s="79"/>
      <c r="B705" s="95"/>
      <c r="C705" s="118" t="s">
        <v>138</v>
      </c>
      <c r="D705" s="94">
        <v>0</v>
      </c>
      <c r="E705" s="94">
        <v>26987</v>
      </c>
      <c r="F705" s="94">
        <v>0</v>
      </c>
      <c r="G705" s="94">
        <v>0</v>
      </c>
      <c r="H705" s="94">
        <v>0</v>
      </c>
      <c r="L705" t="str">
        <f t="shared" si="43"/>
        <v>PPA</v>
      </c>
      <c r="M705" t="str">
        <f t="shared" si="42"/>
        <v>Cosmo Specialty Fibers Inc. - COS2</v>
      </c>
    </row>
    <row r="706" spans="1:14" x14ac:dyDescent="0.25">
      <c r="A706" s="79" t="str">
        <f>IF(ISBLANK(VLOOKUP($A670,tblFacility,MATCH("Notes",tvFacility,0),FALSE)),"",VLOOKUP($A670,tblFacility,MATCH("Notes",tvFacility,0),FALSE))</f>
        <v/>
      </c>
      <c r="B706" s="79"/>
      <c r="C706" s="79"/>
      <c r="D706" s="80"/>
      <c r="E706" s="80"/>
      <c r="F706" s="80"/>
      <c r="G706" s="80"/>
      <c r="H706" s="80"/>
      <c r="L706" t="str">
        <f t="shared" si="43"/>
        <v>PPA</v>
      </c>
      <c r="M706" t="str">
        <f t="shared" si="42"/>
        <v>Cosmo Specialty Fibers Inc. - COS2</v>
      </c>
    </row>
    <row r="707" spans="1:14" x14ac:dyDescent="0.25">
      <c r="L707" t="str">
        <f t="shared" si="43"/>
        <v>PPA</v>
      </c>
      <c r="M707" t="str">
        <f t="shared" si="42"/>
        <v>Cosmo Specialty Fibers Inc. - COS2</v>
      </c>
    </row>
    <row r="708" spans="1:14" ht="21" x14ac:dyDescent="0.35">
      <c r="A708" s="74">
        <f>A670+1</f>
        <v>18</v>
      </c>
      <c r="B708" s="74"/>
      <c r="C708" s="75" t="str">
        <f>VLOOKUP(A708,tblFacility,MATCH("Facility Name",tvFacility,0),FALSE)</f>
        <v>Golden Valley Wind Park - Golden Valley Wind Park</v>
      </c>
      <c r="D708" s="76"/>
      <c r="E708" s="77"/>
      <c r="F708" s="77"/>
      <c r="G708" s="77"/>
      <c r="H708" s="78"/>
      <c r="L708" t="str">
        <f t="shared" si="43"/>
        <v>PPA</v>
      </c>
      <c r="M708" t="str">
        <f>C708</f>
        <v>Golden Valley Wind Park - Golden Valley Wind Park</v>
      </c>
    </row>
    <row r="709" spans="1:14" x14ac:dyDescent="0.25">
      <c r="A709" s="79"/>
      <c r="B709" s="79"/>
      <c r="C709" s="79" t="str">
        <f>VLOOKUP(A708,tblFacility,MATCH("Facility Status",tvFacility,0),FALSE)</f>
        <v>REC only</v>
      </c>
      <c r="D709" s="80"/>
      <c r="E709" s="80"/>
      <c r="F709" s="80"/>
      <c r="G709" s="80"/>
      <c r="H709" s="80"/>
      <c r="L709" t="str">
        <f t="shared" si="43"/>
        <v>PPA</v>
      </c>
      <c r="M709" t="str">
        <f t="shared" ref="M709:M745" si="44">M708</f>
        <v>Golden Valley Wind Park - Golden Valley Wind Park</v>
      </c>
    </row>
    <row r="710" spans="1:14" ht="18.75" x14ac:dyDescent="0.3">
      <c r="A710" s="81" t="s">
        <v>146</v>
      </c>
      <c r="B710" s="81"/>
      <c r="C710" s="79"/>
      <c r="D710" s="19">
        <f>E710-1</f>
        <v>2019</v>
      </c>
      <c r="E710" s="19">
        <f>F710-1</f>
        <v>2020</v>
      </c>
      <c r="F710" s="19">
        <f>G710-1</f>
        <v>2021</v>
      </c>
      <c r="G710" s="19">
        <f>H710-1</f>
        <v>2022</v>
      </c>
      <c r="H710" s="19">
        <f>nReportingYear</f>
        <v>2023</v>
      </c>
      <c r="L710" t="str">
        <f t="shared" si="43"/>
        <v>PPA</v>
      </c>
      <c r="M710" t="str">
        <f t="shared" si="44"/>
        <v>Golden Valley Wind Park - Golden Valley Wind Park</v>
      </c>
    </row>
    <row r="711" spans="1:14" x14ac:dyDescent="0.25">
      <c r="A711" s="79"/>
      <c r="B711" s="2" t="str">
        <f>"Total MWh Produced from " &amp;C708</f>
        <v>Total MWh Produced from Golden Valley Wind Park - Golden Valley Wind Park</v>
      </c>
      <c r="C711" s="82"/>
      <c r="D711" s="83">
        <f>VLOOKUP($A708,tblTotalMWh,MATCH(D710,tvTotalMWh,0),FALSE)</f>
        <v>8707</v>
      </c>
      <c r="E711" s="83">
        <f>VLOOKUP($A708,tblTotalMWh,MATCH(E710,tvTotalMWh,0),FALSE)</f>
        <v>0</v>
      </c>
      <c r="F711" s="83">
        <f>VLOOKUP($A708,tblTotalMWh,MATCH(F710,tvTotalMWh,0),FALSE)</f>
        <v>0</v>
      </c>
      <c r="G711" s="83">
        <f>VLOOKUP($A708,tblTotalMWh,MATCH(G710,tvTotalMWh,0),FALSE)</f>
        <v>0</v>
      </c>
      <c r="H711" s="84">
        <f>VLOOKUP($A708,tblTotalMWh,MATCH(H710,tvTotalMWh,0),FALSE)</f>
        <v>0</v>
      </c>
      <c r="L711" t="str">
        <f t="shared" si="43"/>
        <v>PPA</v>
      </c>
      <c r="M711" t="str">
        <f t="shared" si="44"/>
        <v>Golden Valley Wind Park - Golden Valley Wind Park</v>
      </c>
      <c r="N711" t="str">
        <f t="shared" ref="N711:N766" si="45">B711</f>
        <v>Total MWh Produced from Golden Valley Wind Park - Golden Valley Wind Park</v>
      </c>
    </row>
    <row r="712" spans="1:14" x14ac:dyDescent="0.25">
      <c r="A712" s="79"/>
      <c r="B712" s="2" t="s">
        <v>105</v>
      </c>
      <c r="C712" s="82"/>
      <c r="D712" s="218">
        <f>VLOOKUP($A708,tblFacility,MATCH("% Qualifying under RCW 19.285",tvFacility,0),FALSE)</f>
        <v>1</v>
      </c>
      <c r="E712" s="218">
        <f>VLOOKUP($A708,tblFacility,MATCH("% Qualifying under RCW 19.285",tvFacility,0),FALSE)</f>
        <v>1</v>
      </c>
      <c r="F712" s="218">
        <f>VLOOKUP($A708,tblFacility,MATCH("% Qualifying under RCW 19.285",tvFacility,0),FALSE)</f>
        <v>1</v>
      </c>
      <c r="G712" s="218">
        <f>VLOOKUP($A708,tblFacility,MATCH("% Qualifying under RCW 19.285",tvFacility,0),FALSE)</f>
        <v>1</v>
      </c>
      <c r="H712" s="219">
        <f>VLOOKUP($A708,tblFacility,MATCH("% Qualifying under RCW 19.285",tvFacility,0),FALSE)</f>
        <v>1</v>
      </c>
      <c r="L712" t="str">
        <f t="shared" si="43"/>
        <v>PPA</v>
      </c>
      <c r="M712" t="str">
        <f t="shared" si="44"/>
        <v>Golden Valley Wind Park - Golden Valley Wind Park</v>
      </c>
      <c r="N712" t="str">
        <f t="shared" si="45"/>
        <v>Percent of MWh Qualifying Under RCW 19.285</v>
      </c>
    </row>
    <row r="713" spans="1:14" x14ac:dyDescent="0.25">
      <c r="A713" s="79"/>
      <c r="B713" s="2" t="s">
        <v>147</v>
      </c>
      <c r="C713" s="82"/>
      <c r="D713" s="85">
        <f>VLOOKUP($A708,tblFacility,MATCH("% Qualifying Allocated to WA",tvFacility,0),FALSE)</f>
        <v>1</v>
      </c>
      <c r="E713" s="85">
        <f>VLOOKUP($A708,tblFacility,MATCH("% Qualifying Allocated to WA",tvFacility,0),FALSE)</f>
        <v>1</v>
      </c>
      <c r="F713" s="85">
        <f>VLOOKUP($A708,tblFacility,MATCH("% Qualifying Allocated to WA",tvFacility,0),FALSE)</f>
        <v>1</v>
      </c>
      <c r="G713" s="85">
        <f>VLOOKUP($A708,tblFacility,MATCH("% Qualifying Allocated to WA",tvFacility,0),FALSE)</f>
        <v>1</v>
      </c>
      <c r="H713" s="86">
        <f>VLOOKUP($A708,tblFacility,MATCH("% Qualifying Allocated to WA",tvFacility,0),FALSE)</f>
        <v>1</v>
      </c>
      <c r="L713" t="str">
        <f t="shared" si="43"/>
        <v>PPA</v>
      </c>
      <c r="M713" t="str">
        <f t="shared" si="44"/>
        <v>Golden Valley Wind Park - Golden Valley Wind Park</v>
      </c>
      <c r="N713" t="str">
        <f t="shared" si="45"/>
        <v>Percent of Qualifying MWh Allocated to WA</v>
      </c>
    </row>
    <row r="714" spans="1:14" x14ac:dyDescent="0.25">
      <c r="A714" s="79"/>
      <c r="B714" s="1" t="s">
        <v>104</v>
      </c>
      <c r="C714" s="95"/>
      <c r="D714" s="220">
        <f>ROUNDDOWN(D711*D712*D713,0)</f>
        <v>8707</v>
      </c>
      <c r="E714" s="220">
        <f>ROUNDDOWN(E711*E712*E713,0)</f>
        <v>0</v>
      </c>
      <c r="F714" s="220">
        <f>ROUNDDOWN(F711*F712*F713,0)</f>
        <v>0</v>
      </c>
      <c r="G714" s="220">
        <f>ROUNDDOWN(G711*G712*G713,0)</f>
        <v>0</v>
      </c>
      <c r="H714" s="220">
        <f>ROUNDDOWN(H711*H712*H713,0)</f>
        <v>0</v>
      </c>
      <c r="L714" t="str">
        <f t="shared" si="43"/>
        <v>PPA</v>
      </c>
      <c r="M714" t="str">
        <f t="shared" si="44"/>
        <v>Golden Valley Wind Park - Golden Valley Wind Park</v>
      </c>
      <c r="N714" t="str">
        <f t="shared" si="45"/>
        <v>Eligible MWh Available for RCW 19.285 Compliance</v>
      </c>
    </row>
    <row r="715" spans="1:14" x14ac:dyDescent="0.25">
      <c r="A715" s="79"/>
      <c r="B715" s="79"/>
      <c r="C715" s="79"/>
      <c r="D715" s="87"/>
      <c r="E715" s="87"/>
      <c r="F715" s="87"/>
      <c r="G715" s="88"/>
      <c r="H715" s="89"/>
      <c r="L715" t="str">
        <f t="shared" si="43"/>
        <v>PPA</v>
      </c>
      <c r="M715" t="str">
        <f t="shared" si="44"/>
        <v>Golden Valley Wind Park - Golden Valley Wind Park</v>
      </c>
    </row>
    <row r="716" spans="1:14" ht="18.75" x14ac:dyDescent="0.3">
      <c r="A716" s="81" t="s">
        <v>148</v>
      </c>
      <c r="B716" s="79"/>
      <c r="C716" s="79"/>
      <c r="D716" s="19">
        <f>E716-1</f>
        <v>2019</v>
      </c>
      <c r="E716" s="19">
        <f>F716-1</f>
        <v>2020</v>
      </c>
      <c r="F716" s="19">
        <f>G716-1</f>
        <v>2021</v>
      </c>
      <c r="G716" s="19">
        <f>H716-1</f>
        <v>2022</v>
      </c>
      <c r="H716" s="19">
        <f>nReportingYear</f>
        <v>2023</v>
      </c>
      <c r="L716" t="str">
        <f t="shared" si="43"/>
        <v>PPA</v>
      </c>
      <c r="M716" t="str">
        <f t="shared" si="44"/>
        <v>Golden Valley Wind Park - Golden Valley Wind Park</v>
      </c>
    </row>
    <row r="717" spans="1:14" x14ac:dyDescent="0.25">
      <c r="A717" s="79"/>
      <c r="B717" s="2" t="s">
        <v>115</v>
      </c>
      <c r="C717" s="82"/>
      <c r="D717" s="124">
        <v>0</v>
      </c>
      <c r="E717" s="125">
        <v>0</v>
      </c>
      <c r="F717" s="125">
        <v>0</v>
      </c>
      <c r="G717" s="125">
        <v>0</v>
      </c>
      <c r="H717" s="126">
        <v>0</v>
      </c>
      <c r="L717" t="str">
        <f t="shared" si="43"/>
        <v>PPA</v>
      </c>
      <c r="M717" t="str">
        <f t="shared" si="44"/>
        <v>Golden Valley Wind Park - Golden Valley Wind Park</v>
      </c>
      <c r="N717" t="str">
        <f t="shared" si="45"/>
        <v>Extra Apprenticeship Credit</v>
      </c>
    </row>
    <row r="718" spans="1:14" x14ac:dyDescent="0.25">
      <c r="A718" s="79"/>
      <c r="B718" s="2" t="s">
        <v>119</v>
      </c>
      <c r="C718" s="82"/>
      <c r="D718" s="29">
        <v>0</v>
      </c>
      <c r="E718" s="127">
        <v>0</v>
      </c>
      <c r="F718" s="127">
        <v>0</v>
      </c>
      <c r="G718" s="127">
        <v>0</v>
      </c>
      <c r="H718" s="128">
        <v>0</v>
      </c>
      <c r="L718" t="str">
        <f t="shared" si="43"/>
        <v>PPA</v>
      </c>
      <c r="M718" t="str">
        <f t="shared" si="44"/>
        <v>Golden Valley Wind Park - Golden Valley Wind Park</v>
      </c>
      <c r="N718" t="str">
        <f t="shared" si="45"/>
        <v>Distributed Generation Bonus</v>
      </c>
    </row>
    <row r="719" spans="1:14" x14ac:dyDescent="0.25">
      <c r="A719" s="79"/>
      <c r="B719" s="1" t="s">
        <v>120</v>
      </c>
      <c r="C719" s="95"/>
      <c r="D719" s="90">
        <f>ROUND(D717+D718,0)</f>
        <v>0</v>
      </c>
      <c r="E719" s="90">
        <f>ROUND(E717+E718,0)</f>
        <v>0</v>
      </c>
      <c r="F719" s="90">
        <f>ROUND(F717+F718,0)</f>
        <v>0</v>
      </c>
      <c r="G719" s="90">
        <f>ROUND(G717+G718,0)</f>
        <v>0</v>
      </c>
      <c r="H719" s="90">
        <f>ROUND(H717+H718,0)</f>
        <v>0</v>
      </c>
      <c r="L719" t="str">
        <f t="shared" si="43"/>
        <v>PPA</v>
      </c>
      <c r="M719" t="str">
        <f t="shared" si="44"/>
        <v>Golden Valley Wind Park - Golden Valley Wind Park</v>
      </c>
      <c r="N719" t="str">
        <f t="shared" si="45"/>
        <v>Total Quantity from Non REC Eligible Generation</v>
      </c>
    </row>
    <row r="720" spans="1:14" x14ac:dyDescent="0.25">
      <c r="A720" s="79"/>
      <c r="B720" s="79"/>
      <c r="C720" s="79"/>
      <c r="D720" s="91"/>
      <c r="E720" s="91"/>
      <c r="F720" s="91"/>
      <c r="G720" s="91"/>
      <c r="H720" s="92"/>
      <c r="L720" t="str">
        <f t="shared" si="43"/>
        <v>PPA</v>
      </c>
      <c r="M720" t="str">
        <f t="shared" si="44"/>
        <v>Golden Valley Wind Park - Golden Valley Wind Park</v>
      </c>
    </row>
    <row r="721" spans="1:14" ht="18.75" x14ac:dyDescent="0.3">
      <c r="A721" s="81" t="s">
        <v>149</v>
      </c>
      <c r="B721" s="79"/>
      <c r="C721" s="79"/>
      <c r="D721" s="19">
        <f>E721-1</f>
        <v>2019</v>
      </c>
      <c r="E721" s="19">
        <f>F721-1</f>
        <v>2020</v>
      </c>
      <c r="F721" s="19">
        <f>G721-1</f>
        <v>2021</v>
      </c>
      <c r="G721" s="19">
        <f>H721-1</f>
        <v>2022</v>
      </c>
      <c r="H721" s="19">
        <f>nReportingYear</f>
        <v>2023</v>
      </c>
      <c r="L721" t="str">
        <f t="shared" si="43"/>
        <v>PPA</v>
      </c>
      <c r="M721" t="str">
        <f t="shared" si="44"/>
        <v>Golden Valley Wind Park - Golden Valley Wind Park</v>
      </c>
    </row>
    <row r="722" spans="1:14" x14ac:dyDescent="0.25">
      <c r="A722" s="79"/>
      <c r="B722" s="2" t="s">
        <v>140</v>
      </c>
      <c r="C722" s="82"/>
      <c r="D722" s="83">
        <f>-VLOOKUP($A708,tblSales,MATCH(D721,tvSales,0),FALSE)</f>
        <v>0</v>
      </c>
      <c r="E722" s="83">
        <f>-VLOOKUP($A708,tblSales,MATCH(E721,tvSales,0),FALSE)</f>
        <v>0</v>
      </c>
      <c r="F722" s="83">
        <f>-VLOOKUP($A708,tblSales,MATCH(F721,tvSales,0),FALSE)</f>
        <v>0</v>
      </c>
      <c r="G722" s="83">
        <f>-VLOOKUP($A708,tblSales,MATCH(G721,tvSales,0),FALSE)</f>
        <v>0</v>
      </c>
      <c r="H722" s="84">
        <f>-VLOOKUP($A708,tblSales,MATCH(H721,tvSales,0),FALSE)</f>
        <v>0</v>
      </c>
      <c r="L722" t="str">
        <f t="shared" si="43"/>
        <v>PPA</v>
      </c>
      <c r="M722" t="str">
        <f t="shared" si="44"/>
        <v>Golden Valley Wind Park - Golden Valley Wind Park</v>
      </c>
      <c r="N722" t="str">
        <f t="shared" si="45"/>
        <v>Quantity of RECs Sold</v>
      </c>
    </row>
    <row r="723" spans="1:14" x14ac:dyDescent="0.25">
      <c r="A723" s="79"/>
      <c r="B723" s="93" t="s">
        <v>141</v>
      </c>
      <c r="C723" s="8"/>
      <c r="D723" s="119">
        <v>0</v>
      </c>
      <c r="E723" s="119">
        <v>0</v>
      </c>
      <c r="F723" s="119">
        <v>0</v>
      </c>
      <c r="G723" s="119">
        <v>0</v>
      </c>
      <c r="H723" s="120">
        <v>0</v>
      </c>
      <c r="L723" t="str">
        <f t="shared" si="43"/>
        <v>PPA</v>
      </c>
      <c r="M723" t="str">
        <f t="shared" si="44"/>
        <v>Golden Valley Wind Park - Golden Valley Wind Park</v>
      </c>
      <c r="N723" t="str">
        <f t="shared" si="45"/>
        <v>Bonus Incentives Transferred</v>
      </c>
    </row>
    <row r="724" spans="1:14" x14ac:dyDescent="0.25">
      <c r="A724" s="79"/>
      <c r="B724" s="93" t="s">
        <v>142</v>
      </c>
      <c r="D724" s="121">
        <f>IF(VLOOKUP($A708,tblFacility,MATCH("Extra Apprenticeship Credit Eligibility",tvFacility,0),FALSE)="Y",ROUND(nApprenticeshipBonus*D722,0),0)</f>
        <v>0</v>
      </c>
      <c r="E724" s="122">
        <f>IF(VLOOKUP($A708,tblFacility,MATCH("Extra Apprenticeship Credit Eligibility",tvFacility,0),FALSE)="Y",ROUND(nApprenticeshipBonus*E722,0),0)</f>
        <v>0</v>
      </c>
      <c r="F724" s="122">
        <f>IF(VLOOKUP($A708,tblFacility,MATCH("Extra Apprenticeship Credit Eligibility",tvFacility,0),FALSE)="Y",ROUND(nApprenticeshipBonus*F722,0),0)</f>
        <v>0</v>
      </c>
      <c r="G724" s="122">
        <f>IF(VLOOKUP($A708,tblFacility,MATCH("Extra Apprenticeship Credit Eligibility",tvFacility,0),FALSE)="Y",ROUND(nApprenticeshipBonus*G722,0),0)</f>
        <v>0</v>
      </c>
      <c r="H724" s="123">
        <f>IF(VLOOKUP($A708,tblFacility,MATCH("Extra Apprenticeship Credit Eligibility",tvFacility,0),FALSE)="Y",ROUND(nApprenticeshipBonus*H722,0),0)</f>
        <v>0</v>
      </c>
      <c r="L724" t="str">
        <f t="shared" si="43"/>
        <v>PPA</v>
      </c>
      <c r="M724" t="str">
        <f t="shared" si="44"/>
        <v>Golden Valley Wind Park - Golden Valley Wind Park</v>
      </c>
      <c r="N724" t="str">
        <f t="shared" si="45"/>
        <v>Bonus Incentives Not Realized</v>
      </c>
    </row>
    <row r="725" spans="1:14" x14ac:dyDescent="0.25">
      <c r="A725" s="79"/>
      <c r="B725" s="1" t="s">
        <v>143</v>
      </c>
      <c r="C725" s="79"/>
      <c r="D725" s="94">
        <f>SUM(D722:D724)</f>
        <v>0</v>
      </c>
      <c r="E725" s="94">
        <f>SUM(E722:E724)</f>
        <v>0</v>
      </c>
      <c r="F725" s="94">
        <f>SUM(F722:F724)</f>
        <v>0</v>
      </c>
      <c r="G725" s="94">
        <f>SUM(G722:G724)</f>
        <v>0</v>
      </c>
      <c r="H725" s="94">
        <f>SUM(H722:H724)</f>
        <v>0</v>
      </c>
      <c r="L725" t="str">
        <f t="shared" si="43"/>
        <v>PPA</v>
      </c>
      <c r="M725" t="str">
        <f t="shared" si="44"/>
        <v>Golden Valley Wind Park - Golden Valley Wind Park</v>
      </c>
      <c r="N725" t="str">
        <f t="shared" si="45"/>
        <v>Total Sold / Transferred / Unrealized</v>
      </c>
    </row>
    <row r="726" spans="1:14" x14ac:dyDescent="0.25">
      <c r="A726" s="79"/>
      <c r="B726" s="95"/>
      <c r="C726" s="79"/>
      <c r="D726" s="88"/>
      <c r="E726" s="88"/>
      <c r="F726" s="88"/>
      <c r="G726" s="88"/>
      <c r="H726" s="94"/>
      <c r="L726" t="str">
        <f t="shared" si="43"/>
        <v>PPA</v>
      </c>
      <c r="M726" t="str">
        <f t="shared" si="44"/>
        <v>Golden Valley Wind Park - Golden Valley Wind Park</v>
      </c>
    </row>
    <row r="727" spans="1:14" ht="18.75" x14ac:dyDescent="0.3">
      <c r="A727" s="81" t="s">
        <v>134</v>
      </c>
      <c r="B727" s="79"/>
      <c r="C727" s="79"/>
      <c r="D727" s="19">
        <f>E727-1</f>
        <v>2019</v>
      </c>
      <c r="E727" s="19">
        <f>F727-1</f>
        <v>2020</v>
      </c>
      <c r="F727" s="19">
        <f>G727-1</f>
        <v>2021</v>
      </c>
      <c r="G727" s="19">
        <f>H727-1</f>
        <v>2022</v>
      </c>
      <c r="H727" s="19">
        <f>nReportingYear</f>
        <v>2023</v>
      </c>
      <c r="L727" t="str">
        <f t="shared" si="43"/>
        <v>PPA</v>
      </c>
      <c r="M727" t="str">
        <f t="shared" si="44"/>
        <v>Golden Valley Wind Park - Golden Valley Wind Park</v>
      </c>
    </row>
    <row r="728" spans="1:14" x14ac:dyDescent="0.25">
      <c r="A728" s="79"/>
      <c r="B728" s="2" t="str">
        <f>(D727-1) &amp; " Surplus Applied to " &amp; D727</f>
        <v>2018 Surplus Applied to 2019</v>
      </c>
      <c r="C728" s="79"/>
      <c r="D728" s="96">
        <v>0</v>
      </c>
      <c r="E728" s="97"/>
      <c r="F728" s="97"/>
      <c r="G728" s="97"/>
      <c r="H728" s="98"/>
      <c r="L728" t="str">
        <f t="shared" si="43"/>
        <v>PPA</v>
      </c>
      <c r="M728" t="str">
        <f t="shared" si="44"/>
        <v>Golden Valley Wind Park - Golden Valley Wind Park</v>
      </c>
      <c r="N728" t="str">
        <f t="shared" si="45"/>
        <v>2018 Surplus Applied to 2019</v>
      </c>
    </row>
    <row r="729" spans="1:14" x14ac:dyDescent="0.25">
      <c r="A729" s="79"/>
      <c r="B729" s="2" t="str">
        <f>D727 &amp; " Surplus Applied to " &amp; (D727-1)</f>
        <v>2019 Surplus Applied to 2018</v>
      </c>
      <c r="C729" s="79"/>
      <c r="D729" s="99">
        <v>0</v>
      </c>
      <c r="E729" s="100"/>
      <c r="F729" s="100"/>
      <c r="G729" s="100"/>
      <c r="H729" s="101"/>
      <c r="L729" t="str">
        <f t="shared" si="43"/>
        <v>PPA</v>
      </c>
      <c r="M729" t="str">
        <f t="shared" si="44"/>
        <v>Golden Valley Wind Park - Golden Valley Wind Park</v>
      </c>
      <c r="N729" t="str">
        <f t="shared" si="45"/>
        <v>2019 Surplus Applied to 2018</v>
      </c>
    </row>
    <row r="730" spans="1:14" x14ac:dyDescent="0.25">
      <c r="A730" s="79"/>
      <c r="B730" s="2" t="str">
        <f>(E727-1) &amp; " Surplus Applied to " &amp; E727</f>
        <v>2019 Surplus Applied to 2020</v>
      </c>
      <c r="C730" s="79"/>
      <c r="D730" s="102">
        <f>-E730</f>
        <v>-8707</v>
      </c>
      <c r="E730" s="103">
        <v>8707</v>
      </c>
      <c r="F730" s="48"/>
      <c r="G730" s="48"/>
      <c r="H730" s="49"/>
      <c r="L730" t="str">
        <f t="shared" si="43"/>
        <v>PPA</v>
      </c>
      <c r="M730" t="str">
        <f t="shared" si="44"/>
        <v>Golden Valley Wind Park - Golden Valley Wind Park</v>
      </c>
      <c r="N730" t="str">
        <f t="shared" si="45"/>
        <v>2019 Surplus Applied to 2020</v>
      </c>
    </row>
    <row r="731" spans="1:14" x14ac:dyDescent="0.25">
      <c r="A731" s="79"/>
      <c r="B731" s="2" t="str">
        <f>E727 &amp; " Surplus Applied to " &amp; (E727-1)</f>
        <v>2020 Surplus Applied to 2019</v>
      </c>
      <c r="C731" s="79"/>
      <c r="D731" s="104">
        <f>-E731</f>
        <v>0</v>
      </c>
      <c r="E731" s="105">
        <v>0</v>
      </c>
      <c r="F731" s="100"/>
      <c r="G731" s="100"/>
      <c r="H731" s="101"/>
      <c r="L731" t="str">
        <f t="shared" si="43"/>
        <v>PPA</v>
      </c>
      <c r="M731" t="str">
        <f t="shared" si="44"/>
        <v>Golden Valley Wind Park - Golden Valley Wind Park</v>
      </c>
      <c r="N731" t="str">
        <f t="shared" si="45"/>
        <v>2020 Surplus Applied to 2019</v>
      </c>
    </row>
    <row r="732" spans="1:14" x14ac:dyDescent="0.25">
      <c r="A732" s="79"/>
      <c r="B732" s="2" t="str">
        <f>(F727-1) &amp; " Surplus Applied to " &amp; F727</f>
        <v>2020 Surplus Applied to 2021</v>
      </c>
      <c r="C732" s="79"/>
      <c r="D732" s="54"/>
      <c r="E732" s="106">
        <f>-F732</f>
        <v>0</v>
      </c>
      <c r="F732" s="51">
        <v>0</v>
      </c>
      <c r="G732" s="52"/>
      <c r="H732" s="53"/>
      <c r="L732" t="str">
        <f t="shared" si="43"/>
        <v>PPA</v>
      </c>
      <c r="M732" t="str">
        <f t="shared" si="44"/>
        <v>Golden Valley Wind Park - Golden Valley Wind Park</v>
      </c>
      <c r="N732" t="str">
        <f t="shared" si="45"/>
        <v>2020 Surplus Applied to 2021</v>
      </c>
    </row>
    <row r="733" spans="1:14" x14ac:dyDescent="0.25">
      <c r="A733" s="79"/>
      <c r="B733" s="2" t="str">
        <f>F727 &amp; " Surplus Applied to " &amp; (F727-1)</f>
        <v>2021 Surplus Applied to 2020</v>
      </c>
      <c r="C733" s="79"/>
      <c r="D733" s="107"/>
      <c r="E733" s="108">
        <f>-F733</f>
        <v>0</v>
      </c>
      <c r="F733" s="105">
        <v>0</v>
      </c>
      <c r="G733" s="100"/>
      <c r="H733" s="101"/>
      <c r="L733" t="str">
        <f t="shared" si="43"/>
        <v>PPA</v>
      </c>
      <c r="M733" t="str">
        <f t="shared" si="44"/>
        <v>Golden Valley Wind Park - Golden Valley Wind Park</v>
      </c>
      <c r="N733" t="str">
        <f t="shared" si="45"/>
        <v>2021 Surplus Applied to 2020</v>
      </c>
    </row>
    <row r="734" spans="1:14" x14ac:dyDescent="0.25">
      <c r="A734" s="79"/>
      <c r="B734" s="2" t="str">
        <f>(G727-1) &amp; " Surplus Applied to " &amp; G727</f>
        <v>2021 Surplus Applied to 2022</v>
      </c>
      <c r="C734" s="79"/>
      <c r="D734" s="54"/>
      <c r="E734" s="52"/>
      <c r="F734" s="106">
        <f>-G734</f>
        <v>0</v>
      </c>
      <c r="G734" s="51">
        <v>0</v>
      </c>
      <c r="H734" s="53"/>
      <c r="L734" t="str">
        <f t="shared" si="43"/>
        <v>PPA</v>
      </c>
      <c r="M734" t="str">
        <f t="shared" si="44"/>
        <v>Golden Valley Wind Park - Golden Valley Wind Park</v>
      </c>
      <c r="N734" t="str">
        <f t="shared" si="45"/>
        <v>2021 Surplus Applied to 2022</v>
      </c>
    </row>
    <row r="735" spans="1:14" x14ac:dyDescent="0.25">
      <c r="A735" s="79"/>
      <c r="B735" s="2" t="str">
        <f>G727 &amp; " Surplus Applied to " &amp; (G727-1)</f>
        <v>2022 Surplus Applied to 2021</v>
      </c>
      <c r="C735" s="79"/>
      <c r="D735" s="107"/>
      <c r="E735" s="100"/>
      <c r="F735" s="108">
        <f>-G735</f>
        <v>0</v>
      </c>
      <c r="G735" s="105">
        <v>0</v>
      </c>
      <c r="H735" s="101"/>
      <c r="L735" t="str">
        <f t="shared" si="43"/>
        <v>PPA</v>
      </c>
      <c r="M735" t="str">
        <f t="shared" si="44"/>
        <v>Golden Valley Wind Park - Golden Valley Wind Park</v>
      </c>
      <c r="N735" t="str">
        <f t="shared" si="45"/>
        <v>2022 Surplus Applied to 2021</v>
      </c>
    </row>
    <row r="736" spans="1:14" x14ac:dyDescent="0.25">
      <c r="A736" s="79"/>
      <c r="B736" s="2" t="str">
        <f>(H727-1) &amp; " Surplus Applied to " &amp; H727</f>
        <v>2022 Surplus Applied to 2023</v>
      </c>
      <c r="C736" s="79"/>
      <c r="D736" s="54"/>
      <c r="E736" s="52"/>
      <c r="F736" s="52"/>
      <c r="G736" s="106">
        <f>-H736</f>
        <v>0</v>
      </c>
      <c r="H736" s="55">
        <v>0</v>
      </c>
      <c r="L736" t="str">
        <f t="shared" si="43"/>
        <v>PPA</v>
      </c>
      <c r="M736" t="str">
        <f t="shared" si="44"/>
        <v>Golden Valley Wind Park - Golden Valley Wind Park</v>
      </c>
      <c r="N736" t="str">
        <f t="shared" si="45"/>
        <v>2022 Surplus Applied to 2023</v>
      </c>
    </row>
    <row r="737" spans="1:14" x14ac:dyDescent="0.25">
      <c r="A737" s="79"/>
      <c r="B737" s="2" t="str">
        <f>H727 &amp; " Surplus Applied to " &amp; (H727-1)</f>
        <v>2023 Surplus Applied to 2022</v>
      </c>
      <c r="C737" s="79"/>
      <c r="D737" s="109"/>
      <c r="E737" s="110"/>
      <c r="F737" s="110"/>
      <c r="G737" s="111">
        <f>-H737</f>
        <v>0</v>
      </c>
      <c r="H737" s="112">
        <v>0</v>
      </c>
      <c r="L737" t="str">
        <f t="shared" si="43"/>
        <v>PPA</v>
      </c>
      <c r="M737" t="str">
        <f t="shared" si="44"/>
        <v>Golden Valley Wind Park - Golden Valley Wind Park</v>
      </c>
      <c r="N737" t="str">
        <f t="shared" si="45"/>
        <v>2023 Surplus Applied to 2022</v>
      </c>
    </row>
    <row r="738" spans="1:14" x14ac:dyDescent="0.25">
      <c r="A738" s="79"/>
      <c r="B738" s="1" t="s">
        <v>135</v>
      </c>
      <c r="C738" s="79"/>
      <c r="D738" s="94">
        <f>SUM(D728:D737)</f>
        <v>-8707</v>
      </c>
      <c r="E738" s="94">
        <f>SUM(E728:E737)</f>
        <v>8707</v>
      </c>
      <c r="F738" s="94">
        <f>SUM(F728:F737)</f>
        <v>0</v>
      </c>
      <c r="G738" s="94">
        <f>SUM(G728:G737)</f>
        <v>0</v>
      </c>
      <c r="H738" s="94">
        <f>SUM(H728:H737)</f>
        <v>0</v>
      </c>
      <c r="L738" t="str">
        <f t="shared" si="43"/>
        <v>PPA</v>
      </c>
      <c r="M738" t="str">
        <f t="shared" si="44"/>
        <v>Golden Valley Wind Park - Golden Valley Wind Park</v>
      </c>
      <c r="N738" t="str">
        <f t="shared" si="45"/>
        <v>Net Surplus Adjustments</v>
      </c>
    </row>
    <row r="739" spans="1:14" x14ac:dyDescent="0.25">
      <c r="A739" s="79"/>
      <c r="B739" s="95"/>
      <c r="C739" s="79"/>
      <c r="D739" s="94"/>
      <c r="E739" s="94"/>
      <c r="F739" s="94"/>
      <c r="G739" s="94"/>
      <c r="H739" s="94"/>
      <c r="L739" t="str">
        <f t="shared" si="43"/>
        <v>PPA</v>
      </c>
      <c r="M739" t="str">
        <f t="shared" si="44"/>
        <v>Golden Valley Wind Park - Golden Valley Wind Park</v>
      </c>
    </row>
    <row r="740" spans="1:14" x14ac:dyDescent="0.25">
      <c r="A740" s="79"/>
      <c r="B740" s="1" t="s">
        <v>136</v>
      </c>
      <c r="C740" s="82"/>
      <c r="D740" s="113">
        <v>0</v>
      </c>
      <c r="E740" s="114">
        <v>0</v>
      </c>
      <c r="F740" s="114">
        <v>0</v>
      </c>
      <c r="G740" s="114">
        <v>0</v>
      </c>
      <c r="H740" s="115">
        <v>0</v>
      </c>
      <c r="L740" t="str">
        <f t="shared" si="43"/>
        <v>PPA</v>
      </c>
      <c r="M740" t="str">
        <f t="shared" si="44"/>
        <v>Golden Valley Wind Park - Golden Valley Wind Park</v>
      </c>
      <c r="N740" t="str">
        <f t="shared" si="45"/>
        <v>Adjustment for Events Beyond Control</v>
      </c>
    </row>
    <row r="741" spans="1:14" x14ac:dyDescent="0.25">
      <c r="A741" s="79"/>
      <c r="B741" s="95"/>
      <c r="C741" s="79"/>
      <c r="D741" s="94"/>
      <c r="E741" s="94"/>
      <c r="F741" s="94"/>
      <c r="G741" s="94"/>
      <c r="H741" s="94"/>
      <c r="L741" t="str">
        <f t="shared" si="43"/>
        <v>PPA</v>
      </c>
      <c r="M741" t="str">
        <f t="shared" si="44"/>
        <v>Golden Valley Wind Park - Golden Valley Wind Park</v>
      </c>
    </row>
    <row r="742" spans="1:14" ht="18.75" x14ac:dyDescent="0.3">
      <c r="A742" s="81" t="s">
        <v>150</v>
      </c>
      <c r="B742" s="79"/>
      <c r="C742" s="82"/>
      <c r="D742" s="116">
        <f>SUM(D714,D719,D725,D738,D740)</f>
        <v>0</v>
      </c>
      <c r="E742" s="116">
        <f>SUM(E714,E719,E725,E738,E740)</f>
        <v>8707</v>
      </c>
      <c r="F742" s="116">
        <f>SUM(F714,F719,F725,F738,F740)</f>
        <v>0</v>
      </c>
      <c r="G742" s="116">
        <f>SUM(G714,G719,G725,G738,G740)</f>
        <v>0</v>
      </c>
      <c r="H742" s="117">
        <f>SUM(H714,H719,H725,H738,H740)</f>
        <v>0</v>
      </c>
      <c r="L742" t="str">
        <f t="shared" si="43"/>
        <v>PPA</v>
      </c>
      <c r="M742" t="str">
        <f t="shared" si="44"/>
        <v>Golden Valley Wind Park - Golden Valley Wind Park</v>
      </c>
    </row>
    <row r="743" spans="1:14" x14ac:dyDescent="0.25">
      <c r="A743" s="79"/>
      <c r="B743" s="95"/>
      <c r="C743" s="118" t="s">
        <v>138</v>
      </c>
      <c r="D743" s="94">
        <v>0</v>
      </c>
      <c r="E743" s="94">
        <v>8707</v>
      </c>
      <c r="F743" s="94">
        <v>0</v>
      </c>
      <c r="G743" s="94">
        <v>0</v>
      </c>
      <c r="H743" s="94">
        <v>0</v>
      </c>
      <c r="L743" t="str">
        <f t="shared" si="43"/>
        <v>PPA</v>
      </c>
      <c r="M743" t="str">
        <f t="shared" si="44"/>
        <v>Golden Valley Wind Park - Golden Valley Wind Park</v>
      </c>
    </row>
    <row r="744" spans="1:14" x14ac:dyDescent="0.25">
      <c r="A744" s="79" t="str">
        <f>IF(ISBLANK(VLOOKUP($A708,tblFacility,MATCH("Notes",tvFacility,0),FALSE)),"",VLOOKUP($A708,tblFacility,MATCH("Notes",tvFacility,0),FALSE))</f>
        <v/>
      </c>
      <c r="B744" s="79"/>
      <c r="C744" s="79"/>
      <c r="D744" s="80"/>
      <c r="E744" s="80"/>
      <c r="F744" s="80"/>
      <c r="G744" s="80"/>
      <c r="H744" s="80"/>
      <c r="L744" t="str">
        <f t="shared" si="43"/>
        <v>PPA</v>
      </c>
      <c r="M744" t="str">
        <f t="shared" si="44"/>
        <v>Golden Valley Wind Park - Golden Valley Wind Park</v>
      </c>
    </row>
    <row r="745" spans="1:14" x14ac:dyDescent="0.25">
      <c r="L745" t="str">
        <f t="shared" si="43"/>
        <v>PPA</v>
      </c>
      <c r="M745" t="str">
        <f t="shared" si="44"/>
        <v>Golden Valley Wind Park - Golden Valley Wind Park</v>
      </c>
    </row>
    <row r="746" spans="1:14" ht="21" x14ac:dyDescent="0.35">
      <c r="A746" s="74">
        <f>A708+1</f>
        <v>19</v>
      </c>
      <c r="B746" s="74"/>
      <c r="C746" s="75" t="str">
        <f>VLOOKUP(A746,tblFacility,MATCH("Facility Name",tvFacility,0),FALSE)</f>
        <v>Goodnoe Hills - Goodnoe Hills</v>
      </c>
      <c r="D746" s="76"/>
      <c r="E746" s="77"/>
      <c r="F746" s="77"/>
      <c r="G746" s="77"/>
      <c r="H746" s="78"/>
      <c r="L746" t="str">
        <f t="shared" si="43"/>
        <v>PPA</v>
      </c>
      <c r="M746" t="str">
        <f>C746</f>
        <v>Goodnoe Hills - Goodnoe Hills</v>
      </c>
    </row>
    <row r="747" spans="1:14" x14ac:dyDescent="0.25">
      <c r="A747" s="79"/>
      <c r="B747" s="79"/>
      <c r="C747" s="79" t="str">
        <f>VLOOKUP(A746,tblFacility,MATCH("Facility Status",tvFacility,0),FALSE)</f>
        <v>REC only</v>
      </c>
      <c r="D747" s="80"/>
      <c r="E747" s="80"/>
      <c r="F747" s="80"/>
      <c r="G747" s="80"/>
      <c r="H747" s="80"/>
      <c r="L747" t="str">
        <f t="shared" si="43"/>
        <v>PPA</v>
      </c>
      <c r="M747" t="str">
        <f t="shared" ref="M747:M783" si="46">M746</f>
        <v>Goodnoe Hills - Goodnoe Hills</v>
      </c>
    </row>
    <row r="748" spans="1:14" ht="18.75" x14ac:dyDescent="0.3">
      <c r="A748" s="81" t="s">
        <v>146</v>
      </c>
      <c r="B748" s="81"/>
      <c r="C748" s="79"/>
      <c r="D748" s="19">
        <f>E748-1</f>
        <v>2019</v>
      </c>
      <c r="E748" s="19">
        <f>F748-1</f>
        <v>2020</v>
      </c>
      <c r="F748" s="19">
        <f>G748-1</f>
        <v>2021</v>
      </c>
      <c r="G748" s="19">
        <f>H748-1</f>
        <v>2022</v>
      </c>
      <c r="H748" s="19">
        <f>nReportingYear</f>
        <v>2023</v>
      </c>
      <c r="L748" t="str">
        <f t="shared" si="43"/>
        <v>PPA</v>
      </c>
      <c r="M748" t="str">
        <f t="shared" si="46"/>
        <v>Goodnoe Hills - Goodnoe Hills</v>
      </c>
    </row>
    <row r="749" spans="1:14" x14ac:dyDescent="0.25">
      <c r="A749" s="79"/>
      <c r="B749" s="2" t="str">
        <f>"Total MWh Produced from " &amp;C746</f>
        <v>Total MWh Produced from Goodnoe Hills - Goodnoe Hills</v>
      </c>
      <c r="C749" s="82"/>
      <c r="D749" s="83">
        <f>VLOOKUP($A746,tblTotalMWh,MATCH(D748,tvTotalMWh,0),FALSE)</f>
        <v>0</v>
      </c>
      <c r="E749" s="83">
        <f>VLOOKUP($A746,tblTotalMWh,MATCH(E748,tvTotalMWh,0),FALSE)</f>
        <v>6000</v>
      </c>
      <c r="F749" s="83">
        <f>VLOOKUP($A746,tblTotalMWh,MATCH(F748,tvTotalMWh,0),FALSE)</f>
        <v>0</v>
      </c>
      <c r="G749" s="83">
        <f>VLOOKUP($A746,tblTotalMWh,MATCH(G748,tvTotalMWh,0),FALSE)</f>
        <v>0</v>
      </c>
      <c r="H749" s="84">
        <f>VLOOKUP($A746,tblTotalMWh,MATCH(H748,tvTotalMWh,0),FALSE)</f>
        <v>0</v>
      </c>
      <c r="L749" t="str">
        <f t="shared" si="43"/>
        <v>PPA</v>
      </c>
      <c r="M749" t="str">
        <f t="shared" si="46"/>
        <v>Goodnoe Hills - Goodnoe Hills</v>
      </c>
      <c r="N749" t="str">
        <f t="shared" si="45"/>
        <v>Total MWh Produced from Goodnoe Hills - Goodnoe Hills</v>
      </c>
    </row>
    <row r="750" spans="1:14" x14ac:dyDescent="0.25">
      <c r="A750" s="79"/>
      <c r="B750" s="2" t="s">
        <v>105</v>
      </c>
      <c r="C750" s="82"/>
      <c r="D750" s="218">
        <f>VLOOKUP($A746,tblFacility,MATCH("% Qualifying under RCW 19.285",tvFacility,0),FALSE)</f>
        <v>1</v>
      </c>
      <c r="E750" s="218">
        <f>VLOOKUP($A746,tblFacility,MATCH("% Qualifying under RCW 19.285",tvFacility,0),FALSE)</f>
        <v>1</v>
      </c>
      <c r="F750" s="218">
        <f>VLOOKUP($A746,tblFacility,MATCH("% Qualifying under RCW 19.285",tvFacility,0),FALSE)</f>
        <v>1</v>
      </c>
      <c r="G750" s="218">
        <f>VLOOKUP($A746,tblFacility,MATCH("% Qualifying under RCW 19.285",tvFacility,0),FALSE)</f>
        <v>1</v>
      </c>
      <c r="H750" s="219">
        <f>VLOOKUP($A746,tblFacility,MATCH("% Qualifying under RCW 19.285",tvFacility,0),FALSE)</f>
        <v>1</v>
      </c>
      <c r="L750" t="str">
        <f t="shared" si="43"/>
        <v>PPA</v>
      </c>
      <c r="M750" t="str">
        <f t="shared" si="46"/>
        <v>Goodnoe Hills - Goodnoe Hills</v>
      </c>
      <c r="N750" t="str">
        <f t="shared" si="45"/>
        <v>Percent of MWh Qualifying Under RCW 19.285</v>
      </c>
    </row>
    <row r="751" spans="1:14" x14ac:dyDescent="0.25">
      <c r="A751" s="79"/>
      <c r="B751" s="2" t="s">
        <v>147</v>
      </c>
      <c r="C751" s="82"/>
      <c r="D751" s="85">
        <f>VLOOKUP($A746,tblFacility,MATCH("% Qualifying Allocated to WA",tvFacility,0),FALSE)</f>
        <v>1</v>
      </c>
      <c r="E751" s="85">
        <f>VLOOKUP($A746,tblFacility,MATCH("% Qualifying Allocated to WA",tvFacility,0),FALSE)</f>
        <v>1</v>
      </c>
      <c r="F751" s="85">
        <f>VLOOKUP($A746,tblFacility,MATCH("% Qualifying Allocated to WA",tvFacility,0),FALSE)</f>
        <v>1</v>
      </c>
      <c r="G751" s="85">
        <f>VLOOKUP($A746,tblFacility,MATCH("% Qualifying Allocated to WA",tvFacility,0),FALSE)</f>
        <v>1</v>
      </c>
      <c r="H751" s="86">
        <f>VLOOKUP($A746,tblFacility,MATCH("% Qualifying Allocated to WA",tvFacility,0),FALSE)</f>
        <v>1</v>
      </c>
      <c r="L751" t="str">
        <f t="shared" si="43"/>
        <v>PPA</v>
      </c>
      <c r="M751" t="str">
        <f t="shared" si="46"/>
        <v>Goodnoe Hills - Goodnoe Hills</v>
      </c>
      <c r="N751" t="str">
        <f t="shared" si="45"/>
        <v>Percent of Qualifying MWh Allocated to WA</v>
      </c>
    </row>
    <row r="752" spans="1:14" x14ac:dyDescent="0.25">
      <c r="A752" s="79"/>
      <c r="B752" s="1" t="s">
        <v>104</v>
      </c>
      <c r="C752" s="95"/>
      <c r="D752" s="220">
        <f>ROUNDDOWN(D749*D750*D751,0)</f>
        <v>0</v>
      </c>
      <c r="E752" s="220">
        <f>ROUNDDOWN(E749*E750*E751,0)</f>
        <v>6000</v>
      </c>
      <c r="F752" s="220">
        <f>ROUNDDOWN(F749*F750*F751,0)</f>
        <v>0</v>
      </c>
      <c r="G752" s="220">
        <f>ROUNDDOWN(G749*G750*G751,0)</f>
        <v>0</v>
      </c>
      <c r="H752" s="220">
        <f>ROUNDDOWN(H749*H750*H751,0)</f>
        <v>0</v>
      </c>
      <c r="L752" t="str">
        <f t="shared" si="43"/>
        <v>PPA</v>
      </c>
      <c r="M752" t="str">
        <f t="shared" si="46"/>
        <v>Goodnoe Hills - Goodnoe Hills</v>
      </c>
      <c r="N752" t="str">
        <f t="shared" si="45"/>
        <v>Eligible MWh Available for RCW 19.285 Compliance</v>
      </c>
    </row>
    <row r="753" spans="1:14" x14ac:dyDescent="0.25">
      <c r="A753" s="79"/>
      <c r="B753" s="79"/>
      <c r="C753" s="79"/>
      <c r="D753" s="87"/>
      <c r="E753" s="87"/>
      <c r="F753" s="87"/>
      <c r="G753" s="88"/>
      <c r="H753" s="89"/>
      <c r="L753" t="str">
        <f t="shared" si="43"/>
        <v>PPA</v>
      </c>
      <c r="M753" t="str">
        <f t="shared" si="46"/>
        <v>Goodnoe Hills - Goodnoe Hills</v>
      </c>
    </row>
    <row r="754" spans="1:14" ht="18.75" x14ac:dyDescent="0.3">
      <c r="A754" s="81" t="s">
        <v>148</v>
      </c>
      <c r="B754" s="79"/>
      <c r="C754" s="79"/>
      <c r="D754" s="19">
        <f>E754-1</f>
        <v>2019</v>
      </c>
      <c r="E754" s="19">
        <f>F754-1</f>
        <v>2020</v>
      </c>
      <c r="F754" s="19">
        <f>G754-1</f>
        <v>2021</v>
      </c>
      <c r="G754" s="19">
        <f>H754-1</f>
        <v>2022</v>
      </c>
      <c r="H754" s="19">
        <f>nReportingYear</f>
        <v>2023</v>
      </c>
      <c r="L754" t="str">
        <f t="shared" si="43"/>
        <v>PPA</v>
      </c>
      <c r="M754" t="str">
        <f t="shared" si="46"/>
        <v>Goodnoe Hills - Goodnoe Hills</v>
      </c>
    </row>
    <row r="755" spans="1:14" x14ac:dyDescent="0.25">
      <c r="A755" s="79"/>
      <c r="B755" s="2" t="s">
        <v>115</v>
      </c>
      <c r="C755" s="82"/>
      <c r="D755" s="124">
        <v>0</v>
      </c>
      <c r="E755" s="125">
        <v>0</v>
      </c>
      <c r="F755" s="125">
        <v>0</v>
      </c>
      <c r="G755" s="125">
        <v>0</v>
      </c>
      <c r="H755" s="126">
        <v>0</v>
      </c>
      <c r="L755" t="str">
        <f t="shared" si="43"/>
        <v>PPA</v>
      </c>
      <c r="M755" t="str">
        <f t="shared" si="46"/>
        <v>Goodnoe Hills - Goodnoe Hills</v>
      </c>
      <c r="N755" t="str">
        <f t="shared" si="45"/>
        <v>Extra Apprenticeship Credit</v>
      </c>
    </row>
    <row r="756" spans="1:14" x14ac:dyDescent="0.25">
      <c r="A756" s="79"/>
      <c r="B756" s="2" t="s">
        <v>119</v>
      </c>
      <c r="C756" s="82"/>
      <c r="D756" s="29">
        <v>0</v>
      </c>
      <c r="E756" s="127">
        <v>0</v>
      </c>
      <c r="F756" s="127">
        <v>0</v>
      </c>
      <c r="G756" s="127">
        <v>0</v>
      </c>
      <c r="H756" s="128">
        <v>0</v>
      </c>
      <c r="L756" t="str">
        <f t="shared" si="43"/>
        <v>PPA</v>
      </c>
      <c r="M756" t="str">
        <f t="shared" si="46"/>
        <v>Goodnoe Hills - Goodnoe Hills</v>
      </c>
      <c r="N756" t="str">
        <f t="shared" si="45"/>
        <v>Distributed Generation Bonus</v>
      </c>
    </row>
    <row r="757" spans="1:14" x14ac:dyDescent="0.25">
      <c r="A757" s="79"/>
      <c r="B757" s="1" t="s">
        <v>120</v>
      </c>
      <c r="C757" s="95"/>
      <c r="D757" s="90">
        <f>ROUND(D755+D756,0)</f>
        <v>0</v>
      </c>
      <c r="E757" s="90">
        <f>ROUND(E755+E756,0)</f>
        <v>0</v>
      </c>
      <c r="F757" s="90">
        <f>ROUND(F755+F756,0)</f>
        <v>0</v>
      </c>
      <c r="G757" s="90">
        <f>ROUND(G755+G756,0)</f>
        <v>0</v>
      </c>
      <c r="H757" s="90">
        <f>ROUND(H755+H756,0)</f>
        <v>0</v>
      </c>
      <c r="L757" t="str">
        <f t="shared" si="43"/>
        <v>PPA</v>
      </c>
      <c r="M757" t="str">
        <f t="shared" si="46"/>
        <v>Goodnoe Hills - Goodnoe Hills</v>
      </c>
      <c r="N757" t="str">
        <f t="shared" si="45"/>
        <v>Total Quantity from Non REC Eligible Generation</v>
      </c>
    </row>
    <row r="758" spans="1:14" x14ac:dyDescent="0.25">
      <c r="A758" s="79"/>
      <c r="B758" s="79"/>
      <c r="C758" s="79"/>
      <c r="D758" s="91"/>
      <c r="E758" s="91"/>
      <c r="F758" s="91"/>
      <c r="G758" s="91"/>
      <c r="H758" s="92"/>
      <c r="L758" t="str">
        <f t="shared" si="43"/>
        <v>PPA</v>
      </c>
      <c r="M758" t="str">
        <f t="shared" si="46"/>
        <v>Goodnoe Hills - Goodnoe Hills</v>
      </c>
    </row>
    <row r="759" spans="1:14" ht="18.75" x14ac:dyDescent="0.3">
      <c r="A759" s="81" t="s">
        <v>149</v>
      </c>
      <c r="B759" s="79"/>
      <c r="C759" s="79"/>
      <c r="D759" s="19">
        <f>E759-1</f>
        <v>2019</v>
      </c>
      <c r="E759" s="19">
        <f>F759-1</f>
        <v>2020</v>
      </c>
      <c r="F759" s="19">
        <f>G759-1</f>
        <v>2021</v>
      </c>
      <c r="G759" s="19">
        <f>H759-1</f>
        <v>2022</v>
      </c>
      <c r="H759" s="19">
        <f>nReportingYear</f>
        <v>2023</v>
      </c>
      <c r="L759" t="str">
        <f t="shared" si="43"/>
        <v>PPA</v>
      </c>
      <c r="M759" t="str">
        <f t="shared" si="46"/>
        <v>Goodnoe Hills - Goodnoe Hills</v>
      </c>
    </row>
    <row r="760" spans="1:14" x14ac:dyDescent="0.25">
      <c r="A760" s="79"/>
      <c r="B760" s="2" t="s">
        <v>140</v>
      </c>
      <c r="C760" s="82"/>
      <c r="D760" s="83">
        <f>-VLOOKUP($A746,tblSales,MATCH(D759,tvSales,0),FALSE)</f>
        <v>0</v>
      </c>
      <c r="E760" s="83">
        <f>-VLOOKUP($A746,tblSales,MATCH(E759,tvSales,0),FALSE)</f>
        <v>0</v>
      </c>
      <c r="F760" s="83">
        <f>-VLOOKUP($A746,tblSales,MATCH(F759,tvSales,0),FALSE)</f>
        <v>0</v>
      </c>
      <c r="G760" s="83">
        <f>-VLOOKUP($A746,tblSales,MATCH(G759,tvSales,0),FALSE)</f>
        <v>0</v>
      </c>
      <c r="H760" s="84">
        <f>-VLOOKUP($A746,tblSales,MATCH(H759,tvSales,0),FALSE)</f>
        <v>0</v>
      </c>
      <c r="L760" t="str">
        <f t="shared" si="43"/>
        <v>PPA</v>
      </c>
      <c r="M760" t="str">
        <f t="shared" si="46"/>
        <v>Goodnoe Hills - Goodnoe Hills</v>
      </c>
      <c r="N760" t="str">
        <f t="shared" si="45"/>
        <v>Quantity of RECs Sold</v>
      </c>
    </row>
    <row r="761" spans="1:14" x14ac:dyDescent="0.25">
      <c r="A761" s="79"/>
      <c r="B761" s="93" t="s">
        <v>141</v>
      </c>
      <c r="C761" s="8"/>
      <c r="D761" s="119">
        <v>0</v>
      </c>
      <c r="E761" s="119">
        <v>0</v>
      </c>
      <c r="F761" s="119">
        <v>0</v>
      </c>
      <c r="G761" s="119">
        <v>0</v>
      </c>
      <c r="H761" s="120">
        <v>0</v>
      </c>
      <c r="L761" t="str">
        <f t="shared" si="43"/>
        <v>PPA</v>
      </c>
      <c r="M761" t="str">
        <f t="shared" si="46"/>
        <v>Goodnoe Hills - Goodnoe Hills</v>
      </c>
      <c r="N761" t="str">
        <f t="shared" si="45"/>
        <v>Bonus Incentives Transferred</v>
      </c>
    </row>
    <row r="762" spans="1:14" x14ac:dyDescent="0.25">
      <c r="A762" s="79"/>
      <c r="B762" s="93" t="s">
        <v>142</v>
      </c>
      <c r="D762" s="121">
        <f>IF(VLOOKUP($A746,tblFacility,MATCH("Extra Apprenticeship Credit Eligibility",tvFacility,0),FALSE)="Y",ROUND(nApprenticeshipBonus*D760,0),0)</f>
        <v>0</v>
      </c>
      <c r="E762" s="122">
        <f>IF(VLOOKUP($A746,tblFacility,MATCH("Extra Apprenticeship Credit Eligibility",tvFacility,0),FALSE)="Y",ROUND(nApprenticeshipBonus*E760,0),0)</f>
        <v>0</v>
      </c>
      <c r="F762" s="122">
        <f>IF(VLOOKUP($A746,tblFacility,MATCH("Extra Apprenticeship Credit Eligibility",tvFacility,0),FALSE)="Y",ROUND(nApprenticeshipBonus*F760,0),0)</f>
        <v>0</v>
      </c>
      <c r="G762" s="122">
        <f>IF(VLOOKUP($A746,tblFacility,MATCH("Extra Apprenticeship Credit Eligibility",tvFacility,0),FALSE)="Y",ROUND(nApprenticeshipBonus*G760,0),0)</f>
        <v>0</v>
      </c>
      <c r="H762" s="123">
        <f>IF(VLOOKUP($A746,tblFacility,MATCH("Extra Apprenticeship Credit Eligibility",tvFacility,0),FALSE)="Y",ROUND(nApprenticeshipBonus*H760,0),0)</f>
        <v>0</v>
      </c>
      <c r="L762" t="str">
        <f t="shared" si="43"/>
        <v>PPA</v>
      </c>
      <c r="M762" t="str">
        <f t="shared" si="46"/>
        <v>Goodnoe Hills - Goodnoe Hills</v>
      </c>
      <c r="N762" t="str">
        <f t="shared" si="45"/>
        <v>Bonus Incentives Not Realized</v>
      </c>
    </row>
    <row r="763" spans="1:14" x14ac:dyDescent="0.25">
      <c r="A763" s="79"/>
      <c r="B763" s="1" t="s">
        <v>143</v>
      </c>
      <c r="C763" s="79"/>
      <c r="D763" s="94">
        <f>SUM(D760:D762)</f>
        <v>0</v>
      </c>
      <c r="E763" s="94">
        <f>SUM(E760:E762)</f>
        <v>0</v>
      </c>
      <c r="F763" s="94">
        <f>SUM(F760:F762)</f>
        <v>0</v>
      </c>
      <c r="G763" s="94">
        <f>SUM(G760:G762)</f>
        <v>0</v>
      </c>
      <c r="H763" s="94">
        <f>SUM(H760:H762)</f>
        <v>0</v>
      </c>
      <c r="L763" t="str">
        <f t="shared" si="43"/>
        <v>PPA</v>
      </c>
      <c r="M763" t="str">
        <f t="shared" si="46"/>
        <v>Goodnoe Hills - Goodnoe Hills</v>
      </c>
      <c r="N763" t="str">
        <f t="shared" si="45"/>
        <v>Total Sold / Transferred / Unrealized</v>
      </c>
    </row>
    <row r="764" spans="1:14" x14ac:dyDescent="0.25">
      <c r="A764" s="79"/>
      <c r="B764" s="95"/>
      <c r="C764" s="79"/>
      <c r="D764" s="88"/>
      <c r="E764" s="88"/>
      <c r="F764" s="88"/>
      <c r="G764" s="88"/>
      <c r="H764" s="94"/>
      <c r="L764" t="str">
        <f t="shared" si="43"/>
        <v>PPA</v>
      </c>
      <c r="M764" t="str">
        <f t="shared" si="46"/>
        <v>Goodnoe Hills - Goodnoe Hills</v>
      </c>
    </row>
    <row r="765" spans="1:14" ht="18.75" x14ac:dyDescent="0.3">
      <c r="A765" s="81" t="s">
        <v>134</v>
      </c>
      <c r="B765" s="79"/>
      <c r="C765" s="79"/>
      <c r="D765" s="19">
        <f>E765-1</f>
        <v>2019</v>
      </c>
      <c r="E765" s="19">
        <f>F765-1</f>
        <v>2020</v>
      </c>
      <c r="F765" s="19">
        <f>G765-1</f>
        <v>2021</v>
      </c>
      <c r="G765" s="19">
        <f>H765-1</f>
        <v>2022</v>
      </c>
      <c r="H765" s="19">
        <f>nReportingYear</f>
        <v>2023</v>
      </c>
      <c r="L765" t="str">
        <f t="shared" si="43"/>
        <v>PPA</v>
      </c>
      <c r="M765" t="str">
        <f t="shared" si="46"/>
        <v>Goodnoe Hills - Goodnoe Hills</v>
      </c>
    </row>
    <row r="766" spans="1:14" x14ac:dyDescent="0.25">
      <c r="A766" s="79"/>
      <c r="B766" s="2" t="str">
        <f>(D765-1) &amp; " Surplus Applied to " &amp; D765</f>
        <v>2018 Surplus Applied to 2019</v>
      </c>
      <c r="C766" s="79"/>
      <c r="D766" s="96">
        <v>0</v>
      </c>
      <c r="E766" s="97"/>
      <c r="F766" s="97"/>
      <c r="G766" s="97"/>
      <c r="H766" s="98"/>
      <c r="L766" t="str">
        <f t="shared" si="43"/>
        <v>PPA</v>
      </c>
      <c r="M766" t="str">
        <f t="shared" si="46"/>
        <v>Goodnoe Hills - Goodnoe Hills</v>
      </c>
      <c r="N766" t="str">
        <f t="shared" si="45"/>
        <v>2018 Surplus Applied to 2019</v>
      </c>
    </row>
    <row r="767" spans="1:14" x14ac:dyDescent="0.25">
      <c r="A767" s="79"/>
      <c r="B767" s="2" t="str">
        <f>D765 &amp; " Surplus Applied to " &amp; (D765-1)</f>
        <v>2019 Surplus Applied to 2018</v>
      </c>
      <c r="C767" s="79"/>
      <c r="D767" s="99">
        <v>0</v>
      </c>
      <c r="E767" s="100"/>
      <c r="F767" s="100"/>
      <c r="G767" s="100"/>
      <c r="H767" s="101"/>
      <c r="L767" t="str">
        <f t="shared" si="43"/>
        <v>PPA</v>
      </c>
      <c r="M767" t="str">
        <f t="shared" si="46"/>
        <v>Goodnoe Hills - Goodnoe Hills</v>
      </c>
      <c r="N767" t="str">
        <f t="shared" ref="N767:N828" si="47">B767</f>
        <v>2019 Surplus Applied to 2018</v>
      </c>
    </row>
    <row r="768" spans="1:14" x14ac:dyDescent="0.25">
      <c r="A768" s="79"/>
      <c r="B768" s="2" t="str">
        <f>(E765-1) &amp; " Surplus Applied to " &amp; E765</f>
        <v>2019 Surplus Applied to 2020</v>
      </c>
      <c r="C768" s="79"/>
      <c r="D768" s="102">
        <f>-E768</f>
        <v>0</v>
      </c>
      <c r="E768" s="103">
        <v>0</v>
      </c>
      <c r="F768" s="48"/>
      <c r="G768" s="48"/>
      <c r="H768" s="49"/>
      <c r="L768" t="str">
        <f t="shared" ref="L768:L831" si="48">VLOOKUP(M768,$B$5:$D$48,3)</f>
        <v>PPA</v>
      </c>
      <c r="M768" t="str">
        <f t="shared" si="46"/>
        <v>Goodnoe Hills - Goodnoe Hills</v>
      </c>
      <c r="N768" t="str">
        <f t="shared" si="47"/>
        <v>2019 Surplus Applied to 2020</v>
      </c>
    </row>
    <row r="769" spans="1:14" x14ac:dyDescent="0.25">
      <c r="A769" s="79"/>
      <c r="B769" s="2" t="str">
        <f>E765 &amp; " Surplus Applied to " &amp; (E765-1)</f>
        <v>2020 Surplus Applied to 2019</v>
      </c>
      <c r="C769" s="79"/>
      <c r="D769" s="104">
        <f>-E769</f>
        <v>0</v>
      </c>
      <c r="E769" s="105">
        <v>0</v>
      </c>
      <c r="F769" s="100"/>
      <c r="G769" s="100"/>
      <c r="H769" s="101"/>
      <c r="L769" t="str">
        <f t="shared" si="48"/>
        <v>PPA</v>
      </c>
      <c r="M769" t="str">
        <f t="shared" si="46"/>
        <v>Goodnoe Hills - Goodnoe Hills</v>
      </c>
      <c r="N769" t="str">
        <f t="shared" si="47"/>
        <v>2020 Surplus Applied to 2019</v>
      </c>
    </row>
    <row r="770" spans="1:14" x14ac:dyDescent="0.25">
      <c r="A770" s="79"/>
      <c r="B770" s="2" t="str">
        <f>(F765-1) &amp; " Surplus Applied to " &amp; F765</f>
        <v>2020 Surplus Applied to 2021</v>
      </c>
      <c r="C770" s="79"/>
      <c r="D770" s="54"/>
      <c r="E770" s="106">
        <f>-F770</f>
        <v>0</v>
      </c>
      <c r="F770" s="51">
        <v>0</v>
      </c>
      <c r="G770" s="52"/>
      <c r="H770" s="53"/>
      <c r="L770" t="str">
        <f t="shared" si="48"/>
        <v>PPA</v>
      </c>
      <c r="M770" t="str">
        <f t="shared" si="46"/>
        <v>Goodnoe Hills - Goodnoe Hills</v>
      </c>
      <c r="N770" t="str">
        <f t="shared" si="47"/>
        <v>2020 Surplus Applied to 2021</v>
      </c>
    </row>
    <row r="771" spans="1:14" x14ac:dyDescent="0.25">
      <c r="A771" s="79"/>
      <c r="B771" s="2" t="str">
        <f>F765 &amp; " Surplus Applied to " &amp; (F765-1)</f>
        <v>2021 Surplus Applied to 2020</v>
      </c>
      <c r="C771" s="79"/>
      <c r="D771" s="107"/>
      <c r="E771" s="108">
        <f>-F771</f>
        <v>0</v>
      </c>
      <c r="F771" s="105">
        <v>0</v>
      </c>
      <c r="G771" s="100"/>
      <c r="H771" s="101"/>
      <c r="L771" t="str">
        <f t="shared" si="48"/>
        <v>PPA</v>
      </c>
      <c r="M771" t="str">
        <f t="shared" si="46"/>
        <v>Goodnoe Hills - Goodnoe Hills</v>
      </c>
      <c r="N771" t="str">
        <f t="shared" si="47"/>
        <v>2021 Surplus Applied to 2020</v>
      </c>
    </row>
    <row r="772" spans="1:14" x14ac:dyDescent="0.25">
      <c r="A772" s="79"/>
      <c r="B772" s="2" t="str">
        <f>(G765-1) &amp; " Surplus Applied to " &amp; G765</f>
        <v>2021 Surplus Applied to 2022</v>
      </c>
      <c r="C772" s="79"/>
      <c r="D772" s="54"/>
      <c r="E772" s="52"/>
      <c r="F772" s="106">
        <f>-G772</f>
        <v>0</v>
      </c>
      <c r="G772" s="51">
        <v>0</v>
      </c>
      <c r="H772" s="53"/>
      <c r="L772" t="str">
        <f t="shared" si="48"/>
        <v>PPA</v>
      </c>
      <c r="M772" t="str">
        <f t="shared" si="46"/>
        <v>Goodnoe Hills - Goodnoe Hills</v>
      </c>
      <c r="N772" t="str">
        <f t="shared" si="47"/>
        <v>2021 Surplus Applied to 2022</v>
      </c>
    </row>
    <row r="773" spans="1:14" x14ac:dyDescent="0.25">
      <c r="A773" s="79"/>
      <c r="B773" s="2" t="str">
        <f>G765 &amp; " Surplus Applied to " &amp; (G765-1)</f>
        <v>2022 Surplus Applied to 2021</v>
      </c>
      <c r="C773" s="79"/>
      <c r="D773" s="107"/>
      <c r="E773" s="100"/>
      <c r="F773" s="108">
        <f>-G773</f>
        <v>0</v>
      </c>
      <c r="G773" s="105">
        <v>0</v>
      </c>
      <c r="H773" s="101"/>
      <c r="L773" t="str">
        <f t="shared" si="48"/>
        <v>PPA</v>
      </c>
      <c r="M773" t="str">
        <f t="shared" si="46"/>
        <v>Goodnoe Hills - Goodnoe Hills</v>
      </c>
      <c r="N773" t="str">
        <f t="shared" si="47"/>
        <v>2022 Surplus Applied to 2021</v>
      </c>
    </row>
    <row r="774" spans="1:14" x14ac:dyDescent="0.25">
      <c r="A774" s="79"/>
      <c r="B774" s="2" t="str">
        <f>(H765-1) &amp; " Surplus Applied to " &amp; H765</f>
        <v>2022 Surplus Applied to 2023</v>
      </c>
      <c r="C774" s="79"/>
      <c r="D774" s="54"/>
      <c r="E774" s="52"/>
      <c r="F774" s="52"/>
      <c r="G774" s="106">
        <f>-H774</f>
        <v>0</v>
      </c>
      <c r="H774" s="55">
        <v>0</v>
      </c>
      <c r="L774" t="str">
        <f t="shared" si="48"/>
        <v>PPA</v>
      </c>
      <c r="M774" t="str">
        <f t="shared" si="46"/>
        <v>Goodnoe Hills - Goodnoe Hills</v>
      </c>
      <c r="N774" t="str">
        <f t="shared" si="47"/>
        <v>2022 Surplus Applied to 2023</v>
      </c>
    </row>
    <row r="775" spans="1:14" x14ac:dyDescent="0.25">
      <c r="A775" s="79"/>
      <c r="B775" s="2" t="str">
        <f>H765 &amp; " Surplus Applied to " &amp; (H765-1)</f>
        <v>2023 Surplus Applied to 2022</v>
      </c>
      <c r="C775" s="79"/>
      <c r="D775" s="109"/>
      <c r="E775" s="110"/>
      <c r="F775" s="110"/>
      <c r="G775" s="111">
        <f>-H775</f>
        <v>0</v>
      </c>
      <c r="H775" s="112">
        <v>0</v>
      </c>
      <c r="L775" t="str">
        <f t="shared" si="48"/>
        <v>PPA</v>
      </c>
      <c r="M775" t="str">
        <f t="shared" si="46"/>
        <v>Goodnoe Hills - Goodnoe Hills</v>
      </c>
      <c r="N775" t="str">
        <f t="shared" si="47"/>
        <v>2023 Surplus Applied to 2022</v>
      </c>
    </row>
    <row r="776" spans="1:14" x14ac:dyDescent="0.25">
      <c r="A776" s="79"/>
      <c r="B776" s="1" t="s">
        <v>135</v>
      </c>
      <c r="C776" s="79"/>
      <c r="D776" s="94">
        <f>SUM(D766:D775)</f>
        <v>0</v>
      </c>
      <c r="E776" s="94">
        <f>SUM(E766:E775)</f>
        <v>0</v>
      </c>
      <c r="F776" s="94">
        <f>SUM(F766:F775)</f>
        <v>0</v>
      </c>
      <c r="G776" s="94">
        <f>SUM(G766:G775)</f>
        <v>0</v>
      </c>
      <c r="H776" s="94">
        <f>SUM(H766:H775)</f>
        <v>0</v>
      </c>
      <c r="L776" t="str">
        <f t="shared" si="48"/>
        <v>PPA</v>
      </c>
      <c r="M776" t="str">
        <f t="shared" si="46"/>
        <v>Goodnoe Hills - Goodnoe Hills</v>
      </c>
      <c r="N776" t="str">
        <f t="shared" si="47"/>
        <v>Net Surplus Adjustments</v>
      </c>
    </row>
    <row r="777" spans="1:14" x14ac:dyDescent="0.25">
      <c r="A777" s="79"/>
      <c r="B777" s="95"/>
      <c r="C777" s="79"/>
      <c r="D777" s="94"/>
      <c r="E777" s="94"/>
      <c r="F777" s="94"/>
      <c r="G777" s="94"/>
      <c r="H777" s="94"/>
      <c r="L777" t="str">
        <f t="shared" si="48"/>
        <v>PPA</v>
      </c>
      <c r="M777" t="str">
        <f t="shared" si="46"/>
        <v>Goodnoe Hills - Goodnoe Hills</v>
      </c>
    </row>
    <row r="778" spans="1:14" x14ac:dyDescent="0.25">
      <c r="A778" s="79"/>
      <c r="B778" s="1" t="s">
        <v>136</v>
      </c>
      <c r="C778" s="82"/>
      <c r="D778" s="113">
        <v>0</v>
      </c>
      <c r="E778" s="114">
        <v>0</v>
      </c>
      <c r="F778" s="114">
        <v>0</v>
      </c>
      <c r="G778" s="114">
        <v>0</v>
      </c>
      <c r="H778" s="115">
        <v>0</v>
      </c>
      <c r="L778" t="str">
        <f t="shared" si="48"/>
        <v>PPA</v>
      </c>
      <c r="M778" t="str">
        <f t="shared" si="46"/>
        <v>Goodnoe Hills - Goodnoe Hills</v>
      </c>
      <c r="N778" t="str">
        <f t="shared" si="47"/>
        <v>Adjustment for Events Beyond Control</v>
      </c>
    </row>
    <row r="779" spans="1:14" x14ac:dyDescent="0.25">
      <c r="A779" s="79"/>
      <c r="B779" s="95"/>
      <c r="C779" s="79"/>
      <c r="D779" s="94"/>
      <c r="E779" s="94"/>
      <c r="F779" s="94"/>
      <c r="G779" s="94"/>
      <c r="H779" s="94"/>
      <c r="L779" t="str">
        <f t="shared" si="48"/>
        <v>PPA</v>
      </c>
      <c r="M779" t="str">
        <f t="shared" si="46"/>
        <v>Goodnoe Hills - Goodnoe Hills</v>
      </c>
    </row>
    <row r="780" spans="1:14" ht="18.75" x14ac:dyDescent="0.3">
      <c r="A780" s="81" t="s">
        <v>150</v>
      </c>
      <c r="B780" s="79"/>
      <c r="C780" s="82"/>
      <c r="D780" s="116">
        <f>SUM(D752,D757,D763,D776,D778)</f>
        <v>0</v>
      </c>
      <c r="E780" s="116">
        <f>SUM(E752,E757,E763,E776,E778)</f>
        <v>6000</v>
      </c>
      <c r="F780" s="116">
        <f>SUM(F752,F757,F763,F776,F778)</f>
        <v>0</v>
      </c>
      <c r="G780" s="116">
        <f>SUM(G752,G757,G763,G776,G778)</f>
        <v>0</v>
      </c>
      <c r="H780" s="117">
        <f>SUM(H752,H757,H763,H776,H778)</f>
        <v>0</v>
      </c>
      <c r="L780" t="str">
        <f t="shared" si="48"/>
        <v>PPA</v>
      </c>
      <c r="M780" t="str">
        <f t="shared" si="46"/>
        <v>Goodnoe Hills - Goodnoe Hills</v>
      </c>
    </row>
    <row r="781" spans="1:14" x14ac:dyDescent="0.25">
      <c r="A781" s="79"/>
      <c r="B781" s="95"/>
      <c r="C781" s="118" t="s">
        <v>138</v>
      </c>
      <c r="D781" s="94">
        <v>0</v>
      </c>
      <c r="E781" s="94">
        <v>6000</v>
      </c>
      <c r="F781" s="94">
        <v>0</v>
      </c>
      <c r="G781" s="94">
        <v>0</v>
      </c>
      <c r="H781" s="94">
        <v>0</v>
      </c>
      <c r="L781" t="str">
        <f t="shared" si="48"/>
        <v>PPA</v>
      </c>
      <c r="M781" t="str">
        <f t="shared" si="46"/>
        <v>Goodnoe Hills - Goodnoe Hills</v>
      </c>
    </row>
    <row r="782" spans="1:14" x14ac:dyDescent="0.25">
      <c r="A782" s="79" t="str">
        <f>IF(ISBLANK(VLOOKUP($A746,tblFacility,MATCH("Notes",tvFacility,0),FALSE)),"",VLOOKUP($A746,tblFacility,MATCH("Notes",tvFacility,0),FALSE))</f>
        <v/>
      </c>
      <c r="B782" s="79"/>
      <c r="C782" s="79"/>
      <c r="D782" s="80"/>
      <c r="E782" s="80"/>
      <c r="F782" s="80"/>
      <c r="G782" s="80"/>
      <c r="H782" s="80"/>
      <c r="L782" t="str">
        <f t="shared" si="48"/>
        <v>PPA</v>
      </c>
      <c r="M782" t="str">
        <f t="shared" si="46"/>
        <v>Goodnoe Hills - Goodnoe Hills</v>
      </c>
    </row>
    <row r="783" spans="1:14" x14ac:dyDescent="0.25">
      <c r="L783" t="str">
        <f t="shared" si="48"/>
        <v>PPA</v>
      </c>
      <c r="M783" t="str">
        <f t="shared" si="46"/>
        <v>Goodnoe Hills - Goodnoe Hills</v>
      </c>
    </row>
    <row r="784" spans="1:14" ht="21" x14ac:dyDescent="0.35">
      <c r="A784" s="74">
        <f>A746+1</f>
        <v>20</v>
      </c>
      <c r="B784" s="74"/>
      <c r="C784" s="75" t="str">
        <f>VLOOKUP(A784,tblFacility,MATCH("Facility Name",tvFacility,0),FALSE)</f>
        <v>Hidden Hollow Energy LLC - Hidden Hollow Energy</v>
      </c>
      <c r="D784" s="76"/>
      <c r="E784" s="77"/>
      <c r="F784" s="77"/>
      <c r="G784" s="77"/>
      <c r="H784" s="78"/>
      <c r="L784" t="str">
        <f t="shared" si="48"/>
        <v>PPA</v>
      </c>
      <c r="M784" t="str">
        <f>C784</f>
        <v>Hidden Hollow Energy LLC - Hidden Hollow Energy</v>
      </c>
    </row>
    <row r="785" spans="1:14" x14ac:dyDescent="0.25">
      <c r="A785" s="79"/>
      <c r="B785" s="79"/>
      <c r="C785" s="79" t="str">
        <f>VLOOKUP(A784,tblFacility,MATCH("Facility Status",tvFacility,0),FALSE)</f>
        <v>REC only</v>
      </c>
      <c r="D785" s="80"/>
      <c r="E785" s="80"/>
      <c r="F785" s="80"/>
      <c r="G785" s="80"/>
      <c r="H785" s="80"/>
      <c r="L785" t="str">
        <f t="shared" si="48"/>
        <v>PPA</v>
      </c>
      <c r="M785" t="str">
        <f t="shared" ref="M785:M821" si="49">M784</f>
        <v>Hidden Hollow Energy LLC - Hidden Hollow Energy</v>
      </c>
    </row>
    <row r="786" spans="1:14" ht="18.75" x14ac:dyDescent="0.3">
      <c r="A786" s="81" t="s">
        <v>146</v>
      </c>
      <c r="B786" s="81"/>
      <c r="C786" s="79"/>
      <c r="D786" s="19">
        <f>E786-1</f>
        <v>2019</v>
      </c>
      <c r="E786" s="19">
        <f>F786-1</f>
        <v>2020</v>
      </c>
      <c r="F786" s="19">
        <f>G786-1</f>
        <v>2021</v>
      </c>
      <c r="G786" s="19">
        <f>H786-1</f>
        <v>2022</v>
      </c>
      <c r="H786" s="19">
        <f>nReportingYear</f>
        <v>2023</v>
      </c>
      <c r="L786" t="str">
        <f t="shared" si="48"/>
        <v>PPA</v>
      </c>
      <c r="M786" t="str">
        <f t="shared" si="49"/>
        <v>Hidden Hollow Energy LLC - Hidden Hollow Energy</v>
      </c>
    </row>
    <row r="787" spans="1:14" x14ac:dyDescent="0.25">
      <c r="A787" s="79"/>
      <c r="B787" s="2" t="str">
        <f>"Total MWh Produced from " &amp;C784</f>
        <v>Total MWh Produced from Hidden Hollow Energy LLC - Hidden Hollow Energy</v>
      </c>
      <c r="C787" s="82"/>
      <c r="D787" s="83">
        <f>VLOOKUP($A784,tblTotalMWh,MATCH(D786,tvTotalMWh,0),FALSE)</f>
        <v>0</v>
      </c>
      <c r="E787" s="83">
        <f>VLOOKUP($A784,tblTotalMWh,MATCH(E786,tvTotalMWh,0),FALSE)</f>
        <v>25987</v>
      </c>
      <c r="F787" s="83">
        <f>VLOOKUP($A784,tblTotalMWh,MATCH(F786,tvTotalMWh,0),FALSE)</f>
        <v>454</v>
      </c>
      <c r="G787" s="83">
        <f>VLOOKUP($A784,tblTotalMWh,MATCH(G786,tvTotalMWh,0),FALSE)</f>
        <v>0</v>
      </c>
      <c r="H787" s="84">
        <f>VLOOKUP($A784,tblTotalMWh,MATCH(H786,tvTotalMWh,0),FALSE)</f>
        <v>0</v>
      </c>
      <c r="L787" t="str">
        <f t="shared" si="48"/>
        <v>PPA</v>
      </c>
      <c r="M787" t="str">
        <f t="shared" si="49"/>
        <v>Hidden Hollow Energy LLC - Hidden Hollow Energy</v>
      </c>
      <c r="N787" t="str">
        <f t="shared" si="47"/>
        <v>Total MWh Produced from Hidden Hollow Energy LLC - Hidden Hollow Energy</v>
      </c>
    </row>
    <row r="788" spans="1:14" x14ac:dyDescent="0.25">
      <c r="A788" s="79"/>
      <c r="B788" s="2" t="s">
        <v>105</v>
      </c>
      <c r="C788" s="82"/>
      <c r="D788" s="218">
        <f>VLOOKUP($A784,tblFacility,MATCH("% Qualifying under RCW 19.285",tvFacility,0),FALSE)</f>
        <v>1</v>
      </c>
      <c r="E788" s="218">
        <f>VLOOKUP($A784,tblFacility,MATCH("% Qualifying under RCW 19.285",tvFacility,0),FALSE)</f>
        <v>1</v>
      </c>
      <c r="F788" s="218">
        <f>VLOOKUP($A784,tblFacility,MATCH("% Qualifying under RCW 19.285",tvFacility,0),FALSE)</f>
        <v>1</v>
      </c>
      <c r="G788" s="218">
        <f>VLOOKUP($A784,tblFacility,MATCH("% Qualifying under RCW 19.285",tvFacility,0),FALSE)</f>
        <v>1</v>
      </c>
      <c r="H788" s="219">
        <f>VLOOKUP($A784,tblFacility,MATCH("% Qualifying under RCW 19.285",tvFacility,0),FALSE)</f>
        <v>1</v>
      </c>
      <c r="L788" t="str">
        <f t="shared" si="48"/>
        <v>PPA</v>
      </c>
      <c r="M788" t="str">
        <f t="shared" si="49"/>
        <v>Hidden Hollow Energy LLC - Hidden Hollow Energy</v>
      </c>
      <c r="N788" t="str">
        <f t="shared" si="47"/>
        <v>Percent of MWh Qualifying Under RCW 19.285</v>
      </c>
    </row>
    <row r="789" spans="1:14" x14ac:dyDescent="0.25">
      <c r="A789" s="79"/>
      <c r="B789" s="2" t="s">
        <v>147</v>
      </c>
      <c r="C789" s="82"/>
      <c r="D789" s="85">
        <f>VLOOKUP($A784,tblFacility,MATCH("% Qualifying Allocated to WA",tvFacility,0),FALSE)</f>
        <v>1</v>
      </c>
      <c r="E789" s="85">
        <f>VLOOKUP($A784,tblFacility,MATCH("% Qualifying Allocated to WA",tvFacility,0),FALSE)</f>
        <v>1</v>
      </c>
      <c r="F789" s="85">
        <f>VLOOKUP($A784,tblFacility,MATCH("% Qualifying Allocated to WA",tvFacility,0),FALSE)</f>
        <v>1</v>
      </c>
      <c r="G789" s="85">
        <f>VLOOKUP($A784,tblFacility,MATCH("% Qualifying Allocated to WA",tvFacility,0),FALSE)</f>
        <v>1</v>
      </c>
      <c r="H789" s="86">
        <f>VLOOKUP($A784,tblFacility,MATCH("% Qualifying Allocated to WA",tvFacility,0),FALSE)</f>
        <v>1</v>
      </c>
      <c r="L789" t="str">
        <f t="shared" si="48"/>
        <v>PPA</v>
      </c>
      <c r="M789" t="str">
        <f t="shared" si="49"/>
        <v>Hidden Hollow Energy LLC - Hidden Hollow Energy</v>
      </c>
      <c r="N789" t="str">
        <f t="shared" si="47"/>
        <v>Percent of Qualifying MWh Allocated to WA</v>
      </c>
    </row>
    <row r="790" spans="1:14" x14ac:dyDescent="0.25">
      <c r="A790" s="79"/>
      <c r="B790" s="1" t="s">
        <v>104</v>
      </c>
      <c r="C790" s="95"/>
      <c r="D790" s="220">
        <f>ROUNDDOWN(D787*D788*D789,0)</f>
        <v>0</v>
      </c>
      <c r="E790" s="220">
        <f>ROUNDDOWN(E787*E788*E789,0)</f>
        <v>25987</v>
      </c>
      <c r="F790" s="220">
        <f>ROUNDDOWN(F787*F788*F789,0)</f>
        <v>454</v>
      </c>
      <c r="G790" s="220">
        <f>ROUNDDOWN(G787*G788*G789,0)</f>
        <v>0</v>
      </c>
      <c r="H790" s="220">
        <f>ROUNDDOWN(H787*H788*H789,0)</f>
        <v>0</v>
      </c>
      <c r="L790" t="str">
        <f t="shared" si="48"/>
        <v>PPA</v>
      </c>
      <c r="M790" t="str">
        <f t="shared" si="49"/>
        <v>Hidden Hollow Energy LLC - Hidden Hollow Energy</v>
      </c>
      <c r="N790" t="str">
        <f t="shared" si="47"/>
        <v>Eligible MWh Available for RCW 19.285 Compliance</v>
      </c>
    </row>
    <row r="791" spans="1:14" x14ac:dyDescent="0.25">
      <c r="A791" s="79"/>
      <c r="B791" s="79"/>
      <c r="C791" s="79"/>
      <c r="D791" s="87"/>
      <c r="E791" s="87"/>
      <c r="F791" s="87"/>
      <c r="G791" s="88"/>
      <c r="H791" s="89"/>
      <c r="L791" t="str">
        <f t="shared" si="48"/>
        <v>PPA</v>
      </c>
      <c r="M791" t="str">
        <f t="shared" si="49"/>
        <v>Hidden Hollow Energy LLC - Hidden Hollow Energy</v>
      </c>
    </row>
    <row r="792" spans="1:14" ht="18.75" x14ac:dyDescent="0.3">
      <c r="A792" s="81" t="s">
        <v>148</v>
      </c>
      <c r="B792" s="79"/>
      <c r="C792" s="79"/>
      <c r="D792" s="19">
        <f>E792-1</f>
        <v>2019</v>
      </c>
      <c r="E792" s="19">
        <f>F792-1</f>
        <v>2020</v>
      </c>
      <c r="F792" s="19">
        <f>G792-1</f>
        <v>2021</v>
      </c>
      <c r="G792" s="19">
        <f>H792-1</f>
        <v>2022</v>
      </c>
      <c r="H792" s="19">
        <f>nReportingYear</f>
        <v>2023</v>
      </c>
      <c r="L792" t="str">
        <f t="shared" si="48"/>
        <v>PPA</v>
      </c>
      <c r="M792" t="str">
        <f t="shared" si="49"/>
        <v>Hidden Hollow Energy LLC - Hidden Hollow Energy</v>
      </c>
    </row>
    <row r="793" spans="1:14" x14ac:dyDescent="0.25">
      <c r="A793" s="79"/>
      <c r="B793" s="2" t="s">
        <v>115</v>
      </c>
      <c r="C793" s="82"/>
      <c r="D793" s="124">
        <v>0</v>
      </c>
      <c r="E793" s="125">
        <v>0</v>
      </c>
      <c r="F793" s="125">
        <v>0</v>
      </c>
      <c r="G793" s="125">
        <v>0</v>
      </c>
      <c r="H793" s="126">
        <v>0</v>
      </c>
      <c r="L793" t="str">
        <f t="shared" si="48"/>
        <v>PPA</v>
      </c>
      <c r="M793" t="str">
        <f t="shared" si="49"/>
        <v>Hidden Hollow Energy LLC - Hidden Hollow Energy</v>
      </c>
      <c r="N793" t="str">
        <f t="shared" si="47"/>
        <v>Extra Apprenticeship Credit</v>
      </c>
    </row>
    <row r="794" spans="1:14" x14ac:dyDescent="0.25">
      <c r="A794" s="79"/>
      <c r="B794" s="2" t="s">
        <v>119</v>
      </c>
      <c r="C794" s="82"/>
      <c r="D794" s="29">
        <v>0</v>
      </c>
      <c r="E794" s="127">
        <v>25987</v>
      </c>
      <c r="F794" s="127">
        <v>454</v>
      </c>
      <c r="G794" s="127">
        <v>0</v>
      </c>
      <c r="H794" s="128">
        <v>0</v>
      </c>
      <c r="L794" t="str">
        <f t="shared" si="48"/>
        <v>PPA</v>
      </c>
      <c r="M794" t="str">
        <f t="shared" si="49"/>
        <v>Hidden Hollow Energy LLC - Hidden Hollow Energy</v>
      </c>
      <c r="N794" t="str">
        <f t="shared" si="47"/>
        <v>Distributed Generation Bonus</v>
      </c>
    </row>
    <row r="795" spans="1:14" x14ac:dyDescent="0.25">
      <c r="A795" s="79"/>
      <c r="B795" s="1" t="s">
        <v>120</v>
      </c>
      <c r="C795" s="95"/>
      <c r="D795" s="90">
        <f>ROUND(D793+D794,0)</f>
        <v>0</v>
      </c>
      <c r="E795" s="90">
        <f>ROUND(E793+E794,0)</f>
        <v>25987</v>
      </c>
      <c r="F795" s="90">
        <f>ROUND(F793+F794,0)</f>
        <v>454</v>
      </c>
      <c r="G795" s="90">
        <f>ROUND(G793+G794,0)</f>
        <v>0</v>
      </c>
      <c r="H795" s="90">
        <f>ROUND(H793+H794,0)</f>
        <v>0</v>
      </c>
      <c r="L795" t="str">
        <f t="shared" si="48"/>
        <v>PPA</v>
      </c>
      <c r="M795" t="str">
        <f t="shared" si="49"/>
        <v>Hidden Hollow Energy LLC - Hidden Hollow Energy</v>
      </c>
      <c r="N795" t="str">
        <f t="shared" si="47"/>
        <v>Total Quantity from Non REC Eligible Generation</v>
      </c>
    </row>
    <row r="796" spans="1:14" x14ac:dyDescent="0.25">
      <c r="A796" s="79"/>
      <c r="B796" s="79"/>
      <c r="C796" s="79"/>
      <c r="D796" s="91"/>
      <c r="E796" s="91"/>
      <c r="F796" s="91"/>
      <c r="G796" s="91"/>
      <c r="H796" s="92"/>
      <c r="L796" t="str">
        <f t="shared" si="48"/>
        <v>PPA</v>
      </c>
      <c r="M796" t="str">
        <f t="shared" si="49"/>
        <v>Hidden Hollow Energy LLC - Hidden Hollow Energy</v>
      </c>
    </row>
    <row r="797" spans="1:14" ht="18.75" x14ac:dyDescent="0.3">
      <c r="A797" s="81" t="s">
        <v>149</v>
      </c>
      <c r="B797" s="79"/>
      <c r="C797" s="79"/>
      <c r="D797" s="19">
        <f>E797-1</f>
        <v>2019</v>
      </c>
      <c r="E797" s="19">
        <f>F797-1</f>
        <v>2020</v>
      </c>
      <c r="F797" s="19">
        <f>G797-1</f>
        <v>2021</v>
      </c>
      <c r="G797" s="19">
        <f>H797-1</f>
        <v>2022</v>
      </c>
      <c r="H797" s="19">
        <f>nReportingYear</f>
        <v>2023</v>
      </c>
      <c r="L797" t="str">
        <f t="shared" si="48"/>
        <v>PPA</v>
      </c>
      <c r="M797" t="str">
        <f t="shared" si="49"/>
        <v>Hidden Hollow Energy LLC - Hidden Hollow Energy</v>
      </c>
    </row>
    <row r="798" spans="1:14" x14ac:dyDescent="0.25">
      <c r="A798" s="79"/>
      <c r="B798" s="2" t="s">
        <v>140</v>
      </c>
      <c r="C798" s="82"/>
      <c r="D798" s="83">
        <f>-VLOOKUP($A784,tblSales,MATCH(D797,tvSales,0),FALSE)</f>
        <v>0</v>
      </c>
      <c r="E798" s="83">
        <f>-VLOOKUP($A784,tblSales,MATCH(E797,tvSales,0),FALSE)</f>
        <v>0</v>
      </c>
      <c r="F798" s="83">
        <f>-VLOOKUP($A784,tblSales,MATCH(F797,tvSales,0),FALSE)</f>
        <v>0</v>
      </c>
      <c r="G798" s="83">
        <f>-VLOOKUP($A784,tblSales,MATCH(G797,tvSales,0),FALSE)</f>
        <v>0</v>
      </c>
      <c r="H798" s="84">
        <f>-VLOOKUP($A784,tblSales,MATCH(H797,tvSales,0),FALSE)</f>
        <v>0</v>
      </c>
      <c r="L798" t="str">
        <f t="shared" si="48"/>
        <v>PPA</v>
      </c>
      <c r="M798" t="str">
        <f t="shared" si="49"/>
        <v>Hidden Hollow Energy LLC - Hidden Hollow Energy</v>
      </c>
      <c r="N798" t="str">
        <f t="shared" si="47"/>
        <v>Quantity of RECs Sold</v>
      </c>
    </row>
    <row r="799" spans="1:14" x14ac:dyDescent="0.25">
      <c r="A799" s="79"/>
      <c r="B799" s="93" t="s">
        <v>141</v>
      </c>
      <c r="C799" s="8"/>
      <c r="D799" s="119">
        <v>0</v>
      </c>
      <c r="E799" s="119">
        <v>0</v>
      </c>
      <c r="F799" s="119">
        <v>0</v>
      </c>
      <c r="G799" s="119">
        <v>0</v>
      </c>
      <c r="H799" s="120">
        <v>0</v>
      </c>
      <c r="L799" t="str">
        <f t="shared" si="48"/>
        <v>PPA</v>
      </c>
      <c r="M799" t="str">
        <f t="shared" si="49"/>
        <v>Hidden Hollow Energy LLC - Hidden Hollow Energy</v>
      </c>
      <c r="N799" t="str">
        <f t="shared" si="47"/>
        <v>Bonus Incentives Transferred</v>
      </c>
    </row>
    <row r="800" spans="1:14" x14ac:dyDescent="0.25">
      <c r="A800" s="79"/>
      <c r="B800" s="93" t="s">
        <v>142</v>
      </c>
      <c r="D800" s="121">
        <f>IF(VLOOKUP($A784,tblFacility,MATCH("Extra Apprenticeship Credit Eligibility",tvFacility,0),FALSE)="Y",ROUND(nApprenticeshipBonus*D798,0),0)</f>
        <v>0</v>
      </c>
      <c r="E800" s="122">
        <f>IF(VLOOKUP($A784,tblFacility,MATCH("Extra Apprenticeship Credit Eligibility",tvFacility,0),FALSE)="Y",ROUND(nApprenticeshipBonus*E798,0),0)</f>
        <v>0</v>
      </c>
      <c r="F800" s="122">
        <f>IF(VLOOKUP($A784,tblFacility,MATCH("Extra Apprenticeship Credit Eligibility",tvFacility,0),FALSE)="Y",ROUND(nApprenticeshipBonus*F798,0),0)</f>
        <v>0</v>
      </c>
      <c r="G800" s="122">
        <f>IF(VLOOKUP($A784,tblFacility,MATCH("Extra Apprenticeship Credit Eligibility",tvFacility,0),FALSE)="Y",ROUND(nApprenticeshipBonus*G798,0),0)</f>
        <v>0</v>
      </c>
      <c r="H800" s="123">
        <f>IF(VLOOKUP($A784,tblFacility,MATCH("Extra Apprenticeship Credit Eligibility",tvFacility,0),FALSE)="Y",ROUND(nApprenticeshipBonus*H798,0),0)</f>
        <v>0</v>
      </c>
      <c r="L800" t="str">
        <f t="shared" si="48"/>
        <v>PPA</v>
      </c>
      <c r="M800" t="str">
        <f t="shared" si="49"/>
        <v>Hidden Hollow Energy LLC - Hidden Hollow Energy</v>
      </c>
      <c r="N800" t="str">
        <f t="shared" si="47"/>
        <v>Bonus Incentives Not Realized</v>
      </c>
    </row>
    <row r="801" spans="1:14" x14ac:dyDescent="0.25">
      <c r="A801" s="79"/>
      <c r="B801" s="1" t="s">
        <v>143</v>
      </c>
      <c r="C801" s="79"/>
      <c r="D801" s="94">
        <f>SUM(D798:D800)</f>
        <v>0</v>
      </c>
      <c r="E801" s="94">
        <f>SUM(E798:E800)</f>
        <v>0</v>
      </c>
      <c r="F801" s="94">
        <f>SUM(F798:F800)</f>
        <v>0</v>
      </c>
      <c r="G801" s="94">
        <f>SUM(G798:G800)</f>
        <v>0</v>
      </c>
      <c r="H801" s="94">
        <f>SUM(H798:H800)</f>
        <v>0</v>
      </c>
      <c r="L801" t="str">
        <f t="shared" si="48"/>
        <v>PPA</v>
      </c>
      <c r="M801" t="str">
        <f t="shared" si="49"/>
        <v>Hidden Hollow Energy LLC - Hidden Hollow Energy</v>
      </c>
      <c r="N801" t="str">
        <f t="shared" si="47"/>
        <v>Total Sold / Transferred / Unrealized</v>
      </c>
    </row>
    <row r="802" spans="1:14" x14ac:dyDescent="0.25">
      <c r="A802" s="79"/>
      <c r="B802" s="95"/>
      <c r="C802" s="79"/>
      <c r="D802" s="88"/>
      <c r="E802" s="88"/>
      <c r="F802" s="88"/>
      <c r="G802" s="88"/>
      <c r="H802" s="94"/>
      <c r="L802" t="str">
        <f t="shared" si="48"/>
        <v>PPA</v>
      </c>
      <c r="M802" t="str">
        <f t="shared" si="49"/>
        <v>Hidden Hollow Energy LLC - Hidden Hollow Energy</v>
      </c>
    </row>
    <row r="803" spans="1:14" ht="18.75" x14ac:dyDescent="0.3">
      <c r="A803" s="81" t="s">
        <v>134</v>
      </c>
      <c r="B803" s="79"/>
      <c r="C803" s="79"/>
      <c r="D803" s="19">
        <f>E803-1</f>
        <v>2019</v>
      </c>
      <c r="E803" s="19">
        <f>F803-1</f>
        <v>2020</v>
      </c>
      <c r="F803" s="19">
        <f>G803-1</f>
        <v>2021</v>
      </c>
      <c r="G803" s="19">
        <f>H803-1</f>
        <v>2022</v>
      </c>
      <c r="H803" s="19">
        <f>nReportingYear</f>
        <v>2023</v>
      </c>
      <c r="L803" t="str">
        <f t="shared" si="48"/>
        <v>PPA</v>
      </c>
      <c r="M803" t="str">
        <f t="shared" si="49"/>
        <v>Hidden Hollow Energy LLC - Hidden Hollow Energy</v>
      </c>
    </row>
    <row r="804" spans="1:14" x14ac:dyDescent="0.25">
      <c r="A804" s="79"/>
      <c r="B804" s="2" t="str">
        <f>(D803-1) &amp; " Surplus Applied to " &amp; D803</f>
        <v>2018 Surplus Applied to 2019</v>
      </c>
      <c r="C804" s="79"/>
      <c r="D804" s="96">
        <v>0</v>
      </c>
      <c r="E804" s="97"/>
      <c r="F804" s="97"/>
      <c r="G804" s="97"/>
      <c r="H804" s="98"/>
      <c r="L804" t="str">
        <f t="shared" si="48"/>
        <v>PPA</v>
      </c>
      <c r="M804" t="str">
        <f t="shared" si="49"/>
        <v>Hidden Hollow Energy LLC - Hidden Hollow Energy</v>
      </c>
      <c r="N804" t="str">
        <f t="shared" si="47"/>
        <v>2018 Surplus Applied to 2019</v>
      </c>
    </row>
    <row r="805" spans="1:14" x14ac:dyDescent="0.25">
      <c r="A805" s="79"/>
      <c r="B805" s="2" t="str">
        <f>D803 &amp; " Surplus Applied to " &amp; (D803-1)</f>
        <v>2019 Surplus Applied to 2018</v>
      </c>
      <c r="C805" s="79"/>
      <c r="D805" s="99">
        <v>0</v>
      </c>
      <c r="E805" s="100"/>
      <c r="F805" s="100"/>
      <c r="G805" s="100"/>
      <c r="H805" s="101"/>
      <c r="L805" t="str">
        <f t="shared" si="48"/>
        <v>PPA</v>
      </c>
      <c r="M805" t="str">
        <f t="shared" si="49"/>
        <v>Hidden Hollow Energy LLC - Hidden Hollow Energy</v>
      </c>
      <c r="N805" t="str">
        <f t="shared" si="47"/>
        <v>2019 Surplus Applied to 2018</v>
      </c>
    </row>
    <row r="806" spans="1:14" x14ac:dyDescent="0.25">
      <c r="A806" s="79"/>
      <c r="B806" s="2" t="str">
        <f>(E803-1) &amp; " Surplus Applied to " &amp; E803</f>
        <v>2019 Surplus Applied to 2020</v>
      </c>
      <c r="C806" s="79"/>
      <c r="D806" s="102">
        <f>-E806</f>
        <v>0</v>
      </c>
      <c r="E806" s="103">
        <v>0</v>
      </c>
      <c r="F806" s="48"/>
      <c r="G806" s="48"/>
      <c r="H806" s="49"/>
      <c r="L806" t="str">
        <f t="shared" si="48"/>
        <v>PPA</v>
      </c>
      <c r="M806" t="str">
        <f t="shared" si="49"/>
        <v>Hidden Hollow Energy LLC - Hidden Hollow Energy</v>
      </c>
      <c r="N806" t="str">
        <f t="shared" si="47"/>
        <v>2019 Surplus Applied to 2020</v>
      </c>
    </row>
    <row r="807" spans="1:14" x14ac:dyDescent="0.25">
      <c r="A807" s="79"/>
      <c r="B807" s="2" t="str">
        <f>E803 &amp; " Surplus Applied to " &amp; (E803-1)</f>
        <v>2020 Surplus Applied to 2019</v>
      </c>
      <c r="C807" s="79"/>
      <c r="D807" s="104">
        <f>-E807</f>
        <v>0</v>
      </c>
      <c r="E807" s="105">
        <v>0</v>
      </c>
      <c r="F807" s="100"/>
      <c r="G807" s="100"/>
      <c r="H807" s="101"/>
      <c r="L807" t="str">
        <f t="shared" si="48"/>
        <v>PPA</v>
      </c>
      <c r="M807" t="str">
        <f t="shared" si="49"/>
        <v>Hidden Hollow Energy LLC - Hidden Hollow Energy</v>
      </c>
      <c r="N807" t="str">
        <f t="shared" si="47"/>
        <v>2020 Surplus Applied to 2019</v>
      </c>
    </row>
    <row r="808" spans="1:14" x14ac:dyDescent="0.25">
      <c r="A808" s="79"/>
      <c r="B808" s="2" t="str">
        <f>(F803-1) &amp; " Surplus Applied to " &amp; F803</f>
        <v>2020 Surplus Applied to 2021</v>
      </c>
      <c r="C808" s="79"/>
      <c r="D808" s="54"/>
      <c r="E808" s="106">
        <f>-F808</f>
        <v>0</v>
      </c>
      <c r="F808" s="51">
        <v>0</v>
      </c>
      <c r="G808" s="52"/>
      <c r="H808" s="53"/>
      <c r="L808" t="str">
        <f t="shared" si="48"/>
        <v>PPA</v>
      </c>
      <c r="M808" t="str">
        <f t="shared" si="49"/>
        <v>Hidden Hollow Energy LLC - Hidden Hollow Energy</v>
      </c>
      <c r="N808" t="str">
        <f t="shared" si="47"/>
        <v>2020 Surplus Applied to 2021</v>
      </c>
    </row>
    <row r="809" spans="1:14" x14ac:dyDescent="0.25">
      <c r="A809" s="79"/>
      <c r="B809" s="2" t="str">
        <f>F803 &amp; " Surplus Applied to " &amp; (F803-1)</f>
        <v>2021 Surplus Applied to 2020</v>
      </c>
      <c r="C809" s="79"/>
      <c r="D809" s="107"/>
      <c r="E809" s="108">
        <f>-F809</f>
        <v>0</v>
      </c>
      <c r="F809" s="105">
        <v>0</v>
      </c>
      <c r="G809" s="100"/>
      <c r="H809" s="101"/>
      <c r="L809" t="str">
        <f t="shared" si="48"/>
        <v>PPA</v>
      </c>
      <c r="M809" t="str">
        <f t="shared" si="49"/>
        <v>Hidden Hollow Energy LLC - Hidden Hollow Energy</v>
      </c>
      <c r="N809" t="str">
        <f t="shared" si="47"/>
        <v>2021 Surplus Applied to 2020</v>
      </c>
    </row>
    <row r="810" spans="1:14" x14ac:dyDescent="0.25">
      <c r="A810" s="79"/>
      <c r="B810" s="2" t="str">
        <f>(G803-1) &amp; " Surplus Applied to " &amp; G803</f>
        <v>2021 Surplus Applied to 2022</v>
      </c>
      <c r="C810" s="79"/>
      <c r="D810" s="54"/>
      <c r="E810" s="52"/>
      <c r="F810" s="106">
        <f>-G810</f>
        <v>0</v>
      </c>
      <c r="G810" s="51">
        <v>0</v>
      </c>
      <c r="H810" s="53"/>
      <c r="L810" t="str">
        <f t="shared" si="48"/>
        <v>PPA</v>
      </c>
      <c r="M810" t="str">
        <f t="shared" si="49"/>
        <v>Hidden Hollow Energy LLC - Hidden Hollow Energy</v>
      </c>
      <c r="N810" t="str">
        <f t="shared" si="47"/>
        <v>2021 Surplus Applied to 2022</v>
      </c>
    </row>
    <row r="811" spans="1:14" x14ac:dyDescent="0.25">
      <c r="A811" s="79"/>
      <c r="B811" s="2" t="str">
        <f>G803 &amp; " Surplus Applied to " &amp; (G803-1)</f>
        <v>2022 Surplus Applied to 2021</v>
      </c>
      <c r="C811" s="79"/>
      <c r="D811" s="107"/>
      <c r="E811" s="100"/>
      <c r="F811" s="108">
        <f>-G811</f>
        <v>0</v>
      </c>
      <c r="G811" s="105">
        <v>0</v>
      </c>
      <c r="H811" s="101"/>
      <c r="L811" t="str">
        <f t="shared" si="48"/>
        <v>PPA</v>
      </c>
      <c r="M811" t="str">
        <f t="shared" si="49"/>
        <v>Hidden Hollow Energy LLC - Hidden Hollow Energy</v>
      </c>
      <c r="N811" t="str">
        <f t="shared" si="47"/>
        <v>2022 Surplus Applied to 2021</v>
      </c>
    </row>
    <row r="812" spans="1:14" x14ac:dyDescent="0.25">
      <c r="A812" s="79"/>
      <c r="B812" s="2" t="str">
        <f>(H803-1) &amp; " Surplus Applied to " &amp; H803</f>
        <v>2022 Surplus Applied to 2023</v>
      </c>
      <c r="C812" s="79"/>
      <c r="D812" s="54"/>
      <c r="E812" s="52"/>
      <c r="F812" s="52"/>
      <c r="G812" s="106">
        <f>-H812</f>
        <v>0</v>
      </c>
      <c r="H812" s="55">
        <v>0</v>
      </c>
      <c r="L812" t="str">
        <f t="shared" si="48"/>
        <v>PPA</v>
      </c>
      <c r="M812" t="str">
        <f t="shared" si="49"/>
        <v>Hidden Hollow Energy LLC - Hidden Hollow Energy</v>
      </c>
      <c r="N812" t="str">
        <f t="shared" si="47"/>
        <v>2022 Surplus Applied to 2023</v>
      </c>
    </row>
    <row r="813" spans="1:14" x14ac:dyDescent="0.25">
      <c r="A813" s="79"/>
      <c r="B813" s="2" t="str">
        <f>H803 &amp; " Surplus Applied to " &amp; (H803-1)</f>
        <v>2023 Surplus Applied to 2022</v>
      </c>
      <c r="C813" s="79"/>
      <c r="D813" s="109"/>
      <c r="E813" s="110"/>
      <c r="F813" s="110"/>
      <c r="G813" s="111">
        <f>-H813</f>
        <v>0</v>
      </c>
      <c r="H813" s="112">
        <v>0</v>
      </c>
      <c r="L813" t="str">
        <f t="shared" si="48"/>
        <v>PPA</v>
      </c>
      <c r="M813" t="str">
        <f t="shared" si="49"/>
        <v>Hidden Hollow Energy LLC - Hidden Hollow Energy</v>
      </c>
      <c r="N813" t="str">
        <f t="shared" si="47"/>
        <v>2023 Surplus Applied to 2022</v>
      </c>
    </row>
    <row r="814" spans="1:14" x14ac:dyDescent="0.25">
      <c r="A814" s="79"/>
      <c r="B814" s="1" t="s">
        <v>135</v>
      </c>
      <c r="C814" s="79"/>
      <c r="D814" s="94">
        <f>SUM(D804:D813)</f>
        <v>0</v>
      </c>
      <c r="E814" s="94">
        <f>SUM(E804:E813)</f>
        <v>0</v>
      </c>
      <c r="F814" s="94">
        <f>SUM(F804:F813)</f>
        <v>0</v>
      </c>
      <c r="G814" s="94">
        <f>SUM(G804:G813)</f>
        <v>0</v>
      </c>
      <c r="H814" s="94">
        <f>SUM(H804:H813)</f>
        <v>0</v>
      </c>
      <c r="L814" t="str">
        <f t="shared" si="48"/>
        <v>PPA</v>
      </c>
      <c r="M814" t="str">
        <f t="shared" si="49"/>
        <v>Hidden Hollow Energy LLC - Hidden Hollow Energy</v>
      </c>
      <c r="N814" t="str">
        <f t="shared" si="47"/>
        <v>Net Surplus Adjustments</v>
      </c>
    </row>
    <row r="815" spans="1:14" x14ac:dyDescent="0.25">
      <c r="A815" s="79"/>
      <c r="B815" s="95"/>
      <c r="C815" s="79"/>
      <c r="D815" s="94"/>
      <c r="E815" s="94"/>
      <c r="F815" s="94"/>
      <c r="G815" s="94"/>
      <c r="H815" s="94"/>
      <c r="L815" t="str">
        <f t="shared" si="48"/>
        <v>PPA</v>
      </c>
      <c r="M815" t="str">
        <f t="shared" si="49"/>
        <v>Hidden Hollow Energy LLC - Hidden Hollow Energy</v>
      </c>
    </row>
    <row r="816" spans="1:14" x14ac:dyDescent="0.25">
      <c r="A816" s="79"/>
      <c r="B816" s="1" t="s">
        <v>136</v>
      </c>
      <c r="C816" s="82"/>
      <c r="D816" s="113">
        <v>0</v>
      </c>
      <c r="E816" s="114">
        <v>0</v>
      </c>
      <c r="F816" s="114">
        <v>0</v>
      </c>
      <c r="G816" s="114">
        <v>0</v>
      </c>
      <c r="H816" s="115">
        <v>0</v>
      </c>
      <c r="L816" t="str">
        <f t="shared" si="48"/>
        <v>PPA</v>
      </c>
      <c r="M816" t="str">
        <f t="shared" si="49"/>
        <v>Hidden Hollow Energy LLC - Hidden Hollow Energy</v>
      </c>
      <c r="N816" t="str">
        <f t="shared" si="47"/>
        <v>Adjustment for Events Beyond Control</v>
      </c>
    </row>
    <row r="817" spans="1:14" x14ac:dyDescent="0.25">
      <c r="A817" s="79"/>
      <c r="B817" s="95"/>
      <c r="C817" s="79"/>
      <c r="D817" s="94"/>
      <c r="E817" s="94"/>
      <c r="F817" s="94"/>
      <c r="G817" s="94"/>
      <c r="H817" s="94"/>
      <c r="L817" t="str">
        <f t="shared" si="48"/>
        <v>PPA</v>
      </c>
      <c r="M817" t="str">
        <f t="shared" si="49"/>
        <v>Hidden Hollow Energy LLC - Hidden Hollow Energy</v>
      </c>
    </row>
    <row r="818" spans="1:14" ht="18.75" x14ac:dyDescent="0.3">
      <c r="A818" s="81" t="s">
        <v>150</v>
      </c>
      <c r="B818" s="79"/>
      <c r="C818" s="82"/>
      <c r="D818" s="116">
        <f>SUM(D790,D795,D801,D814,D816)</f>
        <v>0</v>
      </c>
      <c r="E818" s="116">
        <f>SUM(E790,E795,E801,E814,E816)</f>
        <v>51974</v>
      </c>
      <c r="F818" s="116">
        <f>SUM(F790,F795,F801,F814,F816)</f>
        <v>908</v>
      </c>
      <c r="G818" s="116">
        <f>SUM(G790,G795,G801,G814,G816)</f>
        <v>0</v>
      </c>
      <c r="H818" s="117">
        <f>SUM(H790,H795,H801,H814,H816)</f>
        <v>0</v>
      </c>
      <c r="L818" t="str">
        <f t="shared" si="48"/>
        <v>PPA</v>
      </c>
      <c r="M818" t="str">
        <f t="shared" si="49"/>
        <v>Hidden Hollow Energy LLC - Hidden Hollow Energy</v>
      </c>
    </row>
    <row r="819" spans="1:14" x14ac:dyDescent="0.25">
      <c r="A819" s="79"/>
      <c r="B819" s="95"/>
      <c r="C819" s="118" t="s">
        <v>138</v>
      </c>
      <c r="D819" s="94">
        <v>0</v>
      </c>
      <c r="E819" s="94">
        <v>25987</v>
      </c>
      <c r="F819" s="94">
        <v>454</v>
      </c>
      <c r="G819" s="94">
        <v>0</v>
      </c>
      <c r="H819" s="94">
        <v>0</v>
      </c>
      <c r="L819" t="str">
        <f t="shared" si="48"/>
        <v>PPA</v>
      </c>
      <c r="M819" t="str">
        <f t="shared" si="49"/>
        <v>Hidden Hollow Energy LLC - Hidden Hollow Energy</v>
      </c>
    </row>
    <row r="820" spans="1:14" x14ac:dyDescent="0.25">
      <c r="A820" s="79" t="str">
        <f>IF(ISBLANK(VLOOKUP($A784,tblFacility,MATCH("Notes",tvFacility,0),FALSE)),"",VLOOKUP($A784,tblFacility,MATCH("Notes",tvFacility,0),FALSE))</f>
        <v/>
      </c>
      <c r="B820" s="79"/>
      <c r="C820" s="79"/>
      <c r="D820" s="80"/>
      <c r="E820" s="80"/>
      <c r="F820" s="80"/>
      <c r="G820" s="80"/>
      <c r="H820" s="80"/>
      <c r="L820" t="str">
        <f t="shared" si="48"/>
        <v>PPA</v>
      </c>
      <c r="M820" t="str">
        <f t="shared" si="49"/>
        <v>Hidden Hollow Energy LLC - Hidden Hollow Energy</v>
      </c>
    </row>
    <row r="821" spans="1:14" x14ac:dyDescent="0.25">
      <c r="L821" t="str">
        <f t="shared" si="48"/>
        <v>PPA</v>
      </c>
      <c r="M821" t="str">
        <f t="shared" si="49"/>
        <v>Hidden Hollow Energy LLC - Hidden Hollow Energy</v>
      </c>
    </row>
    <row r="822" spans="1:14" ht="21" x14ac:dyDescent="0.35">
      <c r="A822" s="74">
        <f>A784+1</f>
        <v>21</v>
      </c>
      <c r="B822" s="74"/>
      <c r="C822" s="75" t="str">
        <f>VLOOKUP(A822,tblFacility,MATCH("Facility Name",tvFacility,0),FALSE)</f>
        <v>Horse Butte Wind</v>
      </c>
      <c r="D822" s="76"/>
      <c r="E822" s="77"/>
      <c r="F822" s="77"/>
      <c r="G822" s="77"/>
      <c r="H822" s="78"/>
      <c r="L822" t="str">
        <f t="shared" si="48"/>
        <v>PSE owned</v>
      </c>
      <c r="M822" t="str">
        <f>C822</f>
        <v>Horse Butte Wind</v>
      </c>
    </row>
    <row r="823" spans="1:14" x14ac:dyDescent="0.25">
      <c r="A823" s="79"/>
      <c r="B823" s="79"/>
      <c r="C823" s="79" t="str">
        <f>VLOOKUP(A822,tblFacility,MATCH("Facility Status",tvFacility,0),FALSE)</f>
        <v>REC only</v>
      </c>
      <c r="D823" s="80"/>
      <c r="E823" s="80"/>
      <c r="F823" s="80"/>
      <c r="G823" s="80"/>
      <c r="H823" s="80"/>
      <c r="L823" t="str">
        <f t="shared" si="48"/>
        <v>PSE owned</v>
      </c>
      <c r="M823" t="str">
        <f t="shared" ref="M823:M859" si="50">M822</f>
        <v>Horse Butte Wind</v>
      </c>
    </row>
    <row r="824" spans="1:14" ht="18.75" x14ac:dyDescent="0.3">
      <c r="A824" s="81" t="s">
        <v>146</v>
      </c>
      <c r="B824" s="81"/>
      <c r="C824" s="79"/>
      <c r="D824" s="19">
        <f>E824-1</f>
        <v>2019</v>
      </c>
      <c r="E824" s="19">
        <f>F824-1</f>
        <v>2020</v>
      </c>
      <c r="F824" s="19">
        <f>G824-1</f>
        <v>2021</v>
      </c>
      <c r="G824" s="19">
        <f>H824-1</f>
        <v>2022</v>
      </c>
      <c r="H824" s="19">
        <f>nReportingYear</f>
        <v>2023</v>
      </c>
      <c r="L824" t="str">
        <f t="shared" si="48"/>
        <v>PSE owned</v>
      </c>
      <c r="M824" t="str">
        <f t="shared" si="50"/>
        <v>Horse Butte Wind</v>
      </c>
    </row>
    <row r="825" spans="1:14" x14ac:dyDescent="0.25">
      <c r="A825" s="79"/>
      <c r="B825" s="2" t="str">
        <f>"Total MWh Produced from " &amp;C822</f>
        <v>Total MWh Produced from Horse Butte Wind</v>
      </c>
      <c r="C825" s="82"/>
      <c r="D825" s="83">
        <f>VLOOKUP($A822,tblTotalMWh,MATCH(D824,tvTotalMWh,0),FALSE)</f>
        <v>4794</v>
      </c>
      <c r="E825" s="83">
        <f>VLOOKUP($A822,tblTotalMWh,MATCH(E824,tvTotalMWh,0),FALSE)</f>
        <v>13340</v>
      </c>
      <c r="F825" s="83">
        <f>VLOOKUP($A822,tblTotalMWh,MATCH(F824,tvTotalMWh,0),FALSE)</f>
        <v>0</v>
      </c>
      <c r="G825" s="83">
        <f>VLOOKUP($A822,tblTotalMWh,MATCH(G824,tvTotalMWh,0),FALSE)</f>
        <v>0</v>
      </c>
      <c r="H825" s="84">
        <f>VLOOKUP($A822,tblTotalMWh,MATCH(H824,tvTotalMWh,0),FALSE)</f>
        <v>0</v>
      </c>
      <c r="L825" t="str">
        <f t="shared" si="48"/>
        <v>PSE owned</v>
      </c>
      <c r="M825" t="str">
        <f t="shared" si="50"/>
        <v>Horse Butte Wind</v>
      </c>
      <c r="N825" t="str">
        <f t="shared" si="47"/>
        <v>Total MWh Produced from Horse Butte Wind</v>
      </c>
    </row>
    <row r="826" spans="1:14" x14ac:dyDescent="0.25">
      <c r="A826" s="79"/>
      <c r="B826" s="2" t="s">
        <v>105</v>
      </c>
      <c r="C826" s="82"/>
      <c r="D826" s="218">
        <f>VLOOKUP($A822,tblFacility,MATCH("% Qualifying under RCW 19.285",tvFacility,0),FALSE)</f>
        <v>1</v>
      </c>
      <c r="E826" s="218">
        <f>VLOOKUP($A822,tblFacility,MATCH("% Qualifying under RCW 19.285",tvFacility,0),FALSE)</f>
        <v>1</v>
      </c>
      <c r="F826" s="218">
        <f>VLOOKUP($A822,tblFacility,MATCH("% Qualifying under RCW 19.285",tvFacility,0),FALSE)</f>
        <v>1</v>
      </c>
      <c r="G826" s="218">
        <f>VLOOKUP($A822,tblFacility,MATCH("% Qualifying under RCW 19.285",tvFacility,0),FALSE)</f>
        <v>1</v>
      </c>
      <c r="H826" s="219">
        <f>VLOOKUP($A822,tblFacility,MATCH("% Qualifying under RCW 19.285",tvFacility,0),FALSE)</f>
        <v>1</v>
      </c>
      <c r="L826" t="str">
        <f t="shared" si="48"/>
        <v>PSE owned</v>
      </c>
      <c r="M826" t="str">
        <f t="shared" si="50"/>
        <v>Horse Butte Wind</v>
      </c>
      <c r="N826" t="str">
        <f t="shared" si="47"/>
        <v>Percent of MWh Qualifying Under RCW 19.285</v>
      </c>
    </row>
    <row r="827" spans="1:14" x14ac:dyDescent="0.25">
      <c r="A827" s="79"/>
      <c r="B827" s="2" t="s">
        <v>147</v>
      </c>
      <c r="C827" s="82"/>
      <c r="D827" s="85">
        <f>VLOOKUP($A822,tblFacility,MATCH("% Qualifying Allocated to WA",tvFacility,0),FALSE)</f>
        <v>1</v>
      </c>
      <c r="E827" s="85">
        <f>VLOOKUP($A822,tblFacility,MATCH("% Qualifying Allocated to WA",tvFacility,0),FALSE)</f>
        <v>1</v>
      </c>
      <c r="F827" s="85">
        <f>VLOOKUP($A822,tblFacility,MATCH("% Qualifying Allocated to WA",tvFacility,0),FALSE)</f>
        <v>1</v>
      </c>
      <c r="G827" s="85">
        <f>VLOOKUP($A822,tblFacility,MATCH("% Qualifying Allocated to WA",tvFacility,0),FALSE)</f>
        <v>1</v>
      </c>
      <c r="H827" s="86">
        <f>VLOOKUP($A822,tblFacility,MATCH("% Qualifying Allocated to WA",tvFacility,0),FALSE)</f>
        <v>1</v>
      </c>
      <c r="L827" t="str">
        <f t="shared" si="48"/>
        <v>PSE owned</v>
      </c>
      <c r="M827" t="str">
        <f t="shared" si="50"/>
        <v>Horse Butte Wind</v>
      </c>
      <c r="N827" t="str">
        <f t="shared" si="47"/>
        <v>Percent of Qualifying MWh Allocated to WA</v>
      </c>
    </row>
    <row r="828" spans="1:14" x14ac:dyDescent="0.25">
      <c r="A828" s="79"/>
      <c r="B828" s="1" t="s">
        <v>104</v>
      </c>
      <c r="C828" s="95"/>
      <c r="D828" s="220">
        <f>ROUNDDOWN(D825*D826*D827,0)</f>
        <v>4794</v>
      </c>
      <c r="E828" s="220">
        <f>ROUNDDOWN(E825*E826*E827,0)</f>
        <v>13340</v>
      </c>
      <c r="F828" s="220">
        <f>ROUNDDOWN(F825*F826*F827,0)</f>
        <v>0</v>
      </c>
      <c r="G828" s="220">
        <f>ROUNDDOWN(G825*G826*G827,0)</f>
        <v>0</v>
      </c>
      <c r="H828" s="220">
        <f>ROUNDDOWN(H825*H826*H827,0)</f>
        <v>0</v>
      </c>
      <c r="L828" t="str">
        <f t="shared" si="48"/>
        <v>PSE owned</v>
      </c>
      <c r="M828" t="str">
        <f t="shared" si="50"/>
        <v>Horse Butte Wind</v>
      </c>
      <c r="N828" t="str">
        <f t="shared" si="47"/>
        <v>Eligible MWh Available for RCW 19.285 Compliance</v>
      </c>
    </row>
    <row r="829" spans="1:14" x14ac:dyDescent="0.25">
      <c r="A829" s="79"/>
      <c r="B829" s="79"/>
      <c r="C829" s="79"/>
      <c r="D829" s="87"/>
      <c r="E829" s="87"/>
      <c r="F829" s="87"/>
      <c r="G829" s="88"/>
      <c r="H829" s="89"/>
      <c r="L829" t="str">
        <f t="shared" si="48"/>
        <v>PSE owned</v>
      </c>
      <c r="M829" t="str">
        <f t="shared" si="50"/>
        <v>Horse Butte Wind</v>
      </c>
    </row>
    <row r="830" spans="1:14" ht="18.75" x14ac:dyDescent="0.3">
      <c r="A830" s="81" t="s">
        <v>148</v>
      </c>
      <c r="B830" s="79"/>
      <c r="C830" s="79"/>
      <c r="D830" s="19">
        <f>E830-1</f>
        <v>2019</v>
      </c>
      <c r="E830" s="19">
        <f>F830-1</f>
        <v>2020</v>
      </c>
      <c r="F830" s="19">
        <f>G830-1</f>
        <v>2021</v>
      </c>
      <c r="G830" s="19">
        <f>H830-1</f>
        <v>2022</v>
      </c>
      <c r="H830" s="19">
        <f>nReportingYear</f>
        <v>2023</v>
      </c>
      <c r="L830" t="str">
        <f t="shared" si="48"/>
        <v>PSE owned</v>
      </c>
      <c r="M830" t="str">
        <f t="shared" si="50"/>
        <v>Horse Butte Wind</v>
      </c>
    </row>
    <row r="831" spans="1:14" x14ac:dyDescent="0.25">
      <c r="A831" s="79"/>
      <c r="B831" s="2" t="s">
        <v>115</v>
      </c>
      <c r="C831" s="82"/>
      <c r="D831" s="124">
        <v>0</v>
      </c>
      <c r="E831" s="125">
        <v>0</v>
      </c>
      <c r="F831" s="125">
        <v>0</v>
      </c>
      <c r="G831" s="125">
        <v>0</v>
      </c>
      <c r="H831" s="126">
        <v>0</v>
      </c>
      <c r="L831" t="str">
        <f t="shared" si="48"/>
        <v>PSE owned</v>
      </c>
      <c r="M831" t="str">
        <f t="shared" si="50"/>
        <v>Horse Butte Wind</v>
      </c>
      <c r="N831" t="str">
        <f t="shared" ref="N831:N892" si="51">B831</f>
        <v>Extra Apprenticeship Credit</v>
      </c>
    </row>
    <row r="832" spans="1:14" x14ac:dyDescent="0.25">
      <c r="A832" s="79"/>
      <c r="B832" s="2" t="s">
        <v>119</v>
      </c>
      <c r="C832" s="82"/>
      <c r="D832" s="29">
        <v>0</v>
      </c>
      <c r="E832" s="127">
        <v>0</v>
      </c>
      <c r="F832" s="127">
        <v>0</v>
      </c>
      <c r="G832" s="127">
        <v>0</v>
      </c>
      <c r="H832" s="128">
        <v>0</v>
      </c>
      <c r="L832" t="str">
        <f t="shared" ref="L832:L895" si="52">VLOOKUP(M832,$B$5:$D$48,3)</f>
        <v>PSE owned</v>
      </c>
      <c r="M832" t="str">
        <f t="shared" si="50"/>
        <v>Horse Butte Wind</v>
      </c>
      <c r="N832" t="str">
        <f t="shared" si="51"/>
        <v>Distributed Generation Bonus</v>
      </c>
    </row>
    <row r="833" spans="1:14" x14ac:dyDescent="0.25">
      <c r="A833" s="79"/>
      <c r="B833" s="1" t="s">
        <v>120</v>
      </c>
      <c r="C833" s="95"/>
      <c r="D833" s="90">
        <f>ROUND(D831+D832,0)</f>
        <v>0</v>
      </c>
      <c r="E833" s="90">
        <f>ROUND(E831+E832,0)</f>
        <v>0</v>
      </c>
      <c r="F833" s="90">
        <f>ROUND(F831+F832,0)</f>
        <v>0</v>
      </c>
      <c r="G833" s="90">
        <f>ROUND(G831+G832,0)</f>
        <v>0</v>
      </c>
      <c r="H833" s="90">
        <f>ROUND(H831+H832,0)</f>
        <v>0</v>
      </c>
      <c r="L833" t="str">
        <f t="shared" si="52"/>
        <v>PSE owned</v>
      </c>
      <c r="M833" t="str">
        <f t="shared" si="50"/>
        <v>Horse Butte Wind</v>
      </c>
      <c r="N833" t="str">
        <f t="shared" si="51"/>
        <v>Total Quantity from Non REC Eligible Generation</v>
      </c>
    </row>
    <row r="834" spans="1:14" x14ac:dyDescent="0.25">
      <c r="A834" s="79"/>
      <c r="B834" s="79"/>
      <c r="C834" s="79"/>
      <c r="D834" s="91"/>
      <c r="E834" s="91"/>
      <c r="F834" s="91"/>
      <c r="G834" s="91"/>
      <c r="H834" s="92"/>
      <c r="L834" t="str">
        <f t="shared" si="52"/>
        <v>PSE owned</v>
      </c>
      <c r="M834" t="str">
        <f t="shared" si="50"/>
        <v>Horse Butte Wind</v>
      </c>
    </row>
    <row r="835" spans="1:14" ht="18.75" x14ac:dyDescent="0.3">
      <c r="A835" s="81" t="s">
        <v>149</v>
      </c>
      <c r="B835" s="79"/>
      <c r="C835" s="79"/>
      <c r="D835" s="19">
        <f>E835-1</f>
        <v>2019</v>
      </c>
      <c r="E835" s="19">
        <f>F835-1</f>
        <v>2020</v>
      </c>
      <c r="F835" s="19">
        <f>G835-1</f>
        <v>2021</v>
      </c>
      <c r="G835" s="19">
        <f>H835-1</f>
        <v>2022</v>
      </c>
      <c r="H835" s="19">
        <f>nReportingYear</f>
        <v>2023</v>
      </c>
      <c r="L835" t="str">
        <f t="shared" si="52"/>
        <v>PSE owned</v>
      </c>
      <c r="M835" t="str">
        <f t="shared" si="50"/>
        <v>Horse Butte Wind</v>
      </c>
    </row>
    <row r="836" spans="1:14" x14ac:dyDescent="0.25">
      <c r="A836" s="79"/>
      <c r="B836" s="2" t="s">
        <v>140</v>
      </c>
      <c r="C836" s="82"/>
      <c r="D836" s="83">
        <f>-VLOOKUP($A822,tblSales,MATCH(D835,tvSales,0),FALSE)</f>
        <v>0</v>
      </c>
      <c r="E836" s="83">
        <f>-VLOOKUP($A822,tblSales,MATCH(E835,tvSales,0),FALSE)</f>
        <v>0</v>
      </c>
      <c r="F836" s="83">
        <f>-VLOOKUP($A822,tblSales,MATCH(F835,tvSales,0),FALSE)</f>
        <v>0</v>
      </c>
      <c r="G836" s="83">
        <f>-VLOOKUP($A822,tblSales,MATCH(G835,tvSales,0),FALSE)</f>
        <v>0</v>
      </c>
      <c r="H836" s="84">
        <f>-VLOOKUP($A822,tblSales,MATCH(H835,tvSales,0),FALSE)</f>
        <v>0</v>
      </c>
      <c r="L836" t="str">
        <f t="shared" si="52"/>
        <v>PSE owned</v>
      </c>
      <c r="M836" t="str">
        <f t="shared" si="50"/>
        <v>Horse Butte Wind</v>
      </c>
      <c r="N836" t="str">
        <f t="shared" si="51"/>
        <v>Quantity of RECs Sold</v>
      </c>
    </row>
    <row r="837" spans="1:14" x14ac:dyDescent="0.25">
      <c r="A837" s="79"/>
      <c r="B837" s="93" t="s">
        <v>141</v>
      </c>
      <c r="C837" s="8"/>
      <c r="D837" s="119">
        <v>0</v>
      </c>
      <c r="E837" s="119">
        <v>0</v>
      </c>
      <c r="F837" s="119">
        <v>0</v>
      </c>
      <c r="G837" s="119">
        <v>0</v>
      </c>
      <c r="H837" s="120">
        <v>0</v>
      </c>
      <c r="L837" t="str">
        <f t="shared" si="52"/>
        <v>PSE owned</v>
      </c>
      <c r="M837" t="str">
        <f t="shared" si="50"/>
        <v>Horse Butte Wind</v>
      </c>
      <c r="N837" t="str">
        <f t="shared" si="51"/>
        <v>Bonus Incentives Transferred</v>
      </c>
    </row>
    <row r="838" spans="1:14" x14ac:dyDescent="0.25">
      <c r="A838" s="79"/>
      <c r="B838" s="93" t="s">
        <v>142</v>
      </c>
      <c r="D838" s="121">
        <f>IF(VLOOKUP($A822,tblFacility,MATCH("Extra Apprenticeship Credit Eligibility",tvFacility,0),FALSE)="Y",ROUND(nApprenticeshipBonus*D836,0),0)</f>
        <v>0</v>
      </c>
      <c r="E838" s="122">
        <f>IF(VLOOKUP($A822,tblFacility,MATCH("Extra Apprenticeship Credit Eligibility",tvFacility,0),FALSE)="Y",ROUND(nApprenticeshipBonus*E836,0),0)</f>
        <v>0</v>
      </c>
      <c r="F838" s="122">
        <f>IF(VLOOKUP($A822,tblFacility,MATCH("Extra Apprenticeship Credit Eligibility",tvFacility,0),FALSE)="Y",ROUND(nApprenticeshipBonus*F836,0),0)</f>
        <v>0</v>
      </c>
      <c r="G838" s="122">
        <f>IF(VLOOKUP($A822,tblFacility,MATCH("Extra Apprenticeship Credit Eligibility",tvFacility,0),FALSE)="Y",ROUND(nApprenticeshipBonus*G836,0),0)</f>
        <v>0</v>
      </c>
      <c r="H838" s="123">
        <f>IF(VLOOKUP($A822,tblFacility,MATCH("Extra Apprenticeship Credit Eligibility",tvFacility,0),FALSE)="Y",ROUND(nApprenticeshipBonus*H836,0),0)</f>
        <v>0</v>
      </c>
      <c r="L838" t="str">
        <f t="shared" si="52"/>
        <v>PSE owned</v>
      </c>
      <c r="M838" t="str">
        <f t="shared" si="50"/>
        <v>Horse Butte Wind</v>
      </c>
      <c r="N838" t="str">
        <f t="shared" si="51"/>
        <v>Bonus Incentives Not Realized</v>
      </c>
    </row>
    <row r="839" spans="1:14" x14ac:dyDescent="0.25">
      <c r="A839" s="79"/>
      <c r="B839" s="1" t="s">
        <v>143</v>
      </c>
      <c r="C839" s="79"/>
      <c r="D839" s="94">
        <f>SUM(D836:D838)</f>
        <v>0</v>
      </c>
      <c r="E839" s="94">
        <f>SUM(E836:E838)</f>
        <v>0</v>
      </c>
      <c r="F839" s="94">
        <f>SUM(F836:F838)</f>
        <v>0</v>
      </c>
      <c r="G839" s="94">
        <f>SUM(G836:G838)</f>
        <v>0</v>
      </c>
      <c r="H839" s="94">
        <f>SUM(H836:H838)</f>
        <v>0</v>
      </c>
      <c r="L839" t="str">
        <f t="shared" si="52"/>
        <v>PSE owned</v>
      </c>
      <c r="M839" t="str">
        <f t="shared" si="50"/>
        <v>Horse Butte Wind</v>
      </c>
      <c r="N839" t="str">
        <f t="shared" si="51"/>
        <v>Total Sold / Transferred / Unrealized</v>
      </c>
    </row>
    <row r="840" spans="1:14" x14ac:dyDescent="0.25">
      <c r="A840" s="79"/>
      <c r="B840" s="95"/>
      <c r="C840" s="79"/>
      <c r="D840" s="88"/>
      <c r="E840" s="88"/>
      <c r="F840" s="88"/>
      <c r="G840" s="88"/>
      <c r="H840" s="94"/>
      <c r="L840" t="str">
        <f t="shared" si="52"/>
        <v>PSE owned</v>
      </c>
      <c r="M840" t="str">
        <f t="shared" si="50"/>
        <v>Horse Butte Wind</v>
      </c>
    </row>
    <row r="841" spans="1:14" ht="18.75" x14ac:dyDescent="0.3">
      <c r="A841" s="81" t="s">
        <v>134</v>
      </c>
      <c r="B841" s="79"/>
      <c r="C841" s="79"/>
      <c r="D841" s="19">
        <f>E841-1</f>
        <v>2019</v>
      </c>
      <c r="E841" s="19">
        <f>F841-1</f>
        <v>2020</v>
      </c>
      <c r="F841" s="19">
        <f>G841-1</f>
        <v>2021</v>
      </c>
      <c r="G841" s="19">
        <f>H841-1</f>
        <v>2022</v>
      </c>
      <c r="H841" s="19">
        <f>nReportingYear</f>
        <v>2023</v>
      </c>
      <c r="L841" t="str">
        <f t="shared" si="52"/>
        <v>PSE owned</v>
      </c>
      <c r="M841" t="str">
        <f t="shared" si="50"/>
        <v>Horse Butte Wind</v>
      </c>
    </row>
    <row r="842" spans="1:14" x14ac:dyDescent="0.25">
      <c r="A842" s="79"/>
      <c r="B842" s="2" t="str">
        <f>(D841-1) &amp; " Surplus Applied to " &amp; D841</f>
        <v>2018 Surplus Applied to 2019</v>
      </c>
      <c r="C842" s="79"/>
      <c r="D842" s="96">
        <v>0</v>
      </c>
      <c r="E842" s="97"/>
      <c r="F842" s="97"/>
      <c r="G842" s="97"/>
      <c r="H842" s="98"/>
      <c r="L842" t="str">
        <f t="shared" si="52"/>
        <v>PSE owned</v>
      </c>
      <c r="M842" t="str">
        <f t="shared" si="50"/>
        <v>Horse Butte Wind</v>
      </c>
      <c r="N842" t="str">
        <f t="shared" si="51"/>
        <v>2018 Surplus Applied to 2019</v>
      </c>
    </row>
    <row r="843" spans="1:14" x14ac:dyDescent="0.25">
      <c r="A843" s="79"/>
      <c r="B843" s="2" t="str">
        <f>D841 &amp; " Surplus Applied to " &amp; (D841-1)</f>
        <v>2019 Surplus Applied to 2018</v>
      </c>
      <c r="C843" s="79"/>
      <c r="D843" s="99">
        <v>0</v>
      </c>
      <c r="E843" s="100"/>
      <c r="F843" s="100"/>
      <c r="G843" s="100"/>
      <c r="H843" s="101"/>
      <c r="L843" t="str">
        <f t="shared" si="52"/>
        <v>PSE owned</v>
      </c>
      <c r="M843" t="str">
        <f t="shared" si="50"/>
        <v>Horse Butte Wind</v>
      </c>
      <c r="N843" t="str">
        <f t="shared" si="51"/>
        <v>2019 Surplus Applied to 2018</v>
      </c>
    </row>
    <row r="844" spans="1:14" x14ac:dyDescent="0.25">
      <c r="A844" s="79"/>
      <c r="B844" s="2" t="str">
        <f>(E841-1) &amp; " Surplus Applied to " &amp; E841</f>
        <v>2019 Surplus Applied to 2020</v>
      </c>
      <c r="C844" s="79"/>
      <c r="D844" s="102">
        <f>-E844</f>
        <v>-4794</v>
      </c>
      <c r="E844" s="103">
        <v>4794</v>
      </c>
      <c r="F844" s="48"/>
      <c r="G844" s="48"/>
      <c r="H844" s="49"/>
      <c r="L844" t="str">
        <f t="shared" si="52"/>
        <v>PSE owned</v>
      </c>
      <c r="M844" t="str">
        <f t="shared" si="50"/>
        <v>Horse Butte Wind</v>
      </c>
      <c r="N844" t="str">
        <f t="shared" si="51"/>
        <v>2019 Surplus Applied to 2020</v>
      </c>
    </row>
    <row r="845" spans="1:14" x14ac:dyDescent="0.25">
      <c r="A845" s="79"/>
      <c r="B845" s="2" t="str">
        <f>E841 &amp; " Surplus Applied to " &amp; (E841-1)</f>
        <v>2020 Surplus Applied to 2019</v>
      </c>
      <c r="C845" s="79"/>
      <c r="D845" s="104">
        <f>-E845</f>
        <v>0</v>
      </c>
      <c r="E845" s="105">
        <v>0</v>
      </c>
      <c r="F845" s="100"/>
      <c r="G845" s="100"/>
      <c r="H845" s="101"/>
      <c r="L845" t="str">
        <f t="shared" si="52"/>
        <v>PSE owned</v>
      </c>
      <c r="M845" t="str">
        <f t="shared" si="50"/>
        <v>Horse Butte Wind</v>
      </c>
      <c r="N845" t="str">
        <f t="shared" si="51"/>
        <v>2020 Surplus Applied to 2019</v>
      </c>
    </row>
    <row r="846" spans="1:14" x14ac:dyDescent="0.25">
      <c r="A846" s="79"/>
      <c r="B846" s="2" t="str">
        <f>(F841-1) &amp; " Surplus Applied to " &amp; F841</f>
        <v>2020 Surplus Applied to 2021</v>
      </c>
      <c r="C846" s="79"/>
      <c r="D846" s="54"/>
      <c r="E846" s="106">
        <f>-F846</f>
        <v>0</v>
      </c>
      <c r="F846" s="51">
        <v>0</v>
      </c>
      <c r="G846" s="52"/>
      <c r="H846" s="53"/>
      <c r="L846" t="str">
        <f t="shared" si="52"/>
        <v>PSE owned</v>
      </c>
      <c r="M846" t="str">
        <f t="shared" si="50"/>
        <v>Horse Butte Wind</v>
      </c>
      <c r="N846" t="str">
        <f t="shared" si="51"/>
        <v>2020 Surplus Applied to 2021</v>
      </c>
    </row>
    <row r="847" spans="1:14" x14ac:dyDescent="0.25">
      <c r="A847" s="79"/>
      <c r="B847" s="2" t="str">
        <f>F841 &amp; " Surplus Applied to " &amp; (F841-1)</f>
        <v>2021 Surplus Applied to 2020</v>
      </c>
      <c r="C847" s="79"/>
      <c r="D847" s="107"/>
      <c r="E847" s="108">
        <f>-F847</f>
        <v>0</v>
      </c>
      <c r="F847" s="105">
        <v>0</v>
      </c>
      <c r="G847" s="100"/>
      <c r="H847" s="101"/>
      <c r="L847" t="str">
        <f t="shared" si="52"/>
        <v>PSE owned</v>
      </c>
      <c r="M847" t="str">
        <f t="shared" si="50"/>
        <v>Horse Butte Wind</v>
      </c>
      <c r="N847" t="str">
        <f t="shared" si="51"/>
        <v>2021 Surplus Applied to 2020</v>
      </c>
    </row>
    <row r="848" spans="1:14" x14ac:dyDescent="0.25">
      <c r="A848" s="79"/>
      <c r="B848" s="2" t="str">
        <f>(G841-1) &amp; " Surplus Applied to " &amp; G841</f>
        <v>2021 Surplus Applied to 2022</v>
      </c>
      <c r="C848" s="79"/>
      <c r="D848" s="54"/>
      <c r="E848" s="52"/>
      <c r="F848" s="106">
        <f>-G848</f>
        <v>0</v>
      </c>
      <c r="G848" s="51">
        <v>0</v>
      </c>
      <c r="H848" s="53"/>
      <c r="L848" t="str">
        <f t="shared" si="52"/>
        <v>PSE owned</v>
      </c>
      <c r="M848" t="str">
        <f t="shared" si="50"/>
        <v>Horse Butte Wind</v>
      </c>
      <c r="N848" t="str">
        <f t="shared" si="51"/>
        <v>2021 Surplus Applied to 2022</v>
      </c>
    </row>
    <row r="849" spans="1:14" x14ac:dyDescent="0.25">
      <c r="A849" s="79"/>
      <c r="B849" s="2" t="str">
        <f>G841 &amp; " Surplus Applied to " &amp; (G841-1)</f>
        <v>2022 Surplus Applied to 2021</v>
      </c>
      <c r="C849" s="79"/>
      <c r="D849" s="107"/>
      <c r="E849" s="100"/>
      <c r="F849" s="108">
        <f>-G849</f>
        <v>0</v>
      </c>
      <c r="G849" s="105">
        <v>0</v>
      </c>
      <c r="H849" s="101"/>
      <c r="L849" t="str">
        <f t="shared" si="52"/>
        <v>PSE owned</v>
      </c>
      <c r="M849" t="str">
        <f t="shared" si="50"/>
        <v>Horse Butte Wind</v>
      </c>
      <c r="N849" t="str">
        <f t="shared" si="51"/>
        <v>2022 Surplus Applied to 2021</v>
      </c>
    </row>
    <row r="850" spans="1:14" x14ac:dyDescent="0.25">
      <c r="A850" s="79"/>
      <c r="B850" s="2" t="str">
        <f>(H841-1) &amp; " Surplus Applied to " &amp; H841</f>
        <v>2022 Surplus Applied to 2023</v>
      </c>
      <c r="C850" s="79"/>
      <c r="D850" s="54"/>
      <c r="E850" s="52"/>
      <c r="F850" s="52"/>
      <c r="G850" s="106">
        <f>-H850</f>
        <v>0</v>
      </c>
      <c r="H850" s="55">
        <v>0</v>
      </c>
      <c r="L850" t="str">
        <f t="shared" si="52"/>
        <v>PSE owned</v>
      </c>
      <c r="M850" t="str">
        <f t="shared" si="50"/>
        <v>Horse Butte Wind</v>
      </c>
      <c r="N850" t="str">
        <f t="shared" si="51"/>
        <v>2022 Surplus Applied to 2023</v>
      </c>
    </row>
    <row r="851" spans="1:14" x14ac:dyDescent="0.25">
      <c r="A851" s="79"/>
      <c r="B851" s="2" t="str">
        <f>H841 &amp; " Surplus Applied to " &amp; (H841-1)</f>
        <v>2023 Surplus Applied to 2022</v>
      </c>
      <c r="C851" s="79"/>
      <c r="D851" s="109"/>
      <c r="E851" s="110"/>
      <c r="F851" s="110"/>
      <c r="G851" s="111">
        <f>-H851</f>
        <v>0</v>
      </c>
      <c r="H851" s="112">
        <v>0</v>
      </c>
      <c r="L851" t="str">
        <f t="shared" si="52"/>
        <v>PSE owned</v>
      </c>
      <c r="M851" t="str">
        <f t="shared" si="50"/>
        <v>Horse Butte Wind</v>
      </c>
      <c r="N851" t="str">
        <f t="shared" si="51"/>
        <v>2023 Surplus Applied to 2022</v>
      </c>
    </row>
    <row r="852" spans="1:14" x14ac:dyDescent="0.25">
      <c r="A852" s="79"/>
      <c r="B852" s="1" t="s">
        <v>135</v>
      </c>
      <c r="C852" s="79"/>
      <c r="D852" s="94">
        <f>SUM(D842:D851)</f>
        <v>-4794</v>
      </c>
      <c r="E852" s="94">
        <f>SUM(E842:E851)</f>
        <v>4794</v>
      </c>
      <c r="F852" s="94">
        <f>SUM(F842:F851)</f>
        <v>0</v>
      </c>
      <c r="G852" s="94">
        <f>SUM(G842:G851)</f>
        <v>0</v>
      </c>
      <c r="H852" s="94">
        <f>SUM(H842:H851)</f>
        <v>0</v>
      </c>
      <c r="L852" t="str">
        <f t="shared" si="52"/>
        <v>PSE owned</v>
      </c>
      <c r="M852" t="str">
        <f t="shared" si="50"/>
        <v>Horse Butte Wind</v>
      </c>
      <c r="N852" t="str">
        <f t="shared" si="51"/>
        <v>Net Surplus Adjustments</v>
      </c>
    </row>
    <row r="853" spans="1:14" x14ac:dyDescent="0.25">
      <c r="A853" s="79"/>
      <c r="B853" s="95"/>
      <c r="C853" s="79"/>
      <c r="D853" s="94"/>
      <c r="E853" s="94"/>
      <c r="F853" s="94"/>
      <c r="G853" s="94"/>
      <c r="H853" s="94"/>
      <c r="L853" t="str">
        <f t="shared" si="52"/>
        <v>PSE owned</v>
      </c>
      <c r="M853" t="str">
        <f t="shared" si="50"/>
        <v>Horse Butte Wind</v>
      </c>
    </row>
    <row r="854" spans="1:14" x14ac:dyDescent="0.25">
      <c r="A854" s="79"/>
      <c r="B854" s="1" t="s">
        <v>136</v>
      </c>
      <c r="C854" s="82"/>
      <c r="D854" s="113">
        <v>0</v>
      </c>
      <c r="E854" s="114">
        <v>0</v>
      </c>
      <c r="F854" s="114">
        <v>0</v>
      </c>
      <c r="G854" s="114">
        <v>0</v>
      </c>
      <c r="H854" s="115">
        <v>0</v>
      </c>
      <c r="L854" t="str">
        <f t="shared" si="52"/>
        <v>PSE owned</v>
      </c>
      <c r="M854" t="str">
        <f t="shared" si="50"/>
        <v>Horse Butte Wind</v>
      </c>
      <c r="N854" t="str">
        <f t="shared" si="51"/>
        <v>Adjustment for Events Beyond Control</v>
      </c>
    </row>
    <row r="855" spans="1:14" x14ac:dyDescent="0.25">
      <c r="A855" s="79"/>
      <c r="B855" s="95"/>
      <c r="C855" s="79"/>
      <c r="D855" s="94"/>
      <c r="E855" s="94"/>
      <c r="F855" s="94"/>
      <c r="G855" s="94"/>
      <c r="H855" s="94"/>
      <c r="L855" t="str">
        <f t="shared" si="52"/>
        <v>PSE owned</v>
      </c>
      <c r="M855" t="str">
        <f t="shared" si="50"/>
        <v>Horse Butte Wind</v>
      </c>
    </row>
    <row r="856" spans="1:14" ht="18.75" x14ac:dyDescent="0.3">
      <c r="A856" s="81" t="s">
        <v>150</v>
      </c>
      <c r="B856" s="79"/>
      <c r="C856" s="82"/>
      <c r="D856" s="116">
        <f>SUM(D828,D833,D839,D852,D854)</f>
        <v>0</v>
      </c>
      <c r="E856" s="116">
        <f>SUM(E828,E833,E839,E852,E854)</f>
        <v>18134</v>
      </c>
      <c r="F856" s="116">
        <f>SUM(F828,F833,F839,F852,F854)</f>
        <v>0</v>
      </c>
      <c r="G856" s="116">
        <f>SUM(G828,G833,G839,G852,G854)</f>
        <v>0</v>
      </c>
      <c r="H856" s="117">
        <f>SUM(H828,H833,H839,H852,H854)</f>
        <v>0</v>
      </c>
      <c r="L856" t="str">
        <f t="shared" si="52"/>
        <v>PSE owned</v>
      </c>
      <c r="M856" t="str">
        <f t="shared" si="50"/>
        <v>Horse Butte Wind</v>
      </c>
    </row>
    <row r="857" spans="1:14" x14ac:dyDescent="0.25">
      <c r="A857" s="79"/>
      <c r="B857" s="95"/>
      <c r="C857" s="118" t="s">
        <v>138</v>
      </c>
      <c r="D857" s="94">
        <v>0</v>
      </c>
      <c r="E857" s="94">
        <v>18134</v>
      </c>
      <c r="F857" s="94">
        <v>0</v>
      </c>
      <c r="G857" s="94">
        <v>0</v>
      </c>
      <c r="H857" s="94">
        <v>0</v>
      </c>
      <c r="L857" t="str">
        <f t="shared" si="52"/>
        <v>PSE owned</v>
      </c>
      <c r="M857" t="str">
        <f t="shared" si="50"/>
        <v>Horse Butte Wind</v>
      </c>
    </row>
    <row r="858" spans="1:14" x14ac:dyDescent="0.25">
      <c r="A858" s="79" t="str">
        <f>IF(ISBLANK(VLOOKUP($A822,tblFacility,MATCH("Notes",tvFacility,0),FALSE)),"",VLOOKUP($A822,tblFacility,MATCH("Notes",tvFacility,0),FALSE))</f>
        <v/>
      </c>
      <c r="B858" s="79"/>
      <c r="C858" s="79"/>
      <c r="D858" s="80"/>
      <c r="E858" s="80"/>
      <c r="F858" s="80"/>
      <c r="G858" s="80"/>
      <c r="H858" s="80"/>
      <c r="L858" t="str">
        <f t="shared" si="52"/>
        <v>PSE owned</v>
      </c>
      <c r="M858" t="str">
        <f t="shared" si="50"/>
        <v>Horse Butte Wind</v>
      </c>
    </row>
    <row r="859" spans="1:14" x14ac:dyDescent="0.25">
      <c r="L859" t="str">
        <f t="shared" si="52"/>
        <v>PSE owned</v>
      </c>
      <c r="M859" t="str">
        <f t="shared" si="50"/>
        <v>Horse Butte Wind</v>
      </c>
    </row>
    <row r="860" spans="1:14" ht="21" x14ac:dyDescent="0.35">
      <c r="A860" s="74">
        <f>A822+1</f>
        <v>22</v>
      </c>
      <c r="B860" s="74"/>
      <c r="C860" s="75" t="str">
        <f>VLOOKUP(A860,tblFacility,MATCH("Facility Name",tvFacility,0),FALSE)</f>
        <v>Klondike 1</v>
      </c>
      <c r="D860" s="76"/>
      <c r="E860" s="77"/>
      <c r="F860" s="77"/>
      <c r="G860" s="77"/>
      <c r="H860" s="78"/>
      <c r="L860" t="str">
        <f t="shared" si="52"/>
        <v>REC only</v>
      </c>
      <c r="M860" t="str">
        <f>C860</f>
        <v>Klondike 1</v>
      </c>
    </row>
    <row r="861" spans="1:14" x14ac:dyDescent="0.25">
      <c r="A861" s="79"/>
      <c r="B861" s="79"/>
      <c r="C861" s="79" t="str">
        <f>VLOOKUP(A860,tblFacility,MATCH("Facility Status",tvFacility,0),FALSE)</f>
        <v>REC only</v>
      </c>
      <c r="D861" s="80"/>
      <c r="E861" s="80"/>
      <c r="F861" s="80"/>
      <c r="G861" s="80"/>
      <c r="H861" s="80"/>
      <c r="L861" t="str">
        <f t="shared" si="52"/>
        <v>REC only</v>
      </c>
      <c r="M861" t="str">
        <f t="shared" ref="M861:M897" si="53">M860</f>
        <v>Klondike 1</v>
      </c>
    </row>
    <row r="862" spans="1:14" ht="18.75" x14ac:dyDescent="0.3">
      <c r="A862" s="81" t="s">
        <v>146</v>
      </c>
      <c r="B862" s="81"/>
      <c r="C862" s="79"/>
      <c r="D862" s="19">
        <f>E862-1</f>
        <v>2019</v>
      </c>
      <c r="E862" s="19">
        <f>F862-1</f>
        <v>2020</v>
      </c>
      <c r="F862" s="19">
        <f>G862-1</f>
        <v>2021</v>
      </c>
      <c r="G862" s="19">
        <f>H862-1</f>
        <v>2022</v>
      </c>
      <c r="H862" s="19">
        <f>nReportingYear</f>
        <v>2023</v>
      </c>
      <c r="L862" t="str">
        <f t="shared" si="52"/>
        <v>REC only</v>
      </c>
      <c r="M862" t="str">
        <f t="shared" si="53"/>
        <v>Klondike 1</v>
      </c>
    </row>
    <row r="863" spans="1:14" x14ac:dyDescent="0.25">
      <c r="A863" s="79"/>
      <c r="B863" s="2" t="str">
        <f>"Total MWh Produced from " &amp;C860</f>
        <v>Total MWh Produced from Klondike 1</v>
      </c>
      <c r="C863" s="82"/>
      <c r="D863" s="83">
        <f>VLOOKUP($A860,tblTotalMWh,MATCH(D862,tvTotalMWh,0),FALSE)</f>
        <v>755</v>
      </c>
      <c r="E863" s="83">
        <f>VLOOKUP($A860,tblTotalMWh,MATCH(E862,tvTotalMWh,0),FALSE)</f>
        <v>7364</v>
      </c>
      <c r="F863" s="83">
        <f>VLOOKUP($A860,tblTotalMWh,MATCH(F862,tvTotalMWh,0),FALSE)</f>
        <v>439</v>
      </c>
      <c r="G863" s="83">
        <f>VLOOKUP($A860,tblTotalMWh,MATCH(G862,tvTotalMWh,0),FALSE)</f>
        <v>0</v>
      </c>
      <c r="H863" s="84">
        <f>VLOOKUP($A860,tblTotalMWh,MATCH(H862,tvTotalMWh,0),FALSE)</f>
        <v>0</v>
      </c>
      <c r="L863" t="str">
        <f t="shared" si="52"/>
        <v>REC only</v>
      </c>
      <c r="M863" t="str">
        <f t="shared" si="53"/>
        <v>Klondike 1</v>
      </c>
      <c r="N863" t="str">
        <f t="shared" si="51"/>
        <v>Total MWh Produced from Klondike 1</v>
      </c>
    </row>
    <row r="864" spans="1:14" x14ac:dyDescent="0.25">
      <c r="A864" s="79"/>
      <c r="B864" s="2" t="s">
        <v>105</v>
      </c>
      <c r="C864" s="82"/>
      <c r="D864" s="218">
        <f>VLOOKUP($A860,tblFacility,MATCH("% Qualifying under RCW 19.285",tvFacility,0),FALSE)</f>
        <v>1</v>
      </c>
      <c r="E864" s="218">
        <f>VLOOKUP($A860,tblFacility,MATCH("% Qualifying under RCW 19.285",tvFacility,0),FALSE)</f>
        <v>1</v>
      </c>
      <c r="F864" s="218">
        <f>VLOOKUP($A860,tblFacility,MATCH("% Qualifying under RCW 19.285",tvFacility,0),FALSE)</f>
        <v>1</v>
      </c>
      <c r="G864" s="218">
        <f>VLOOKUP($A860,tblFacility,MATCH("% Qualifying under RCW 19.285",tvFacility,0),FALSE)</f>
        <v>1</v>
      </c>
      <c r="H864" s="219">
        <f>VLOOKUP($A860,tblFacility,MATCH("% Qualifying under RCW 19.285",tvFacility,0),FALSE)</f>
        <v>1</v>
      </c>
      <c r="L864" t="str">
        <f t="shared" si="52"/>
        <v>REC only</v>
      </c>
      <c r="M864" t="str">
        <f t="shared" si="53"/>
        <v>Klondike 1</v>
      </c>
      <c r="N864" t="str">
        <f t="shared" si="51"/>
        <v>Percent of MWh Qualifying Under RCW 19.285</v>
      </c>
    </row>
    <row r="865" spans="1:14" x14ac:dyDescent="0.25">
      <c r="A865" s="79"/>
      <c r="B865" s="2" t="s">
        <v>147</v>
      </c>
      <c r="C865" s="82"/>
      <c r="D865" s="85">
        <f>VLOOKUP($A860,tblFacility,MATCH("% Qualifying Allocated to WA",tvFacility,0),FALSE)</f>
        <v>1</v>
      </c>
      <c r="E865" s="85">
        <f>VLOOKUP($A860,tblFacility,MATCH("% Qualifying Allocated to WA",tvFacility,0),FALSE)</f>
        <v>1</v>
      </c>
      <c r="F865" s="85">
        <f>VLOOKUP($A860,tblFacility,MATCH("% Qualifying Allocated to WA",tvFacility,0),FALSE)</f>
        <v>1</v>
      </c>
      <c r="G865" s="85">
        <f>VLOOKUP($A860,tblFacility,MATCH("% Qualifying Allocated to WA",tvFacility,0),FALSE)</f>
        <v>1</v>
      </c>
      <c r="H865" s="86">
        <f>VLOOKUP($A860,tblFacility,MATCH("% Qualifying Allocated to WA",tvFacility,0),FALSE)</f>
        <v>1</v>
      </c>
      <c r="L865" t="str">
        <f t="shared" si="52"/>
        <v>REC only</v>
      </c>
      <c r="M865" t="str">
        <f t="shared" si="53"/>
        <v>Klondike 1</v>
      </c>
      <c r="N865" t="str">
        <f t="shared" si="51"/>
        <v>Percent of Qualifying MWh Allocated to WA</v>
      </c>
    </row>
    <row r="866" spans="1:14" x14ac:dyDescent="0.25">
      <c r="A866" s="79"/>
      <c r="B866" s="1" t="s">
        <v>104</v>
      </c>
      <c r="C866" s="95"/>
      <c r="D866" s="220">
        <f>ROUNDDOWN(D863*D864*D865,0)</f>
        <v>755</v>
      </c>
      <c r="E866" s="220">
        <f>ROUNDDOWN(E863*E864*E865,0)</f>
        <v>7364</v>
      </c>
      <c r="F866" s="220">
        <f>ROUNDDOWN(F863*F864*F865,0)</f>
        <v>439</v>
      </c>
      <c r="G866" s="220">
        <f>ROUNDDOWN(G863*G864*G865,0)</f>
        <v>0</v>
      </c>
      <c r="H866" s="220">
        <f>ROUNDDOWN(H863*H864*H865,0)</f>
        <v>0</v>
      </c>
      <c r="L866" t="str">
        <f t="shared" si="52"/>
        <v>REC only</v>
      </c>
      <c r="M866" t="str">
        <f t="shared" si="53"/>
        <v>Klondike 1</v>
      </c>
      <c r="N866" t="str">
        <f t="shared" si="51"/>
        <v>Eligible MWh Available for RCW 19.285 Compliance</v>
      </c>
    </row>
    <row r="867" spans="1:14" x14ac:dyDescent="0.25">
      <c r="A867" s="79"/>
      <c r="B867" s="79"/>
      <c r="C867" s="79"/>
      <c r="D867" s="87"/>
      <c r="E867" s="87"/>
      <c r="F867" s="87"/>
      <c r="G867" s="88"/>
      <c r="H867" s="89"/>
      <c r="L867" t="str">
        <f t="shared" si="52"/>
        <v>REC only</v>
      </c>
      <c r="M867" t="str">
        <f t="shared" si="53"/>
        <v>Klondike 1</v>
      </c>
    </row>
    <row r="868" spans="1:14" ht="18.75" x14ac:dyDescent="0.3">
      <c r="A868" s="81" t="s">
        <v>148</v>
      </c>
      <c r="B868" s="79"/>
      <c r="C868" s="79"/>
      <c r="D868" s="19">
        <f>E868-1</f>
        <v>2019</v>
      </c>
      <c r="E868" s="19">
        <f>F868-1</f>
        <v>2020</v>
      </c>
      <c r="F868" s="19">
        <f>G868-1</f>
        <v>2021</v>
      </c>
      <c r="G868" s="19">
        <f>H868-1</f>
        <v>2022</v>
      </c>
      <c r="H868" s="19">
        <f>nReportingYear</f>
        <v>2023</v>
      </c>
      <c r="L868" t="str">
        <f t="shared" si="52"/>
        <v>REC only</v>
      </c>
      <c r="M868" t="str">
        <f t="shared" si="53"/>
        <v>Klondike 1</v>
      </c>
    </row>
    <row r="869" spans="1:14" x14ac:dyDescent="0.25">
      <c r="A869" s="79"/>
      <c r="B869" s="2" t="s">
        <v>115</v>
      </c>
      <c r="C869" s="82"/>
      <c r="D869" s="124">
        <v>0</v>
      </c>
      <c r="E869" s="125">
        <v>0</v>
      </c>
      <c r="F869" s="125">
        <v>0</v>
      </c>
      <c r="G869" s="125">
        <v>0</v>
      </c>
      <c r="H869" s="126">
        <v>0</v>
      </c>
      <c r="L869" t="str">
        <f t="shared" si="52"/>
        <v>REC only</v>
      </c>
      <c r="M869" t="str">
        <f t="shared" si="53"/>
        <v>Klondike 1</v>
      </c>
      <c r="N869" t="str">
        <f t="shared" si="51"/>
        <v>Extra Apprenticeship Credit</v>
      </c>
    </row>
    <row r="870" spans="1:14" x14ac:dyDescent="0.25">
      <c r="A870" s="79"/>
      <c r="B870" s="2" t="s">
        <v>119</v>
      </c>
      <c r="C870" s="82"/>
      <c r="D870" s="29">
        <v>0</v>
      </c>
      <c r="E870" s="127">
        <v>0</v>
      </c>
      <c r="F870" s="127">
        <v>0</v>
      </c>
      <c r="G870" s="127">
        <v>0</v>
      </c>
      <c r="H870" s="128">
        <v>0</v>
      </c>
      <c r="L870" t="str">
        <f t="shared" si="52"/>
        <v>REC only</v>
      </c>
      <c r="M870" t="str">
        <f t="shared" si="53"/>
        <v>Klondike 1</v>
      </c>
      <c r="N870" t="str">
        <f t="shared" si="51"/>
        <v>Distributed Generation Bonus</v>
      </c>
    </row>
    <row r="871" spans="1:14" x14ac:dyDescent="0.25">
      <c r="A871" s="79"/>
      <c r="B871" s="1" t="s">
        <v>120</v>
      </c>
      <c r="C871" s="95"/>
      <c r="D871" s="90">
        <f>ROUND(D869+D870,0)</f>
        <v>0</v>
      </c>
      <c r="E871" s="90">
        <f>ROUND(E869+E870,0)</f>
        <v>0</v>
      </c>
      <c r="F871" s="90">
        <f>ROUND(F869+F870,0)</f>
        <v>0</v>
      </c>
      <c r="G871" s="90">
        <f>ROUND(G869+G870,0)</f>
        <v>0</v>
      </c>
      <c r="H871" s="90">
        <f>ROUND(H869+H870,0)</f>
        <v>0</v>
      </c>
      <c r="L871" t="str">
        <f t="shared" si="52"/>
        <v>REC only</v>
      </c>
      <c r="M871" t="str">
        <f t="shared" si="53"/>
        <v>Klondike 1</v>
      </c>
      <c r="N871" t="str">
        <f t="shared" si="51"/>
        <v>Total Quantity from Non REC Eligible Generation</v>
      </c>
    </row>
    <row r="872" spans="1:14" x14ac:dyDescent="0.25">
      <c r="A872" s="79"/>
      <c r="B872" s="79"/>
      <c r="C872" s="79"/>
      <c r="D872" s="91"/>
      <c r="E872" s="91"/>
      <c r="F872" s="91"/>
      <c r="G872" s="91"/>
      <c r="H872" s="92"/>
      <c r="L872" t="str">
        <f t="shared" si="52"/>
        <v>REC only</v>
      </c>
      <c r="M872" t="str">
        <f t="shared" si="53"/>
        <v>Klondike 1</v>
      </c>
    </row>
    <row r="873" spans="1:14" ht="18.75" x14ac:dyDescent="0.3">
      <c r="A873" s="81" t="s">
        <v>149</v>
      </c>
      <c r="B873" s="79"/>
      <c r="C873" s="79"/>
      <c r="D873" s="19">
        <f>E873-1</f>
        <v>2019</v>
      </c>
      <c r="E873" s="19">
        <f>F873-1</f>
        <v>2020</v>
      </c>
      <c r="F873" s="19">
        <f>G873-1</f>
        <v>2021</v>
      </c>
      <c r="G873" s="19">
        <f>H873-1</f>
        <v>2022</v>
      </c>
      <c r="H873" s="19">
        <f>nReportingYear</f>
        <v>2023</v>
      </c>
      <c r="L873" t="str">
        <f t="shared" si="52"/>
        <v>REC only</v>
      </c>
      <c r="M873" t="str">
        <f t="shared" si="53"/>
        <v>Klondike 1</v>
      </c>
    </row>
    <row r="874" spans="1:14" x14ac:dyDescent="0.25">
      <c r="A874" s="79"/>
      <c r="B874" s="2" t="s">
        <v>140</v>
      </c>
      <c r="C874" s="82"/>
      <c r="D874" s="83">
        <f>-VLOOKUP($A860,tblSales,MATCH(D873,tvSales,0),FALSE)</f>
        <v>0</v>
      </c>
      <c r="E874" s="83">
        <f>-VLOOKUP($A860,tblSales,MATCH(E873,tvSales,0),FALSE)</f>
        <v>0</v>
      </c>
      <c r="F874" s="83">
        <f>-VLOOKUP($A860,tblSales,MATCH(F873,tvSales,0),FALSE)</f>
        <v>0</v>
      </c>
      <c r="G874" s="83">
        <f>-VLOOKUP($A860,tblSales,MATCH(G873,tvSales,0),FALSE)</f>
        <v>0</v>
      </c>
      <c r="H874" s="84">
        <f>-VLOOKUP($A860,tblSales,MATCH(H873,tvSales,0),FALSE)</f>
        <v>0</v>
      </c>
      <c r="L874" t="str">
        <f t="shared" si="52"/>
        <v>REC only</v>
      </c>
      <c r="M874" t="str">
        <f t="shared" si="53"/>
        <v>Klondike 1</v>
      </c>
      <c r="N874" t="str">
        <f t="shared" si="51"/>
        <v>Quantity of RECs Sold</v>
      </c>
    </row>
    <row r="875" spans="1:14" x14ac:dyDescent="0.25">
      <c r="A875" s="79"/>
      <c r="B875" s="93" t="s">
        <v>141</v>
      </c>
      <c r="C875" s="8"/>
      <c r="D875" s="119">
        <v>0</v>
      </c>
      <c r="E875" s="119">
        <v>0</v>
      </c>
      <c r="F875" s="119">
        <v>0</v>
      </c>
      <c r="G875" s="119">
        <v>0</v>
      </c>
      <c r="H875" s="120">
        <v>0</v>
      </c>
      <c r="L875" t="str">
        <f t="shared" si="52"/>
        <v>REC only</v>
      </c>
      <c r="M875" t="str">
        <f t="shared" si="53"/>
        <v>Klondike 1</v>
      </c>
      <c r="N875" t="str">
        <f t="shared" si="51"/>
        <v>Bonus Incentives Transferred</v>
      </c>
    </row>
    <row r="876" spans="1:14" x14ac:dyDescent="0.25">
      <c r="A876" s="79"/>
      <c r="B876" s="93" t="s">
        <v>142</v>
      </c>
      <c r="D876" s="121">
        <f>IF(VLOOKUP($A860,tblFacility,MATCH("Extra Apprenticeship Credit Eligibility",tvFacility,0),FALSE)="Y",ROUND(nApprenticeshipBonus*D874,0),0)</f>
        <v>0</v>
      </c>
      <c r="E876" s="122">
        <f>IF(VLOOKUP($A860,tblFacility,MATCH("Extra Apprenticeship Credit Eligibility",tvFacility,0),FALSE)="Y",ROUND(nApprenticeshipBonus*E874,0),0)</f>
        <v>0</v>
      </c>
      <c r="F876" s="122">
        <f>IF(VLOOKUP($A860,tblFacility,MATCH("Extra Apprenticeship Credit Eligibility",tvFacility,0),FALSE)="Y",ROUND(nApprenticeshipBonus*F874,0),0)</f>
        <v>0</v>
      </c>
      <c r="G876" s="122">
        <f>IF(VLOOKUP($A860,tblFacility,MATCH("Extra Apprenticeship Credit Eligibility",tvFacility,0),FALSE)="Y",ROUND(nApprenticeshipBonus*G874,0),0)</f>
        <v>0</v>
      </c>
      <c r="H876" s="123">
        <f>IF(VLOOKUP($A860,tblFacility,MATCH("Extra Apprenticeship Credit Eligibility",tvFacility,0),FALSE)="Y",ROUND(nApprenticeshipBonus*H874,0),0)</f>
        <v>0</v>
      </c>
      <c r="L876" t="str">
        <f t="shared" si="52"/>
        <v>REC only</v>
      </c>
      <c r="M876" t="str">
        <f t="shared" si="53"/>
        <v>Klondike 1</v>
      </c>
      <c r="N876" t="str">
        <f t="shared" si="51"/>
        <v>Bonus Incentives Not Realized</v>
      </c>
    </row>
    <row r="877" spans="1:14" x14ac:dyDescent="0.25">
      <c r="A877" s="79"/>
      <c r="B877" s="1" t="s">
        <v>143</v>
      </c>
      <c r="C877" s="79"/>
      <c r="D877" s="94">
        <f>SUM(D874:D876)</f>
        <v>0</v>
      </c>
      <c r="E877" s="94">
        <f>SUM(E874:E876)</f>
        <v>0</v>
      </c>
      <c r="F877" s="94">
        <f>SUM(F874:F876)</f>
        <v>0</v>
      </c>
      <c r="G877" s="94">
        <f>SUM(G874:G876)</f>
        <v>0</v>
      </c>
      <c r="H877" s="94">
        <f>SUM(H874:H876)</f>
        <v>0</v>
      </c>
      <c r="L877" t="str">
        <f t="shared" si="52"/>
        <v>REC only</v>
      </c>
      <c r="M877" t="str">
        <f t="shared" si="53"/>
        <v>Klondike 1</v>
      </c>
      <c r="N877" t="str">
        <f t="shared" si="51"/>
        <v>Total Sold / Transferred / Unrealized</v>
      </c>
    </row>
    <row r="878" spans="1:14" x14ac:dyDescent="0.25">
      <c r="A878" s="79"/>
      <c r="B878" s="95"/>
      <c r="C878" s="79"/>
      <c r="D878" s="88"/>
      <c r="E878" s="88"/>
      <c r="F878" s="88"/>
      <c r="G878" s="88"/>
      <c r="H878" s="94"/>
      <c r="L878" t="str">
        <f t="shared" si="52"/>
        <v>REC only</v>
      </c>
      <c r="M878" t="str">
        <f t="shared" si="53"/>
        <v>Klondike 1</v>
      </c>
    </row>
    <row r="879" spans="1:14" ht="18.75" x14ac:dyDescent="0.3">
      <c r="A879" s="81" t="s">
        <v>134</v>
      </c>
      <c r="B879" s="79"/>
      <c r="C879" s="79"/>
      <c r="D879" s="19">
        <f>E879-1</f>
        <v>2019</v>
      </c>
      <c r="E879" s="19">
        <f>F879-1</f>
        <v>2020</v>
      </c>
      <c r="F879" s="19">
        <f>G879-1</f>
        <v>2021</v>
      </c>
      <c r="G879" s="19">
        <f>H879-1</f>
        <v>2022</v>
      </c>
      <c r="H879" s="19">
        <f>nReportingYear</f>
        <v>2023</v>
      </c>
      <c r="L879" t="str">
        <f t="shared" si="52"/>
        <v>REC only</v>
      </c>
      <c r="M879" t="str">
        <f t="shared" si="53"/>
        <v>Klondike 1</v>
      </c>
    </row>
    <row r="880" spans="1:14" x14ac:dyDescent="0.25">
      <c r="A880" s="79"/>
      <c r="B880" s="2" t="str">
        <f>(D879-1) &amp; " Surplus Applied to " &amp; D879</f>
        <v>2018 Surplus Applied to 2019</v>
      </c>
      <c r="C880" s="79"/>
      <c r="D880" s="96">
        <v>0</v>
      </c>
      <c r="E880" s="97"/>
      <c r="F880" s="97"/>
      <c r="G880" s="97"/>
      <c r="H880" s="98"/>
      <c r="L880" t="str">
        <f t="shared" si="52"/>
        <v>REC only</v>
      </c>
      <c r="M880" t="str">
        <f t="shared" si="53"/>
        <v>Klondike 1</v>
      </c>
      <c r="N880" t="str">
        <f t="shared" si="51"/>
        <v>2018 Surplus Applied to 2019</v>
      </c>
    </row>
    <row r="881" spans="1:14" x14ac:dyDescent="0.25">
      <c r="A881" s="79"/>
      <c r="B881" s="2" t="str">
        <f>D879 &amp; " Surplus Applied to " &amp; (D879-1)</f>
        <v>2019 Surplus Applied to 2018</v>
      </c>
      <c r="C881" s="79"/>
      <c r="D881" s="99">
        <v>0</v>
      </c>
      <c r="E881" s="100"/>
      <c r="F881" s="100"/>
      <c r="G881" s="100"/>
      <c r="H881" s="101"/>
      <c r="L881" t="str">
        <f t="shared" si="52"/>
        <v>REC only</v>
      </c>
      <c r="M881" t="str">
        <f t="shared" si="53"/>
        <v>Klondike 1</v>
      </c>
      <c r="N881" t="str">
        <f t="shared" si="51"/>
        <v>2019 Surplus Applied to 2018</v>
      </c>
    </row>
    <row r="882" spans="1:14" x14ac:dyDescent="0.25">
      <c r="A882" s="79"/>
      <c r="B882" s="2" t="str">
        <f>(E879-1) &amp; " Surplus Applied to " &amp; E879</f>
        <v>2019 Surplus Applied to 2020</v>
      </c>
      <c r="C882" s="79"/>
      <c r="D882" s="102">
        <f>-E882</f>
        <v>-755</v>
      </c>
      <c r="E882" s="103">
        <v>755</v>
      </c>
      <c r="F882" s="48"/>
      <c r="G882" s="48"/>
      <c r="H882" s="49"/>
      <c r="L882" t="str">
        <f t="shared" si="52"/>
        <v>REC only</v>
      </c>
      <c r="M882" t="str">
        <f t="shared" si="53"/>
        <v>Klondike 1</v>
      </c>
      <c r="N882" t="str">
        <f t="shared" si="51"/>
        <v>2019 Surplus Applied to 2020</v>
      </c>
    </row>
    <row r="883" spans="1:14" x14ac:dyDescent="0.25">
      <c r="A883" s="79"/>
      <c r="B883" s="2" t="str">
        <f>E879 &amp; " Surplus Applied to " &amp; (E879-1)</f>
        <v>2020 Surplus Applied to 2019</v>
      </c>
      <c r="C883" s="79"/>
      <c r="D883" s="104">
        <f>-E883</f>
        <v>0</v>
      </c>
      <c r="E883" s="105">
        <v>0</v>
      </c>
      <c r="F883" s="100"/>
      <c r="G883" s="100"/>
      <c r="H883" s="101"/>
      <c r="L883" t="str">
        <f t="shared" si="52"/>
        <v>REC only</v>
      </c>
      <c r="M883" t="str">
        <f t="shared" si="53"/>
        <v>Klondike 1</v>
      </c>
      <c r="N883" t="str">
        <f t="shared" si="51"/>
        <v>2020 Surplus Applied to 2019</v>
      </c>
    </row>
    <row r="884" spans="1:14" x14ac:dyDescent="0.25">
      <c r="A884" s="79"/>
      <c r="B884" s="2" t="str">
        <f>(F879-1) &amp; " Surplus Applied to " &amp; F879</f>
        <v>2020 Surplus Applied to 2021</v>
      </c>
      <c r="C884" s="79"/>
      <c r="D884" s="54"/>
      <c r="E884" s="106">
        <f>-F884</f>
        <v>0</v>
      </c>
      <c r="F884" s="51">
        <v>0</v>
      </c>
      <c r="G884" s="52"/>
      <c r="H884" s="53"/>
      <c r="L884" t="str">
        <f t="shared" si="52"/>
        <v>REC only</v>
      </c>
      <c r="M884" t="str">
        <f t="shared" si="53"/>
        <v>Klondike 1</v>
      </c>
      <c r="N884" t="str">
        <f t="shared" si="51"/>
        <v>2020 Surplus Applied to 2021</v>
      </c>
    </row>
    <row r="885" spans="1:14" x14ac:dyDescent="0.25">
      <c r="A885" s="79"/>
      <c r="B885" s="2" t="str">
        <f>F879 &amp; " Surplus Applied to " &amp; (F879-1)</f>
        <v>2021 Surplus Applied to 2020</v>
      </c>
      <c r="C885" s="79"/>
      <c r="D885" s="107"/>
      <c r="E885" s="108">
        <f>-F885</f>
        <v>0</v>
      </c>
      <c r="F885" s="105">
        <v>0</v>
      </c>
      <c r="G885" s="100"/>
      <c r="H885" s="101"/>
      <c r="L885" t="str">
        <f t="shared" si="52"/>
        <v>REC only</v>
      </c>
      <c r="M885" t="str">
        <f t="shared" si="53"/>
        <v>Klondike 1</v>
      </c>
      <c r="N885" t="str">
        <f t="shared" si="51"/>
        <v>2021 Surplus Applied to 2020</v>
      </c>
    </row>
    <row r="886" spans="1:14" x14ac:dyDescent="0.25">
      <c r="A886" s="79"/>
      <c r="B886" s="2" t="str">
        <f>(G879-1) &amp; " Surplus Applied to " &amp; G879</f>
        <v>2021 Surplus Applied to 2022</v>
      </c>
      <c r="C886" s="79"/>
      <c r="D886" s="54"/>
      <c r="E886" s="52"/>
      <c r="F886" s="106">
        <f>-G886</f>
        <v>0</v>
      </c>
      <c r="G886" s="51">
        <v>0</v>
      </c>
      <c r="H886" s="53"/>
      <c r="L886" t="str">
        <f t="shared" si="52"/>
        <v>REC only</v>
      </c>
      <c r="M886" t="str">
        <f t="shared" si="53"/>
        <v>Klondike 1</v>
      </c>
      <c r="N886" t="str">
        <f t="shared" si="51"/>
        <v>2021 Surplus Applied to 2022</v>
      </c>
    </row>
    <row r="887" spans="1:14" x14ac:dyDescent="0.25">
      <c r="A887" s="79"/>
      <c r="B887" s="2" t="str">
        <f>G879 &amp; " Surplus Applied to " &amp; (G879-1)</f>
        <v>2022 Surplus Applied to 2021</v>
      </c>
      <c r="C887" s="79"/>
      <c r="D887" s="107"/>
      <c r="E887" s="100"/>
      <c r="F887" s="108">
        <f>-G887</f>
        <v>0</v>
      </c>
      <c r="G887" s="105">
        <v>0</v>
      </c>
      <c r="H887" s="101"/>
      <c r="L887" t="str">
        <f t="shared" si="52"/>
        <v>REC only</v>
      </c>
      <c r="M887" t="str">
        <f t="shared" si="53"/>
        <v>Klondike 1</v>
      </c>
      <c r="N887" t="str">
        <f t="shared" si="51"/>
        <v>2022 Surplus Applied to 2021</v>
      </c>
    </row>
    <row r="888" spans="1:14" x14ac:dyDescent="0.25">
      <c r="A888" s="79"/>
      <c r="B888" s="2" t="str">
        <f>(H879-1) &amp; " Surplus Applied to " &amp; H879</f>
        <v>2022 Surplus Applied to 2023</v>
      </c>
      <c r="C888" s="79"/>
      <c r="D888" s="54"/>
      <c r="E888" s="52"/>
      <c r="F888" s="52"/>
      <c r="G888" s="106">
        <f>-H888</f>
        <v>0</v>
      </c>
      <c r="H888" s="55">
        <v>0</v>
      </c>
      <c r="L888" t="str">
        <f t="shared" si="52"/>
        <v>REC only</v>
      </c>
      <c r="M888" t="str">
        <f t="shared" si="53"/>
        <v>Klondike 1</v>
      </c>
      <c r="N888" t="str">
        <f t="shared" si="51"/>
        <v>2022 Surplus Applied to 2023</v>
      </c>
    </row>
    <row r="889" spans="1:14" x14ac:dyDescent="0.25">
      <c r="A889" s="79"/>
      <c r="B889" s="2" t="str">
        <f>H879 &amp; " Surplus Applied to " &amp; (H879-1)</f>
        <v>2023 Surplus Applied to 2022</v>
      </c>
      <c r="C889" s="79"/>
      <c r="D889" s="109"/>
      <c r="E889" s="110"/>
      <c r="F889" s="110"/>
      <c r="G889" s="111">
        <f>-H889</f>
        <v>0</v>
      </c>
      <c r="H889" s="112">
        <v>0</v>
      </c>
      <c r="L889" t="str">
        <f t="shared" si="52"/>
        <v>REC only</v>
      </c>
      <c r="M889" t="str">
        <f t="shared" si="53"/>
        <v>Klondike 1</v>
      </c>
      <c r="N889" t="str">
        <f t="shared" si="51"/>
        <v>2023 Surplus Applied to 2022</v>
      </c>
    </row>
    <row r="890" spans="1:14" x14ac:dyDescent="0.25">
      <c r="A890" s="79"/>
      <c r="B890" s="1" t="s">
        <v>135</v>
      </c>
      <c r="C890" s="79"/>
      <c r="D890" s="94">
        <f>SUM(D880:D889)</f>
        <v>-755</v>
      </c>
      <c r="E890" s="94">
        <f>SUM(E880:E889)</f>
        <v>755</v>
      </c>
      <c r="F890" s="94">
        <f>SUM(F880:F889)</f>
        <v>0</v>
      </c>
      <c r="G890" s="94">
        <f>SUM(G880:G889)</f>
        <v>0</v>
      </c>
      <c r="H890" s="94">
        <f>SUM(H880:H889)</f>
        <v>0</v>
      </c>
      <c r="L890" t="str">
        <f t="shared" si="52"/>
        <v>REC only</v>
      </c>
      <c r="M890" t="str">
        <f t="shared" si="53"/>
        <v>Klondike 1</v>
      </c>
      <c r="N890" t="str">
        <f t="shared" si="51"/>
        <v>Net Surplus Adjustments</v>
      </c>
    </row>
    <row r="891" spans="1:14" x14ac:dyDescent="0.25">
      <c r="A891" s="79"/>
      <c r="B891" s="95"/>
      <c r="C891" s="79"/>
      <c r="D891" s="94"/>
      <c r="E891" s="94"/>
      <c r="F891" s="94"/>
      <c r="G891" s="94"/>
      <c r="H891" s="94"/>
      <c r="L891" t="str">
        <f t="shared" si="52"/>
        <v>REC only</v>
      </c>
      <c r="M891" t="str">
        <f t="shared" si="53"/>
        <v>Klondike 1</v>
      </c>
    </row>
    <row r="892" spans="1:14" x14ac:dyDescent="0.25">
      <c r="A892" s="79"/>
      <c r="B892" s="1" t="s">
        <v>136</v>
      </c>
      <c r="C892" s="82"/>
      <c r="D892" s="113">
        <v>0</v>
      </c>
      <c r="E892" s="114">
        <v>0</v>
      </c>
      <c r="F892" s="114">
        <v>0</v>
      </c>
      <c r="G892" s="114">
        <v>0</v>
      </c>
      <c r="H892" s="115">
        <v>0</v>
      </c>
      <c r="L892" t="str">
        <f t="shared" si="52"/>
        <v>REC only</v>
      </c>
      <c r="M892" t="str">
        <f t="shared" si="53"/>
        <v>Klondike 1</v>
      </c>
      <c r="N892" t="str">
        <f t="shared" si="51"/>
        <v>Adjustment for Events Beyond Control</v>
      </c>
    </row>
    <row r="893" spans="1:14" x14ac:dyDescent="0.25">
      <c r="A893" s="79"/>
      <c r="B893" s="95"/>
      <c r="C893" s="79"/>
      <c r="D893" s="94"/>
      <c r="E893" s="94"/>
      <c r="F893" s="94"/>
      <c r="G893" s="94"/>
      <c r="H893" s="94"/>
      <c r="L893" t="str">
        <f t="shared" si="52"/>
        <v>REC only</v>
      </c>
      <c r="M893" t="str">
        <f t="shared" si="53"/>
        <v>Klondike 1</v>
      </c>
    </row>
    <row r="894" spans="1:14" ht="18.75" x14ac:dyDescent="0.3">
      <c r="A894" s="81" t="s">
        <v>150</v>
      </c>
      <c r="B894" s="79"/>
      <c r="C894" s="82"/>
      <c r="D894" s="116">
        <f>SUM(D866,D871,D877,D890,D892)</f>
        <v>0</v>
      </c>
      <c r="E894" s="116">
        <f>SUM(E866,E871,E877,E890,E892)</f>
        <v>8119</v>
      </c>
      <c r="F894" s="116">
        <f>SUM(F866,F871,F877,F890,F892)</f>
        <v>439</v>
      </c>
      <c r="G894" s="116">
        <f>SUM(G866,G871,G877,G890,G892)</f>
        <v>0</v>
      </c>
      <c r="H894" s="117">
        <f>SUM(H866,H871,H877,H890,H892)</f>
        <v>0</v>
      </c>
      <c r="L894" t="str">
        <f t="shared" si="52"/>
        <v>REC only</v>
      </c>
      <c r="M894" t="str">
        <f t="shared" si="53"/>
        <v>Klondike 1</v>
      </c>
    </row>
    <row r="895" spans="1:14" x14ac:dyDescent="0.25">
      <c r="A895" s="79"/>
      <c r="B895" s="95"/>
      <c r="C895" s="118" t="s">
        <v>138</v>
      </c>
      <c r="D895" s="94">
        <v>0</v>
      </c>
      <c r="E895" s="94">
        <v>8119</v>
      </c>
      <c r="F895" s="94">
        <v>439</v>
      </c>
      <c r="G895" s="94">
        <v>0</v>
      </c>
      <c r="H895" s="94">
        <v>0</v>
      </c>
      <c r="L895" t="str">
        <f t="shared" si="52"/>
        <v>REC only</v>
      </c>
      <c r="M895" t="str">
        <f t="shared" si="53"/>
        <v>Klondike 1</v>
      </c>
    </row>
    <row r="896" spans="1:14" x14ac:dyDescent="0.25">
      <c r="A896" s="79" t="str">
        <f>IF(ISBLANK(VLOOKUP($A860,tblFacility,MATCH("Notes",tvFacility,0),FALSE)),"",VLOOKUP($A860,tblFacility,MATCH("Notes",tvFacility,0),FALSE))</f>
        <v/>
      </c>
      <c r="B896" s="79"/>
      <c r="C896" s="79"/>
      <c r="D896" s="80"/>
      <c r="E896" s="80"/>
      <c r="F896" s="80"/>
      <c r="G896" s="80"/>
      <c r="H896" s="80"/>
      <c r="L896" t="str">
        <f t="shared" ref="L896:L959" si="54">VLOOKUP(M896,$B$5:$D$48,3)</f>
        <v>REC only</v>
      </c>
      <c r="M896" t="str">
        <f t="shared" si="53"/>
        <v>Klondike 1</v>
      </c>
    </row>
    <row r="897" spans="1:14" x14ac:dyDescent="0.25">
      <c r="L897" t="str">
        <f t="shared" si="54"/>
        <v>REC only</v>
      </c>
      <c r="M897" t="str">
        <f t="shared" si="53"/>
        <v>Klondike 1</v>
      </c>
    </row>
    <row r="898" spans="1:14" ht="21" x14ac:dyDescent="0.35">
      <c r="A898" s="74">
        <f>A860+1</f>
        <v>23</v>
      </c>
      <c r="B898" s="74"/>
      <c r="C898" s="75" t="str">
        <f>VLOOKUP(A898,tblFacility,MATCH("Facility Name",tvFacility,0),FALSE)</f>
        <v>Klondike III - Klondike Wind Power III LLC</v>
      </c>
      <c r="D898" s="76"/>
      <c r="E898" s="77"/>
      <c r="F898" s="77"/>
      <c r="G898" s="77"/>
      <c r="H898" s="78"/>
      <c r="L898" t="str">
        <f t="shared" si="54"/>
        <v>REC only</v>
      </c>
      <c r="M898" t="str">
        <f>C898</f>
        <v>Klondike III - Klondike Wind Power III LLC</v>
      </c>
    </row>
    <row r="899" spans="1:14" x14ac:dyDescent="0.25">
      <c r="A899" s="79"/>
      <c r="B899" s="79"/>
      <c r="C899" s="79" t="str">
        <f>VLOOKUP(A898,tblFacility,MATCH("Facility Status",tvFacility,0),FALSE)</f>
        <v>REC only</v>
      </c>
      <c r="D899" s="80"/>
      <c r="E899" s="80"/>
      <c r="F899" s="80"/>
      <c r="G899" s="80"/>
      <c r="H899" s="80"/>
      <c r="L899" t="str">
        <f t="shared" si="54"/>
        <v>REC only</v>
      </c>
      <c r="M899" t="str">
        <f t="shared" ref="M899:M935" si="55">M898</f>
        <v>Klondike III - Klondike Wind Power III LLC</v>
      </c>
    </row>
    <row r="900" spans="1:14" ht="18.75" x14ac:dyDescent="0.3">
      <c r="A900" s="81" t="s">
        <v>146</v>
      </c>
      <c r="B900" s="81"/>
      <c r="C900" s="79"/>
      <c r="D900" s="19">
        <f>E900-1</f>
        <v>2019</v>
      </c>
      <c r="E900" s="19">
        <f>F900-1</f>
        <v>2020</v>
      </c>
      <c r="F900" s="19">
        <f>G900-1</f>
        <v>2021</v>
      </c>
      <c r="G900" s="19">
        <f>H900-1</f>
        <v>2022</v>
      </c>
      <c r="H900" s="19">
        <f>nReportingYear</f>
        <v>2023</v>
      </c>
      <c r="L900" t="str">
        <f t="shared" si="54"/>
        <v>REC only</v>
      </c>
      <c r="M900" t="str">
        <f t="shared" si="55"/>
        <v>Klondike III - Klondike Wind Power III LLC</v>
      </c>
    </row>
    <row r="901" spans="1:14" x14ac:dyDescent="0.25">
      <c r="A901" s="79"/>
      <c r="B901" s="2" t="str">
        <f>"Total MWh Produced from " &amp;C898</f>
        <v>Total MWh Produced from Klondike III - Klondike Wind Power III LLC</v>
      </c>
      <c r="C901" s="82"/>
      <c r="D901" s="83">
        <f>VLOOKUP($A898,tblTotalMWh,MATCH(D900,tvTotalMWh,0),FALSE)</f>
        <v>19040</v>
      </c>
      <c r="E901" s="83">
        <f>VLOOKUP($A898,tblTotalMWh,MATCH(E900,tvTotalMWh,0),FALSE)</f>
        <v>6675</v>
      </c>
      <c r="F901" s="83">
        <f>VLOOKUP($A898,tblTotalMWh,MATCH(F900,tvTotalMWh,0),FALSE)</f>
        <v>1316</v>
      </c>
      <c r="G901" s="83">
        <f>VLOOKUP($A898,tblTotalMWh,MATCH(G900,tvTotalMWh,0),FALSE)</f>
        <v>0</v>
      </c>
      <c r="H901" s="84">
        <f>VLOOKUP($A898,tblTotalMWh,MATCH(H900,tvTotalMWh,0),FALSE)</f>
        <v>0</v>
      </c>
      <c r="L901" t="str">
        <f t="shared" si="54"/>
        <v>REC only</v>
      </c>
      <c r="M901" t="str">
        <f t="shared" si="55"/>
        <v>Klondike III - Klondike Wind Power III LLC</v>
      </c>
      <c r="N901" t="str">
        <f t="shared" ref="N901:N958" si="56">B901</f>
        <v>Total MWh Produced from Klondike III - Klondike Wind Power III LLC</v>
      </c>
    </row>
    <row r="902" spans="1:14" x14ac:dyDescent="0.25">
      <c r="A902" s="79"/>
      <c r="B902" s="2" t="s">
        <v>105</v>
      </c>
      <c r="C902" s="82"/>
      <c r="D902" s="218">
        <f>VLOOKUP($A898,tblFacility,MATCH("% Qualifying under RCW 19.285",tvFacility,0),FALSE)</f>
        <v>1</v>
      </c>
      <c r="E902" s="218">
        <f>VLOOKUP($A898,tblFacility,MATCH("% Qualifying under RCW 19.285",tvFacility,0),FALSE)</f>
        <v>1</v>
      </c>
      <c r="F902" s="218">
        <f>VLOOKUP($A898,tblFacility,MATCH("% Qualifying under RCW 19.285",tvFacility,0),FALSE)</f>
        <v>1</v>
      </c>
      <c r="G902" s="218">
        <f>VLOOKUP($A898,tblFacility,MATCH("% Qualifying under RCW 19.285",tvFacility,0),FALSE)</f>
        <v>1</v>
      </c>
      <c r="H902" s="219">
        <f>VLOOKUP($A898,tblFacility,MATCH("% Qualifying under RCW 19.285",tvFacility,0),FALSE)</f>
        <v>1</v>
      </c>
      <c r="L902" t="str">
        <f t="shared" si="54"/>
        <v>REC only</v>
      </c>
      <c r="M902" t="str">
        <f t="shared" si="55"/>
        <v>Klondike III - Klondike Wind Power III LLC</v>
      </c>
      <c r="N902" t="str">
        <f t="shared" si="56"/>
        <v>Percent of MWh Qualifying Under RCW 19.285</v>
      </c>
    </row>
    <row r="903" spans="1:14" x14ac:dyDescent="0.25">
      <c r="A903" s="79"/>
      <c r="B903" s="2" t="s">
        <v>147</v>
      </c>
      <c r="C903" s="82"/>
      <c r="D903" s="85">
        <f>VLOOKUP($A898,tblFacility,MATCH("% Qualifying Allocated to WA",tvFacility,0),FALSE)</f>
        <v>1</v>
      </c>
      <c r="E903" s="85">
        <f>VLOOKUP($A898,tblFacility,MATCH("% Qualifying Allocated to WA",tvFacility,0),FALSE)</f>
        <v>1</v>
      </c>
      <c r="F903" s="85">
        <f>VLOOKUP($A898,tblFacility,MATCH("% Qualifying Allocated to WA",tvFacility,0),FALSE)</f>
        <v>1</v>
      </c>
      <c r="G903" s="85">
        <f>VLOOKUP($A898,tblFacility,MATCH("% Qualifying Allocated to WA",tvFacility,0),FALSE)</f>
        <v>1</v>
      </c>
      <c r="H903" s="86">
        <f>VLOOKUP($A898,tblFacility,MATCH("% Qualifying Allocated to WA",tvFacility,0),FALSE)</f>
        <v>1</v>
      </c>
      <c r="L903" t="str">
        <f t="shared" si="54"/>
        <v>REC only</v>
      </c>
      <c r="M903" t="str">
        <f t="shared" si="55"/>
        <v>Klondike III - Klondike Wind Power III LLC</v>
      </c>
      <c r="N903" t="str">
        <f t="shared" si="56"/>
        <v>Percent of Qualifying MWh Allocated to WA</v>
      </c>
    </row>
    <row r="904" spans="1:14" x14ac:dyDescent="0.25">
      <c r="A904" s="79"/>
      <c r="B904" s="1" t="s">
        <v>104</v>
      </c>
      <c r="C904" s="95"/>
      <c r="D904" s="220">
        <f>ROUNDDOWN(D901*D902*D903,0)</f>
        <v>19040</v>
      </c>
      <c r="E904" s="220">
        <f>ROUNDDOWN(E901*E902*E903,0)</f>
        <v>6675</v>
      </c>
      <c r="F904" s="220">
        <f>ROUNDDOWN(F901*F902*F903,0)</f>
        <v>1316</v>
      </c>
      <c r="G904" s="220">
        <f>ROUNDDOWN(G901*G902*G903,0)</f>
        <v>0</v>
      </c>
      <c r="H904" s="220">
        <f>ROUNDDOWN(H901*H902*H903,0)</f>
        <v>0</v>
      </c>
      <c r="L904" t="str">
        <f t="shared" si="54"/>
        <v>REC only</v>
      </c>
      <c r="M904" t="str">
        <f t="shared" si="55"/>
        <v>Klondike III - Klondike Wind Power III LLC</v>
      </c>
      <c r="N904" t="str">
        <f t="shared" si="56"/>
        <v>Eligible MWh Available for RCW 19.285 Compliance</v>
      </c>
    </row>
    <row r="905" spans="1:14" x14ac:dyDescent="0.25">
      <c r="A905" s="79"/>
      <c r="B905" s="79"/>
      <c r="C905" s="79"/>
      <c r="D905" s="87"/>
      <c r="E905" s="87"/>
      <c r="F905" s="87"/>
      <c r="G905" s="88"/>
      <c r="H905" s="89"/>
      <c r="L905" t="str">
        <f t="shared" si="54"/>
        <v>REC only</v>
      </c>
      <c r="M905" t="str">
        <f t="shared" si="55"/>
        <v>Klondike III - Klondike Wind Power III LLC</v>
      </c>
    </row>
    <row r="906" spans="1:14" ht="18.75" x14ac:dyDescent="0.3">
      <c r="A906" s="81" t="s">
        <v>148</v>
      </c>
      <c r="B906" s="79"/>
      <c r="C906" s="79"/>
      <c r="D906" s="19">
        <f>E906-1</f>
        <v>2019</v>
      </c>
      <c r="E906" s="19">
        <f>F906-1</f>
        <v>2020</v>
      </c>
      <c r="F906" s="19">
        <f>G906-1</f>
        <v>2021</v>
      </c>
      <c r="G906" s="19">
        <f>H906-1</f>
        <v>2022</v>
      </c>
      <c r="H906" s="19">
        <f>nReportingYear</f>
        <v>2023</v>
      </c>
      <c r="L906" t="str">
        <f t="shared" si="54"/>
        <v>REC only</v>
      </c>
      <c r="M906" t="str">
        <f t="shared" si="55"/>
        <v>Klondike III - Klondike Wind Power III LLC</v>
      </c>
    </row>
    <row r="907" spans="1:14" x14ac:dyDescent="0.25">
      <c r="A907" s="79"/>
      <c r="B907" s="2" t="s">
        <v>115</v>
      </c>
      <c r="C907" s="82"/>
      <c r="D907" s="124">
        <v>0</v>
      </c>
      <c r="E907" s="125">
        <v>0</v>
      </c>
      <c r="F907" s="125">
        <v>0</v>
      </c>
      <c r="G907" s="125">
        <v>0</v>
      </c>
      <c r="H907" s="126">
        <v>0</v>
      </c>
      <c r="L907" t="str">
        <f t="shared" si="54"/>
        <v>REC only</v>
      </c>
      <c r="M907" t="str">
        <f t="shared" si="55"/>
        <v>Klondike III - Klondike Wind Power III LLC</v>
      </c>
      <c r="N907" t="str">
        <f t="shared" si="56"/>
        <v>Extra Apprenticeship Credit</v>
      </c>
    </row>
    <row r="908" spans="1:14" x14ac:dyDescent="0.25">
      <c r="A908" s="79"/>
      <c r="B908" s="2" t="s">
        <v>119</v>
      </c>
      <c r="C908" s="82"/>
      <c r="D908" s="29">
        <v>0</v>
      </c>
      <c r="E908" s="127">
        <v>0</v>
      </c>
      <c r="F908" s="127">
        <v>0</v>
      </c>
      <c r="G908" s="127">
        <v>0</v>
      </c>
      <c r="H908" s="128">
        <v>0</v>
      </c>
      <c r="L908" t="str">
        <f t="shared" si="54"/>
        <v>REC only</v>
      </c>
      <c r="M908" t="str">
        <f t="shared" si="55"/>
        <v>Klondike III - Klondike Wind Power III LLC</v>
      </c>
      <c r="N908" t="str">
        <f t="shared" si="56"/>
        <v>Distributed Generation Bonus</v>
      </c>
    </row>
    <row r="909" spans="1:14" x14ac:dyDescent="0.25">
      <c r="A909" s="79"/>
      <c r="B909" s="1" t="s">
        <v>120</v>
      </c>
      <c r="C909" s="95"/>
      <c r="D909" s="90">
        <f>ROUND(D907+D908,0)</f>
        <v>0</v>
      </c>
      <c r="E909" s="90">
        <f>ROUND(E907+E908,0)</f>
        <v>0</v>
      </c>
      <c r="F909" s="90">
        <f>ROUND(F907+F908,0)</f>
        <v>0</v>
      </c>
      <c r="G909" s="90">
        <f>ROUND(G907+G908,0)</f>
        <v>0</v>
      </c>
      <c r="H909" s="90">
        <f>ROUND(H907+H908,0)</f>
        <v>0</v>
      </c>
      <c r="L909" t="str">
        <f t="shared" si="54"/>
        <v>REC only</v>
      </c>
      <c r="M909" t="str">
        <f t="shared" si="55"/>
        <v>Klondike III - Klondike Wind Power III LLC</v>
      </c>
      <c r="N909" t="str">
        <f t="shared" si="56"/>
        <v>Total Quantity from Non REC Eligible Generation</v>
      </c>
    </row>
    <row r="910" spans="1:14" x14ac:dyDescent="0.25">
      <c r="A910" s="79"/>
      <c r="B910" s="79"/>
      <c r="C910" s="79"/>
      <c r="D910" s="91"/>
      <c r="E910" s="91"/>
      <c r="F910" s="91"/>
      <c r="G910" s="91"/>
      <c r="H910" s="92"/>
      <c r="L910" t="str">
        <f t="shared" si="54"/>
        <v>REC only</v>
      </c>
      <c r="M910" t="str">
        <f t="shared" si="55"/>
        <v>Klondike III - Klondike Wind Power III LLC</v>
      </c>
    </row>
    <row r="911" spans="1:14" ht="18.75" x14ac:dyDescent="0.3">
      <c r="A911" s="81" t="s">
        <v>149</v>
      </c>
      <c r="B911" s="79"/>
      <c r="C911" s="79"/>
      <c r="D911" s="19">
        <f>E911-1</f>
        <v>2019</v>
      </c>
      <c r="E911" s="19">
        <f>F911-1</f>
        <v>2020</v>
      </c>
      <c r="F911" s="19">
        <f>G911-1</f>
        <v>2021</v>
      </c>
      <c r="G911" s="19">
        <f>H911-1</f>
        <v>2022</v>
      </c>
      <c r="H911" s="19">
        <f>nReportingYear</f>
        <v>2023</v>
      </c>
      <c r="L911" t="str">
        <f t="shared" si="54"/>
        <v>REC only</v>
      </c>
      <c r="M911" t="str">
        <f t="shared" si="55"/>
        <v>Klondike III - Klondike Wind Power III LLC</v>
      </c>
    </row>
    <row r="912" spans="1:14" x14ac:dyDescent="0.25">
      <c r="A912" s="79"/>
      <c r="B912" s="2" t="s">
        <v>140</v>
      </c>
      <c r="C912" s="82"/>
      <c r="D912" s="83">
        <f>-VLOOKUP($A898,tblSales,MATCH(D911,tvSales,0),FALSE)</f>
        <v>0</v>
      </c>
      <c r="E912" s="83">
        <f>-VLOOKUP($A898,tblSales,MATCH(E911,tvSales,0),FALSE)</f>
        <v>0</v>
      </c>
      <c r="F912" s="83">
        <f>-VLOOKUP($A898,tblSales,MATCH(F911,tvSales,0),FALSE)</f>
        <v>0</v>
      </c>
      <c r="G912" s="83">
        <f>-VLOOKUP($A898,tblSales,MATCH(G911,tvSales,0),FALSE)</f>
        <v>0</v>
      </c>
      <c r="H912" s="84">
        <f>-VLOOKUP($A898,tblSales,MATCH(H911,tvSales,0),FALSE)</f>
        <v>0</v>
      </c>
      <c r="L912" t="str">
        <f t="shared" si="54"/>
        <v>REC only</v>
      </c>
      <c r="M912" t="str">
        <f t="shared" si="55"/>
        <v>Klondike III - Klondike Wind Power III LLC</v>
      </c>
      <c r="N912" t="str">
        <f t="shared" si="56"/>
        <v>Quantity of RECs Sold</v>
      </c>
    </row>
    <row r="913" spans="1:14" x14ac:dyDescent="0.25">
      <c r="A913" s="79"/>
      <c r="B913" s="93" t="s">
        <v>141</v>
      </c>
      <c r="C913" s="8"/>
      <c r="D913" s="119">
        <v>0</v>
      </c>
      <c r="E913" s="119">
        <v>0</v>
      </c>
      <c r="F913" s="119">
        <v>0</v>
      </c>
      <c r="G913" s="119">
        <v>0</v>
      </c>
      <c r="H913" s="120">
        <v>0</v>
      </c>
      <c r="L913" t="str">
        <f t="shared" si="54"/>
        <v>REC only</v>
      </c>
      <c r="M913" t="str">
        <f t="shared" si="55"/>
        <v>Klondike III - Klondike Wind Power III LLC</v>
      </c>
      <c r="N913" t="str">
        <f t="shared" si="56"/>
        <v>Bonus Incentives Transferred</v>
      </c>
    </row>
    <row r="914" spans="1:14" x14ac:dyDescent="0.25">
      <c r="A914" s="79"/>
      <c r="B914" s="93" t="s">
        <v>142</v>
      </c>
      <c r="D914" s="121">
        <f>IF(VLOOKUP($A898,tblFacility,MATCH("Extra Apprenticeship Credit Eligibility",tvFacility,0),FALSE)="Y",ROUND(nApprenticeshipBonus*D912,0),0)</f>
        <v>0</v>
      </c>
      <c r="E914" s="122">
        <f>IF(VLOOKUP($A898,tblFacility,MATCH("Extra Apprenticeship Credit Eligibility",tvFacility,0),FALSE)="Y",ROUND(nApprenticeshipBonus*E912,0),0)</f>
        <v>0</v>
      </c>
      <c r="F914" s="122">
        <f>IF(VLOOKUP($A898,tblFacility,MATCH("Extra Apprenticeship Credit Eligibility",tvFacility,0),FALSE)="Y",ROUND(nApprenticeshipBonus*F912,0),0)</f>
        <v>0</v>
      </c>
      <c r="G914" s="122">
        <f>IF(VLOOKUP($A898,tblFacility,MATCH("Extra Apprenticeship Credit Eligibility",tvFacility,0),FALSE)="Y",ROUND(nApprenticeshipBonus*G912,0),0)</f>
        <v>0</v>
      </c>
      <c r="H914" s="123">
        <f>IF(VLOOKUP($A898,tblFacility,MATCH("Extra Apprenticeship Credit Eligibility",tvFacility,0),FALSE)="Y",ROUND(nApprenticeshipBonus*H912,0),0)</f>
        <v>0</v>
      </c>
      <c r="L914" t="str">
        <f t="shared" si="54"/>
        <v>REC only</v>
      </c>
      <c r="M914" t="str">
        <f t="shared" si="55"/>
        <v>Klondike III - Klondike Wind Power III LLC</v>
      </c>
      <c r="N914" t="str">
        <f t="shared" si="56"/>
        <v>Bonus Incentives Not Realized</v>
      </c>
    </row>
    <row r="915" spans="1:14" x14ac:dyDescent="0.25">
      <c r="A915" s="79"/>
      <c r="B915" s="1" t="s">
        <v>143</v>
      </c>
      <c r="C915" s="79"/>
      <c r="D915" s="94">
        <f>SUM(D912:D914)</f>
        <v>0</v>
      </c>
      <c r="E915" s="94">
        <f>SUM(E912:E914)</f>
        <v>0</v>
      </c>
      <c r="F915" s="94">
        <f>SUM(F912:F914)</f>
        <v>0</v>
      </c>
      <c r="G915" s="94">
        <f>SUM(G912:G914)</f>
        <v>0</v>
      </c>
      <c r="H915" s="94">
        <f>SUM(H912:H914)</f>
        <v>0</v>
      </c>
      <c r="L915" t="str">
        <f t="shared" si="54"/>
        <v>REC only</v>
      </c>
      <c r="M915" t="str">
        <f t="shared" si="55"/>
        <v>Klondike III - Klondike Wind Power III LLC</v>
      </c>
      <c r="N915" t="str">
        <f t="shared" si="56"/>
        <v>Total Sold / Transferred / Unrealized</v>
      </c>
    </row>
    <row r="916" spans="1:14" x14ac:dyDescent="0.25">
      <c r="A916" s="79"/>
      <c r="B916" s="95"/>
      <c r="C916" s="79"/>
      <c r="D916" s="88"/>
      <c r="E916" s="88"/>
      <c r="F916" s="88"/>
      <c r="G916" s="88"/>
      <c r="H916" s="94"/>
      <c r="L916" t="str">
        <f t="shared" si="54"/>
        <v>REC only</v>
      </c>
      <c r="M916" t="str">
        <f t="shared" si="55"/>
        <v>Klondike III - Klondike Wind Power III LLC</v>
      </c>
    </row>
    <row r="917" spans="1:14" ht="18.75" x14ac:dyDescent="0.3">
      <c r="A917" s="81" t="s">
        <v>134</v>
      </c>
      <c r="B917" s="79"/>
      <c r="C917" s="79"/>
      <c r="D917" s="19">
        <f>E917-1</f>
        <v>2019</v>
      </c>
      <c r="E917" s="19">
        <f>F917-1</f>
        <v>2020</v>
      </c>
      <c r="F917" s="19">
        <f>G917-1</f>
        <v>2021</v>
      </c>
      <c r="G917" s="19">
        <f>H917-1</f>
        <v>2022</v>
      </c>
      <c r="H917" s="19">
        <f>nReportingYear</f>
        <v>2023</v>
      </c>
      <c r="L917" t="str">
        <f t="shared" si="54"/>
        <v>REC only</v>
      </c>
      <c r="M917" t="str">
        <f t="shared" si="55"/>
        <v>Klondike III - Klondike Wind Power III LLC</v>
      </c>
    </row>
    <row r="918" spans="1:14" x14ac:dyDescent="0.25">
      <c r="A918" s="79"/>
      <c r="B918" s="2" t="str">
        <f>(D917-1) &amp; " Surplus Applied to " &amp; D917</f>
        <v>2018 Surplus Applied to 2019</v>
      </c>
      <c r="C918" s="79"/>
      <c r="D918" s="96">
        <v>0</v>
      </c>
      <c r="E918" s="97"/>
      <c r="F918" s="97"/>
      <c r="G918" s="97"/>
      <c r="H918" s="98"/>
      <c r="L918" t="str">
        <f t="shared" si="54"/>
        <v>REC only</v>
      </c>
      <c r="M918" t="str">
        <f t="shared" si="55"/>
        <v>Klondike III - Klondike Wind Power III LLC</v>
      </c>
      <c r="N918" t="str">
        <f t="shared" si="56"/>
        <v>2018 Surplus Applied to 2019</v>
      </c>
    </row>
    <row r="919" spans="1:14" x14ac:dyDescent="0.25">
      <c r="A919" s="79"/>
      <c r="B919" s="2" t="str">
        <f>D917 &amp; " Surplus Applied to " &amp; (D917-1)</f>
        <v>2019 Surplus Applied to 2018</v>
      </c>
      <c r="C919" s="79"/>
      <c r="D919" s="99">
        <v>0</v>
      </c>
      <c r="E919" s="100"/>
      <c r="F919" s="100"/>
      <c r="G919" s="100"/>
      <c r="H919" s="101"/>
      <c r="L919" t="str">
        <f t="shared" si="54"/>
        <v>REC only</v>
      </c>
      <c r="M919" t="str">
        <f t="shared" si="55"/>
        <v>Klondike III - Klondike Wind Power III LLC</v>
      </c>
      <c r="N919" t="str">
        <f t="shared" si="56"/>
        <v>2019 Surplus Applied to 2018</v>
      </c>
    </row>
    <row r="920" spans="1:14" x14ac:dyDescent="0.25">
      <c r="A920" s="79"/>
      <c r="B920" s="2" t="str">
        <f>(E917-1) &amp; " Surplus Applied to " &amp; E917</f>
        <v>2019 Surplus Applied to 2020</v>
      </c>
      <c r="C920" s="79"/>
      <c r="D920" s="102">
        <f>-E920</f>
        <v>-19040</v>
      </c>
      <c r="E920" s="103">
        <v>19040</v>
      </c>
      <c r="F920" s="48"/>
      <c r="G920" s="48"/>
      <c r="H920" s="49"/>
      <c r="L920" t="str">
        <f t="shared" si="54"/>
        <v>REC only</v>
      </c>
      <c r="M920" t="str">
        <f t="shared" si="55"/>
        <v>Klondike III - Klondike Wind Power III LLC</v>
      </c>
      <c r="N920" t="str">
        <f t="shared" si="56"/>
        <v>2019 Surplus Applied to 2020</v>
      </c>
    </row>
    <row r="921" spans="1:14" x14ac:dyDescent="0.25">
      <c r="A921" s="79"/>
      <c r="B921" s="2" t="str">
        <f>E917 &amp; " Surplus Applied to " &amp; (E917-1)</f>
        <v>2020 Surplus Applied to 2019</v>
      </c>
      <c r="C921" s="79"/>
      <c r="D921" s="104">
        <f>-E921</f>
        <v>0</v>
      </c>
      <c r="E921" s="105">
        <v>0</v>
      </c>
      <c r="F921" s="100"/>
      <c r="G921" s="100"/>
      <c r="H921" s="101"/>
      <c r="L921" t="str">
        <f t="shared" si="54"/>
        <v>REC only</v>
      </c>
      <c r="M921" t="str">
        <f t="shared" si="55"/>
        <v>Klondike III - Klondike Wind Power III LLC</v>
      </c>
      <c r="N921" t="str">
        <f t="shared" si="56"/>
        <v>2020 Surplus Applied to 2019</v>
      </c>
    </row>
    <row r="922" spans="1:14" x14ac:dyDescent="0.25">
      <c r="A922" s="79"/>
      <c r="B922" s="2" t="str">
        <f>(F917-1) &amp; " Surplus Applied to " &amp; F917</f>
        <v>2020 Surplus Applied to 2021</v>
      </c>
      <c r="C922" s="79"/>
      <c r="D922" s="54"/>
      <c r="E922" s="106">
        <f>-F922</f>
        <v>0</v>
      </c>
      <c r="F922" s="51">
        <v>0</v>
      </c>
      <c r="G922" s="52"/>
      <c r="H922" s="53"/>
      <c r="L922" t="str">
        <f t="shared" si="54"/>
        <v>REC only</v>
      </c>
      <c r="M922" t="str">
        <f t="shared" si="55"/>
        <v>Klondike III - Klondike Wind Power III LLC</v>
      </c>
      <c r="N922" t="str">
        <f t="shared" si="56"/>
        <v>2020 Surplus Applied to 2021</v>
      </c>
    </row>
    <row r="923" spans="1:14" x14ac:dyDescent="0.25">
      <c r="A923" s="79"/>
      <c r="B923" s="2" t="str">
        <f>F917 &amp; " Surplus Applied to " &amp; (F917-1)</f>
        <v>2021 Surplus Applied to 2020</v>
      </c>
      <c r="C923" s="79"/>
      <c r="D923" s="107"/>
      <c r="E923" s="108">
        <f>-F923</f>
        <v>0</v>
      </c>
      <c r="F923" s="105">
        <v>0</v>
      </c>
      <c r="G923" s="100"/>
      <c r="H923" s="101"/>
      <c r="L923" t="str">
        <f t="shared" si="54"/>
        <v>REC only</v>
      </c>
      <c r="M923" t="str">
        <f t="shared" si="55"/>
        <v>Klondike III - Klondike Wind Power III LLC</v>
      </c>
      <c r="N923" t="str">
        <f t="shared" si="56"/>
        <v>2021 Surplus Applied to 2020</v>
      </c>
    </row>
    <row r="924" spans="1:14" x14ac:dyDescent="0.25">
      <c r="A924" s="79"/>
      <c r="B924" s="2" t="str">
        <f>(G917-1) &amp; " Surplus Applied to " &amp; G917</f>
        <v>2021 Surplus Applied to 2022</v>
      </c>
      <c r="C924" s="79"/>
      <c r="D924" s="54"/>
      <c r="E924" s="52"/>
      <c r="F924" s="106">
        <f>-G924</f>
        <v>0</v>
      </c>
      <c r="G924" s="51">
        <v>0</v>
      </c>
      <c r="H924" s="53"/>
      <c r="L924" t="str">
        <f t="shared" si="54"/>
        <v>REC only</v>
      </c>
      <c r="M924" t="str">
        <f t="shared" si="55"/>
        <v>Klondike III - Klondike Wind Power III LLC</v>
      </c>
      <c r="N924" t="str">
        <f t="shared" si="56"/>
        <v>2021 Surplus Applied to 2022</v>
      </c>
    </row>
    <row r="925" spans="1:14" x14ac:dyDescent="0.25">
      <c r="A925" s="79"/>
      <c r="B925" s="2" t="str">
        <f>G917 &amp; " Surplus Applied to " &amp; (G917-1)</f>
        <v>2022 Surplus Applied to 2021</v>
      </c>
      <c r="C925" s="79"/>
      <c r="D925" s="107"/>
      <c r="E925" s="100"/>
      <c r="F925" s="108">
        <f>-G925</f>
        <v>0</v>
      </c>
      <c r="G925" s="105">
        <v>0</v>
      </c>
      <c r="H925" s="101"/>
      <c r="L925" t="str">
        <f t="shared" si="54"/>
        <v>REC only</v>
      </c>
      <c r="M925" t="str">
        <f t="shared" si="55"/>
        <v>Klondike III - Klondike Wind Power III LLC</v>
      </c>
      <c r="N925" t="str">
        <f t="shared" si="56"/>
        <v>2022 Surplus Applied to 2021</v>
      </c>
    </row>
    <row r="926" spans="1:14" x14ac:dyDescent="0.25">
      <c r="A926" s="79"/>
      <c r="B926" s="2" t="str">
        <f>(H917-1) &amp; " Surplus Applied to " &amp; H917</f>
        <v>2022 Surplus Applied to 2023</v>
      </c>
      <c r="C926" s="79"/>
      <c r="D926" s="54"/>
      <c r="E926" s="52"/>
      <c r="F926" s="52"/>
      <c r="G926" s="106">
        <f>-H926</f>
        <v>0</v>
      </c>
      <c r="H926" s="55">
        <v>0</v>
      </c>
      <c r="L926" t="str">
        <f t="shared" si="54"/>
        <v>REC only</v>
      </c>
      <c r="M926" t="str">
        <f t="shared" si="55"/>
        <v>Klondike III - Klondike Wind Power III LLC</v>
      </c>
      <c r="N926" t="str">
        <f t="shared" si="56"/>
        <v>2022 Surplus Applied to 2023</v>
      </c>
    </row>
    <row r="927" spans="1:14" x14ac:dyDescent="0.25">
      <c r="A927" s="79"/>
      <c r="B927" s="2" t="str">
        <f>H917 &amp; " Surplus Applied to " &amp; (H917-1)</f>
        <v>2023 Surplus Applied to 2022</v>
      </c>
      <c r="C927" s="79"/>
      <c r="D927" s="109"/>
      <c r="E927" s="110"/>
      <c r="F927" s="110"/>
      <c r="G927" s="111">
        <f>-H927</f>
        <v>0</v>
      </c>
      <c r="H927" s="112">
        <v>0</v>
      </c>
      <c r="L927" t="str">
        <f t="shared" si="54"/>
        <v>REC only</v>
      </c>
      <c r="M927" t="str">
        <f t="shared" si="55"/>
        <v>Klondike III - Klondike Wind Power III LLC</v>
      </c>
      <c r="N927" t="str">
        <f t="shared" si="56"/>
        <v>2023 Surplus Applied to 2022</v>
      </c>
    </row>
    <row r="928" spans="1:14" x14ac:dyDescent="0.25">
      <c r="A928" s="79"/>
      <c r="B928" s="1" t="s">
        <v>135</v>
      </c>
      <c r="C928" s="79"/>
      <c r="D928" s="94">
        <f>SUM(D918:D927)</f>
        <v>-19040</v>
      </c>
      <c r="E928" s="94">
        <f>SUM(E918:E927)</f>
        <v>19040</v>
      </c>
      <c r="F928" s="94">
        <f>SUM(F918:F927)</f>
        <v>0</v>
      </c>
      <c r="G928" s="94">
        <f>SUM(G918:G927)</f>
        <v>0</v>
      </c>
      <c r="H928" s="94">
        <f>SUM(H918:H927)</f>
        <v>0</v>
      </c>
      <c r="L928" t="str">
        <f t="shared" si="54"/>
        <v>REC only</v>
      </c>
      <c r="M928" t="str">
        <f t="shared" si="55"/>
        <v>Klondike III - Klondike Wind Power III LLC</v>
      </c>
      <c r="N928" t="str">
        <f t="shared" si="56"/>
        <v>Net Surplus Adjustments</v>
      </c>
    </row>
    <row r="929" spans="1:14" x14ac:dyDescent="0.25">
      <c r="A929" s="79"/>
      <c r="B929" s="95"/>
      <c r="C929" s="79"/>
      <c r="D929" s="94"/>
      <c r="E929" s="94"/>
      <c r="F929" s="94"/>
      <c r="G929" s="94"/>
      <c r="H929" s="94"/>
      <c r="L929" t="str">
        <f t="shared" si="54"/>
        <v>REC only</v>
      </c>
      <c r="M929" t="str">
        <f t="shared" si="55"/>
        <v>Klondike III - Klondike Wind Power III LLC</v>
      </c>
    </row>
    <row r="930" spans="1:14" x14ac:dyDescent="0.25">
      <c r="A930" s="79"/>
      <c r="B930" s="1" t="s">
        <v>136</v>
      </c>
      <c r="C930" s="82"/>
      <c r="D930" s="113">
        <v>0</v>
      </c>
      <c r="E930" s="114">
        <v>0</v>
      </c>
      <c r="F930" s="114">
        <v>0</v>
      </c>
      <c r="G930" s="114">
        <v>0</v>
      </c>
      <c r="H930" s="115">
        <v>0</v>
      </c>
      <c r="L930" t="str">
        <f t="shared" si="54"/>
        <v>REC only</v>
      </c>
      <c r="M930" t="str">
        <f t="shared" si="55"/>
        <v>Klondike III - Klondike Wind Power III LLC</v>
      </c>
      <c r="N930" t="str">
        <f t="shared" si="56"/>
        <v>Adjustment for Events Beyond Control</v>
      </c>
    </row>
    <row r="931" spans="1:14" x14ac:dyDescent="0.25">
      <c r="A931" s="79"/>
      <c r="B931" s="95"/>
      <c r="C931" s="79"/>
      <c r="D931" s="94"/>
      <c r="E931" s="94"/>
      <c r="F931" s="94"/>
      <c r="G931" s="94"/>
      <c r="H931" s="94"/>
      <c r="L931" t="str">
        <f t="shared" si="54"/>
        <v>REC only</v>
      </c>
      <c r="M931" t="str">
        <f t="shared" si="55"/>
        <v>Klondike III - Klondike Wind Power III LLC</v>
      </c>
    </row>
    <row r="932" spans="1:14" ht="18.75" x14ac:dyDescent="0.3">
      <c r="A932" s="81" t="s">
        <v>150</v>
      </c>
      <c r="B932" s="79"/>
      <c r="C932" s="82"/>
      <c r="D932" s="116">
        <f>SUM(D904,D909,D915,D928,D930)</f>
        <v>0</v>
      </c>
      <c r="E932" s="116">
        <f>SUM(E904,E909,E915,E928,E930)</f>
        <v>25715</v>
      </c>
      <c r="F932" s="116">
        <f>SUM(F904,F909,F915,F928,F930)</f>
        <v>1316</v>
      </c>
      <c r="G932" s="116">
        <f>SUM(G904,G909,G915,G928,G930)</f>
        <v>0</v>
      </c>
      <c r="H932" s="117">
        <f>SUM(H904,H909,H915,H928,H930)</f>
        <v>0</v>
      </c>
      <c r="L932" t="str">
        <f t="shared" si="54"/>
        <v>REC only</v>
      </c>
      <c r="M932" t="str">
        <f t="shared" si="55"/>
        <v>Klondike III - Klondike Wind Power III LLC</v>
      </c>
    </row>
    <row r="933" spans="1:14" x14ac:dyDescent="0.25">
      <c r="A933" s="79"/>
      <c r="B933" s="95"/>
      <c r="C933" s="118" t="s">
        <v>138</v>
      </c>
      <c r="D933" s="94">
        <v>0</v>
      </c>
      <c r="E933" s="94">
        <v>25715</v>
      </c>
      <c r="F933" s="94">
        <v>1316</v>
      </c>
      <c r="G933" s="94">
        <v>0</v>
      </c>
      <c r="H933" s="94">
        <v>0</v>
      </c>
      <c r="L933" t="str">
        <f t="shared" si="54"/>
        <v>REC only</v>
      </c>
      <c r="M933" t="str">
        <f t="shared" si="55"/>
        <v>Klondike III - Klondike Wind Power III LLC</v>
      </c>
    </row>
    <row r="934" spans="1:14" x14ac:dyDescent="0.25">
      <c r="A934" s="79" t="str">
        <f>IF(ISBLANK(VLOOKUP($A898,tblFacility,MATCH("Notes",tvFacility,0),FALSE)),"",VLOOKUP($A898,tblFacility,MATCH("Notes",tvFacility,0),FALSE))</f>
        <v/>
      </c>
      <c r="B934" s="79"/>
      <c r="C934" s="79"/>
      <c r="D934" s="80"/>
      <c r="E934" s="80"/>
      <c r="F934" s="80"/>
      <c r="G934" s="80"/>
      <c r="H934" s="80"/>
      <c r="L934" t="str">
        <f t="shared" si="54"/>
        <v>REC only</v>
      </c>
      <c r="M934" t="str">
        <f t="shared" si="55"/>
        <v>Klondike III - Klondike Wind Power III LLC</v>
      </c>
    </row>
    <row r="935" spans="1:14" x14ac:dyDescent="0.25">
      <c r="L935" t="str">
        <f t="shared" si="54"/>
        <v>REC only</v>
      </c>
      <c r="M935" t="str">
        <f t="shared" si="55"/>
        <v>Klondike III - Klondike Wind Power III LLC</v>
      </c>
    </row>
    <row r="936" spans="1:14" ht="21" x14ac:dyDescent="0.35">
      <c r="A936" s="74">
        <f>A898+1</f>
        <v>24</v>
      </c>
      <c r="B936" s="74"/>
      <c r="C936" s="75" t="str">
        <f>VLOOKUP(A936,tblFacility,MATCH("Facility Name",tvFacility,0),FALSE)</f>
        <v>Klondike IIIa - Klondike Wind Power IIIa</v>
      </c>
      <c r="D936" s="76"/>
      <c r="E936" s="77"/>
      <c r="F936" s="77"/>
      <c r="G936" s="77"/>
      <c r="H936" s="78"/>
      <c r="L936" t="str">
        <f t="shared" si="54"/>
        <v>REC only</v>
      </c>
      <c r="M936" t="str">
        <f>C936</f>
        <v>Klondike IIIa - Klondike Wind Power IIIa</v>
      </c>
    </row>
    <row r="937" spans="1:14" x14ac:dyDescent="0.25">
      <c r="A937" s="79"/>
      <c r="B937" s="79"/>
      <c r="C937" s="79" t="str">
        <f>VLOOKUP(A936,tblFacility,MATCH("Facility Status",tvFacility,0),FALSE)</f>
        <v>REC only</v>
      </c>
      <c r="D937" s="80"/>
      <c r="E937" s="80"/>
      <c r="F937" s="80"/>
      <c r="G937" s="80"/>
      <c r="H937" s="80"/>
      <c r="L937" t="str">
        <f t="shared" si="54"/>
        <v>REC only</v>
      </c>
      <c r="M937" t="str">
        <f t="shared" ref="M937:M973" si="57">M936</f>
        <v>Klondike IIIa - Klondike Wind Power IIIa</v>
      </c>
    </row>
    <row r="938" spans="1:14" ht="18.75" x14ac:dyDescent="0.3">
      <c r="A938" s="81" t="s">
        <v>146</v>
      </c>
      <c r="B938" s="81"/>
      <c r="C938" s="79"/>
      <c r="D938" s="19">
        <f>E938-1</f>
        <v>2019</v>
      </c>
      <c r="E938" s="19">
        <f>F938-1</f>
        <v>2020</v>
      </c>
      <c r="F938" s="19">
        <f>G938-1</f>
        <v>2021</v>
      </c>
      <c r="G938" s="19">
        <f>H938-1</f>
        <v>2022</v>
      </c>
      <c r="H938" s="19">
        <f>nReportingYear</f>
        <v>2023</v>
      </c>
      <c r="L938" t="str">
        <f t="shared" si="54"/>
        <v>REC only</v>
      </c>
      <c r="M938" t="str">
        <f t="shared" si="57"/>
        <v>Klondike IIIa - Klondike Wind Power IIIa</v>
      </c>
    </row>
    <row r="939" spans="1:14" x14ac:dyDescent="0.25">
      <c r="A939" s="79"/>
      <c r="B939" s="2" t="str">
        <f>"Total MWh Produced from " &amp;C936</f>
        <v>Total MWh Produced from Klondike IIIa - Klondike Wind Power IIIa</v>
      </c>
      <c r="C939" s="82"/>
      <c r="D939" s="83">
        <f>VLOOKUP($A936,tblTotalMWh,MATCH(D938,tvTotalMWh,0),FALSE)</f>
        <v>1852</v>
      </c>
      <c r="E939" s="83">
        <f>VLOOKUP($A936,tblTotalMWh,MATCH(E938,tvTotalMWh,0),FALSE)</f>
        <v>0</v>
      </c>
      <c r="F939" s="83">
        <f>VLOOKUP($A936,tblTotalMWh,MATCH(F938,tvTotalMWh,0),FALSE)</f>
        <v>0</v>
      </c>
      <c r="G939" s="83">
        <f>VLOOKUP($A936,tblTotalMWh,MATCH(G938,tvTotalMWh,0),FALSE)</f>
        <v>0</v>
      </c>
      <c r="H939" s="84">
        <f>VLOOKUP($A936,tblTotalMWh,MATCH(H938,tvTotalMWh,0),FALSE)</f>
        <v>0</v>
      </c>
      <c r="L939" t="str">
        <f t="shared" si="54"/>
        <v>REC only</v>
      </c>
      <c r="M939" t="str">
        <f t="shared" si="57"/>
        <v>Klondike IIIa - Klondike Wind Power IIIa</v>
      </c>
      <c r="N939" t="str">
        <f t="shared" si="56"/>
        <v>Total MWh Produced from Klondike IIIa - Klondike Wind Power IIIa</v>
      </c>
    </row>
    <row r="940" spans="1:14" x14ac:dyDescent="0.25">
      <c r="A940" s="79"/>
      <c r="B940" s="2" t="s">
        <v>105</v>
      </c>
      <c r="C940" s="82"/>
      <c r="D940" s="218">
        <f>VLOOKUP($A936,tblFacility,MATCH("% Qualifying under RCW 19.285",tvFacility,0),FALSE)</f>
        <v>1</v>
      </c>
      <c r="E940" s="218">
        <f>VLOOKUP($A936,tblFacility,MATCH("% Qualifying under RCW 19.285",tvFacility,0),FALSE)</f>
        <v>1</v>
      </c>
      <c r="F940" s="218">
        <f>VLOOKUP($A936,tblFacility,MATCH("% Qualifying under RCW 19.285",tvFacility,0),FALSE)</f>
        <v>1</v>
      </c>
      <c r="G940" s="218">
        <f>VLOOKUP($A936,tblFacility,MATCH("% Qualifying under RCW 19.285",tvFacility,0),FALSE)</f>
        <v>1</v>
      </c>
      <c r="H940" s="219">
        <f>VLOOKUP($A936,tblFacility,MATCH("% Qualifying under RCW 19.285",tvFacility,0),FALSE)</f>
        <v>1</v>
      </c>
      <c r="L940" t="str">
        <f t="shared" si="54"/>
        <v>REC only</v>
      </c>
      <c r="M940" t="str">
        <f t="shared" si="57"/>
        <v>Klondike IIIa - Klondike Wind Power IIIa</v>
      </c>
      <c r="N940" t="str">
        <f t="shared" si="56"/>
        <v>Percent of MWh Qualifying Under RCW 19.285</v>
      </c>
    </row>
    <row r="941" spans="1:14" x14ac:dyDescent="0.25">
      <c r="A941" s="79"/>
      <c r="B941" s="2" t="s">
        <v>147</v>
      </c>
      <c r="C941" s="82"/>
      <c r="D941" s="85">
        <f>VLOOKUP($A936,tblFacility,MATCH("% Qualifying Allocated to WA",tvFacility,0),FALSE)</f>
        <v>1</v>
      </c>
      <c r="E941" s="85">
        <f>VLOOKUP($A936,tblFacility,MATCH("% Qualifying Allocated to WA",tvFacility,0),FALSE)</f>
        <v>1</v>
      </c>
      <c r="F941" s="85">
        <f>VLOOKUP($A936,tblFacility,MATCH("% Qualifying Allocated to WA",tvFacility,0),FALSE)</f>
        <v>1</v>
      </c>
      <c r="G941" s="85">
        <f>VLOOKUP($A936,tblFacility,MATCH("% Qualifying Allocated to WA",tvFacility,0),FALSE)</f>
        <v>1</v>
      </c>
      <c r="H941" s="86">
        <f>VLOOKUP($A936,tblFacility,MATCH("% Qualifying Allocated to WA",tvFacility,0),FALSE)</f>
        <v>1</v>
      </c>
      <c r="L941" t="str">
        <f t="shared" si="54"/>
        <v>REC only</v>
      </c>
      <c r="M941" t="str">
        <f t="shared" si="57"/>
        <v>Klondike IIIa - Klondike Wind Power IIIa</v>
      </c>
      <c r="N941" t="str">
        <f t="shared" si="56"/>
        <v>Percent of Qualifying MWh Allocated to WA</v>
      </c>
    </row>
    <row r="942" spans="1:14" x14ac:dyDescent="0.25">
      <c r="A942" s="79"/>
      <c r="B942" s="1" t="s">
        <v>104</v>
      </c>
      <c r="C942" s="95"/>
      <c r="D942" s="220">
        <f>ROUNDDOWN(D939*D940*D941,0)</f>
        <v>1852</v>
      </c>
      <c r="E942" s="220">
        <f>ROUNDDOWN(E939*E940*E941,0)</f>
        <v>0</v>
      </c>
      <c r="F942" s="220">
        <f>ROUNDDOWN(F939*F940*F941,0)</f>
        <v>0</v>
      </c>
      <c r="G942" s="220">
        <f>ROUNDDOWN(G939*G940*G941,0)</f>
        <v>0</v>
      </c>
      <c r="H942" s="220">
        <f>ROUNDDOWN(H939*H940*H941,0)</f>
        <v>0</v>
      </c>
      <c r="L942" t="str">
        <f t="shared" si="54"/>
        <v>REC only</v>
      </c>
      <c r="M942" t="str">
        <f t="shared" si="57"/>
        <v>Klondike IIIa - Klondike Wind Power IIIa</v>
      </c>
      <c r="N942" t="str">
        <f t="shared" si="56"/>
        <v>Eligible MWh Available for RCW 19.285 Compliance</v>
      </c>
    </row>
    <row r="943" spans="1:14" x14ac:dyDescent="0.25">
      <c r="A943" s="79"/>
      <c r="B943" s="79"/>
      <c r="C943" s="79"/>
      <c r="D943" s="87"/>
      <c r="E943" s="87"/>
      <c r="F943" s="87"/>
      <c r="G943" s="88"/>
      <c r="H943" s="89"/>
      <c r="L943" t="str">
        <f t="shared" si="54"/>
        <v>REC only</v>
      </c>
      <c r="M943" t="str">
        <f t="shared" si="57"/>
        <v>Klondike IIIa - Klondike Wind Power IIIa</v>
      </c>
    </row>
    <row r="944" spans="1:14" ht="18.75" x14ac:dyDescent="0.3">
      <c r="A944" s="81" t="s">
        <v>148</v>
      </c>
      <c r="B944" s="79"/>
      <c r="C944" s="79"/>
      <c r="D944" s="19">
        <f>E944-1</f>
        <v>2019</v>
      </c>
      <c r="E944" s="19">
        <f>F944-1</f>
        <v>2020</v>
      </c>
      <c r="F944" s="19">
        <f>G944-1</f>
        <v>2021</v>
      </c>
      <c r="G944" s="19">
        <f>H944-1</f>
        <v>2022</v>
      </c>
      <c r="H944" s="19">
        <f>nReportingYear</f>
        <v>2023</v>
      </c>
      <c r="L944" t="str">
        <f t="shared" si="54"/>
        <v>REC only</v>
      </c>
      <c r="M944" t="str">
        <f t="shared" si="57"/>
        <v>Klondike IIIa - Klondike Wind Power IIIa</v>
      </c>
    </row>
    <row r="945" spans="1:14" x14ac:dyDescent="0.25">
      <c r="A945" s="79"/>
      <c r="B945" s="2" t="s">
        <v>115</v>
      </c>
      <c r="C945" s="82"/>
      <c r="D945" s="124">
        <v>0</v>
      </c>
      <c r="E945" s="125">
        <v>0</v>
      </c>
      <c r="F945" s="125">
        <v>0</v>
      </c>
      <c r="G945" s="125">
        <v>0</v>
      </c>
      <c r="H945" s="126">
        <v>0</v>
      </c>
      <c r="L945" t="str">
        <f t="shared" si="54"/>
        <v>REC only</v>
      </c>
      <c r="M945" t="str">
        <f t="shared" si="57"/>
        <v>Klondike IIIa - Klondike Wind Power IIIa</v>
      </c>
      <c r="N945" t="str">
        <f t="shared" si="56"/>
        <v>Extra Apprenticeship Credit</v>
      </c>
    </row>
    <row r="946" spans="1:14" x14ac:dyDescent="0.25">
      <c r="A946" s="79"/>
      <c r="B946" s="2" t="s">
        <v>119</v>
      </c>
      <c r="C946" s="82"/>
      <c r="D946" s="29">
        <v>0</v>
      </c>
      <c r="E946" s="127">
        <v>0</v>
      </c>
      <c r="F946" s="127">
        <v>0</v>
      </c>
      <c r="G946" s="127">
        <v>0</v>
      </c>
      <c r="H946" s="128">
        <v>0</v>
      </c>
      <c r="L946" t="str">
        <f t="shared" si="54"/>
        <v>REC only</v>
      </c>
      <c r="M946" t="str">
        <f t="shared" si="57"/>
        <v>Klondike IIIa - Klondike Wind Power IIIa</v>
      </c>
      <c r="N946" t="str">
        <f t="shared" si="56"/>
        <v>Distributed Generation Bonus</v>
      </c>
    </row>
    <row r="947" spans="1:14" x14ac:dyDescent="0.25">
      <c r="A947" s="79"/>
      <c r="B947" s="1" t="s">
        <v>120</v>
      </c>
      <c r="C947" s="95"/>
      <c r="D947" s="90">
        <f>ROUND(D945+D946,0)</f>
        <v>0</v>
      </c>
      <c r="E947" s="90">
        <f>ROUND(E945+E946,0)</f>
        <v>0</v>
      </c>
      <c r="F947" s="90">
        <f>ROUND(F945+F946,0)</f>
        <v>0</v>
      </c>
      <c r="G947" s="90">
        <f>ROUND(G945+G946,0)</f>
        <v>0</v>
      </c>
      <c r="H947" s="90">
        <f>ROUND(H945+H946,0)</f>
        <v>0</v>
      </c>
      <c r="L947" t="str">
        <f t="shared" si="54"/>
        <v>REC only</v>
      </c>
      <c r="M947" t="str">
        <f t="shared" si="57"/>
        <v>Klondike IIIa - Klondike Wind Power IIIa</v>
      </c>
      <c r="N947" t="str">
        <f t="shared" si="56"/>
        <v>Total Quantity from Non REC Eligible Generation</v>
      </c>
    </row>
    <row r="948" spans="1:14" x14ac:dyDescent="0.25">
      <c r="A948" s="79"/>
      <c r="B948" s="79"/>
      <c r="C948" s="79"/>
      <c r="D948" s="91"/>
      <c r="E948" s="91"/>
      <c r="F948" s="91"/>
      <c r="G948" s="91"/>
      <c r="H948" s="92"/>
      <c r="L948" t="str">
        <f t="shared" si="54"/>
        <v>REC only</v>
      </c>
      <c r="M948" t="str">
        <f t="shared" si="57"/>
        <v>Klondike IIIa - Klondike Wind Power IIIa</v>
      </c>
    </row>
    <row r="949" spans="1:14" ht="18.75" x14ac:dyDescent="0.3">
      <c r="A949" s="81" t="s">
        <v>149</v>
      </c>
      <c r="B949" s="79"/>
      <c r="C949" s="79"/>
      <c r="D949" s="19">
        <f>E949-1</f>
        <v>2019</v>
      </c>
      <c r="E949" s="19">
        <f>F949-1</f>
        <v>2020</v>
      </c>
      <c r="F949" s="19">
        <f>G949-1</f>
        <v>2021</v>
      </c>
      <c r="G949" s="19">
        <f>H949-1</f>
        <v>2022</v>
      </c>
      <c r="H949" s="19">
        <f>nReportingYear</f>
        <v>2023</v>
      </c>
      <c r="L949" t="str">
        <f t="shared" si="54"/>
        <v>REC only</v>
      </c>
      <c r="M949" t="str">
        <f t="shared" si="57"/>
        <v>Klondike IIIa - Klondike Wind Power IIIa</v>
      </c>
    </row>
    <row r="950" spans="1:14" x14ac:dyDescent="0.25">
      <c r="A950" s="79"/>
      <c r="B950" s="2" t="s">
        <v>140</v>
      </c>
      <c r="C950" s="82"/>
      <c r="D950" s="83">
        <f>-VLOOKUP($A936,tblSales,MATCH(D949,tvSales,0),FALSE)</f>
        <v>0</v>
      </c>
      <c r="E950" s="83">
        <f>-VLOOKUP($A936,tblSales,MATCH(E949,tvSales,0),FALSE)</f>
        <v>0</v>
      </c>
      <c r="F950" s="83">
        <f>-VLOOKUP($A936,tblSales,MATCH(F949,tvSales,0),FALSE)</f>
        <v>0</v>
      </c>
      <c r="G950" s="83">
        <f>-VLOOKUP($A936,tblSales,MATCH(G949,tvSales,0),FALSE)</f>
        <v>0</v>
      </c>
      <c r="H950" s="84">
        <f>-VLOOKUP($A936,tblSales,MATCH(H949,tvSales,0),FALSE)</f>
        <v>0</v>
      </c>
      <c r="L950" t="str">
        <f t="shared" si="54"/>
        <v>REC only</v>
      </c>
      <c r="M950" t="str">
        <f t="shared" si="57"/>
        <v>Klondike IIIa - Klondike Wind Power IIIa</v>
      </c>
      <c r="N950" t="str">
        <f t="shared" si="56"/>
        <v>Quantity of RECs Sold</v>
      </c>
    </row>
    <row r="951" spans="1:14" x14ac:dyDescent="0.25">
      <c r="A951" s="79"/>
      <c r="B951" s="93" t="s">
        <v>141</v>
      </c>
      <c r="C951" s="8"/>
      <c r="D951" s="119">
        <v>0</v>
      </c>
      <c r="E951" s="119">
        <v>0</v>
      </c>
      <c r="F951" s="119">
        <v>0</v>
      </c>
      <c r="G951" s="119">
        <v>0</v>
      </c>
      <c r="H951" s="120">
        <v>0</v>
      </c>
      <c r="L951" t="str">
        <f t="shared" si="54"/>
        <v>REC only</v>
      </c>
      <c r="M951" t="str">
        <f t="shared" si="57"/>
        <v>Klondike IIIa - Klondike Wind Power IIIa</v>
      </c>
      <c r="N951" t="str">
        <f t="shared" si="56"/>
        <v>Bonus Incentives Transferred</v>
      </c>
    </row>
    <row r="952" spans="1:14" x14ac:dyDescent="0.25">
      <c r="A952" s="79"/>
      <c r="B952" s="93" t="s">
        <v>142</v>
      </c>
      <c r="D952" s="121">
        <f>IF(VLOOKUP($A936,tblFacility,MATCH("Extra Apprenticeship Credit Eligibility",tvFacility,0),FALSE)="Y",ROUND(nApprenticeshipBonus*D950,0),0)</f>
        <v>0</v>
      </c>
      <c r="E952" s="122">
        <f>IF(VLOOKUP($A936,tblFacility,MATCH("Extra Apprenticeship Credit Eligibility",tvFacility,0),FALSE)="Y",ROUND(nApprenticeshipBonus*E950,0),0)</f>
        <v>0</v>
      </c>
      <c r="F952" s="122">
        <f>IF(VLOOKUP($A936,tblFacility,MATCH("Extra Apprenticeship Credit Eligibility",tvFacility,0),FALSE)="Y",ROUND(nApprenticeshipBonus*F950,0),0)</f>
        <v>0</v>
      </c>
      <c r="G952" s="122">
        <f>IF(VLOOKUP($A936,tblFacility,MATCH("Extra Apprenticeship Credit Eligibility",tvFacility,0),FALSE)="Y",ROUND(nApprenticeshipBonus*G950,0),0)</f>
        <v>0</v>
      </c>
      <c r="H952" s="123">
        <f>IF(VLOOKUP($A936,tblFacility,MATCH("Extra Apprenticeship Credit Eligibility",tvFacility,0),FALSE)="Y",ROUND(nApprenticeshipBonus*H950,0),0)</f>
        <v>0</v>
      </c>
      <c r="L952" t="str">
        <f t="shared" si="54"/>
        <v>REC only</v>
      </c>
      <c r="M952" t="str">
        <f t="shared" si="57"/>
        <v>Klondike IIIa - Klondike Wind Power IIIa</v>
      </c>
      <c r="N952" t="str">
        <f t="shared" si="56"/>
        <v>Bonus Incentives Not Realized</v>
      </c>
    </row>
    <row r="953" spans="1:14" x14ac:dyDescent="0.25">
      <c r="A953" s="79"/>
      <c r="B953" s="1" t="s">
        <v>143</v>
      </c>
      <c r="C953" s="79"/>
      <c r="D953" s="94">
        <f>SUM(D950:D952)</f>
        <v>0</v>
      </c>
      <c r="E953" s="94">
        <f>SUM(E950:E952)</f>
        <v>0</v>
      </c>
      <c r="F953" s="94">
        <f>SUM(F950:F952)</f>
        <v>0</v>
      </c>
      <c r="G953" s="94">
        <f>SUM(G950:G952)</f>
        <v>0</v>
      </c>
      <c r="H953" s="94">
        <f>SUM(H950:H952)</f>
        <v>0</v>
      </c>
      <c r="L953" t="str">
        <f t="shared" si="54"/>
        <v>REC only</v>
      </c>
      <c r="M953" t="str">
        <f t="shared" si="57"/>
        <v>Klondike IIIa - Klondike Wind Power IIIa</v>
      </c>
      <c r="N953" t="str">
        <f t="shared" si="56"/>
        <v>Total Sold / Transferred / Unrealized</v>
      </c>
    </row>
    <row r="954" spans="1:14" x14ac:dyDescent="0.25">
      <c r="A954" s="79"/>
      <c r="B954" s="95"/>
      <c r="C954" s="79"/>
      <c r="D954" s="88"/>
      <c r="E954" s="88"/>
      <c r="F954" s="88"/>
      <c r="G954" s="88"/>
      <c r="H954" s="94"/>
      <c r="L954" t="str">
        <f t="shared" si="54"/>
        <v>REC only</v>
      </c>
      <c r="M954" t="str">
        <f t="shared" si="57"/>
        <v>Klondike IIIa - Klondike Wind Power IIIa</v>
      </c>
    </row>
    <row r="955" spans="1:14" ht="18.75" x14ac:dyDescent="0.3">
      <c r="A955" s="81" t="s">
        <v>134</v>
      </c>
      <c r="B955" s="79"/>
      <c r="C955" s="79"/>
      <c r="D955" s="19">
        <f>E955-1</f>
        <v>2019</v>
      </c>
      <c r="E955" s="19">
        <f>F955-1</f>
        <v>2020</v>
      </c>
      <c r="F955" s="19">
        <f>G955-1</f>
        <v>2021</v>
      </c>
      <c r="G955" s="19">
        <f>H955-1</f>
        <v>2022</v>
      </c>
      <c r="H955" s="19">
        <f>nReportingYear</f>
        <v>2023</v>
      </c>
      <c r="L955" t="str">
        <f t="shared" si="54"/>
        <v>REC only</v>
      </c>
      <c r="M955" t="str">
        <f t="shared" si="57"/>
        <v>Klondike IIIa - Klondike Wind Power IIIa</v>
      </c>
    </row>
    <row r="956" spans="1:14" x14ac:dyDescent="0.25">
      <c r="A956" s="79"/>
      <c r="B956" s="2" t="str">
        <f>(D955-1) &amp; " Surplus Applied to " &amp; D955</f>
        <v>2018 Surplus Applied to 2019</v>
      </c>
      <c r="C956" s="79"/>
      <c r="D956" s="96">
        <v>0</v>
      </c>
      <c r="E956" s="97"/>
      <c r="F956" s="97"/>
      <c r="G956" s="97"/>
      <c r="H956" s="98"/>
      <c r="L956" t="str">
        <f t="shared" si="54"/>
        <v>REC only</v>
      </c>
      <c r="M956" t="str">
        <f t="shared" si="57"/>
        <v>Klondike IIIa - Klondike Wind Power IIIa</v>
      </c>
      <c r="N956" t="str">
        <f t="shared" si="56"/>
        <v>2018 Surplus Applied to 2019</v>
      </c>
    </row>
    <row r="957" spans="1:14" x14ac:dyDescent="0.25">
      <c r="A957" s="79"/>
      <c r="B957" s="2" t="str">
        <f>D955 &amp; " Surplus Applied to " &amp; (D955-1)</f>
        <v>2019 Surplus Applied to 2018</v>
      </c>
      <c r="C957" s="79"/>
      <c r="D957" s="99">
        <v>0</v>
      </c>
      <c r="E957" s="100"/>
      <c r="F957" s="100"/>
      <c r="G957" s="100"/>
      <c r="H957" s="101"/>
      <c r="L957" t="str">
        <f t="shared" si="54"/>
        <v>REC only</v>
      </c>
      <c r="M957" t="str">
        <f t="shared" si="57"/>
        <v>Klondike IIIa - Klondike Wind Power IIIa</v>
      </c>
      <c r="N957" t="str">
        <f t="shared" si="56"/>
        <v>2019 Surplus Applied to 2018</v>
      </c>
    </row>
    <row r="958" spans="1:14" x14ac:dyDescent="0.25">
      <c r="A958" s="79"/>
      <c r="B958" s="2" t="str">
        <f>(E955-1) &amp; " Surplus Applied to " &amp; E955</f>
        <v>2019 Surplus Applied to 2020</v>
      </c>
      <c r="C958" s="79"/>
      <c r="D958" s="102">
        <f>-E958</f>
        <v>-1852</v>
      </c>
      <c r="E958" s="103">
        <v>1852</v>
      </c>
      <c r="F958" s="48"/>
      <c r="G958" s="48"/>
      <c r="H958" s="49"/>
      <c r="L958" t="str">
        <f t="shared" si="54"/>
        <v>REC only</v>
      </c>
      <c r="M958" t="str">
        <f t="shared" si="57"/>
        <v>Klondike IIIa - Klondike Wind Power IIIa</v>
      </c>
      <c r="N958" t="str">
        <f t="shared" si="56"/>
        <v>2019 Surplus Applied to 2020</v>
      </c>
    </row>
    <row r="959" spans="1:14" x14ac:dyDescent="0.25">
      <c r="A959" s="79"/>
      <c r="B959" s="2" t="str">
        <f>E955 &amp; " Surplus Applied to " &amp; (E955-1)</f>
        <v>2020 Surplus Applied to 2019</v>
      </c>
      <c r="C959" s="79"/>
      <c r="D959" s="104">
        <f>-E959</f>
        <v>0</v>
      </c>
      <c r="E959" s="105">
        <v>0</v>
      </c>
      <c r="F959" s="100"/>
      <c r="G959" s="100"/>
      <c r="H959" s="101"/>
      <c r="L959" t="str">
        <f t="shared" si="54"/>
        <v>REC only</v>
      </c>
      <c r="M959" t="str">
        <f t="shared" si="57"/>
        <v>Klondike IIIa - Klondike Wind Power IIIa</v>
      </c>
      <c r="N959" t="str">
        <f t="shared" ref="N959:N1022" si="58">B959</f>
        <v>2020 Surplus Applied to 2019</v>
      </c>
    </row>
    <row r="960" spans="1:14" x14ac:dyDescent="0.25">
      <c r="A960" s="79"/>
      <c r="B960" s="2" t="str">
        <f>(F955-1) &amp; " Surplus Applied to " &amp; F955</f>
        <v>2020 Surplus Applied to 2021</v>
      </c>
      <c r="C960" s="79"/>
      <c r="D960" s="54"/>
      <c r="E960" s="106">
        <f>-F960</f>
        <v>0</v>
      </c>
      <c r="F960" s="51">
        <v>0</v>
      </c>
      <c r="G960" s="52"/>
      <c r="H960" s="53"/>
      <c r="L960" t="str">
        <f t="shared" ref="L960:L1023" si="59">VLOOKUP(M960,$B$5:$D$48,3)</f>
        <v>REC only</v>
      </c>
      <c r="M960" t="str">
        <f t="shared" si="57"/>
        <v>Klondike IIIa - Klondike Wind Power IIIa</v>
      </c>
      <c r="N960" t="str">
        <f t="shared" si="58"/>
        <v>2020 Surplus Applied to 2021</v>
      </c>
    </row>
    <row r="961" spans="1:14" x14ac:dyDescent="0.25">
      <c r="A961" s="79"/>
      <c r="B961" s="2" t="str">
        <f>F955 &amp; " Surplus Applied to " &amp; (F955-1)</f>
        <v>2021 Surplus Applied to 2020</v>
      </c>
      <c r="C961" s="79"/>
      <c r="D961" s="107"/>
      <c r="E961" s="108">
        <f>-F961</f>
        <v>0</v>
      </c>
      <c r="F961" s="105">
        <v>0</v>
      </c>
      <c r="G961" s="100"/>
      <c r="H961" s="101"/>
      <c r="L961" t="str">
        <f t="shared" si="59"/>
        <v>REC only</v>
      </c>
      <c r="M961" t="str">
        <f t="shared" si="57"/>
        <v>Klondike IIIa - Klondike Wind Power IIIa</v>
      </c>
      <c r="N961" t="str">
        <f t="shared" si="58"/>
        <v>2021 Surplus Applied to 2020</v>
      </c>
    </row>
    <row r="962" spans="1:14" x14ac:dyDescent="0.25">
      <c r="A962" s="79"/>
      <c r="B962" s="2" t="str">
        <f>(G955-1) &amp; " Surplus Applied to " &amp; G955</f>
        <v>2021 Surplus Applied to 2022</v>
      </c>
      <c r="C962" s="79"/>
      <c r="D962" s="54"/>
      <c r="E962" s="52"/>
      <c r="F962" s="106">
        <f>-G962</f>
        <v>0</v>
      </c>
      <c r="G962" s="51">
        <v>0</v>
      </c>
      <c r="H962" s="53"/>
      <c r="L962" t="str">
        <f t="shared" si="59"/>
        <v>REC only</v>
      </c>
      <c r="M962" t="str">
        <f t="shared" si="57"/>
        <v>Klondike IIIa - Klondike Wind Power IIIa</v>
      </c>
      <c r="N962" t="str">
        <f t="shared" si="58"/>
        <v>2021 Surplus Applied to 2022</v>
      </c>
    </row>
    <row r="963" spans="1:14" x14ac:dyDescent="0.25">
      <c r="A963" s="79"/>
      <c r="B963" s="2" t="str">
        <f>G955 &amp; " Surplus Applied to " &amp; (G955-1)</f>
        <v>2022 Surplus Applied to 2021</v>
      </c>
      <c r="C963" s="79"/>
      <c r="D963" s="107"/>
      <c r="E963" s="100"/>
      <c r="F963" s="108">
        <f>-G963</f>
        <v>0</v>
      </c>
      <c r="G963" s="105">
        <v>0</v>
      </c>
      <c r="H963" s="101"/>
      <c r="L963" t="str">
        <f t="shared" si="59"/>
        <v>REC only</v>
      </c>
      <c r="M963" t="str">
        <f t="shared" si="57"/>
        <v>Klondike IIIa - Klondike Wind Power IIIa</v>
      </c>
      <c r="N963" t="str">
        <f t="shared" si="58"/>
        <v>2022 Surplus Applied to 2021</v>
      </c>
    </row>
    <row r="964" spans="1:14" x14ac:dyDescent="0.25">
      <c r="A964" s="79"/>
      <c r="B964" s="2" t="str">
        <f>(H955-1) &amp; " Surplus Applied to " &amp; H955</f>
        <v>2022 Surplus Applied to 2023</v>
      </c>
      <c r="C964" s="79"/>
      <c r="D964" s="54"/>
      <c r="E964" s="52"/>
      <c r="F964" s="52"/>
      <c r="G964" s="106">
        <f>-H964</f>
        <v>0</v>
      </c>
      <c r="H964" s="55">
        <v>0</v>
      </c>
      <c r="L964" t="str">
        <f t="shared" si="59"/>
        <v>REC only</v>
      </c>
      <c r="M964" t="str">
        <f t="shared" si="57"/>
        <v>Klondike IIIa - Klondike Wind Power IIIa</v>
      </c>
      <c r="N964" t="str">
        <f t="shared" si="58"/>
        <v>2022 Surplus Applied to 2023</v>
      </c>
    </row>
    <row r="965" spans="1:14" x14ac:dyDescent="0.25">
      <c r="A965" s="79"/>
      <c r="B965" s="2" t="str">
        <f>H955 &amp; " Surplus Applied to " &amp; (H955-1)</f>
        <v>2023 Surplus Applied to 2022</v>
      </c>
      <c r="C965" s="79"/>
      <c r="D965" s="109"/>
      <c r="E965" s="110"/>
      <c r="F965" s="110"/>
      <c r="G965" s="111">
        <f>-H965</f>
        <v>0</v>
      </c>
      <c r="H965" s="112">
        <v>0</v>
      </c>
      <c r="L965" t="str">
        <f t="shared" si="59"/>
        <v>REC only</v>
      </c>
      <c r="M965" t="str">
        <f t="shared" si="57"/>
        <v>Klondike IIIa - Klondike Wind Power IIIa</v>
      </c>
      <c r="N965" t="str">
        <f t="shared" si="58"/>
        <v>2023 Surplus Applied to 2022</v>
      </c>
    </row>
    <row r="966" spans="1:14" x14ac:dyDescent="0.25">
      <c r="A966" s="79"/>
      <c r="B966" s="1" t="s">
        <v>135</v>
      </c>
      <c r="C966" s="79"/>
      <c r="D966" s="94">
        <f>SUM(D956:D965)</f>
        <v>-1852</v>
      </c>
      <c r="E966" s="94">
        <f>SUM(E956:E965)</f>
        <v>1852</v>
      </c>
      <c r="F966" s="94">
        <f>SUM(F956:F965)</f>
        <v>0</v>
      </c>
      <c r="G966" s="94">
        <f>SUM(G956:G965)</f>
        <v>0</v>
      </c>
      <c r="H966" s="94">
        <f>SUM(H956:H965)</f>
        <v>0</v>
      </c>
      <c r="L966" t="str">
        <f t="shared" si="59"/>
        <v>REC only</v>
      </c>
      <c r="M966" t="str">
        <f t="shared" si="57"/>
        <v>Klondike IIIa - Klondike Wind Power IIIa</v>
      </c>
      <c r="N966" t="str">
        <f t="shared" si="58"/>
        <v>Net Surplus Adjustments</v>
      </c>
    </row>
    <row r="967" spans="1:14" x14ac:dyDescent="0.25">
      <c r="A967" s="79"/>
      <c r="B967" s="95"/>
      <c r="C967" s="79"/>
      <c r="D967" s="94"/>
      <c r="E967" s="94"/>
      <c r="F967" s="94"/>
      <c r="G967" s="94"/>
      <c r="H967" s="94"/>
      <c r="L967" t="str">
        <f t="shared" si="59"/>
        <v>REC only</v>
      </c>
      <c r="M967" t="str">
        <f t="shared" si="57"/>
        <v>Klondike IIIa - Klondike Wind Power IIIa</v>
      </c>
    </row>
    <row r="968" spans="1:14" x14ac:dyDescent="0.25">
      <c r="A968" s="79"/>
      <c r="B968" s="1" t="s">
        <v>136</v>
      </c>
      <c r="C968" s="82"/>
      <c r="D968" s="113">
        <v>0</v>
      </c>
      <c r="E968" s="114">
        <v>0</v>
      </c>
      <c r="F968" s="114">
        <v>0</v>
      </c>
      <c r="G968" s="114">
        <v>0</v>
      </c>
      <c r="H968" s="115">
        <v>0</v>
      </c>
      <c r="L968" t="str">
        <f t="shared" si="59"/>
        <v>REC only</v>
      </c>
      <c r="M968" t="str">
        <f t="shared" si="57"/>
        <v>Klondike IIIa - Klondike Wind Power IIIa</v>
      </c>
      <c r="N968" t="str">
        <f t="shared" si="58"/>
        <v>Adjustment for Events Beyond Control</v>
      </c>
    </row>
    <row r="969" spans="1:14" x14ac:dyDescent="0.25">
      <c r="A969" s="79"/>
      <c r="B969" s="95"/>
      <c r="C969" s="79"/>
      <c r="D969" s="94"/>
      <c r="E969" s="94"/>
      <c r="F969" s="94"/>
      <c r="G969" s="94"/>
      <c r="H969" s="94"/>
      <c r="L969" t="str">
        <f t="shared" si="59"/>
        <v>REC only</v>
      </c>
      <c r="M969" t="str">
        <f t="shared" si="57"/>
        <v>Klondike IIIa - Klondike Wind Power IIIa</v>
      </c>
    </row>
    <row r="970" spans="1:14" ht="18.75" x14ac:dyDescent="0.3">
      <c r="A970" s="81" t="s">
        <v>150</v>
      </c>
      <c r="B970" s="79"/>
      <c r="C970" s="82"/>
      <c r="D970" s="116">
        <f>SUM(D942,D947,D953,D966,D968)</f>
        <v>0</v>
      </c>
      <c r="E970" s="116">
        <f>SUM(E942,E947,E953,E966,E968)</f>
        <v>1852</v>
      </c>
      <c r="F970" s="116">
        <f>SUM(F942,F947,F953,F966,F968)</f>
        <v>0</v>
      </c>
      <c r="G970" s="116">
        <f>SUM(G942,G947,G953,G966,G968)</f>
        <v>0</v>
      </c>
      <c r="H970" s="117">
        <f>SUM(H942,H947,H953,H966,H968)</f>
        <v>0</v>
      </c>
      <c r="L970" t="str">
        <f t="shared" si="59"/>
        <v>REC only</v>
      </c>
      <c r="M970" t="str">
        <f t="shared" si="57"/>
        <v>Klondike IIIa - Klondike Wind Power IIIa</v>
      </c>
    </row>
    <row r="971" spans="1:14" x14ac:dyDescent="0.25">
      <c r="A971" s="79"/>
      <c r="B971" s="95"/>
      <c r="C971" s="118" t="s">
        <v>138</v>
      </c>
      <c r="D971" s="94">
        <v>0</v>
      </c>
      <c r="E971" s="94">
        <v>1852</v>
      </c>
      <c r="F971" s="94">
        <v>0</v>
      </c>
      <c r="G971" s="94">
        <v>0</v>
      </c>
      <c r="H971" s="94">
        <v>0</v>
      </c>
      <c r="L971" t="str">
        <f t="shared" si="59"/>
        <v>REC only</v>
      </c>
      <c r="M971" t="str">
        <f t="shared" si="57"/>
        <v>Klondike IIIa - Klondike Wind Power IIIa</v>
      </c>
    </row>
    <row r="972" spans="1:14" x14ac:dyDescent="0.25">
      <c r="A972" s="79" t="str">
        <f>IF(ISBLANK(VLOOKUP($A936,tblFacility,MATCH("Notes",tvFacility,0),FALSE)),"",VLOOKUP($A936,tblFacility,MATCH("Notes",tvFacility,0),FALSE))</f>
        <v/>
      </c>
      <c r="B972" s="79"/>
      <c r="C972" s="79"/>
      <c r="D972" s="80"/>
      <c r="E972" s="80"/>
      <c r="F972" s="80"/>
      <c r="G972" s="80"/>
      <c r="H972" s="80"/>
      <c r="L972" t="str">
        <f t="shared" si="59"/>
        <v>REC only</v>
      </c>
      <c r="M972" t="str">
        <f t="shared" si="57"/>
        <v>Klondike IIIa - Klondike Wind Power IIIa</v>
      </c>
    </row>
    <row r="973" spans="1:14" x14ac:dyDescent="0.25">
      <c r="L973" t="str">
        <f t="shared" si="59"/>
        <v>REC only</v>
      </c>
      <c r="M973" t="str">
        <f t="shared" si="57"/>
        <v>Klondike IIIa - Klondike Wind Power IIIa</v>
      </c>
    </row>
    <row r="974" spans="1:14" ht="21" x14ac:dyDescent="0.35">
      <c r="A974" s="74">
        <f>A936+1</f>
        <v>25</v>
      </c>
      <c r="B974" s="74"/>
      <c r="C974" s="75" t="str">
        <f>VLOOKUP(A974,tblFacility,MATCH("Facility Name",tvFacility,0),FALSE)</f>
        <v>Marengo - Marengo</v>
      </c>
      <c r="D974" s="76"/>
      <c r="E974" s="77"/>
      <c r="F974" s="77"/>
      <c r="G974" s="77"/>
      <c r="H974" s="78"/>
      <c r="L974" t="str">
        <f t="shared" si="59"/>
        <v>REC only</v>
      </c>
      <c r="M974" t="str">
        <f>C974</f>
        <v>Marengo - Marengo</v>
      </c>
    </row>
    <row r="975" spans="1:14" x14ac:dyDescent="0.25">
      <c r="A975" s="79"/>
      <c r="B975" s="79"/>
      <c r="C975" s="79" t="str">
        <f>VLOOKUP(A974,tblFacility,MATCH("Facility Status",tvFacility,0),FALSE)</f>
        <v>REC only</v>
      </c>
      <c r="D975" s="80"/>
      <c r="E975" s="80"/>
      <c r="F975" s="80"/>
      <c r="G975" s="80"/>
      <c r="H975" s="80"/>
      <c r="L975" t="str">
        <f t="shared" si="59"/>
        <v>REC only</v>
      </c>
      <c r="M975" t="str">
        <f t="shared" ref="M975:M1011" si="60">M974</f>
        <v>Marengo - Marengo</v>
      </c>
    </row>
    <row r="976" spans="1:14" ht="18.75" x14ac:dyDescent="0.3">
      <c r="A976" s="81" t="s">
        <v>146</v>
      </c>
      <c r="B976" s="81"/>
      <c r="C976" s="79"/>
      <c r="D976" s="19">
        <f>E976-1</f>
        <v>2019</v>
      </c>
      <c r="E976" s="19">
        <f>F976-1</f>
        <v>2020</v>
      </c>
      <c r="F976" s="19">
        <f>G976-1</f>
        <v>2021</v>
      </c>
      <c r="G976" s="19">
        <f>H976-1</f>
        <v>2022</v>
      </c>
      <c r="H976" s="19">
        <f>nReportingYear</f>
        <v>2023</v>
      </c>
      <c r="L976" t="str">
        <f t="shared" si="59"/>
        <v>REC only</v>
      </c>
      <c r="M976" t="str">
        <f t="shared" si="60"/>
        <v>Marengo - Marengo</v>
      </c>
    </row>
    <row r="977" spans="1:14" x14ac:dyDescent="0.25">
      <c r="A977" s="79"/>
      <c r="B977" s="2" t="str">
        <f>"Total MWh Produced from " &amp;C974</f>
        <v>Total MWh Produced from Marengo - Marengo</v>
      </c>
      <c r="C977" s="82"/>
      <c r="D977" s="83">
        <f>VLOOKUP($A974,tblTotalMWh,MATCH(D976,tvTotalMWh,0),FALSE)</f>
        <v>0</v>
      </c>
      <c r="E977" s="83">
        <f>VLOOKUP($A974,tblTotalMWh,MATCH(E976,tvTotalMWh,0),FALSE)</f>
        <v>10937</v>
      </c>
      <c r="F977" s="83">
        <f>VLOOKUP($A974,tblTotalMWh,MATCH(F976,tvTotalMWh,0),FALSE)</f>
        <v>0</v>
      </c>
      <c r="G977" s="83">
        <f>VLOOKUP($A974,tblTotalMWh,MATCH(G976,tvTotalMWh,0),FALSE)</f>
        <v>0</v>
      </c>
      <c r="H977" s="84">
        <f>VLOOKUP($A974,tblTotalMWh,MATCH(H976,tvTotalMWh,0),FALSE)</f>
        <v>0</v>
      </c>
      <c r="L977" t="str">
        <f t="shared" si="59"/>
        <v>REC only</v>
      </c>
      <c r="M977" t="str">
        <f t="shared" si="60"/>
        <v>Marengo - Marengo</v>
      </c>
      <c r="N977" t="str">
        <f t="shared" si="58"/>
        <v>Total MWh Produced from Marengo - Marengo</v>
      </c>
    </row>
    <row r="978" spans="1:14" x14ac:dyDescent="0.25">
      <c r="A978" s="79"/>
      <c r="B978" s="2" t="s">
        <v>105</v>
      </c>
      <c r="C978" s="82"/>
      <c r="D978" s="218">
        <f>VLOOKUP($A974,tblFacility,MATCH("% Qualifying under RCW 19.285",tvFacility,0),FALSE)</f>
        <v>1</v>
      </c>
      <c r="E978" s="218">
        <f>VLOOKUP($A974,tblFacility,MATCH("% Qualifying under RCW 19.285",tvFacility,0),FALSE)</f>
        <v>1</v>
      </c>
      <c r="F978" s="218">
        <f>VLOOKUP($A974,tblFacility,MATCH("% Qualifying under RCW 19.285",tvFacility,0),FALSE)</f>
        <v>1</v>
      </c>
      <c r="G978" s="218">
        <f>VLOOKUP($A974,tblFacility,MATCH("% Qualifying under RCW 19.285",tvFacility,0),FALSE)</f>
        <v>1</v>
      </c>
      <c r="H978" s="219">
        <f>VLOOKUP($A974,tblFacility,MATCH("% Qualifying under RCW 19.285",tvFacility,0),FALSE)</f>
        <v>1</v>
      </c>
      <c r="L978" t="str">
        <f t="shared" si="59"/>
        <v>REC only</v>
      </c>
      <c r="M978" t="str">
        <f t="shared" si="60"/>
        <v>Marengo - Marengo</v>
      </c>
      <c r="N978" t="str">
        <f t="shared" si="58"/>
        <v>Percent of MWh Qualifying Under RCW 19.285</v>
      </c>
    </row>
    <row r="979" spans="1:14" x14ac:dyDescent="0.25">
      <c r="A979" s="79"/>
      <c r="B979" s="2" t="s">
        <v>147</v>
      </c>
      <c r="C979" s="82"/>
      <c r="D979" s="85">
        <f>VLOOKUP($A974,tblFacility,MATCH("% Qualifying Allocated to WA",tvFacility,0),FALSE)</f>
        <v>1</v>
      </c>
      <c r="E979" s="85">
        <f>VLOOKUP($A974,tblFacility,MATCH("% Qualifying Allocated to WA",tvFacility,0),FALSE)</f>
        <v>1</v>
      </c>
      <c r="F979" s="85">
        <f>VLOOKUP($A974,tblFacility,MATCH("% Qualifying Allocated to WA",tvFacility,0),FALSE)</f>
        <v>1</v>
      </c>
      <c r="G979" s="85">
        <f>VLOOKUP($A974,tblFacility,MATCH("% Qualifying Allocated to WA",tvFacility,0),FALSE)</f>
        <v>1</v>
      </c>
      <c r="H979" s="86">
        <f>VLOOKUP($A974,tblFacility,MATCH("% Qualifying Allocated to WA",tvFacility,0),FALSE)</f>
        <v>1</v>
      </c>
      <c r="L979" t="str">
        <f t="shared" si="59"/>
        <v>REC only</v>
      </c>
      <c r="M979" t="str">
        <f t="shared" si="60"/>
        <v>Marengo - Marengo</v>
      </c>
      <c r="N979" t="str">
        <f t="shared" si="58"/>
        <v>Percent of Qualifying MWh Allocated to WA</v>
      </c>
    </row>
    <row r="980" spans="1:14" x14ac:dyDescent="0.25">
      <c r="A980" s="79"/>
      <c r="B980" s="1" t="s">
        <v>104</v>
      </c>
      <c r="C980" s="95"/>
      <c r="D980" s="220">
        <f>ROUNDDOWN(D977*D978*D979,0)</f>
        <v>0</v>
      </c>
      <c r="E980" s="220">
        <f>ROUNDDOWN(E977*E978*E979,0)</f>
        <v>10937</v>
      </c>
      <c r="F980" s="220">
        <f>ROUNDDOWN(F977*F978*F979,0)</f>
        <v>0</v>
      </c>
      <c r="G980" s="220">
        <f>ROUNDDOWN(G977*G978*G979,0)</f>
        <v>0</v>
      </c>
      <c r="H980" s="220">
        <f>ROUNDDOWN(H977*H978*H979,0)</f>
        <v>0</v>
      </c>
      <c r="L980" t="str">
        <f t="shared" si="59"/>
        <v>REC only</v>
      </c>
      <c r="M980" t="str">
        <f t="shared" si="60"/>
        <v>Marengo - Marengo</v>
      </c>
      <c r="N980" t="str">
        <f t="shared" si="58"/>
        <v>Eligible MWh Available for RCW 19.285 Compliance</v>
      </c>
    </row>
    <row r="981" spans="1:14" x14ac:dyDescent="0.25">
      <c r="A981" s="79"/>
      <c r="B981" s="79"/>
      <c r="C981" s="79"/>
      <c r="D981" s="87"/>
      <c r="E981" s="87"/>
      <c r="F981" s="87"/>
      <c r="G981" s="88"/>
      <c r="H981" s="89"/>
      <c r="L981" t="str">
        <f t="shared" si="59"/>
        <v>REC only</v>
      </c>
      <c r="M981" t="str">
        <f t="shared" si="60"/>
        <v>Marengo - Marengo</v>
      </c>
    </row>
    <row r="982" spans="1:14" ht="18.75" x14ac:dyDescent="0.3">
      <c r="A982" s="81" t="s">
        <v>148</v>
      </c>
      <c r="B982" s="79"/>
      <c r="C982" s="79"/>
      <c r="D982" s="19">
        <f>E982-1</f>
        <v>2019</v>
      </c>
      <c r="E982" s="19">
        <f>F982-1</f>
        <v>2020</v>
      </c>
      <c r="F982" s="19">
        <f>G982-1</f>
        <v>2021</v>
      </c>
      <c r="G982" s="19">
        <f>H982-1</f>
        <v>2022</v>
      </c>
      <c r="H982" s="19">
        <f>nReportingYear</f>
        <v>2023</v>
      </c>
      <c r="L982" t="str">
        <f t="shared" si="59"/>
        <v>REC only</v>
      </c>
      <c r="M982" t="str">
        <f t="shared" si="60"/>
        <v>Marengo - Marengo</v>
      </c>
    </row>
    <row r="983" spans="1:14" x14ac:dyDescent="0.25">
      <c r="A983" s="79"/>
      <c r="B983" s="2" t="s">
        <v>115</v>
      </c>
      <c r="C983" s="82"/>
      <c r="D983" s="124">
        <v>0</v>
      </c>
      <c r="E983" s="125">
        <v>0</v>
      </c>
      <c r="F983" s="125">
        <v>0</v>
      </c>
      <c r="G983" s="125">
        <v>0</v>
      </c>
      <c r="H983" s="126">
        <v>0</v>
      </c>
      <c r="L983" t="str">
        <f t="shared" si="59"/>
        <v>REC only</v>
      </c>
      <c r="M983" t="str">
        <f t="shared" si="60"/>
        <v>Marengo - Marengo</v>
      </c>
      <c r="N983" t="str">
        <f t="shared" si="58"/>
        <v>Extra Apprenticeship Credit</v>
      </c>
    </row>
    <row r="984" spans="1:14" x14ac:dyDescent="0.25">
      <c r="A984" s="79"/>
      <c r="B984" s="2" t="s">
        <v>119</v>
      </c>
      <c r="C984" s="82"/>
      <c r="D984" s="29">
        <v>0</v>
      </c>
      <c r="E984" s="127">
        <v>0</v>
      </c>
      <c r="F984" s="127">
        <v>0</v>
      </c>
      <c r="G984" s="127">
        <v>0</v>
      </c>
      <c r="H984" s="128">
        <v>0</v>
      </c>
      <c r="L984" t="str">
        <f t="shared" si="59"/>
        <v>REC only</v>
      </c>
      <c r="M984" t="str">
        <f t="shared" si="60"/>
        <v>Marengo - Marengo</v>
      </c>
      <c r="N984" t="str">
        <f t="shared" si="58"/>
        <v>Distributed Generation Bonus</v>
      </c>
    </row>
    <row r="985" spans="1:14" x14ac:dyDescent="0.25">
      <c r="A985" s="79"/>
      <c r="B985" s="1" t="s">
        <v>120</v>
      </c>
      <c r="C985" s="95"/>
      <c r="D985" s="90">
        <f>ROUND(D983+D984,0)</f>
        <v>0</v>
      </c>
      <c r="E985" s="90">
        <f>ROUND(E983+E984,0)</f>
        <v>0</v>
      </c>
      <c r="F985" s="90">
        <f>ROUND(F983+F984,0)</f>
        <v>0</v>
      </c>
      <c r="G985" s="90">
        <f>ROUND(G983+G984,0)</f>
        <v>0</v>
      </c>
      <c r="H985" s="90">
        <f>ROUND(H983+H984,0)</f>
        <v>0</v>
      </c>
      <c r="L985" t="str">
        <f t="shared" si="59"/>
        <v>REC only</v>
      </c>
      <c r="M985" t="str">
        <f t="shared" si="60"/>
        <v>Marengo - Marengo</v>
      </c>
      <c r="N985" t="str">
        <f t="shared" si="58"/>
        <v>Total Quantity from Non REC Eligible Generation</v>
      </c>
    </row>
    <row r="986" spans="1:14" x14ac:dyDescent="0.25">
      <c r="A986" s="79"/>
      <c r="B986" s="79"/>
      <c r="C986" s="79"/>
      <c r="D986" s="91"/>
      <c r="E986" s="91"/>
      <c r="F986" s="91"/>
      <c r="G986" s="91"/>
      <c r="H986" s="92"/>
      <c r="L986" t="str">
        <f t="shared" si="59"/>
        <v>REC only</v>
      </c>
      <c r="M986" t="str">
        <f t="shared" si="60"/>
        <v>Marengo - Marengo</v>
      </c>
    </row>
    <row r="987" spans="1:14" ht="18.75" x14ac:dyDescent="0.3">
      <c r="A987" s="81" t="s">
        <v>149</v>
      </c>
      <c r="B987" s="79"/>
      <c r="C987" s="79"/>
      <c r="D987" s="19">
        <f>E987-1</f>
        <v>2019</v>
      </c>
      <c r="E987" s="19">
        <f>F987-1</f>
        <v>2020</v>
      </c>
      <c r="F987" s="19">
        <f>G987-1</f>
        <v>2021</v>
      </c>
      <c r="G987" s="19">
        <f>H987-1</f>
        <v>2022</v>
      </c>
      <c r="H987" s="19">
        <f>nReportingYear</f>
        <v>2023</v>
      </c>
      <c r="L987" t="str">
        <f t="shared" si="59"/>
        <v>REC only</v>
      </c>
      <c r="M987" t="str">
        <f t="shared" si="60"/>
        <v>Marengo - Marengo</v>
      </c>
    </row>
    <row r="988" spans="1:14" x14ac:dyDescent="0.25">
      <c r="A988" s="79"/>
      <c r="B988" s="2" t="s">
        <v>140</v>
      </c>
      <c r="C988" s="82"/>
      <c r="D988" s="83">
        <f>-VLOOKUP($A974,tblSales,MATCH(D987,tvSales,0),FALSE)</f>
        <v>0</v>
      </c>
      <c r="E988" s="83">
        <f>-VLOOKUP($A974,tblSales,MATCH(E987,tvSales,0),FALSE)</f>
        <v>0</v>
      </c>
      <c r="F988" s="83">
        <f>-VLOOKUP($A974,tblSales,MATCH(F987,tvSales,0),FALSE)</f>
        <v>0</v>
      </c>
      <c r="G988" s="83">
        <f>-VLOOKUP($A974,tblSales,MATCH(G987,tvSales,0),FALSE)</f>
        <v>0</v>
      </c>
      <c r="H988" s="84">
        <f>-VLOOKUP($A974,tblSales,MATCH(H987,tvSales,0),FALSE)</f>
        <v>0</v>
      </c>
      <c r="L988" t="str">
        <f t="shared" si="59"/>
        <v>REC only</v>
      </c>
      <c r="M988" t="str">
        <f t="shared" si="60"/>
        <v>Marengo - Marengo</v>
      </c>
      <c r="N988" t="str">
        <f t="shared" si="58"/>
        <v>Quantity of RECs Sold</v>
      </c>
    </row>
    <row r="989" spans="1:14" x14ac:dyDescent="0.25">
      <c r="A989" s="79"/>
      <c r="B989" s="93" t="s">
        <v>141</v>
      </c>
      <c r="C989" s="8"/>
      <c r="D989" s="119">
        <v>0</v>
      </c>
      <c r="E989" s="119">
        <v>0</v>
      </c>
      <c r="F989" s="119">
        <v>0</v>
      </c>
      <c r="G989" s="119">
        <v>0</v>
      </c>
      <c r="H989" s="120">
        <v>0</v>
      </c>
      <c r="L989" t="str">
        <f t="shared" si="59"/>
        <v>REC only</v>
      </c>
      <c r="M989" t="str">
        <f t="shared" si="60"/>
        <v>Marengo - Marengo</v>
      </c>
      <c r="N989" t="str">
        <f t="shared" si="58"/>
        <v>Bonus Incentives Transferred</v>
      </c>
    </row>
    <row r="990" spans="1:14" x14ac:dyDescent="0.25">
      <c r="A990" s="79"/>
      <c r="B990" s="93" t="s">
        <v>142</v>
      </c>
      <c r="D990" s="121">
        <f>IF(VLOOKUP($A974,tblFacility,MATCH("Extra Apprenticeship Credit Eligibility",tvFacility,0),FALSE)="Y",ROUND(nApprenticeshipBonus*D988,0),0)</f>
        <v>0</v>
      </c>
      <c r="E990" s="122">
        <f>IF(VLOOKUP($A974,tblFacility,MATCH("Extra Apprenticeship Credit Eligibility",tvFacility,0),FALSE)="Y",ROUND(nApprenticeshipBonus*E988,0),0)</f>
        <v>0</v>
      </c>
      <c r="F990" s="122">
        <f>IF(VLOOKUP($A974,tblFacility,MATCH("Extra Apprenticeship Credit Eligibility",tvFacility,0),FALSE)="Y",ROUND(nApprenticeshipBonus*F988,0),0)</f>
        <v>0</v>
      </c>
      <c r="G990" s="122">
        <f>IF(VLOOKUP($A974,tblFacility,MATCH("Extra Apprenticeship Credit Eligibility",tvFacility,0),FALSE)="Y",ROUND(nApprenticeshipBonus*G988,0),0)</f>
        <v>0</v>
      </c>
      <c r="H990" s="123">
        <f>IF(VLOOKUP($A974,tblFacility,MATCH("Extra Apprenticeship Credit Eligibility",tvFacility,0),FALSE)="Y",ROUND(nApprenticeshipBonus*H988,0),0)</f>
        <v>0</v>
      </c>
      <c r="L990" t="str">
        <f t="shared" si="59"/>
        <v>REC only</v>
      </c>
      <c r="M990" t="str">
        <f t="shared" si="60"/>
        <v>Marengo - Marengo</v>
      </c>
      <c r="N990" t="str">
        <f t="shared" si="58"/>
        <v>Bonus Incentives Not Realized</v>
      </c>
    </row>
    <row r="991" spans="1:14" x14ac:dyDescent="0.25">
      <c r="A991" s="79"/>
      <c r="B991" s="1" t="s">
        <v>143</v>
      </c>
      <c r="C991" s="79"/>
      <c r="D991" s="94">
        <f>SUM(D988:D990)</f>
        <v>0</v>
      </c>
      <c r="E991" s="94">
        <f>SUM(E988:E990)</f>
        <v>0</v>
      </c>
      <c r="F991" s="94">
        <f>SUM(F988:F990)</f>
        <v>0</v>
      </c>
      <c r="G991" s="94">
        <f>SUM(G988:G990)</f>
        <v>0</v>
      </c>
      <c r="H991" s="94">
        <f>SUM(H988:H990)</f>
        <v>0</v>
      </c>
      <c r="L991" t="str">
        <f t="shared" si="59"/>
        <v>REC only</v>
      </c>
      <c r="M991" t="str">
        <f t="shared" si="60"/>
        <v>Marengo - Marengo</v>
      </c>
      <c r="N991" t="str">
        <f t="shared" si="58"/>
        <v>Total Sold / Transferred / Unrealized</v>
      </c>
    </row>
    <row r="992" spans="1:14" x14ac:dyDescent="0.25">
      <c r="A992" s="79"/>
      <c r="B992" s="95"/>
      <c r="C992" s="79"/>
      <c r="D992" s="88"/>
      <c r="E992" s="88"/>
      <c r="F992" s="88"/>
      <c r="G992" s="88"/>
      <c r="H992" s="94"/>
      <c r="L992" t="str">
        <f t="shared" si="59"/>
        <v>REC only</v>
      </c>
      <c r="M992" t="str">
        <f t="shared" si="60"/>
        <v>Marengo - Marengo</v>
      </c>
    </row>
    <row r="993" spans="1:14" ht="18.75" x14ac:dyDescent="0.3">
      <c r="A993" s="81" t="s">
        <v>134</v>
      </c>
      <c r="B993" s="79"/>
      <c r="C993" s="79"/>
      <c r="D993" s="19">
        <f>E993-1</f>
        <v>2019</v>
      </c>
      <c r="E993" s="19">
        <f>F993-1</f>
        <v>2020</v>
      </c>
      <c r="F993" s="19">
        <f>G993-1</f>
        <v>2021</v>
      </c>
      <c r="G993" s="19">
        <f>H993-1</f>
        <v>2022</v>
      </c>
      <c r="H993" s="19">
        <f>nReportingYear</f>
        <v>2023</v>
      </c>
      <c r="L993" t="str">
        <f t="shared" si="59"/>
        <v>REC only</v>
      </c>
      <c r="M993" t="str">
        <f t="shared" si="60"/>
        <v>Marengo - Marengo</v>
      </c>
    </row>
    <row r="994" spans="1:14" x14ac:dyDescent="0.25">
      <c r="A994" s="79"/>
      <c r="B994" s="2" t="str">
        <f>(D993-1) &amp; " Surplus Applied to " &amp; D993</f>
        <v>2018 Surplus Applied to 2019</v>
      </c>
      <c r="C994" s="79"/>
      <c r="D994" s="96">
        <v>0</v>
      </c>
      <c r="E994" s="97"/>
      <c r="F994" s="97"/>
      <c r="G994" s="97"/>
      <c r="H994" s="98"/>
      <c r="L994" t="str">
        <f t="shared" si="59"/>
        <v>REC only</v>
      </c>
      <c r="M994" t="str">
        <f t="shared" si="60"/>
        <v>Marengo - Marengo</v>
      </c>
      <c r="N994" t="str">
        <f t="shared" si="58"/>
        <v>2018 Surplus Applied to 2019</v>
      </c>
    </row>
    <row r="995" spans="1:14" x14ac:dyDescent="0.25">
      <c r="A995" s="79"/>
      <c r="B995" s="2" t="str">
        <f>D993 &amp; " Surplus Applied to " &amp; (D993-1)</f>
        <v>2019 Surplus Applied to 2018</v>
      </c>
      <c r="C995" s="79"/>
      <c r="D995" s="99">
        <v>0</v>
      </c>
      <c r="E995" s="100"/>
      <c r="F995" s="100"/>
      <c r="G995" s="100"/>
      <c r="H995" s="101"/>
      <c r="L995" t="str">
        <f t="shared" si="59"/>
        <v>REC only</v>
      </c>
      <c r="M995" t="str">
        <f t="shared" si="60"/>
        <v>Marengo - Marengo</v>
      </c>
      <c r="N995" t="str">
        <f t="shared" si="58"/>
        <v>2019 Surplus Applied to 2018</v>
      </c>
    </row>
    <row r="996" spans="1:14" x14ac:dyDescent="0.25">
      <c r="A996" s="79"/>
      <c r="B996" s="2" t="str">
        <f>(E993-1) &amp; " Surplus Applied to " &amp; E993</f>
        <v>2019 Surplus Applied to 2020</v>
      </c>
      <c r="C996" s="79"/>
      <c r="D996" s="102">
        <f>-E996</f>
        <v>0</v>
      </c>
      <c r="E996" s="103">
        <v>0</v>
      </c>
      <c r="F996" s="48"/>
      <c r="G996" s="48"/>
      <c r="H996" s="49"/>
      <c r="L996" t="str">
        <f t="shared" si="59"/>
        <v>REC only</v>
      </c>
      <c r="M996" t="str">
        <f t="shared" si="60"/>
        <v>Marengo - Marengo</v>
      </c>
      <c r="N996" t="str">
        <f t="shared" si="58"/>
        <v>2019 Surplus Applied to 2020</v>
      </c>
    </row>
    <row r="997" spans="1:14" x14ac:dyDescent="0.25">
      <c r="A997" s="79"/>
      <c r="B997" s="2" t="str">
        <f>E993 &amp; " Surplus Applied to " &amp; (E993-1)</f>
        <v>2020 Surplus Applied to 2019</v>
      </c>
      <c r="C997" s="79"/>
      <c r="D997" s="104">
        <f>-E997</f>
        <v>0</v>
      </c>
      <c r="E997" s="105">
        <v>0</v>
      </c>
      <c r="F997" s="100"/>
      <c r="G997" s="100"/>
      <c r="H997" s="101"/>
      <c r="L997" t="str">
        <f t="shared" si="59"/>
        <v>REC only</v>
      </c>
      <c r="M997" t="str">
        <f t="shared" si="60"/>
        <v>Marengo - Marengo</v>
      </c>
      <c r="N997" t="str">
        <f t="shared" si="58"/>
        <v>2020 Surplus Applied to 2019</v>
      </c>
    </row>
    <row r="998" spans="1:14" x14ac:dyDescent="0.25">
      <c r="A998" s="79"/>
      <c r="B998" s="2" t="str">
        <f>(F993-1) &amp; " Surplus Applied to " &amp; F993</f>
        <v>2020 Surplus Applied to 2021</v>
      </c>
      <c r="C998" s="79"/>
      <c r="D998" s="54"/>
      <c r="E998" s="106">
        <f>-F998</f>
        <v>0</v>
      </c>
      <c r="F998" s="51">
        <v>0</v>
      </c>
      <c r="G998" s="52"/>
      <c r="H998" s="53"/>
      <c r="L998" t="str">
        <f t="shared" si="59"/>
        <v>REC only</v>
      </c>
      <c r="M998" t="str">
        <f t="shared" si="60"/>
        <v>Marengo - Marengo</v>
      </c>
      <c r="N998" t="str">
        <f t="shared" si="58"/>
        <v>2020 Surplus Applied to 2021</v>
      </c>
    </row>
    <row r="999" spans="1:14" x14ac:dyDescent="0.25">
      <c r="A999" s="79"/>
      <c r="B999" s="2" t="str">
        <f>F993 &amp; " Surplus Applied to " &amp; (F993-1)</f>
        <v>2021 Surplus Applied to 2020</v>
      </c>
      <c r="C999" s="79"/>
      <c r="D999" s="107"/>
      <c r="E999" s="108">
        <f>-F999</f>
        <v>0</v>
      </c>
      <c r="F999" s="105">
        <v>0</v>
      </c>
      <c r="G999" s="100"/>
      <c r="H999" s="101"/>
      <c r="L999" t="str">
        <f t="shared" si="59"/>
        <v>REC only</v>
      </c>
      <c r="M999" t="str">
        <f t="shared" si="60"/>
        <v>Marengo - Marengo</v>
      </c>
      <c r="N999" t="str">
        <f t="shared" si="58"/>
        <v>2021 Surplus Applied to 2020</v>
      </c>
    </row>
    <row r="1000" spans="1:14" x14ac:dyDescent="0.25">
      <c r="A1000" s="79"/>
      <c r="B1000" s="2" t="str">
        <f>(G993-1) &amp; " Surplus Applied to " &amp; G993</f>
        <v>2021 Surplus Applied to 2022</v>
      </c>
      <c r="C1000" s="79"/>
      <c r="D1000" s="54"/>
      <c r="E1000" s="52"/>
      <c r="F1000" s="106">
        <f>-G1000</f>
        <v>0</v>
      </c>
      <c r="G1000" s="51">
        <v>0</v>
      </c>
      <c r="H1000" s="53"/>
      <c r="L1000" t="str">
        <f t="shared" si="59"/>
        <v>REC only</v>
      </c>
      <c r="M1000" t="str">
        <f t="shared" si="60"/>
        <v>Marengo - Marengo</v>
      </c>
      <c r="N1000" t="str">
        <f t="shared" si="58"/>
        <v>2021 Surplus Applied to 2022</v>
      </c>
    </row>
    <row r="1001" spans="1:14" x14ac:dyDescent="0.25">
      <c r="A1001" s="79"/>
      <c r="B1001" s="2" t="str">
        <f>G993 &amp; " Surplus Applied to " &amp; (G993-1)</f>
        <v>2022 Surplus Applied to 2021</v>
      </c>
      <c r="C1001" s="79"/>
      <c r="D1001" s="107"/>
      <c r="E1001" s="100"/>
      <c r="F1001" s="108">
        <f>-G1001</f>
        <v>0</v>
      </c>
      <c r="G1001" s="105">
        <v>0</v>
      </c>
      <c r="H1001" s="101"/>
      <c r="L1001" t="str">
        <f t="shared" si="59"/>
        <v>REC only</v>
      </c>
      <c r="M1001" t="str">
        <f t="shared" si="60"/>
        <v>Marengo - Marengo</v>
      </c>
      <c r="N1001" t="str">
        <f t="shared" si="58"/>
        <v>2022 Surplus Applied to 2021</v>
      </c>
    </row>
    <row r="1002" spans="1:14" x14ac:dyDescent="0.25">
      <c r="A1002" s="79"/>
      <c r="B1002" s="2" t="str">
        <f>(H993-1) &amp; " Surplus Applied to " &amp; H993</f>
        <v>2022 Surplus Applied to 2023</v>
      </c>
      <c r="C1002" s="79"/>
      <c r="D1002" s="54"/>
      <c r="E1002" s="52"/>
      <c r="F1002" s="52"/>
      <c r="G1002" s="106">
        <f>-H1002</f>
        <v>0</v>
      </c>
      <c r="H1002" s="55">
        <v>0</v>
      </c>
      <c r="L1002" t="str">
        <f t="shared" si="59"/>
        <v>REC only</v>
      </c>
      <c r="M1002" t="str">
        <f t="shared" si="60"/>
        <v>Marengo - Marengo</v>
      </c>
      <c r="N1002" t="str">
        <f t="shared" si="58"/>
        <v>2022 Surplus Applied to 2023</v>
      </c>
    </row>
    <row r="1003" spans="1:14" x14ac:dyDescent="0.25">
      <c r="A1003" s="79"/>
      <c r="B1003" s="2" t="str">
        <f>H993 &amp; " Surplus Applied to " &amp; (H993-1)</f>
        <v>2023 Surplus Applied to 2022</v>
      </c>
      <c r="C1003" s="79"/>
      <c r="D1003" s="109"/>
      <c r="E1003" s="110"/>
      <c r="F1003" s="110"/>
      <c r="G1003" s="111">
        <f>-H1003</f>
        <v>0</v>
      </c>
      <c r="H1003" s="112">
        <v>0</v>
      </c>
      <c r="L1003" t="str">
        <f t="shared" si="59"/>
        <v>REC only</v>
      </c>
      <c r="M1003" t="str">
        <f t="shared" si="60"/>
        <v>Marengo - Marengo</v>
      </c>
      <c r="N1003" t="str">
        <f t="shared" si="58"/>
        <v>2023 Surplus Applied to 2022</v>
      </c>
    </row>
    <row r="1004" spans="1:14" x14ac:dyDescent="0.25">
      <c r="A1004" s="79"/>
      <c r="B1004" s="1" t="s">
        <v>135</v>
      </c>
      <c r="C1004" s="79"/>
      <c r="D1004" s="94">
        <f>SUM(D994:D1003)</f>
        <v>0</v>
      </c>
      <c r="E1004" s="94">
        <f>SUM(E994:E1003)</f>
        <v>0</v>
      </c>
      <c r="F1004" s="94">
        <f>SUM(F994:F1003)</f>
        <v>0</v>
      </c>
      <c r="G1004" s="94">
        <f>SUM(G994:G1003)</f>
        <v>0</v>
      </c>
      <c r="H1004" s="94">
        <f>SUM(H994:H1003)</f>
        <v>0</v>
      </c>
      <c r="L1004" t="str">
        <f t="shared" si="59"/>
        <v>REC only</v>
      </c>
      <c r="M1004" t="str">
        <f t="shared" si="60"/>
        <v>Marengo - Marengo</v>
      </c>
      <c r="N1004" t="str">
        <f t="shared" si="58"/>
        <v>Net Surplus Adjustments</v>
      </c>
    </row>
    <row r="1005" spans="1:14" x14ac:dyDescent="0.25">
      <c r="A1005" s="79"/>
      <c r="B1005" s="95"/>
      <c r="C1005" s="79"/>
      <c r="D1005" s="94"/>
      <c r="E1005" s="94"/>
      <c r="F1005" s="94"/>
      <c r="G1005" s="94"/>
      <c r="H1005" s="94"/>
      <c r="L1005" t="str">
        <f t="shared" si="59"/>
        <v>REC only</v>
      </c>
      <c r="M1005" t="str">
        <f t="shared" si="60"/>
        <v>Marengo - Marengo</v>
      </c>
    </row>
    <row r="1006" spans="1:14" x14ac:dyDescent="0.25">
      <c r="A1006" s="79"/>
      <c r="B1006" s="1" t="s">
        <v>136</v>
      </c>
      <c r="C1006" s="82"/>
      <c r="D1006" s="113">
        <v>0</v>
      </c>
      <c r="E1006" s="114">
        <v>0</v>
      </c>
      <c r="F1006" s="114">
        <v>0</v>
      </c>
      <c r="G1006" s="114">
        <v>0</v>
      </c>
      <c r="H1006" s="115">
        <v>0</v>
      </c>
      <c r="L1006" t="str">
        <f t="shared" si="59"/>
        <v>REC only</v>
      </c>
      <c r="M1006" t="str">
        <f t="shared" si="60"/>
        <v>Marengo - Marengo</v>
      </c>
      <c r="N1006" t="str">
        <f t="shared" si="58"/>
        <v>Adjustment for Events Beyond Control</v>
      </c>
    </row>
    <row r="1007" spans="1:14" x14ac:dyDescent="0.25">
      <c r="A1007" s="79"/>
      <c r="B1007" s="95"/>
      <c r="C1007" s="79"/>
      <c r="D1007" s="94"/>
      <c r="E1007" s="94"/>
      <c r="F1007" s="94"/>
      <c r="G1007" s="94"/>
      <c r="H1007" s="94"/>
      <c r="L1007" t="str">
        <f t="shared" si="59"/>
        <v>REC only</v>
      </c>
      <c r="M1007" t="str">
        <f t="shared" si="60"/>
        <v>Marengo - Marengo</v>
      </c>
    </row>
    <row r="1008" spans="1:14" ht="18.75" x14ac:dyDescent="0.3">
      <c r="A1008" s="81" t="s">
        <v>150</v>
      </c>
      <c r="B1008" s="79"/>
      <c r="C1008" s="82"/>
      <c r="D1008" s="116">
        <f>SUM(D980,D985,D991,D1004,D1006)</f>
        <v>0</v>
      </c>
      <c r="E1008" s="116">
        <f>SUM(E980,E985,E991,E1004,E1006)</f>
        <v>10937</v>
      </c>
      <c r="F1008" s="116">
        <f>SUM(F980,F985,F991,F1004,F1006)</f>
        <v>0</v>
      </c>
      <c r="G1008" s="116">
        <f>SUM(G980,G985,G991,G1004,G1006)</f>
        <v>0</v>
      </c>
      <c r="H1008" s="117">
        <f>SUM(H980,H985,H991,H1004,H1006)</f>
        <v>0</v>
      </c>
      <c r="L1008" t="str">
        <f t="shared" si="59"/>
        <v>REC only</v>
      </c>
      <c r="M1008" t="str">
        <f t="shared" si="60"/>
        <v>Marengo - Marengo</v>
      </c>
    </row>
    <row r="1009" spans="1:14" x14ac:dyDescent="0.25">
      <c r="A1009" s="79"/>
      <c r="B1009" s="95"/>
      <c r="C1009" s="118" t="s">
        <v>138</v>
      </c>
      <c r="D1009" s="94">
        <v>0</v>
      </c>
      <c r="E1009" s="94">
        <v>10937</v>
      </c>
      <c r="F1009" s="94">
        <v>0</v>
      </c>
      <c r="G1009" s="94">
        <v>0</v>
      </c>
      <c r="H1009" s="94">
        <v>0</v>
      </c>
      <c r="L1009" t="str">
        <f t="shared" si="59"/>
        <v>REC only</v>
      </c>
      <c r="M1009" t="str">
        <f t="shared" si="60"/>
        <v>Marengo - Marengo</v>
      </c>
    </row>
    <row r="1010" spans="1:14" x14ac:dyDescent="0.25">
      <c r="A1010" s="79" t="str">
        <f>IF(ISBLANK(VLOOKUP($A974,tblFacility,MATCH("Notes",tvFacility,0),FALSE)),"",VLOOKUP($A974,tblFacility,MATCH("Notes",tvFacility,0),FALSE))</f>
        <v/>
      </c>
      <c r="B1010" s="79"/>
      <c r="C1010" s="79"/>
      <c r="D1010" s="80"/>
      <c r="E1010" s="80"/>
      <c r="F1010" s="80"/>
      <c r="G1010" s="80"/>
      <c r="H1010" s="80"/>
      <c r="L1010" t="str">
        <f t="shared" si="59"/>
        <v>REC only</v>
      </c>
      <c r="M1010" t="str">
        <f t="shared" si="60"/>
        <v>Marengo - Marengo</v>
      </c>
    </row>
    <row r="1011" spans="1:14" x14ac:dyDescent="0.25">
      <c r="L1011" t="str">
        <f t="shared" si="59"/>
        <v>REC only</v>
      </c>
      <c r="M1011" t="str">
        <f t="shared" si="60"/>
        <v>Marengo - Marengo</v>
      </c>
    </row>
    <row r="1012" spans="1:14" ht="21" x14ac:dyDescent="0.35">
      <c r="A1012" s="74">
        <f>A974+1</f>
        <v>26</v>
      </c>
      <c r="B1012" s="74"/>
      <c r="C1012" s="75" t="str">
        <f>VLOOKUP(A1012,tblFacility,MATCH("Facility Name",tvFacility,0),FALSE)</f>
        <v>Meadow Creek Wind Farm - Five Pine Project</v>
      </c>
      <c r="D1012" s="76"/>
      <c r="E1012" s="77"/>
      <c r="F1012" s="77"/>
      <c r="G1012" s="77"/>
      <c r="H1012" s="78"/>
      <c r="L1012" t="str">
        <f t="shared" si="59"/>
        <v>REC only</v>
      </c>
      <c r="M1012" t="str">
        <f>C1012</f>
        <v>Meadow Creek Wind Farm - Five Pine Project</v>
      </c>
    </row>
    <row r="1013" spans="1:14" x14ac:dyDescent="0.25">
      <c r="A1013" s="79"/>
      <c r="B1013" s="79"/>
      <c r="C1013" s="79" t="str">
        <f>VLOOKUP(A1012,tblFacility,MATCH("Facility Status",tvFacility,0),FALSE)</f>
        <v>REC only</v>
      </c>
      <c r="D1013" s="80"/>
      <c r="E1013" s="80"/>
      <c r="F1013" s="80"/>
      <c r="G1013" s="80"/>
      <c r="H1013" s="80"/>
      <c r="L1013" t="str">
        <f t="shared" si="59"/>
        <v>REC only</v>
      </c>
      <c r="M1013" t="str">
        <f t="shared" ref="M1013:M1049" si="61">M1012</f>
        <v>Meadow Creek Wind Farm - Five Pine Project</v>
      </c>
    </row>
    <row r="1014" spans="1:14" ht="18.75" x14ac:dyDescent="0.3">
      <c r="A1014" s="81" t="s">
        <v>146</v>
      </c>
      <c r="B1014" s="81"/>
      <c r="C1014" s="79"/>
      <c r="D1014" s="19">
        <f>E1014-1</f>
        <v>2019</v>
      </c>
      <c r="E1014" s="19">
        <f>F1014-1</f>
        <v>2020</v>
      </c>
      <c r="F1014" s="19">
        <f>G1014-1</f>
        <v>2021</v>
      </c>
      <c r="G1014" s="19">
        <f>H1014-1</f>
        <v>2022</v>
      </c>
      <c r="H1014" s="19">
        <f>nReportingYear</f>
        <v>2023</v>
      </c>
      <c r="L1014" t="str">
        <f t="shared" si="59"/>
        <v>REC only</v>
      </c>
      <c r="M1014" t="str">
        <f t="shared" si="61"/>
        <v>Meadow Creek Wind Farm - Five Pine Project</v>
      </c>
    </row>
    <row r="1015" spans="1:14" x14ac:dyDescent="0.25">
      <c r="A1015" s="79"/>
      <c r="B1015" s="2" t="str">
        <f>"Total MWh Produced from " &amp;C1012</f>
        <v>Total MWh Produced from Meadow Creek Wind Farm - Five Pine Project</v>
      </c>
      <c r="C1015" s="82"/>
      <c r="D1015" s="83">
        <f>VLOOKUP($A1012,tblTotalMWh,MATCH(D1014,tvTotalMWh,0),FALSE)</f>
        <v>25276</v>
      </c>
      <c r="E1015" s="83">
        <f>VLOOKUP($A1012,tblTotalMWh,MATCH(E1014,tvTotalMWh,0),FALSE)</f>
        <v>0</v>
      </c>
      <c r="F1015" s="83">
        <f>VLOOKUP($A1012,tblTotalMWh,MATCH(F1014,tvTotalMWh,0),FALSE)</f>
        <v>0</v>
      </c>
      <c r="G1015" s="83">
        <f>VLOOKUP($A1012,tblTotalMWh,MATCH(G1014,tvTotalMWh,0),FALSE)</f>
        <v>0</v>
      </c>
      <c r="H1015" s="84">
        <f>VLOOKUP($A1012,tblTotalMWh,MATCH(H1014,tvTotalMWh,0),FALSE)</f>
        <v>0</v>
      </c>
      <c r="L1015" t="str">
        <f t="shared" si="59"/>
        <v>REC only</v>
      </c>
      <c r="M1015" t="str">
        <f t="shared" si="61"/>
        <v>Meadow Creek Wind Farm - Five Pine Project</v>
      </c>
      <c r="N1015" t="str">
        <f t="shared" si="58"/>
        <v>Total MWh Produced from Meadow Creek Wind Farm - Five Pine Project</v>
      </c>
    </row>
    <row r="1016" spans="1:14" x14ac:dyDescent="0.25">
      <c r="A1016" s="79"/>
      <c r="B1016" s="2" t="s">
        <v>105</v>
      </c>
      <c r="C1016" s="82"/>
      <c r="D1016" s="218">
        <f>VLOOKUP($A1012,tblFacility,MATCH("% Qualifying under RCW 19.285",tvFacility,0),FALSE)</f>
        <v>1</v>
      </c>
      <c r="E1016" s="218">
        <f>VLOOKUP($A1012,tblFacility,MATCH("% Qualifying under RCW 19.285",tvFacility,0),FALSE)</f>
        <v>1</v>
      </c>
      <c r="F1016" s="218">
        <f>VLOOKUP($A1012,tblFacility,MATCH("% Qualifying under RCW 19.285",tvFacility,0),FALSE)</f>
        <v>1</v>
      </c>
      <c r="G1016" s="218">
        <f>VLOOKUP($A1012,tblFacility,MATCH("% Qualifying under RCW 19.285",tvFacility,0),FALSE)</f>
        <v>1</v>
      </c>
      <c r="H1016" s="219">
        <f>VLOOKUP($A1012,tblFacility,MATCH("% Qualifying under RCW 19.285",tvFacility,0),FALSE)</f>
        <v>1</v>
      </c>
      <c r="L1016" t="str">
        <f t="shared" si="59"/>
        <v>REC only</v>
      </c>
      <c r="M1016" t="str">
        <f t="shared" si="61"/>
        <v>Meadow Creek Wind Farm - Five Pine Project</v>
      </c>
      <c r="N1016" t="str">
        <f t="shared" si="58"/>
        <v>Percent of MWh Qualifying Under RCW 19.285</v>
      </c>
    </row>
    <row r="1017" spans="1:14" x14ac:dyDescent="0.25">
      <c r="A1017" s="79"/>
      <c r="B1017" s="2" t="s">
        <v>147</v>
      </c>
      <c r="C1017" s="82"/>
      <c r="D1017" s="85">
        <f>VLOOKUP($A1012,tblFacility,MATCH("% Qualifying Allocated to WA",tvFacility,0),FALSE)</f>
        <v>1</v>
      </c>
      <c r="E1017" s="85">
        <f>VLOOKUP($A1012,tblFacility,MATCH("% Qualifying Allocated to WA",tvFacility,0),FALSE)</f>
        <v>1</v>
      </c>
      <c r="F1017" s="85">
        <f>VLOOKUP($A1012,tblFacility,MATCH("% Qualifying Allocated to WA",tvFacility,0),FALSE)</f>
        <v>1</v>
      </c>
      <c r="G1017" s="85">
        <f>VLOOKUP($A1012,tblFacility,MATCH("% Qualifying Allocated to WA",tvFacility,0),FALSE)</f>
        <v>1</v>
      </c>
      <c r="H1017" s="86">
        <f>VLOOKUP($A1012,tblFacility,MATCH("% Qualifying Allocated to WA",tvFacility,0),FALSE)</f>
        <v>1</v>
      </c>
      <c r="L1017" t="str">
        <f t="shared" si="59"/>
        <v>REC only</v>
      </c>
      <c r="M1017" t="str">
        <f t="shared" si="61"/>
        <v>Meadow Creek Wind Farm - Five Pine Project</v>
      </c>
      <c r="N1017" t="str">
        <f t="shared" si="58"/>
        <v>Percent of Qualifying MWh Allocated to WA</v>
      </c>
    </row>
    <row r="1018" spans="1:14" x14ac:dyDescent="0.25">
      <c r="A1018" s="79"/>
      <c r="B1018" s="1" t="s">
        <v>104</v>
      </c>
      <c r="C1018" s="95"/>
      <c r="D1018" s="220">
        <f>ROUNDDOWN(D1015*D1016*D1017,0)</f>
        <v>25276</v>
      </c>
      <c r="E1018" s="220">
        <f>ROUNDDOWN(E1015*E1016*E1017,0)</f>
        <v>0</v>
      </c>
      <c r="F1018" s="220">
        <f>ROUNDDOWN(F1015*F1016*F1017,0)</f>
        <v>0</v>
      </c>
      <c r="G1018" s="220">
        <f>ROUNDDOWN(G1015*G1016*G1017,0)</f>
        <v>0</v>
      </c>
      <c r="H1018" s="220">
        <f>ROUNDDOWN(H1015*H1016*H1017,0)</f>
        <v>0</v>
      </c>
      <c r="L1018" t="str">
        <f t="shared" si="59"/>
        <v>REC only</v>
      </c>
      <c r="M1018" t="str">
        <f t="shared" si="61"/>
        <v>Meadow Creek Wind Farm - Five Pine Project</v>
      </c>
      <c r="N1018" t="str">
        <f t="shared" si="58"/>
        <v>Eligible MWh Available for RCW 19.285 Compliance</v>
      </c>
    </row>
    <row r="1019" spans="1:14" x14ac:dyDescent="0.25">
      <c r="A1019" s="79"/>
      <c r="B1019" s="79"/>
      <c r="C1019" s="79"/>
      <c r="D1019" s="87"/>
      <c r="E1019" s="87"/>
      <c r="F1019" s="87"/>
      <c r="G1019" s="88"/>
      <c r="H1019" s="89"/>
      <c r="L1019" t="str">
        <f t="shared" si="59"/>
        <v>REC only</v>
      </c>
      <c r="M1019" t="str">
        <f t="shared" si="61"/>
        <v>Meadow Creek Wind Farm - Five Pine Project</v>
      </c>
    </row>
    <row r="1020" spans="1:14" ht="18.75" x14ac:dyDescent="0.3">
      <c r="A1020" s="81" t="s">
        <v>148</v>
      </c>
      <c r="B1020" s="79"/>
      <c r="C1020" s="79"/>
      <c r="D1020" s="19">
        <f>E1020-1</f>
        <v>2019</v>
      </c>
      <c r="E1020" s="19">
        <f>F1020-1</f>
        <v>2020</v>
      </c>
      <c r="F1020" s="19">
        <f>G1020-1</f>
        <v>2021</v>
      </c>
      <c r="G1020" s="19">
        <f>H1020-1</f>
        <v>2022</v>
      </c>
      <c r="H1020" s="19">
        <f>nReportingYear</f>
        <v>2023</v>
      </c>
      <c r="L1020" t="str">
        <f t="shared" si="59"/>
        <v>REC only</v>
      </c>
      <c r="M1020" t="str">
        <f t="shared" si="61"/>
        <v>Meadow Creek Wind Farm - Five Pine Project</v>
      </c>
    </row>
    <row r="1021" spans="1:14" x14ac:dyDescent="0.25">
      <c r="A1021" s="79"/>
      <c r="B1021" s="2" t="s">
        <v>115</v>
      </c>
      <c r="C1021" s="82"/>
      <c r="D1021" s="124">
        <v>0</v>
      </c>
      <c r="E1021" s="125">
        <v>0</v>
      </c>
      <c r="F1021" s="125">
        <v>0</v>
      </c>
      <c r="G1021" s="125">
        <v>0</v>
      </c>
      <c r="H1021" s="126">
        <v>0</v>
      </c>
      <c r="L1021" t="str">
        <f t="shared" si="59"/>
        <v>REC only</v>
      </c>
      <c r="M1021" t="str">
        <f t="shared" si="61"/>
        <v>Meadow Creek Wind Farm - Five Pine Project</v>
      </c>
      <c r="N1021" t="str">
        <f t="shared" si="58"/>
        <v>Extra Apprenticeship Credit</v>
      </c>
    </row>
    <row r="1022" spans="1:14" x14ac:dyDescent="0.25">
      <c r="A1022" s="79"/>
      <c r="B1022" s="2" t="s">
        <v>119</v>
      </c>
      <c r="C1022" s="82"/>
      <c r="D1022" s="29">
        <v>0</v>
      </c>
      <c r="E1022" s="127">
        <v>0</v>
      </c>
      <c r="F1022" s="127">
        <v>0</v>
      </c>
      <c r="G1022" s="127">
        <v>0</v>
      </c>
      <c r="H1022" s="128">
        <v>0</v>
      </c>
      <c r="L1022" t="str">
        <f t="shared" si="59"/>
        <v>REC only</v>
      </c>
      <c r="M1022" t="str">
        <f t="shared" si="61"/>
        <v>Meadow Creek Wind Farm - Five Pine Project</v>
      </c>
      <c r="N1022" t="str">
        <f t="shared" si="58"/>
        <v>Distributed Generation Bonus</v>
      </c>
    </row>
    <row r="1023" spans="1:14" x14ac:dyDescent="0.25">
      <c r="A1023" s="79"/>
      <c r="B1023" s="1" t="s">
        <v>120</v>
      </c>
      <c r="C1023" s="95"/>
      <c r="D1023" s="90">
        <f>ROUND(D1021+D1022,0)</f>
        <v>0</v>
      </c>
      <c r="E1023" s="90">
        <f>ROUND(E1021+E1022,0)</f>
        <v>0</v>
      </c>
      <c r="F1023" s="90">
        <f>ROUND(F1021+F1022,0)</f>
        <v>0</v>
      </c>
      <c r="G1023" s="90">
        <f>ROUND(G1021+G1022,0)</f>
        <v>0</v>
      </c>
      <c r="H1023" s="90">
        <f>ROUND(H1021+H1022,0)</f>
        <v>0</v>
      </c>
      <c r="L1023" t="str">
        <f t="shared" si="59"/>
        <v>REC only</v>
      </c>
      <c r="M1023" t="str">
        <f t="shared" si="61"/>
        <v>Meadow Creek Wind Farm - Five Pine Project</v>
      </c>
      <c r="N1023" t="str">
        <f t="shared" ref="N1023:N1082" si="62">B1023</f>
        <v>Total Quantity from Non REC Eligible Generation</v>
      </c>
    </row>
    <row r="1024" spans="1:14" x14ac:dyDescent="0.25">
      <c r="A1024" s="79"/>
      <c r="B1024" s="79"/>
      <c r="C1024" s="79"/>
      <c r="D1024" s="91"/>
      <c r="E1024" s="91"/>
      <c r="F1024" s="91"/>
      <c r="G1024" s="91"/>
      <c r="H1024" s="92"/>
      <c r="L1024" t="str">
        <f t="shared" ref="L1024:L1087" si="63">VLOOKUP(M1024,$B$5:$D$48,3)</f>
        <v>REC only</v>
      </c>
      <c r="M1024" t="str">
        <f t="shared" si="61"/>
        <v>Meadow Creek Wind Farm - Five Pine Project</v>
      </c>
    </row>
    <row r="1025" spans="1:14" ht="18.75" x14ac:dyDescent="0.3">
      <c r="A1025" s="81" t="s">
        <v>149</v>
      </c>
      <c r="B1025" s="79"/>
      <c r="C1025" s="79"/>
      <c r="D1025" s="19">
        <f>E1025-1</f>
        <v>2019</v>
      </c>
      <c r="E1025" s="19">
        <f>F1025-1</f>
        <v>2020</v>
      </c>
      <c r="F1025" s="19">
        <f>G1025-1</f>
        <v>2021</v>
      </c>
      <c r="G1025" s="19">
        <f>H1025-1</f>
        <v>2022</v>
      </c>
      <c r="H1025" s="19">
        <f>nReportingYear</f>
        <v>2023</v>
      </c>
      <c r="L1025" t="str">
        <f t="shared" si="63"/>
        <v>REC only</v>
      </c>
      <c r="M1025" t="str">
        <f t="shared" si="61"/>
        <v>Meadow Creek Wind Farm - Five Pine Project</v>
      </c>
    </row>
    <row r="1026" spans="1:14" x14ac:dyDescent="0.25">
      <c r="A1026" s="79"/>
      <c r="B1026" s="2" t="s">
        <v>140</v>
      </c>
      <c r="C1026" s="82"/>
      <c r="D1026" s="83">
        <f>-VLOOKUP($A1012,tblSales,MATCH(D1025,tvSales,0),FALSE)</f>
        <v>0</v>
      </c>
      <c r="E1026" s="83">
        <f>-VLOOKUP($A1012,tblSales,MATCH(E1025,tvSales,0),FALSE)</f>
        <v>0</v>
      </c>
      <c r="F1026" s="83">
        <f>-VLOOKUP($A1012,tblSales,MATCH(F1025,tvSales,0),FALSE)</f>
        <v>0</v>
      </c>
      <c r="G1026" s="83">
        <f>-VLOOKUP($A1012,tblSales,MATCH(G1025,tvSales,0),FALSE)</f>
        <v>0</v>
      </c>
      <c r="H1026" s="84">
        <f>-VLOOKUP($A1012,tblSales,MATCH(H1025,tvSales,0),FALSE)</f>
        <v>0</v>
      </c>
      <c r="L1026" t="str">
        <f t="shared" si="63"/>
        <v>REC only</v>
      </c>
      <c r="M1026" t="str">
        <f t="shared" si="61"/>
        <v>Meadow Creek Wind Farm - Five Pine Project</v>
      </c>
      <c r="N1026" t="str">
        <f t="shared" si="62"/>
        <v>Quantity of RECs Sold</v>
      </c>
    </row>
    <row r="1027" spans="1:14" x14ac:dyDescent="0.25">
      <c r="A1027" s="79"/>
      <c r="B1027" s="93" t="s">
        <v>141</v>
      </c>
      <c r="C1027" s="8"/>
      <c r="D1027" s="119">
        <v>0</v>
      </c>
      <c r="E1027" s="119">
        <v>0</v>
      </c>
      <c r="F1027" s="119">
        <v>0</v>
      </c>
      <c r="G1027" s="119">
        <v>0</v>
      </c>
      <c r="H1027" s="120">
        <v>0</v>
      </c>
      <c r="L1027" t="str">
        <f t="shared" si="63"/>
        <v>REC only</v>
      </c>
      <c r="M1027" t="str">
        <f t="shared" si="61"/>
        <v>Meadow Creek Wind Farm - Five Pine Project</v>
      </c>
      <c r="N1027" t="str">
        <f t="shared" si="62"/>
        <v>Bonus Incentives Transferred</v>
      </c>
    </row>
    <row r="1028" spans="1:14" x14ac:dyDescent="0.25">
      <c r="A1028" s="79"/>
      <c r="B1028" s="93" t="s">
        <v>142</v>
      </c>
      <c r="D1028" s="121">
        <f>IF(VLOOKUP($A1012,tblFacility,MATCH("Extra Apprenticeship Credit Eligibility",tvFacility,0),FALSE)="Y",ROUND(nApprenticeshipBonus*D1026,0),0)</f>
        <v>0</v>
      </c>
      <c r="E1028" s="122">
        <f>IF(VLOOKUP($A1012,tblFacility,MATCH("Extra Apprenticeship Credit Eligibility",tvFacility,0),FALSE)="Y",ROUND(nApprenticeshipBonus*E1026,0),0)</f>
        <v>0</v>
      </c>
      <c r="F1028" s="122">
        <f>IF(VLOOKUP($A1012,tblFacility,MATCH("Extra Apprenticeship Credit Eligibility",tvFacility,0),FALSE)="Y",ROUND(nApprenticeshipBonus*F1026,0),0)</f>
        <v>0</v>
      </c>
      <c r="G1028" s="122">
        <f>IF(VLOOKUP($A1012,tblFacility,MATCH("Extra Apprenticeship Credit Eligibility",tvFacility,0),FALSE)="Y",ROUND(nApprenticeshipBonus*G1026,0),0)</f>
        <v>0</v>
      </c>
      <c r="H1028" s="123">
        <f>IF(VLOOKUP($A1012,tblFacility,MATCH("Extra Apprenticeship Credit Eligibility",tvFacility,0),FALSE)="Y",ROUND(nApprenticeshipBonus*H1026,0),0)</f>
        <v>0</v>
      </c>
      <c r="L1028" t="str">
        <f t="shared" si="63"/>
        <v>REC only</v>
      </c>
      <c r="M1028" t="str">
        <f t="shared" si="61"/>
        <v>Meadow Creek Wind Farm - Five Pine Project</v>
      </c>
      <c r="N1028" t="str">
        <f t="shared" si="62"/>
        <v>Bonus Incentives Not Realized</v>
      </c>
    </row>
    <row r="1029" spans="1:14" x14ac:dyDescent="0.25">
      <c r="A1029" s="79"/>
      <c r="B1029" s="1" t="s">
        <v>143</v>
      </c>
      <c r="C1029" s="79"/>
      <c r="D1029" s="94">
        <f>SUM(D1026:D1028)</f>
        <v>0</v>
      </c>
      <c r="E1029" s="94">
        <f>SUM(E1026:E1028)</f>
        <v>0</v>
      </c>
      <c r="F1029" s="94">
        <f>SUM(F1026:F1028)</f>
        <v>0</v>
      </c>
      <c r="G1029" s="94">
        <f>SUM(G1026:G1028)</f>
        <v>0</v>
      </c>
      <c r="H1029" s="94">
        <f>SUM(H1026:H1028)</f>
        <v>0</v>
      </c>
      <c r="L1029" t="str">
        <f t="shared" si="63"/>
        <v>REC only</v>
      </c>
      <c r="M1029" t="str">
        <f t="shared" si="61"/>
        <v>Meadow Creek Wind Farm - Five Pine Project</v>
      </c>
      <c r="N1029" t="str">
        <f t="shared" si="62"/>
        <v>Total Sold / Transferred / Unrealized</v>
      </c>
    </row>
    <row r="1030" spans="1:14" x14ac:dyDescent="0.25">
      <c r="A1030" s="79"/>
      <c r="B1030" s="95"/>
      <c r="C1030" s="79"/>
      <c r="D1030" s="88"/>
      <c r="E1030" s="88"/>
      <c r="F1030" s="88"/>
      <c r="G1030" s="88"/>
      <c r="H1030" s="94"/>
      <c r="L1030" t="str">
        <f t="shared" si="63"/>
        <v>REC only</v>
      </c>
      <c r="M1030" t="str">
        <f t="shared" si="61"/>
        <v>Meadow Creek Wind Farm - Five Pine Project</v>
      </c>
    </row>
    <row r="1031" spans="1:14" ht="18.75" x14ac:dyDescent="0.3">
      <c r="A1031" s="81" t="s">
        <v>134</v>
      </c>
      <c r="B1031" s="79"/>
      <c r="C1031" s="79"/>
      <c r="D1031" s="19">
        <f>E1031-1</f>
        <v>2019</v>
      </c>
      <c r="E1031" s="19">
        <f>F1031-1</f>
        <v>2020</v>
      </c>
      <c r="F1031" s="19">
        <f>G1031-1</f>
        <v>2021</v>
      </c>
      <c r="G1031" s="19">
        <f>H1031-1</f>
        <v>2022</v>
      </c>
      <c r="H1031" s="19">
        <f>nReportingYear</f>
        <v>2023</v>
      </c>
      <c r="L1031" t="str">
        <f t="shared" si="63"/>
        <v>REC only</v>
      </c>
      <c r="M1031" t="str">
        <f t="shared" si="61"/>
        <v>Meadow Creek Wind Farm - Five Pine Project</v>
      </c>
    </row>
    <row r="1032" spans="1:14" x14ac:dyDescent="0.25">
      <c r="A1032" s="79"/>
      <c r="B1032" s="2" t="str">
        <f>(D1031-1) &amp; " Surplus Applied to " &amp; D1031</f>
        <v>2018 Surplus Applied to 2019</v>
      </c>
      <c r="C1032" s="79"/>
      <c r="D1032" s="96">
        <v>0</v>
      </c>
      <c r="E1032" s="97"/>
      <c r="F1032" s="97"/>
      <c r="G1032" s="97"/>
      <c r="H1032" s="98"/>
      <c r="L1032" t="str">
        <f t="shared" si="63"/>
        <v>REC only</v>
      </c>
      <c r="M1032" t="str">
        <f t="shared" si="61"/>
        <v>Meadow Creek Wind Farm - Five Pine Project</v>
      </c>
      <c r="N1032" t="str">
        <f t="shared" si="62"/>
        <v>2018 Surplus Applied to 2019</v>
      </c>
    </row>
    <row r="1033" spans="1:14" x14ac:dyDescent="0.25">
      <c r="A1033" s="79"/>
      <c r="B1033" s="2" t="str">
        <f>D1031 &amp; " Surplus Applied to " &amp; (D1031-1)</f>
        <v>2019 Surplus Applied to 2018</v>
      </c>
      <c r="C1033" s="79"/>
      <c r="D1033" s="99">
        <v>0</v>
      </c>
      <c r="E1033" s="100"/>
      <c r="F1033" s="100"/>
      <c r="G1033" s="100"/>
      <c r="H1033" s="101"/>
      <c r="L1033" t="str">
        <f t="shared" si="63"/>
        <v>REC only</v>
      </c>
      <c r="M1033" t="str">
        <f t="shared" si="61"/>
        <v>Meadow Creek Wind Farm - Five Pine Project</v>
      </c>
      <c r="N1033" t="str">
        <f t="shared" si="62"/>
        <v>2019 Surplus Applied to 2018</v>
      </c>
    </row>
    <row r="1034" spans="1:14" x14ac:dyDescent="0.25">
      <c r="A1034" s="79"/>
      <c r="B1034" s="2" t="str">
        <f>(E1031-1) &amp; " Surplus Applied to " &amp; E1031</f>
        <v>2019 Surplus Applied to 2020</v>
      </c>
      <c r="C1034" s="79"/>
      <c r="D1034" s="102">
        <f>-E1034</f>
        <v>-25276</v>
      </c>
      <c r="E1034" s="103">
        <v>25276</v>
      </c>
      <c r="F1034" s="48"/>
      <c r="G1034" s="48"/>
      <c r="H1034" s="49"/>
      <c r="L1034" t="str">
        <f t="shared" si="63"/>
        <v>REC only</v>
      </c>
      <c r="M1034" t="str">
        <f t="shared" si="61"/>
        <v>Meadow Creek Wind Farm - Five Pine Project</v>
      </c>
      <c r="N1034" t="str">
        <f t="shared" si="62"/>
        <v>2019 Surplus Applied to 2020</v>
      </c>
    </row>
    <row r="1035" spans="1:14" x14ac:dyDescent="0.25">
      <c r="A1035" s="79"/>
      <c r="B1035" s="2" t="str">
        <f>E1031 &amp; " Surplus Applied to " &amp; (E1031-1)</f>
        <v>2020 Surplus Applied to 2019</v>
      </c>
      <c r="C1035" s="79"/>
      <c r="D1035" s="104">
        <f>-E1035</f>
        <v>0</v>
      </c>
      <c r="E1035" s="105">
        <v>0</v>
      </c>
      <c r="F1035" s="100"/>
      <c r="G1035" s="100"/>
      <c r="H1035" s="101"/>
      <c r="L1035" t="str">
        <f t="shared" si="63"/>
        <v>REC only</v>
      </c>
      <c r="M1035" t="str">
        <f t="shared" si="61"/>
        <v>Meadow Creek Wind Farm - Five Pine Project</v>
      </c>
      <c r="N1035" t="str">
        <f t="shared" si="62"/>
        <v>2020 Surplus Applied to 2019</v>
      </c>
    </row>
    <row r="1036" spans="1:14" x14ac:dyDescent="0.25">
      <c r="A1036" s="79"/>
      <c r="B1036" s="2" t="str">
        <f>(F1031-1) &amp; " Surplus Applied to " &amp; F1031</f>
        <v>2020 Surplus Applied to 2021</v>
      </c>
      <c r="C1036" s="79"/>
      <c r="D1036" s="54"/>
      <c r="E1036" s="106">
        <f>-F1036</f>
        <v>0</v>
      </c>
      <c r="F1036" s="51">
        <v>0</v>
      </c>
      <c r="G1036" s="52"/>
      <c r="H1036" s="53"/>
      <c r="L1036" t="str">
        <f t="shared" si="63"/>
        <v>REC only</v>
      </c>
      <c r="M1036" t="str">
        <f t="shared" si="61"/>
        <v>Meadow Creek Wind Farm - Five Pine Project</v>
      </c>
      <c r="N1036" t="str">
        <f t="shared" si="62"/>
        <v>2020 Surplus Applied to 2021</v>
      </c>
    </row>
    <row r="1037" spans="1:14" x14ac:dyDescent="0.25">
      <c r="A1037" s="79"/>
      <c r="B1037" s="2" t="str">
        <f>F1031 &amp; " Surplus Applied to " &amp; (F1031-1)</f>
        <v>2021 Surplus Applied to 2020</v>
      </c>
      <c r="C1037" s="79"/>
      <c r="D1037" s="107"/>
      <c r="E1037" s="108">
        <f>-F1037</f>
        <v>0</v>
      </c>
      <c r="F1037" s="105">
        <v>0</v>
      </c>
      <c r="G1037" s="100"/>
      <c r="H1037" s="101"/>
      <c r="L1037" t="str">
        <f t="shared" si="63"/>
        <v>REC only</v>
      </c>
      <c r="M1037" t="str">
        <f t="shared" si="61"/>
        <v>Meadow Creek Wind Farm - Five Pine Project</v>
      </c>
      <c r="N1037" t="str">
        <f t="shared" si="62"/>
        <v>2021 Surplus Applied to 2020</v>
      </c>
    </row>
    <row r="1038" spans="1:14" x14ac:dyDescent="0.25">
      <c r="A1038" s="79"/>
      <c r="B1038" s="2" t="str">
        <f>(G1031-1) &amp; " Surplus Applied to " &amp; G1031</f>
        <v>2021 Surplus Applied to 2022</v>
      </c>
      <c r="C1038" s="79"/>
      <c r="D1038" s="54"/>
      <c r="E1038" s="52"/>
      <c r="F1038" s="106">
        <f>-G1038</f>
        <v>0</v>
      </c>
      <c r="G1038" s="51">
        <v>0</v>
      </c>
      <c r="H1038" s="53"/>
      <c r="L1038" t="str">
        <f t="shared" si="63"/>
        <v>REC only</v>
      </c>
      <c r="M1038" t="str">
        <f t="shared" si="61"/>
        <v>Meadow Creek Wind Farm - Five Pine Project</v>
      </c>
      <c r="N1038" t="str">
        <f t="shared" si="62"/>
        <v>2021 Surplus Applied to 2022</v>
      </c>
    </row>
    <row r="1039" spans="1:14" x14ac:dyDescent="0.25">
      <c r="A1039" s="79"/>
      <c r="B1039" s="2" t="str">
        <f>G1031 &amp; " Surplus Applied to " &amp; (G1031-1)</f>
        <v>2022 Surplus Applied to 2021</v>
      </c>
      <c r="C1039" s="79"/>
      <c r="D1039" s="107"/>
      <c r="E1039" s="100"/>
      <c r="F1039" s="108">
        <f>-G1039</f>
        <v>0</v>
      </c>
      <c r="G1039" s="105">
        <v>0</v>
      </c>
      <c r="H1039" s="101"/>
      <c r="L1039" t="str">
        <f t="shared" si="63"/>
        <v>REC only</v>
      </c>
      <c r="M1039" t="str">
        <f t="shared" si="61"/>
        <v>Meadow Creek Wind Farm - Five Pine Project</v>
      </c>
      <c r="N1039" t="str">
        <f t="shared" si="62"/>
        <v>2022 Surplus Applied to 2021</v>
      </c>
    </row>
    <row r="1040" spans="1:14" x14ac:dyDescent="0.25">
      <c r="A1040" s="79"/>
      <c r="B1040" s="2" t="str">
        <f>(H1031-1) &amp; " Surplus Applied to " &amp; H1031</f>
        <v>2022 Surplus Applied to 2023</v>
      </c>
      <c r="C1040" s="79"/>
      <c r="D1040" s="54"/>
      <c r="E1040" s="52"/>
      <c r="F1040" s="52"/>
      <c r="G1040" s="106">
        <f>-H1040</f>
        <v>0</v>
      </c>
      <c r="H1040" s="55">
        <v>0</v>
      </c>
      <c r="L1040" t="str">
        <f t="shared" si="63"/>
        <v>REC only</v>
      </c>
      <c r="M1040" t="str">
        <f t="shared" si="61"/>
        <v>Meadow Creek Wind Farm - Five Pine Project</v>
      </c>
      <c r="N1040" t="str">
        <f t="shared" si="62"/>
        <v>2022 Surplus Applied to 2023</v>
      </c>
    </row>
    <row r="1041" spans="1:14" x14ac:dyDescent="0.25">
      <c r="A1041" s="79"/>
      <c r="B1041" s="2" t="str">
        <f>H1031 &amp; " Surplus Applied to " &amp; (H1031-1)</f>
        <v>2023 Surplus Applied to 2022</v>
      </c>
      <c r="C1041" s="79"/>
      <c r="D1041" s="109"/>
      <c r="E1041" s="110"/>
      <c r="F1041" s="110"/>
      <c r="G1041" s="111">
        <f>-H1041</f>
        <v>0</v>
      </c>
      <c r="H1041" s="112">
        <v>0</v>
      </c>
      <c r="L1041" t="str">
        <f t="shared" si="63"/>
        <v>REC only</v>
      </c>
      <c r="M1041" t="str">
        <f t="shared" si="61"/>
        <v>Meadow Creek Wind Farm - Five Pine Project</v>
      </c>
      <c r="N1041" t="str">
        <f t="shared" si="62"/>
        <v>2023 Surplus Applied to 2022</v>
      </c>
    </row>
    <row r="1042" spans="1:14" x14ac:dyDescent="0.25">
      <c r="A1042" s="79"/>
      <c r="B1042" s="1" t="s">
        <v>135</v>
      </c>
      <c r="C1042" s="79"/>
      <c r="D1042" s="94">
        <f>SUM(D1032:D1041)</f>
        <v>-25276</v>
      </c>
      <c r="E1042" s="94">
        <f>SUM(E1032:E1041)</f>
        <v>25276</v>
      </c>
      <c r="F1042" s="94">
        <f>SUM(F1032:F1041)</f>
        <v>0</v>
      </c>
      <c r="G1042" s="94">
        <f>SUM(G1032:G1041)</f>
        <v>0</v>
      </c>
      <c r="H1042" s="94">
        <f>SUM(H1032:H1041)</f>
        <v>0</v>
      </c>
      <c r="L1042" t="str">
        <f t="shared" si="63"/>
        <v>REC only</v>
      </c>
      <c r="M1042" t="str">
        <f t="shared" si="61"/>
        <v>Meadow Creek Wind Farm - Five Pine Project</v>
      </c>
      <c r="N1042" t="str">
        <f t="shared" si="62"/>
        <v>Net Surplus Adjustments</v>
      </c>
    </row>
    <row r="1043" spans="1:14" x14ac:dyDescent="0.25">
      <c r="A1043" s="79"/>
      <c r="B1043" s="95"/>
      <c r="C1043" s="79"/>
      <c r="D1043" s="94"/>
      <c r="E1043" s="94"/>
      <c r="F1043" s="94"/>
      <c r="G1043" s="94"/>
      <c r="H1043" s="94"/>
      <c r="L1043" t="str">
        <f t="shared" si="63"/>
        <v>REC only</v>
      </c>
      <c r="M1043" t="str">
        <f t="shared" si="61"/>
        <v>Meadow Creek Wind Farm - Five Pine Project</v>
      </c>
    </row>
    <row r="1044" spans="1:14" x14ac:dyDescent="0.25">
      <c r="A1044" s="79"/>
      <c r="B1044" s="1" t="s">
        <v>136</v>
      </c>
      <c r="C1044" s="82"/>
      <c r="D1044" s="113">
        <v>0</v>
      </c>
      <c r="E1044" s="114">
        <v>0</v>
      </c>
      <c r="F1044" s="114">
        <v>0</v>
      </c>
      <c r="G1044" s="114">
        <v>0</v>
      </c>
      <c r="H1044" s="115">
        <v>0</v>
      </c>
      <c r="L1044" t="str">
        <f t="shared" si="63"/>
        <v>REC only</v>
      </c>
      <c r="M1044" t="str">
        <f t="shared" si="61"/>
        <v>Meadow Creek Wind Farm - Five Pine Project</v>
      </c>
      <c r="N1044" t="str">
        <f t="shared" si="62"/>
        <v>Adjustment for Events Beyond Control</v>
      </c>
    </row>
    <row r="1045" spans="1:14" x14ac:dyDescent="0.25">
      <c r="A1045" s="79"/>
      <c r="B1045" s="95"/>
      <c r="C1045" s="79"/>
      <c r="D1045" s="94"/>
      <c r="E1045" s="94"/>
      <c r="F1045" s="94"/>
      <c r="G1045" s="94"/>
      <c r="H1045" s="94"/>
      <c r="L1045" t="str">
        <f t="shared" si="63"/>
        <v>REC only</v>
      </c>
      <c r="M1045" t="str">
        <f t="shared" si="61"/>
        <v>Meadow Creek Wind Farm - Five Pine Project</v>
      </c>
    </row>
    <row r="1046" spans="1:14" ht="18.75" x14ac:dyDescent="0.3">
      <c r="A1046" s="81" t="s">
        <v>150</v>
      </c>
      <c r="B1046" s="79"/>
      <c r="C1046" s="82"/>
      <c r="D1046" s="116">
        <f>SUM(D1018,D1023,D1029,D1042,D1044)</f>
        <v>0</v>
      </c>
      <c r="E1046" s="116">
        <f>SUM(E1018,E1023,E1029,E1042,E1044)</f>
        <v>25276</v>
      </c>
      <c r="F1046" s="116">
        <f>SUM(F1018,F1023,F1029,F1042,F1044)</f>
        <v>0</v>
      </c>
      <c r="G1046" s="116">
        <f>SUM(G1018,G1023,G1029,G1042,G1044)</f>
        <v>0</v>
      </c>
      <c r="H1046" s="117">
        <f>SUM(H1018,H1023,H1029,H1042,H1044)</f>
        <v>0</v>
      </c>
      <c r="L1046" t="str">
        <f t="shared" si="63"/>
        <v>REC only</v>
      </c>
      <c r="M1046" t="str">
        <f t="shared" si="61"/>
        <v>Meadow Creek Wind Farm - Five Pine Project</v>
      </c>
    </row>
    <row r="1047" spans="1:14" x14ac:dyDescent="0.25">
      <c r="A1047" s="79"/>
      <c r="B1047" s="95"/>
      <c r="C1047" s="118" t="s">
        <v>138</v>
      </c>
      <c r="D1047" s="94">
        <v>0</v>
      </c>
      <c r="E1047" s="94">
        <v>25276</v>
      </c>
      <c r="F1047" s="94">
        <v>0</v>
      </c>
      <c r="G1047" s="94">
        <v>0</v>
      </c>
      <c r="H1047" s="94">
        <v>0</v>
      </c>
      <c r="L1047" t="str">
        <f t="shared" si="63"/>
        <v>REC only</v>
      </c>
      <c r="M1047" t="str">
        <f t="shared" si="61"/>
        <v>Meadow Creek Wind Farm - Five Pine Project</v>
      </c>
    </row>
    <row r="1048" spans="1:14" x14ac:dyDescent="0.25">
      <c r="A1048" s="79" t="str">
        <f>IF(ISBLANK(VLOOKUP($A1012,tblFacility,MATCH("Notes",tvFacility,0),FALSE)),"",VLOOKUP($A1012,tblFacility,MATCH("Notes",tvFacility,0),FALSE))</f>
        <v/>
      </c>
      <c r="B1048" s="79"/>
      <c r="C1048" s="79"/>
      <c r="D1048" s="80"/>
      <c r="E1048" s="80"/>
      <c r="F1048" s="80"/>
      <c r="G1048" s="80"/>
      <c r="H1048" s="80"/>
      <c r="L1048" t="str">
        <f t="shared" si="63"/>
        <v>REC only</v>
      </c>
      <c r="M1048" t="str">
        <f t="shared" si="61"/>
        <v>Meadow Creek Wind Farm - Five Pine Project</v>
      </c>
    </row>
    <row r="1049" spans="1:14" x14ac:dyDescent="0.25">
      <c r="L1049" t="str">
        <f t="shared" si="63"/>
        <v>REC only</v>
      </c>
      <c r="M1049" t="str">
        <f t="shared" si="61"/>
        <v>Meadow Creek Wind Farm - Five Pine Project</v>
      </c>
    </row>
    <row r="1050" spans="1:14" ht="21" x14ac:dyDescent="0.35">
      <c r="A1050" s="74">
        <f>A1012+1</f>
        <v>27</v>
      </c>
      <c r="B1050" s="74"/>
      <c r="C1050" s="75" t="str">
        <f>VLOOKUP(A1050,tblFacility,MATCH("Facility Name",tvFacility,0),FALSE)</f>
        <v>Meadow Creek Wind Farm - North Point Wind Farm</v>
      </c>
      <c r="D1050" s="76"/>
      <c r="E1050" s="77"/>
      <c r="F1050" s="77"/>
      <c r="G1050" s="77"/>
      <c r="H1050" s="78"/>
      <c r="L1050" t="str">
        <f t="shared" si="63"/>
        <v>REC only</v>
      </c>
      <c r="M1050" t="str">
        <f>C1050</f>
        <v>Meadow Creek Wind Farm - North Point Wind Farm</v>
      </c>
    </row>
    <row r="1051" spans="1:14" x14ac:dyDescent="0.25">
      <c r="A1051" s="79"/>
      <c r="B1051" s="79"/>
      <c r="C1051" s="79" t="str">
        <f>VLOOKUP(A1050,tblFacility,MATCH("Facility Status",tvFacility,0),FALSE)</f>
        <v>REC only</v>
      </c>
      <c r="D1051" s="80"/>
      <c r="E1051" s="80"/>
      <c r="F1051" s="80"/>
      <c r="G1051" s="80"/>
      <c r="H1051" s="80"/>
      <c r="L1051" t="str">
        <f t="shared" si="63"/>
        <v>REC only</v>
      </c>
      <c r="M1051" t="str">
        <f t="shared" ref="M1051:M1087" si="64">M1050</f>
        <v>Meadow Creek Wind Farm - North Point Wind Farm</v>
      </c>
    </row>
    <row r="1052" spans="1:14" ht="18.75" x14ac:dyDescent="0.3">
      <c r="A1052" s="81" t="s">
        <v>146</v>
      </c>
      <c r="B1052" s="81"/>
      <c r="C1052" s="79"/>
      <c r="D1052" s="19">
        <f>E1052-1</f>
        <v>2019</v>
      </c>
      <c r="E1052" s="19">
        <f>F1052-1</f>
        <v>2020</v>
      </c>
      <c r="F1052" s="19">
        <f>G1052-1</f>
        <v>2021</v>
      </c>
      <c r="G1052" s="19">
        <f>H1052-1</f>
        <v>2022</v>
      </c>
      <c r="H1052" s="19">
        <f>nReportingYear</f>
        <v>2023</v>
      </c>
      <c r="L1052" t="str">
        <f t="shared" si="63"/>
        <v>REC only</v>
      </c>
      <c r="M1052" t="str">
        <f t="shared" si="64"/>
        <v>Meadow Creek Wind Farm - North Point Wind Farm</v>
      </c>
    </row>
    <row r="1053" spans="1:14" x14ac:dyDescent="0.25">
      <c r="A1053" s="79"/>
      <c r="B1053" s="2" t="str">
        <f>"Total MWh Produced from " &amp;C1050</f>
        <v>Total MWh Produced from Meadow Creek Wind Farm - North Point Wind Farm</v>
      </c>
      <c r="C1053" s="82"/>
      <c r="D1053" s="83">
        <f>VLOOKUP($A1050,tblTotalMWh,MATCH(D1052,tvTotalMWh,0),FALSE)</f>
        <v>49724</v>
      </c>
      <c r="E1053" s="83">
        <f>VLOOKUP($A1050,tblTotalMWh,MATCH(E1052,tvTotalMWh,0),FALSE)</f>
        <v>0</v>
      </c>
      <c r="F1053" s="83">
        <f>VLOOKUP($A1050,tblTotalMWh,MATCH(F1052,tvTotalMWh,0),FALSE)</f>
        <v>0</v>
      </c>
      <c r="G1053" s="83">
        <f>VLOOKUP($A1050,tblTotalMWh,MATCH(G1052,tvTotalMWh,0),FALSE)</f>
        <v>0</v>
      </c>
      <c r="H1053" s="84">
        <f>VLOOKUP($A1050,tblTotalMWh,MATCH(H1052,tvTotalMWh,0),FALSE)</f>
        <v>0</v>
      </c>
      <c r="L1053" t="str">
        <f t="shared" si="63"/>
        <v>REC only</v>
      </c>
      <c r="M1053" t="str">
        <f t="shared" si="64"/>
        <v>Meadow Creek Wind Farm - North Point Wind Farm</v>
      </c>
      <c r="N1053" t="str">
        <f t="shared" si="62"/>
        <v>Total MWh Produced from Meadow Creek Wind Farm - North Point Wind Farm</v>
      </c>
    </row>
    <row r="1054" spans="1:14" x14ac:dyDescent="0.25">
      <c r="A1054" s="79"/>
      <c r="B1054" s="2" t="s">
        <v>105</v>
      </c>
      <c r="C1054" s="82"/>
      <c r="D1054" s="218">
        <f>VLOOKUP($A1050,tblFacility,MATCH("% Qualifying under RCW 19.285",tvFacility,0),FALSE)</f>
        <v>1</v>
      </c>
      <c r="E1054" s="218">
        <f>VLOOKUP($A1050,tblFacility,MATCH("% Qualifying under RCW 19.285",tvFacility,0),FALSE)</f>
        <v>1</v>
      </c>
      <c r="F1054" s="218">
        <f>VLOOKUP($A1050,tblFacility,MATCH("% Qualifying under RCW 19.285",tvFacility,0),FALSE)</f>
        <v>1</v>
      </c>
      <c r="G1054" s="218">
        <f>VLOOKUP($A1050,tblFacility,MATCH("% Qualifying under RCW 19.285",tvFacility,0),FALSE)</f>
        <v>1</v>
      </c>
      <c r="H1054" s="219">
        <f>VLOOKUP($A1050,tblFacility,MATCH("% Qualifying under RCW 19.285",tvFacility,0),FALSE)</f>
        <v>1</v>
      </c>
      <c r="L1054" t="str">
        <f t="shared" si="63"/>
        <v>REC only</v>
      </c>
      <c r="M1054" t="str">
        <f t="shared" si="64"/>
        <v>Meadow Creek Wind Farm - North Point Wind Farm</v>
      </c>
      <c r="N1054" t="str">
        <f t="shared" si="62"/>
        <v>Percent of MWh Qualifying Under RCW 19.285</v>
      </c>
    </row>
    <row r="1055" spans="1:14" x14ac:dyDescent="0.25">
      <c r="A1055" s="79"/>
      <c r="B1055" s="2" t="s">
        <v>147</v>
      </c>
      <c r="C1055" s="82"/>
      <c r="D1055" s="85">
        <f>VLOOKUP($A1050,tblFacility,MATCH("% Qualifying Allocated to WA",tvFacility,0),FALSE)</f>
        <v>1</v>
      </c>
      <c r="E1055" s="85">
        <f>VLOOKUP($A1050,tblFacility,MATCH("% Qualifying Allocated to WA",tvFacility,0),FALSE)</f>
        <v>1</v>
      </c>
      <c r="F1055" s="85">
        <f>VLOOKUP($A1050,tblFacility,MATCH("% Qualifying Allocated to WA",tvFacility,0),FALSE)</f>
        <v>1</v>
      </c>
      <c r="G1055" s="85">
        <f>VLOOKUP($A1050,tblFacility,MATCH("% Qualifying Allocated to WA",tvFacility,0),FALSE)</f>
        <v>1</v>
      </c>
      <c r="H1055" s="86">
        <f>VLOOKUP($A1050,tblFacility,MATCH("% Qualifying Allocated to WA",tvFacility,0),FALSE)</f>
        <v>1</v>
      </c>
      <c r="L1055" t="str">
        <f t="shared" si="63"/>
        <v>REC only</v>
      </c>
      <c r="M1055" t="str">
        <f t="shared" si="64"/>
        <v>Meadow Creek Wind Farm - North Point Wind Farm</v>
      </c>
      <c r="N1055" t="str">
        <f t="shared" si="62"/>
        <v>Percent of Qualifying MWh Allocated to WA</v>
      </c>
    </row>
    <row r="1056" spans="1:14" x14ac:dyDescent="0.25">
      <c r="A1056" s="79"/>
      <c r="B1056" s="1" t="s">
        <v>104</v>
      </c>
      <c r="C1056" s="95"/>
      <c r="D1056" s="220">
        <f>ROUNDDOWN(D1053*D1054*D1055,0)</f>
        <v>49724</v>
      </c>
      <c r="E1056" s="220">
        <f>ROUNDDOWN(E1053*E1054*E1055,0)</f>
        <v>0</v>
      </c>
      <c r="F1056" s="220">
        <f>ROUNDDOWN(F1053*F1054*F1055,0)</f>
        <v>0</v>
      </c>
      <c r="G1056" s="220">
        <f>ROUNDDOWN(G1053*G1054*G1055,0)</f>
        <v>0</v>
      </c>
      <c r="H1056" s="220">
        <f>ROUNDDOWN(H1053*H1054*H1055,0)</f>
        <v>0</v>
      </c>
      <c r="L1056" t="str">
        <f t="shared" si="63"/>
        <v>REC only</v>
      </c>
      <c r="M1056" t="str">
        <f t="shared" si="64"/>
        <v>Meadow Creek Wind Farm - North Point Wind Farm</v>
      </c>
      <c r="N1056" t="str">
        <f t="shared" si="62"/>
        <v>Eligible MWh Available for RCW 19.285 Compliance</v>
      </c>
    </row>
    <row r="1057" spans="1:14" x14ac:dyDescent="0.25">
      <c r="A1057" s="79"/>
      <c r="B1057" s="79"/>
      <c r="C1057" s="79"/>
      <c r="D1057" s="87"/>
      <c r="E1057" s="87"/>
      <c r="F1057" s="87"/>
      <c r="G1057" s="88"/>
      <c r="H1057" s="89"/>
      <c r="L1057" t="str">
        <f t="shared" si="63"/>
        <v>REC only</v>
      </c>
      <c r="M1057" t="str">
        <f t="shared" si="64"/>
        <v>Meadow Creek Wind Farm - North Point Wind Farm</v>
      </c>
    </row>
    <row r="1058" spans="1:14" ht="18.75" x14ac:dyDescent="0.3">
      <c r="A1058" s="81" t="s">
        <v>148</v>
      </c>
      <c r="B1058" s="79"/>
      <c r="C1058" s="79"/>
      <c r="D1058" s="19">
        <f>E1058-1</f>
        <v>2019</v>
      </c>
      <c r="E1058" s="19">
        <f>F1058-1</f>
        <v>2020</v>
      </c>
      <c r="F1058" s="19">
        <f>G1058-1</f>
        <v>2021</v>
      </c>
      <c r="G1058" s="19">
        <f>H1058-1</f>
        <v>2022</v>
      </c>
      <c r="H1058" s="19">
        <f>nReportingYear</f>
        <v>2023</v>
      </c>
      <c r="L1058" t="str">
        <f t="shared" si="63"/>
        <v>REC only</v>
      </c>
      <c r="M1058" t="str">
        <f t="shared" si="64"/>
        <v>Meadow Creek Wind Farm - North Point Wind Farm</v>
      </c>
    </row>
    <row r="1059" spans="1:14" x14ac:dyDescent="0.25">
      <c r="A1059" s="79"/>
      <c r="B1059" s="2" t="s">
        <v>115</v>
      </c>
      <c r="C1059" s="82"/>
      <c r="D1059" s="124">
        <v>0</v>
      </c>
      <c r="E1059" s="125">
        <v>0</v>
      </c>
      <c r="F1059" s="125">
        <v>0</v>
      </c>
      <c r="G1059" s="125">
        <v>0</v>
      </c>
      <c r="H1059" s="126">
        <v>0</v>
      </c>
      <c r="L1059" t="str">
        <f t="shared" si="63"/>
        <v>REC only</v>
      </c>
      <c r="M1059" t="str">
        <f t="shared" si="64"/>
        <v>Meadow Creek Wind Farm - North Point Wind Farm</v>
      </c>
      <c r="N1059" t="str">
        <f t="shared" si="62"/>
        <v>Extra Apprenticeship Credit</v>
      </c>
    </row>
    <row r="1060" spans="1:14" x14ac:dyDescent="0.25">
      <c r="A1060" s="79"/>
      <c r="B1060" s="2" t="s">
        <v>119</v>
      </c>
      <c r="C1060" s="82"/>
      <c r="D1060" s="29">
        <v>0</v>
      </c>
      <c r="E1060" s="127">
        <v>0</v>
      </c>
      <c r="F1060" s="127">
        <v>0</v>
      </c>
      <c r="G1060" s="127">
        <v>0</v>
      </c>
      <c r="H1060" s="128">
        <v>0</v>
      </c>
      <c r="L1060" t="str">
        <f t="shared" si="63"/>
        <v>REC only</v>
      </c>
      <c r="M1060" t="str">
        <f t="shared" si="64"/>
        <v>Meadow Creek Wind Farm - North Point Wind Farm</v>
      </c>
      <c r="N1060" t="str">
        <f t="shared" si="62"/>
        <v>Distributed Generation Bonus</v>
      </c>
    </row>
    <row r="1061" spans="1:14" x14ac:dyDescent="0.25">
      <c r="A1061" s="79"/>
      <c r="B1061" s="1" t="s">
        <v>120</v>
      </c>
      <c r="C1061" s="95"/>
      <c r="D1061" s="90">
        <f>ROUND(D1059+D1060,0)</f>
        <v>0</v>
      </c>
      <c r="E1061" s="90">
        <f>ROUND(E1059+E1060,0)</f>
        <v>0</v>
      </c>
      <c r="F1061" s="90">
        <f>ROUND(F1059+F1060,0)</f>
        <v>0</v>
      </c>
      <c r="G1061" s="90">
        <f>ROUND(G1059+G1060,0)</f>
        <v>0</v>
      </c>
      <c r="H1061" s="90">
        <f>ROUND(H1059+H1060,0)</f>
        <v>0</v>
      </c>
      <c r="L1061" t="str">
        <f t="shared" si="63"/>
        <v>REC only</v>
      </c>
      <c r="M1061" t="str">
        <f t="shared" si="64"/>
        <v>Meadow Creek Wind Farm - North Point Wind Farm</v>
      </c>
      <c r="N1061" t="str">
        <f t="shared" si="62"/>
        <v>Total Quantity from Non REC Eligible Generation</v>
      </c>
    </row>
    <row r="1062" spans="1:14" x14ac:dyDescent="0.25">
      <c r="A1062" s="79"/>
      <c r="B1062" s="79"/>
      <c r="C1062" s="79"/>
      <c r="D1062" s="91"/>
      <c r="E1062" s="91"/>
      <c r="F1062" s="91"/>
      <c r="G1062" s="91"/>
      <c r="H1062" s="92"/>
      <c r="L1062" t="str">
        <f t="shared" si="63"/>
        <v>REC only</v>
      </c>
      <c r="M1062" t="str">
        <f t="shared" si="64"/>
        <v>Meadow Creek Wind Farm - North Point Wind Farm</v>
      </c>
    </row>
    <row r="1063" spans="1:14" ht="18.75" x14ac:dyDescent="0.3">
      <c r="A1063" s="81" t="s">
        <v>149</v>
      </c>
      <c r="B1063" s="79"/>
      <c r="C1063" s="79"/>
      <c r="D1063" s="19">
        <f>E1063-1</f>
        <v>2019</v>
      </c>
      <c r="E1063" s="19">
        <f>F1063-1</f>
        <v>2020</v>
      </c>
      <c r="F1063" s="19">
        <f>G1063-1</f>
        <v>2021</v>
      </c>
      <c r="G1063" s="19">
        <f>H1063-1</f>
        <v>2022</v>
      </c>
      <c r="H1063" s="19">
        <f>nReportingYear</f>
        <v>2023</v>
      </c>
      <c r="L1063" t="str">
        <f t="shared" si="63"/>
        <v>REC only</v>
      </c>
      <c r="M1063" t="str">
        <f t="shared" si="64"/>
        <v>Meadow Creek Wind Farm - North Point Wind Farm</v>
      </c>
    </row>
    <row r="1064" spans="1:14" x14ac:dyDescent="0.25">
      <c r="A1064" s="79"/>
      <c r="B1064" s="2" t="s">
        <v>140</v>
      </c>
      <c r="C1064" s="82"/>
      <c r="D1064" s="83">
        <f>-VLOOKUP($A1050,tblSales,MATCH(D1063,tvSales,0),FALSE)</f>
        <v>0</v>
      </c>
      <c r="E1064" s="83">
        <f>-VLOOKUP($A1050,tblSales,MATCH(E1063,tvSales,0),FALSE)</f>
        <v>0</v>
      </c>
      <c r="F1064" s="83">
        <f>-VLOOKUP($A1050,tblSales,MATCH(F1063,tvSales,0),FALSE)</f>
        <v>0</v>
      </c>
      <c r="G1064" s="83">
        <f>-VLOOKUP($A1050,tblSales,MATCH(G1063,tvSales,0),FALSE)</f>
        <v>0</v>
      </c>
      <c r="H1064" s="84">
        <f>-VLOOKUP($A1050,tblSales,MATCH(H1063,tvSales,0),FALSE)</f>
        <v>0</v>
      </c>
      <c r="L1064" t="str">
        <f t="shared" si="63"/>
        <v>REC only</v>
      </c>
      <c r="M1064" t="str">
        <f t="shared" si="64"/>
        <v>Meadow Creek Wind Farm - North Point Wind Farm</v>
      </c>
      <c r="N1064" t="str">
        <f t="shared" si="62"/>
        <v>Quantity of RECs Sold</v>
      </c>
    </row>
    <row r="1065" spans="1:14" x14ac:dyDescent="0.25">
      <c r="A1065" s="79"/>
      <c r="B1065" s="93" t="s">
        <v>141</v>
      </c>
      <c r="C1065" s="8"/>
      <c r="D1065" s="119">
        <v>0</v>
      </c>
      <c r="E1065" s="119">
        <v>0</v>
      </c>
      <c r="F1065" s="119">
        <v>0</v>
      </c>
      <c r="G1065" s="119">
        <v>0</v>
      </c>
      <c r="H1065" s="120">
        <v>0</v>
      </c>
      <c r="L1065" t="str">
        <f t="shared" si="63"/>
        <v>REC only</v>
      </c>
      <c r="M1065" t="str">
        <f t="shared" si="64"/>
        <v>Meadow Creek Wind Farm - North Point Wind Farm</v>
      </c>
      <c r="N1065" t="str">
        <f t="shared" si="62"/>
        <v>Bonus Incentives Transferred</v>
      </c>
    </row>
    <row r="1066" spans="1:14" x14ac:dyDescent="0.25">
      <c r="A1066" s="79"/>
      <c r="B1066" s="93" t="s">
        <v>142</v>
      </c>
      <c r="D1066" s="121">
        <f>IF(VLOOKUP($A1050,tblFacility,MATCH("Extra Apprenticeship Credit Eligibility",tvFacility,0),FALSE)="Y",ROUND(nApprenticeshipBonus*D1064,0),0)</f>
        <v>0</v>
      </c>
      <c r="E1066" s="122">
        <f>IF(VLOOKUP($A1050,tblFacility,MATCH("Extra Apprenticeship Credit Eligibility",tvFacility,0),FALSE)="Y",ROUND(nApprenticeshipBonus*E1064,0),0)</f>
        <v>0</v>
      </c>
      <c r="F1066" s="122">
        <f>IF(VLOOKUP($A1050,tblFacility,MATCH("Extra Apprenticeship Credit Eligibility",tvFacility,0),FALSE)="Y",ROUND(nApprenticeshipBonus*F1064,0),0)</f>
        <v>0</v>
      </c>
      <c r="G1066" s="122">
        <f>IF(VLOOKUP($A1050,tblFacility,MATCH("Extra Apprenticeship Credit Eligibility",tvFacility,0),FALSE)="Y",ROUND(nApprenticeshipBonus*G1064,0),0)</f>
        <v>0</v>
      </c>
      <c r="H1066" s="123">
        <f>IF(VLOOKUP($A1050,tblFacility,MATCH("Extra Apprenticeship Credit Eligibility",tvFacility,0),FALSE)="Y",ROUND(nApprenticeshipBonus*H1064,0),0)</f>
        <v>0</v>
      </c>
      <c r="L1066" t="str">
        <f t="shared" si="63"/>
        <v>REC only</v>
      </c>
      <c r="M1066" t="str">
        <f t="shared" si="64"/>
        <v>Meadow Creek Wind Farm - North Point Wind Farm</v>
      </c>
      <c r="N1066" t="str">
        <f t="shared" si="62"/>
        <v>Bonus Incentives Not Realized</v>
      </c>
    </row>
    <row r="1067" spans="1:14" x14ac:dyDescent="0.25">
      <c r="A1067" s="79"/>
      <c r="B1067" s="1" t="s">
        <v>143</v>
      </c>
      <c r="C1067" s="79"/>
      <c r="D1067" s="94">
        <f>SUM(D1064:D1066)</f>
        <v>0</v>
      </c>
      <c r="E1067" s="94">
        <f>SUM(E1064:E1066)</f>
        <v>0</v>
      </c>
      <c r="F1067" s="94">
        <f>SUM(F1064:F1066)</f>
        <v>0</v>
      </c>
      <c r="G1067" s="94">
        <f>SUM(G1064:G1066)</f>
        <v>0</v>
      </c>
      <c r="H1067" s="94">
        <f>SUM(H1064:H1066)</f>
        <v>0</v>
      </c>
      <c r="L1067" t="str">
        <f t="shared" si="63"/>
        <v>REC only</v>
      </c>
      <c r="M1067" t="str">
        <f t="shared" si="64"/>
        <v>Meadow Creek Wind Farm - North Point Wind Farm</v>
      </c>
      <c r="N1067" t="str">
        <f t="shared" si="62"/>
        <v>Total Sold / Transferred / Unrealized</v>
      </c>
    </row>
    <row r="1068" spans="1:14" x14ac:dyDescent="0.25">
      <c r="A1068" s="79"/>
      <c r="B1068" s="95"/>
      <c r="C1068" s="79"/>
      <c r="D1068" s="88"/>
      <c r="E1068" s="88"/>
      <c r="F1068" s="88"/>
      <c r="G1068" s="88"/>
      <c r="H1068" s="94"/>
      <c r="L1068" t="str">
        <f t="shared" si="63"/>
        <v>REC only</v>
      </c>
      <c r="M1068" t="str">
        <f t="shared" si="64"/>
        <v>Meadow Creek Wind Farm - North Point Wind Farm</v>
      </c>
    </row>
    <row r="1069" spans="1:14" ht="18.75" x14ac:dyDescent="0.3">
      <c r="A1069" s="81" t="s">
        <v>134</v>
      </c>
      <c r="B1069" s="79"/>
      <c r="C1069" s="79"/>
      <c r="D1069" s="19">
        <f>E1069-1</f>
        <v>2019</v>
      </c>
      <c r="E1069" s="19">
        <f>F1069-1</f>
        <v>2020</v>
      </c>
      <c r="F1069" s="19">
        <f>G1069-1</f>
        <v>2021</v>
      </c>
      <c r="G1069" s="19">
        <f>H1069-1</f>
        <v>2022</v>
      </c>
      <c r="H1069" s="19">
        <f>nReportingYear</f>
        <v>2023</v>
      </c>
      <c r="L1069" t="str">
        <f t="shared" si="63"/>
        <v>REC only</v>
      </c>
      <c r="M1069" t="str">
        <f t="shared" si="64"/>
        <v>Meadow Creek Wind Farm - North Point Wind Farm</v>
      </c>
    </row>
    <row r="1070" spans="1:14" x14ac:dyDescent="0.25">
      <c r="A1070" s="79"/>
      <c r="B1070" s="2" t="str">
        <f>(D1069-1) &amp; " Surplus Applied to " &amp; D1069</f>
        <v>2018 Surplus Applied to 2019</v>
      </c>
      <c r="C1070" s="79"/>
      <c r="D1070" s="96">
        <v>0</v>
      </c>
      <c r="E1070" s="97"/>
      <c r="F1070" s="97"/>
      <c r="G1070" s="97"/>
      <c r="H1070" s="98"/>
      <c r="L1070" t="str">
        <f t="shared" si="63"/>
        <v>REC only</v>
      </c>
      <c r="M1070" t="str">
        <f t="shared" si="64"/>
        <v>Meadow Creek Wind Farm - North Point Wind Farm</v>
      </c>
      <c r="N1070" t="str">
        <f t="shared" si="62"/>
        <v>2018 Surplus Applied to 2019</v>
      </c>
    </row>
    <row r="1071" spans="1:14" x14ac:dyDescent="0.25">
      <c r="A1071" s="79"/>
      <c r="B1071" s="2" t="str">
        <f>D1069 &amp; " Surplus Applied to " &amp; (D1069-1)</f>
        <v>2019 Surplus Applied to 2018</v>
      </c>
      <c r="C1071" s="79"/>
      <c r="D1071" s="99">
        <v>0</v>
      </c>
      <c r="E1071" s="100"/>
      <c r="F1071" s="100"/>
      <c r="G1071" s="100"/>
      <c r="H1071" s="101"/>
      <c r="L1071" t="str">
        <f t="shared" si="63"/>
        <v>REC only</v>
      </c>
      <c r="M1071" t="str">
        <f t="shared" si="64"/>
        <v>Meadow Creek Wind Farm - North Point Wind Farm</v>
      </c>
      <c r="N1071" t="str">
        <f t="shared" si="62"/>
        <v>2019 Surplus Applied to 2018</v>
      </c>
    </row>
    <row r="1072" spans="1:14" x14ac:dyDescent="0.25">
      <c r="A1072" s="79"/>
      <c r="B1072" s="2" t="str">
        <f>(E1069-1) &amp; " Surplus Applied to " &amp; E1069</f>
        <v>2019 Surplus Applied to 2020</v>
      </c>
      <c r="C1072" s="79"/>
      <c r="D1072" s="102">
        <f>-E1072</f>
        <v>-49724</v>
      </c>
      <c r="E1072" s="103">
        <v>49724</v>
      </c>
      <c r="F1072" s="48"/>
      <c r="G1072" s="48"/>
      <c r="H1072" s="49"/>
      <c r="L1072" t="str">
        <f t="shared" si="63"/>
        <v>REC only</v>
      </c>
      <c r="M1072" t="str">
        <f t="shared" si="64"/>
        <v>Meadow Creek Wind Farm - North Point Wind Farm</v>
      </c>
      <c r="N1072" t="str">
        <f t="shared" si="62"/>
        <v>2019 Surplus Applied to 2020</v>
      </c>
    </row>
    <row r="1073" spans="1:14" x14ac:dyDescent="0.25">
      <c r="A1073" s="79"/>
      <c r="B1073" s="2" t="str">
        <f>E1069 &amp; " Surplus Applied to " &amp; (E1069-1)</f>
        <v>2020 Surplus Applied to 2019</v>
      </c>
      <c r="C1073" s="79"/>
      <c r="D1073" s="104">
        <f>-E1073</f>
        <v>0</v>
      </c>
      <c r="E1073" s="105">
        <v>0</v>
      </c>
      <c r="F1073" s="100"/>
      <c r="G1073" s="100"/>
      <c r="H1073" s="101"/>
      <c r="L1073" t="str">
        <f t="shared" si="63"/>
        <v>REC only</v>
      </c>
      <c r="M1073" t="str">
        <f t="shared" si="64"/>
        <v>Meadow Creek Wind Farm - North Point Wind Farm</v>
      </c>
      <c r="N1073" t="str">
        <f t="shared" si="62"/>
        <v>2020 Surplus Applied to 2019</v>
      </c>
    </row>
    <row r="1074" spans="1:14" x14ac:dyDescent="0.25">
      <c r="A1074" s="79"/>
      <c r="B1074" s="2" t="str">
        <f>(F1069-1) &amp; " Surplus Applied to " &amp; F1069</f>
        <v>2020 Surplus Applied to 2021</v>
      </c>
      <c r="C1074" s="79"/>
      <c r="D1074" s="54"/>
      <c r="E1074" s="106">
        <f>-F1074</f>
        <v>0</v>
      </c>
      <c r="F1074" s="51">
        <v>0</v>
      </c>
      <c r="G1074" s="52"/>
      <c r="H1074" s="53"/>
      <c r="L1074" t="str">
        <f t="shared" si="63"/>
        <v>REC only</v>
      </c>
      <c r="M1074" t="str">
        <f t="shared" si="64"/>
        <v>Meadow Creek Wind Farm - North Point Wind Farm</v>
      </c>
      <c r="N1074" t="str">
        <f t="shared" si="62"/>
        <v>2020 Surplus Applied to 2021</v>
      </c>
    </row>
    <row r="1075" spans="1:14" x14ac:dyDescent="0.25">
      <c r="A1075" s="79"/>
      <c r="B1075" s="2" t="str">
        <f>F1069 &amp; " Surplus Applied to " &amp; (F1069-1)</f>
        <v>2021 Surplus Applied to 2020</v>
      </c>
      <c r="C1075" s="79"/>
      <c r="D1075" s="107"/>
      <c r="E1075" s="108">
        <f>-F1075</f>
        <v>0</v>
      </c>
      <c r="F1075" s="105">
        <v>0</v>
      </c>
      <c r="G1075" s="100"/>
      <c r="H1075" s="101"/>
      <c r="L1075" t="str">
        <f t="shared" si="63"/>
        <v>REC only</v>
      </c>
      <c r="M1075" t="str">
        <f t="shared" si="64"/>
        <v>Meadow Creek Wind Farm - North Point Wind Farm</v>
      </c>
      <c r="N1075" t="str">
        <f t="shared" si="62"/>
        <v>2021 Surplus Applied to 2020</v>
      </c>
    </row>
    <row r="1076" spans="1:14" x14ac:dyDescent="0.25">
      <c r="A1076" s="79"/>
      <c r="B1076" s="2" t="str">
        <f>(G1069-1) &amp; " Surplus Applied to " &amp; G1069</f>
        <v>2021 Surplus Applied to 2022</v>
      </c>
      <c r="C1076" s="79"/>
      <c r="D1076" s="54"/>
      <c r="E1076" s="52"/>
      <c r="F1076" s="106">
        <f>-G1076</f>
        <v>0</v>
      </c>
      <c r="G1076" s="51">
        <v>0</v>
      </c>
      <c r="H1076" s="53"/>
      <c r="L1076" t="str">
        <f t="shared" si="63"/>
        <v>REC only</v>
      </c>
      <c r="M1076" t="str">
        <f t="shared" si="64"/>
        <v>Meadow Creek Wind Farm - North Point Wind Farm</v>
      </c>
      <c r="N1076" t="str">
        <f t="shared" si="62"/>
        <v>2021 Surplus Applied to 2022</v>
      </c>
    </row>
    <row r="1077" spans="1:14" x14ac:dyDescent="0.25">
      <c r="A1077" s="79"/>
      <c r="B1077" s="2" t="str">
        <f>G1069 &amp; " Surplus Applied to " &amp; (G1069-1)</f>
        <v>2022 Surplus Applied to 2021</v>
      </c>
      <c r="C1077" s="79"/>
      <c r="D1077" s="107"/>
      <c r="E1077" s="100"/>
      <c r="F1077" s="108">
        <f>-G1077</f>
        <v>0</v>
      </c>
      <c r="G1077" s="105">
        <v>0</v>
      </c>
      <c r="H1077" s="101"/>
      <c r="L1077" t="str">
        <f t="shared" si="63"/>
        <v>REC only</v>
      </c>
      <c r="M1077" t="str">
        <f t="shared" si="64"/>
        <v>Meadow Creek Wind Farm - North Point Wind Farm</v>
      </c>
      <c r="N1077" t="str">
        <f t="shared" si="62"/>
        <v>2022 Surplus Applied to 2021</v>
      </c>
    </row>
    <row r="1078" spans="1:14" x14ac:dyDescent="0.25">
      <c r="A1078" s="79"/>
      <c r="B1078" s="2" t="str">
        <f>(H1069-1) &amp; " Surplus Applied to " &amp; H1069</f>
        <v>2022 Surplus Applied to 2023</v>
      </c>
      <c r="C1078" s="79"/>
      <c r="D1078" s="54"/>
      <c r="E1078" s="52"/>
      <c r="F1078" s="52"/>
      <c r="G1078" s="106">
        <f>-H1078</f>
        <v>0</v>
      </c>
      <c r="H1078" s="55">
        <v>0</v>
      </c>
      <c r="L1078" t="str">
        <f t="shared" si="63"/>
        <v>REC only</v>
      </c>
      <c r="M1078" t="str">
        <f t="shared" si="64"/>
        <v>Meadow Creek Wind Farm - North Point Wind Farm</v>
      </c>
      <c r="N1078" t="str">
        <f t="shared" si="62"/>
        <v>2022 Surplus Applied to 2023</v>
      </c>
    </row>
    <row r="1079" spans="1:14" x14ac:dyDescent="0.25">
      <c r="A1079" s="79"/>
      <c r="B1079" s="2" t="str">
        <f>H1069 &amp; " Surplus Applied to " &amp; (H1069-1)</f>
        <v>2023 Surplus Applied to 2022</v>
      </c>
      <c r="C1079" s="79"/>
      <c r="D1079" s="109"/>
      <c r="E1079" s="110"/>
      <c r="F1079" s="110"/>
      <c r="G1079" s="111">
        <f>-H1079</f>
        <v>0</v>
      </c>
      <c r="H1079" s="112">
        <v>0</v>
      </c>
      <c r="L1079" t="str">
        <f t="shared" si="63"/>
        <v>REC only</v>
      </c>
      <c r="M1079" t="str">
        <f t="shared" si="64"/>
        <v>Meadow Creek Wind Farm - North Point Wind Farm</v>
      </c>
      <c r="N1079" t="str">
        <f t="shared" si="62"/>
        <v>2023 Surplus Applied to 2022</v>
      </c>
    </row>
    <row r="1080" spans="1:14" x14ac:dyDescent="0.25">
      <c r="A1080" s="79"/>
      <c r="B1080" s="1" t="s">
        <v>135</v>
      </c>
      <c r="C1080" s="79"/>
      <c r="D1080" s="94">
        <f>SUM(D1070:D1079)</f>
        <v>-49724</v>
      </c>
      <c r="E1080" s="94">
        <f>SUM(E1070:E1079)</f>
        <v>49724</v>
      </c>
      <c r="F1080" s="94">
        <f>SUM(F1070:F1079)</f>
        <v>0</v>
      </c>
      <c r="G1080" s="94">
        <f>SUM(G1070:G1079)</f>
        <v>0</v>
      </c>
      <c r="H1080" s="94">
        <f>SUM(H1070:H1079)</f>
        <v>0</v>
      </c>
      <c r="L1080" t="str">
        <f t="shared" si="63"/>
        <v>REC only</v>
      </c>
      <c r="M1080" t="str">
        <f t="shared" si="64"/>
        <v>Meadow Creek Wind Farm - North Point Wind Farm</v>
      </c>
      <c r="N1080" t="str">
        <f t="shared" si="62"/>
        <v>Net Surplus Adjustments</v>
      </c>
    </row>
    <row r="1081" spans="1:14" x14ac:dyDescent="0.25">
      <c r="A1081" s="79"/>
      <c r="B1081" s="95"/>
      <c r="C1081" s="79"/>
      <c r="D1081" s="94"/>
      <c r="E1081" s="94"/>
      <c r="F1081" s="94"/>
      <c r="G1081" s="94"/>
      <c r="H1081" s="94"/>
      <c r="L1081" t="str">
        <f t="shared" si="63"/>
        <v>REC only</v>
      </c>
      <c r="M1081" t="str">
        <f t="shared" si="64"/>
        <v>Meadow Creek Wind Farm - North Point Wind Farm</v>
      </c>
    </row>
    <row r="1082" spans="1:14" x14ac:dyDescent="0.25">
      <c r="A1082" s="79"/>
      <c r="B1082" s="1" t="s">
        <v>136</v>
      </c>
      <c r="C1082" s="82"/>
      <c r="D1082" s="113">
        <v>0</v>
      </c>
      <c r="E1082" s="114">
        <v>0</v>
      </c>
      <c r="F1082" s="114">
        <v>0</v>
      </c>
      <c r="G1082" s="114">
        <v>0</v>
      </c>
      <c r="H1082" s="115">
        <v>0</v>
      </c>
      <c r="L1082" t="str">
        <f t="shared" si="63"/>
        <v>REC only</v>
      </c>
      <c r="M1082" t="str">
        <f t="shared" si="64"/>
        <v>Meadow Creek Wind Farm - North Point Wind Farm</v>
      </c>
      <c r="N1082" t="str">
        <f t="shared" si="62"/>
        <v>Adjustment for Events Beyond Control</v>
      </c>
    </row>
    <row r="1083" spans="1:14" x14ac:dyDescent="0.25">
      <c r="A1083" s="79"/>
      <c r="B1083" s="95"/>
      <c r="C1083" s="79"/>
      <c r="D1083" s="94"/>
      <c r="E1083" s="94"/>
      <c r="F1083" s="94"/>
      <c r="G1083" s="94"/>
      <c r="H1083" s="94"/>
      <c r="L1083" t="str">
        <f t="shared" si="63"/>
        <v>REC only</v>
      </c>
      <c r="M1083" t="str">
        <f t="shared" si="64"/>
        <v>Meadow Creek Wind Farm - North Point Wind Farm</v>
      </c>
    </row>
    <row r="1084" spans="1:14" ht="18.75" x14ac:dyDescent="0.3">
      <c r="A1084" s="81" t="s">
        <v>150</v>
      </c>
      <c r="B1084" s="79"/>
      <c r="C1084" s="82"/>
      <c r="D1084" s="116">
        <f>SUM(D1056,D1061,D1067,D1080,D1082)</f>
        <v>0</v>
      </c>
      <c r="E1084" s="116">
        <f>SUM(E1056,E1061,E1067,E1080,E1082)</f>
        <v>49724</v>
      </c>
      <c r="F1084" s="116">
        <f>SUM(F1056,F1061,F1067,F1080,F1082)</f>
        <v>0</v>
      </c>
      <c r="G1084" s="116">
        <f>SUM(G1056,G1061,G1067,G1080,G1082)</f>
        <v>0</v>
      </c>
      <c r="H1084" s="117">
        <f>SUM(H1056,H1061,H1067,H1080,H1082)</f>
        <v>0</v>
      </c>
      <c r="L1084" t="str">
        <f t="shared" si="63"/>
        <v>REC only</v>
      </c>
      <c r="M1084" t="str">
        <f t="shared" si="64"/>
        <v>Meadow Creek Wind Farm - North Point Wind Farm</v>
      </c>
    </row>
    <row r="1085" spans="1:14" x14ac:dyDescent="0.25">
      <c r="A1085" s="79"/>
      <c r="B1085" s="95"/>
      <c r="C1085" s="118" t="s">
        <v>138</v>
      </c>
      <c r="D1085" s="94">
        <v>0</v>
      </c>
      <c r="E1085" s="94">
        <v>49724</v>
      </c>
      <c r="F1085" s="94">
        <v>0</v>
      </c>
      <c r="G1085" s="94">
        <v>0</v>
      </c>
      <c r="H1085" s="94">
        <v>0</v>
      </c>
      <c r="L1085" t="str">
        <f t="shared" si="63"/>
        <v>REC only</v>
      </c>
      <c r="M1085" t="str">
        <f t="shared" si="64"/>
        <v>Meadow Creek Wind Farm - North Point Wind Farm</v>
      </c>
    </row>
    <row r="1086" spans="1:14" x14ac:dyDescent="0.25">
      <c r="A1086" s="79" t="str">
        <f>IF(ISBLANK(VLOOKUP($A1050,tblFacility,MATCH("Notes",tvFacility,0),FALSE)),"",VLOOKUP($A1050,tblFacility,MATCH("Notes",tvFacility,0),FALSE))</f>
        <v/>
      </c>
      <c r="B1086" s="79"/>
      <c r="C1086" s="79"/>
      <c r="D1086" s="80"/>
      <c r="E1086" s="80"/>
      <c r="F1086" s="80"/>
      <c r="G1086" s="80"/>
      <c r="H1086" s="80"/>
      <c r="L1086" t="str">
        <f t="shared" si="63"/>
        <v>REC only</v>
      </c>
      <c r="M1086" t="str">
        <f t="shared" si="64"/>
        <v>Meadow Creek Wind Farm - North Point Wind Farm</v>
      </c>
    </row>
    <row r="1087" spans="1:14" x14ac:dyDescent="0.25">
      <c r="L1087" t="str">
        <f t="shared" si="63"/>
        <v>REC only</v>
      </c>
      <c r="M1087" t="str">
        <f t="shared" si="64"/>
        <v>Meadow Creek Wind Farm - North Point Wind Farm</v>
      </c>
    </row>
    <row r="1088" spans="1:14" ht="21" x14ac:dyDescent="0.35">
      <c r="A1088" s="74">
        <f>A1050+1</f>
        <v>28</v>
      </c>
      <c r="B1088" s="74"/>
      <c r="C1088" s="75" t="str">
        <f>VLOOKUP(A1088,tblFacility,MATCH("Facility Name",tvFacility,0),FALSE)</f>
        <v>Mountain Air Wind Projects - Mountain Air Wind Projects</v>
      </c>
      <c r="D1088" s="76"/>
      <c r="E1088" s="77"/>
      <c r="F1088" s="77"/>
      <c r="G1088" s="77"/>
      <c r="H1088" s="78"/>
      <c r="L1088" t="str">
        <f t="shared" ref="L1088:L1151" si="65">VLOOKUP(M1088,$B$5:$D$48,3)</f>
        <v>REC only</v>
      </c>
      <c r="M1088" t="str">
        <f>C1088</f>
        <v>Mountain Air Wind Projects - Mountain Air Wind Projects</v>
      </c>
    </row>
    <row r="1089" spans="1:14" x14ac:dyDescent="0.25">
      <c r="A1089" s="79"/>
      <c r="B1089" s="79"/>
      <c r="C1089" s="79" t="str">
        <f>VLOOKUP(A1088,tblFacility,MATCH("Facility Status",tvFacility,0),FALSE)</f>
        <v>REC only</v>
      </c>
      <c r="D1089" s="80"/>
      <c r="E1089" s="80"/>
      <c r="F1089" s="80"/>
      <c r="G1089" s="80"/>
      <c r="H1089" s="80"/>
      <c r="L1089" t="str">
        <f t="shared" si="65"/>
        <v>REC only</v>
      </c>
      <c r="M1089" t="str">
        <f t="shared" ref="M1089:M1125" si="66">M1088</f>
        <v>Mountain Air Wind Projects - Mountain Air Wind Projects</v>
      </c>
    </row>
    <row r="1090" spans="1:14" ht="18.75" x14ac:dyDescent="0.3">
      <c r="A1090" s="81" t="s">
        <v>146</v>
      </c>
      <c r="B1090" s="81"/>
      <c r="C1090" s="79"/>
      <c r="D1090" s="19">
        <f>E1090-1</f>
        <v>2019</v>
      </c>
      <c r="E1090" s="19">
        <f>F1090-1</f>
        <v>2020</v>
      </c>
      <c r="F1090" s="19">
        <f>G1090-1</f>
        <v>2021</v>
      </c>
      <c r="G1090" s="19">
        <f>H1090-1</f>
        <v>2022</v>
      </c>
      <c r="H1090" s="19">
        <f>nReportingYear</f>
        <v>2023</v>
      </c>
      <c r="L1090" t="str">
        <f t="shared" si="65"/>
        <v>REC only</v>
      </c>
      <c r="M1090" t="str">
        <f t="shared" si="66"/>
        <v>Mountain Air Wind Projects - Mountain Air Wind Projects</v>
      </c>
    </row>
    <row r="1091" spans="1:14" x14ac:dyDescent="0.25">
      <c r="A1091" s="79"/>
      <c r="B1091" s="2" t="str">
        <f>"Total MWh Produced from " &amp;C1088</f>
        <v>Total MWh Produced from Mountain Air Wind Projects - Mountain Air Wind Projects</v>
      </c>
      <c r="C1091" s="82"/>
      <c r="D1091" s="83">
        <f>VLOOKUP($A1088,tblTotalMWh,MATCH(D1090,tvTotalMWh,0),FALSE)</f>
        <v>681</v>
      </c>
      <c r="E1091" s="83">
        <f>VLOOKUP($A1088,tblTotalMWh,MATCH(E1090,tvTotalMWh,0),FALSE)</f>
        <v>25000</v>
      </c>
      <c r="F1091" s="83">
        <f>VLOOKUP($A1088,tblTotalMWh,MATCH(F1090,tvTotalMWh,0),FALSE)</f>
        <v>0</v>
      </c>
      <c r="G1091" s="83">
        <f>VLOOKUP($A1088,tblTotalMWh,MATCH(G1090,tvTotalMWh,0),FALSE)</f>
        <v>0</v>
      </c>
      <c r="H1091" s="84">
        <f>VLOOKUP($A1088,tblTotalMWh,MATCH(H1090,tvTotalMWh,0),FALSE)</f>
        <v>0</v>
      </c>
      <c r="L1091" t="str">
        <f t="shared" si="65"/>
        <v>REC only</v>
      </c>
      <c r="M1091" t="str">
        <f t="shared" si="66"/>
        <v>Mountain Air Wind Projects - Mountain Air Wind Projects</v>
      </c>
      <c r="N1091" t="str">
        <f t="shared" ref="N1091:N1150" si="67">B1091</f>
        <v>Total MWh Produced from Mountain Air Wind Projects - Mountain Air Wind Projects</v>
      </c>
    </row>
    <row r="1092" spans="1:14" x14ac:dyDescent="0.25">
      <c r="A1092" s="79"/>
      <c r="B1092" s="2" t="s">
        <v>105</v>
      </c>
      <c r="C1092" s="82"/>
      <c r="D1092" s="218">
        <f>VLOOKUP($A1088,tblFacility,MATCH("% Qualifying under RCW 19.285",tvFacility,0),FALSE)</f>
        <v>1</v>
      </c>
      <c r="E1092" s="218">
        <f>VLOOKUP($A1088,tblFacility,MATCH("% Qualifying under RCW 19.285",tvFacility,0),FALSE)</f>
        <v>1</v>
      </c>
      <c r="F1092" s="218">
        <f>VLOOKUP($A1088,tblFacility,MATCH("% Qualifying under RCW 19.285",tvFacility,0),FALSE)</f>
        <v>1</v>
      </c>
      <c r="G1092" s="218">
        <f>VLOOKUP($A1088,tblFacility,MATCH("% Qualifying under RCW 19.285",tvFacility,0),FALSE)</f>
        <v>1</v>
      </c>
      <c r="H1092" s="219">
        <f>VLOOKUP($A1088,tblFacility,MATCH("% Qualifying under RCW 19.285",tvFacility,0),FALSE)</f>
        <v>1</v>
      </c>
      <c r="L1092" t="str">
        <f t="shared" si="65"/>
        <v>REC only</v>
      </c>
      <c r="M1092" t="str">
        <f t="shared" si="66"/>
        <v>Mountain Air Wind Projects - Mountain Air Wind Projects</v>
      </c>
      <c r="N1092" t="str">
        <f t="shared" si="67"/>
        <v>Percent of MWh Qualifying Under RCW 19.285</v>
      </c>
    </row>
    <row r="1093" spans="1:14" x14ac:dyDescent="0.25">
      <c r="A1093" s="79"/>
      <c r="B1093" s="2" t="s">
        <v>147</v>
      </c>
      <c r="C1093" s="82"/>
      <c r="D1093" s="85">
        <f>VLOOKUP($A1088,tblFacility,MATCH("% Qualifying Allocated to WA",tvFacility,0),FALSE)</f>
        <v>1</v>
      </c>
      <c r="E1093" s="85">
        <f>VLOOKUP($A1088,tblFacility,MATCH("% Qualifying Allocated to WA",tvFacility,0),FALSE)</f>
        <v>1</v>
      </c>
      <c r="F1093" s="85">
        <f>VLOOKUP($A1088,tblFacility,MATCH("% Qualifying Allocated to WA",tvFacility,0),FALSE)</f>
        <v>1</v>
      </c>
      <c r="G1093" s="85">
        <f>VLOOKUP($A1088,tblFacility,MATCH("% Qualifying Allocated to WA",tvFacility,0),FALSE)</f>
        <v>1</v>
      </c>
      <c r="H1093" s="86">
        <f>VLOOKUP($A1088,tblFacility,MATCH("% Qualifying Allocated to WA",tvFacility,0),FALSE)</f>
        <v>1</v>
      </c>
      <c r="L1093" t="str">
        <f t="shared" si="65"/>
        <v>REC only</v>
      </c>
      <c r="M1093" t="str">
        <f t="shared" si="66"/>
        <v>Mountain Air Wind Projects - Mountain Air Wind Projects</v>
      </c>
      <c r="N1093" t="str">
        <f t="shared" si="67"/>
        <v>Percent of Qualifying MWh Allocated to WA</v>
      </c>
    </row>
    <row r="1094" spans="1:14" x14ac:dyDescent="0.25">
      <c r="A1094" s="79"/>
      <c r="B1094" s="1" t="s">
        <v>104</v>
      </c>
      <c r="C1094" s="95"/>
      <c r="D1094" s="220">
        <f>ROUNDDOWN(D1091*D1092*D1093,0)</f>
        <v>681</v>
      </c>
      <c r="E1094" s="220">
        <f>ROUNDDOWN(E1091*E1092*E1093,0)</f>
        <v>25000</v>
      </c>
      <c r="F1094" s="220">
        <f>ROUNDDOWN(F1091*F1092*F1093,0)</f>
        <v>0</v>
      </c>
      <c r="G1094" s="220">
        <f>ROUNDDOWN(G1091*G1092*G1093,0)</f>
        <v>0</v>
      </c>
      <c r="H1094" s="220">
        <f>ROUNDDOWN(H1091*H1092*H1093,0)</f>
        <v>0</v>
      </c>
      <c r="L1094" t="str">
        <f t="shared" si="65"/>
        <v>REC only</v>
      </c>
      <c r="M1094" t="str">
        <f t="shared" si="66"/>
        <v>Mountain Air Wind Projects - Mountain Air Wind Projects</v>
      </c>
      <c r="N1094" t="str">
        <f t="shared" si="67"/>
        <v>Eligible MWh Available for RCW 19.285 Compliance</v>
      </c>
    </row>
    <row r="1095" spans="1:14" x14ac:dyDescent="0.25">
      <c r="A1095" s="79"/>
      <c r="B1095" s="79"/>
      <c r="C1095" s="79"/>
      <c r="D1095" s="87"/>
      <c r="E1095" s="87"/>
      <c r="F1095" s="87"/>
      <c r="G1095" s="88"/>
      <c r="H1095" s="89"/>
      <c r="L1095" t="str">
        <f t="shared" si="65"/>
        <v>REC only</v>
      </c>
      <c r="M1095" t="str">
        <f t="shared" si="66"/>
        <v>Mountain Air Wind Projects - Mountain Air Wind Projects</v>
      </c>
    </row>
    <row r="1096" spans="1:14" ht="18.75" x14ac:dyDescent="0.3">
      <c r="A1096" s="81" t="s">
        <v>148</v>
      </c>
      <c r="B1096" s="79"/>
      <c r="C1096" s="79"/>
      <c r="D1096" s="19">
        <f>E1096-1</f>
        <v>2019</v>
      </c>
      <c r="E1096" s="19">
        <f>F1096-1</f>
        <v>2020</v>
      </c>
      <c r="F1096" s="19">
        <f>G1096-1</f>
        <v>2021</v>
      </c>
      <c r="G1096" s="19">
        <f>H1096-1</f>
        <v>2022</v>
      </c>
      <c r="H1096" s="19">
        <f>nReportingYear</f>
        <v>2023</v>
      </c>
      <c r="L1096" t="str">
        <f t="shared" si="65"/>
        <v>REC only</v>
      </c>
      <c r="M1096" t="str">
        <f t="shared" si="66"/>
        <v>Mountain Air Wind Projects - Mountain Air Wind Projects</v>
      </c>
    </row>
    <row r="1097" spans="1:14" x14ac:dyDescent="0.25">
      <c r="A1097" s="79"/>
      <c r="B1097" s="2" t="s">
        <v>115</v>
      </c>
      <c r="C1097" s="82"/>
      <c r="D1097" s="124">
        <v>0</v>
      </c>
      <c r="E1097" s="125">
        <v>0</v>
      </c>
      <c r="F1097" s="125">
        <v>0</v>
      </c>
      <c r="G1097" s="125">
        <v>0</v>
      </c>
      <c r="H1097" s="126">
        <v>0</v>
      </c>
      <c r="L1097" t="str">
        <f t="shared" si="65"/>
        <v>REC only</v>
      </c>
      <c r="M1097" t="str">
        <f t="shared" si="66"/>
        <v>Mountain Air Wind Projects - Mountain Air Wind Projects</v>
      </c>
      <c r="N1097" t="str">
        <f t="shared" si="67"/>
        <v>Extra Apprenticeship Credit</v>
      </c>
    </row>
    <row r="1098" spans="1:14" x14ac:dyDescent="0.25">
      <c r="A1098" s="79"/>
      <c r="B1098" s="2" t="s">
        <v>119</v>
      </c>
      <c r="C1098" s="82"/>
      <c r="D1098" s="29">
        <v>0</v>
      </c>
      <c r="E1098" s="127">
        <v>0</v>
      </c>
      <c r="F1098" s="127">
        <v>0</v>
      </c>
      <c r="G1098" s="127">
        <v>0</v>
      </c>
      <c r="H1098" s="128">
        <v>0</v>
      </c>
      <c r="L1098" t="str">
        <f t="shared" si="65"/>
        <v>REC only</v>
      </c>
      <c r="M1098" t="str">
        <f t="shared" si="66"/>
        <v>Mountain Air Wind Projects - Mountain Air Wind Projects</v>
      </c>
      <c r="N1098" t="str">
        <f t="shared" si="67"/>
        <v>Distributed Generation Bonus</v>
      </c>
    </row>
    <row r="1099" spans="1:14" x14ac:dyDescent="0.25">
      <c r="A1099" s="79"/>
      <c r="B1099" s="1" t="s">
        <v>120</v>
      </c>
      <c r="C1099" s="95"/>
      <c r="D1099" s="90">
        <f>ROUND(D1097+D1098,0)</f>
        <v>0</v>
      </c>
      <c r="E1099" s="90">
        <f>ROUND(E1097+E1098,0)</f>
        <v>0</v>
      </c>
      <c r="F1099" s="90">
        <f>ROUND(F1097+F1098,0)</f>
        <v>0</v>
      </c>
      <c r="G1099" s="90">
        <f>ROUND(G1097+G1098,0)</f>
        <v>0</v>
      </c>
      <c r="H1099" s="90">
        <f>ROUND(H1097+H1098,0)</f>
        <v>0</v>
      </c>
      <c r="L1099" t="str">
        <f t="shared" si="65"/>
        <v>REC only</v>
      </c>
      <c r="M1099" t="str">
        <f t="shared" si="66"/>
        <v>Mountain Air Wind Projects - Mountain Air Wind Projects</v>
      </c>
      <c r="N1099" t="str">
        <f t="shared" si="67"/>
        <v>Total Quantity from Non REC Eligible Generation</v>
      </c>
    </row>
    <row r="1100" spans="1:14" x14ac:dyDescent="0.25">
      <c r="A1100" s="79"/>
      <c r="B1100" s="79"/>
      <c r="C1100" s="79"/>
      <c r="D1100" s="91"/>
      <c r="E1100" s="91"/>
      <c r="F1100" s="91"/>
      <c r="G1100" s="91"/>
      <c r="H1100" s="92"/>
      <c r="L1100" t="str">
        <f t="shared" si="65"/>
        <v>REC only</v>
      </c>
      <c r="M1100" t="str">
        <f t="shared" si="66"/>
        <v>Mountain Air Wind Projects - Mountain Air Wind Projects</v>
      </c>
    </row>
    <row r="1101" spans="1:14" ht="18.75" x14ac:dyDescent="0.3">
      <c r="A1101" s="81" t="s">
        <v>149</v>
      </c>
      <c r="B1101" s="79"/>
      <c r="C1101" s="79"/>
      <c r="D1101" s="19">
        <f>E1101-1</f>
        <v>2019</v>
      </c>
      <c r="E1101" s="19">
        <f>F1101-1</f>
        <v>2020</v>
      </c>
      <c r="F1101" s="19">
        <f>G1101-1</f>
        <v>2021</v>
      </c>
      <c r="G1101" s="19">
        <f>H1101-1</f>
        <v>2022</v>
      </c>
      <c r="H1101" s="19">
        <f>nReportingYear</f>
        <v>2023</v>
      </c>
      <c r="L1101" t="str">
        <f t="shared" si="65"/>
        <v>REC only</v>
      </c>
      <c r="M1101" t="str">
        <f t="shared" si="66"/>
        <v>Mountain Air Wind Projects - Mountain Air Wind Projects</v>
      </c>
    </row>
    <row r="1102" spans="1:14" x14ac:dyDescent="0.25">
      <c r="A1102" s="79"/>
      <c r="B1102" s="2" t="s">
        <v>140</v>
      </c>
      <c r="C1102" s="82"/>
      <c r="D1102" s="83">
        <f>-VLOOKUP($A1088,tblSales,MATCH(D1101,tvSales,0),FALSE)</f>
        <v>0</v>
      </c>
      <c r="E1102" s="83">
        <f>-VLOOKUP($A1088,tblSales,MATCH(E1101,tvSales,0),FALSE)</f>
        <v>0</v>
      </c>
      <c r="F1102" s="83">
        <f>-VLOOKUP($A1088,tblSales,MATCH(F1101,tvSales,0),FALSE)</f>
        <v>0</v>
      </c>
      <c r="G1102" s="83">
        <f>-VLOOKUP($A1088,tblSales,MATCH(G1101,tvSales,0),FALSE)</f>
        <v>0</v>
      </c>
      <c r="H1102" s="84">
        <f>-VLOOKUP($A1088,tblSales,MATCH(H1101,tvSales,0),FALSE)</f>
        <v>0</v>
      </c>
      <c r="L1102" t="str">
        <f t="shared" si="65"/>
        <v>REC only</v>
      </c>
      <c r="M1102" t="str">
        <f t="shared" si="66"/>
        <v>Mountain Air Wind Projects - Mountain Air Wind Projects</v>
      </c>
      <c r="N1102" t="str">
        <f t="shared" si="67"/>
        <v>Quantity of RECs Sold</v>
      </c>
    </row>
    <row r="1103" spans="1:14" x14ac:dyDescent="0.25">
      <c r="A1103" s="79"/>
      <c r="B1103" s="93" t="s">
        <v>141</v>
      </c>
      <c r="C1103" s="8"/>
      <c r="D1103" s="119">
        <v>0</v>
      </c>
      <c r="E1103" s="119">
        <v>0</v>
      </c>
      <c r="F1103" s="119">
        <v>0</v>
      </c>
      <c r="G1103" s="119">
        <v>0</v>
      </c>
      <c r="H1103" s="120">
        <v>0</v>
      </c>
      <c r="L1103" t="str">
        <f t="shared" si="65"/>
        <v>REC only</v>
      </c>
      <c r="M1103" t="str">
        <f t="shared" si="66"/>
        <v>Mountain Air Wind Projects - Mountain Air Wind Projects</v>
      </c>
      <c r="N1103" t="str">
        <f t="shared" si="67"/>
        <v>Bonus Incentives Transferred</v>
      </c>
    </row>
    <row r="1104" spans="1:14" x14ac:dyDescent="0.25">
      <c r="A1104" s="79"/>
      <c r="B1104" s="93" t="s">
        <v>142</v>
      </c>
      <c r="D1104" s="121">
        <f>IF(VLOOKUP($A1088,tblFacility,MATCH("Extra Apprenticeship Credit Eligibility",tvFacility,0),FALSE)="Y",ROUND(nApprenticeshipBonus*D1102,0),0)</f>
        <v>0</v>
      </c>
      <c r="E1104" s="122">
        <f>IF(VLOOKUP($A1088,tblFacility,MATCH("Extra Apprenticeship Credit Eligibility",tvFacility,0),FALSE)="Y",ROUND(nApprenticeshipBonus*E1102,0),0)</f>
        <v>0</v>
      </c>
      <c r="F1104" s="122">
        <f>IF(VLOOKUP($A1088,tblFacility,MATCH("Extra Apprenticeship Credit Eligibility",tvFacility,0),FALSE)="Y",ROUND(nApprenticeshipBonus*F1102,0),0)</f>
        <v>0</v>
      </c>
      <c r="G1104" s="122">
        <f>IF(VLOOKUP($A1088,tblFacility,MATCH("Extra Apprenticeship Credit Eligibility",tvFacility,0),FALSE)="Y",ROUND(nApprenticeshipBonus*G1102,0),0)</f>
        <v>0</v>
      </c>
      <c r="H1104" s="123">
        <f>IF(VLOOKUP($A1088,tblFacility,MATCH("Extra Apprenticeship Credit Eligibility",tvFacility,0),FALSE)="Y",ROUND(nApprenticeshipBonus*H1102,0),0)</f>
        <v>0</v>
      </c>
      <c r="L1104" t="str">
        <f t="shared" si="65"/>
        <v>REC only</v>
      </c>
      <c r="M1104" t="str">
        <f t="shared" si="66"/>
        <v>Mountain Air Wind Projects - Mountain Air Wind Projects</v>
      </c>
      <c r="N1104" t="str">
        <f t="shared" si="67"/>
        <v>Bonus Incentives Not Realized</v>
      </c>
    </row>
    <row r="1105" spans="1:14" x14ac:dyDescent="0.25">
      <c r="A1105" s="79"/>
      <c r="B1105" s="1" t="s">
        <v>143</v>
      </c>
      <c r="C1105" s="79"/>
      <c r="D1105" s="94">
        <f>SUM(D1102:D1104)</f>
        <v>0</v>
      </c>
      <c r="E1105" s="94">
        <f>SUM(E1102:E1104)</f>
        <v>0</v>
      </c>
      <c r="F1105" s="94">
        <f>SUM(F1102:F1104)</f>
        <v>0</v>
      </c>
      <c r="G1105" s="94">
        <f>SUM(G1102:G1104)</f>
        <v>0</v>
      </c>
      <c r="H1105" s="94">
        <f>SUM(H1102:H1104)</f>
        <v>0</v>
      </c>
      <c r="L1105" t="str">
        <f t="shared" si="65"/>
        <v>REC only</v>
      </c>
      <c r="M1105" t="str">
        <f t="shared" si="66"/>
        <v>Mountain Air Wind Projects - Mountain Air Wind Projects</v>
      </c>
      <c r="N1105" t="str">
        <f t="shared" si="67"/>
        <v>Total Sold / Transferred / Unrealized</v>
      </c>
    </row>
    <row r="1106" spans="1:14" x14ac:dyDescent="0.25">
      <c r="A1106" s="79"/>
      <c r="B1106" s="95"/>
      <c r="C1106" s="79"/>
      <c r="D1106" s="88"/>
      <c r="E1106" s="88"/>
      <c r="F1106" s="88"/>
      <c r="G1106" s="88"/>
      <c r="H1106" s="94"/>
      <c r="L1106" t="str">
        <f t="shared" si="65"/>
        <v>REC only</v>
      </c>
      <c r="M1106" t="str">
        <f t="shared" si="66"/>
        <v>Mountain Air Wind Projects - Mountain Air Wind Projects</v>
      </c>
    </row>
    <row r="1107" spans="1:14" ht="18.75" x14ac:dyDescent="0.3">
      <c r="A1107" s="81" t="s">
        <v>134</v>
      </c>
      <c r="B1107" s="79"/>
      <c r="C1107" s="79"/>
      <c r="D1107" s="19">
        <f>E1107-1</f>
        <v>2019</v>
      </c>
      <c r="E1107" s="19">
        <f>F1107-1</f>
        <v>2020</v>
      </c>
      <c r="F1107" s="19">
        <f>G1107-1</f>
        <v>2021</v>
      </c>
      <c r="G1107" s="19">
        <f>H1107-1</f>
        <v>2022</v>
      </c>
      <c r="H1107" s="19">
        <f>nReportingYear</f>
        <v>2023</v>
      </c>
      <c r="L1107" t="str">
        <f t="shared" si="65"/>
        <v>REC only</v>
      </c>
      <c r="M1107" t="str">
        <f t="shared" si="66"/>
        <v>Mountain Air Wind Projects - Mountain Air Wind Projects</v>
      </c>
    </row>
    <row r="1108" spans="1:14" x14ac:dyDescent="0.25">
      <c r="A1108" s="79"/>
      <c r="B1108" s="2" t="str">
        <f>(D1107-1) &amp; " Surplus Applied to " &amp; D1107</f>
        <v>2018 Surplus Applied to 2019</v>
      </c>
      <c r="C1108" s="79"/>
      <c r="D1108" s="96">
        <v>0</v>
      </c>
      <c r="E1108" s="97"/>
      <c r="F1108" s="97"/>
      <c r="G1108" s="97"/>
      <c r="H1108" s="98"/>
      <c r="L1108" t="str">
        <f t="shared" si="65"/>
        <v>REC only</v>
      </c>
      <c r="M1108" t="str">
        <f t="shared" si="66"/>
        <v>Mountain Air Wind Projects - Mountain Air Wind Projects</v>
      </c>
      <c r="N1108" t="str">
        <f t="shared" si="67"/>
        <v>2018 Surplus Applied to 2019</v>
      </c>
    </row>
    <row r="1109" spans="1:14" x14ac:dyDescent="0.25">
      <c r="A1109" s="79"/>
      <c r="B1109" s="2" t="str">
        <f>D1107 &amp; " Surplus Applied to " &amp; (D1107-1)</f>
        <v>2019 Surplus Applied to 2018</v>
      </c>
      <c r="C1109" s="79"/>
      <c r="D1109" s="99">
        <v>0</v>
      </c>
      <c r="E1109" s="100"/>
      <c r="F1109" s="100"/>
      <c r="G1109" s="100"/>
      <c r="H1109" s="101"/>
      <c r="L1109" t="str">
        <f t="shared" si="65"/>
        <v>REC only</v>
      </c>
      <c r="M1109" t="str">
        <f t="shared" si="66"/>
        <v>Mountain Air Wind Projects - Mountain Air Wind Projects</v>
      </c>
      <c r="N1109" t="str">
        <f t="shared" si="67"/>
        <v>2019 Surplus Applied to 2018</v>
      </c>
    </row>
    <row r="1110" spans="1:14" x14ac:dyDescent="0.25">
      <c r="A1110" s="79"/>
      <c r="B1110" s="2" t="str">
        <f>(E1107-1) &amp; " Surplus Applied to " &amp; E1107</f>
        <v>2019 Surplus Applied to 2020</v>
      </c>
      <c r="C1110" s="79"/>
      <c r="D1110" s="102">
        <f>-E1110</f>
        <v>-681</v>
      </c>
      <c r="E1110" s="103">
        <v>681</v>
      </c>
      <c r="F1110" s="48"/>
      <c r="G1110" s="48"/>
      <c r="H1110" s="49"/>
      <c r="L1110" t="str">
        <f t="shared" si="65"/>
        <v>REC only</v>
      </c>
      <c r="M1110" t="str">
        <f t="shared" si="66"/>
        <v>Mountain Air Wind Projects - Mountain Air Wind Projects</v>
      </c>
      <c r="N1110" t="str">
        <f t="shared" si="67"/>
        <v>2019 Surplus Applied to 2020</v>
      </c>
    </row>
    <row r="1111" spans="1:14" x14ac:dyDescent="0.25">
      <c r="A1111" s="79"/>
      <c r="B1111" s="2" t="str">
        <f>E1107 &amp; " Surplus Applied to " &amp; (E1107-1)</f>
        <v>2020 Surplus Applied to 2019</v>
      </c>
      <c r="C1111" s="79"/>
      <c r="D1111" s="104">
        <f>-E1111</f>
        <v>0</v>
      </c>
      <c r="E1111" s="105">
        <v>0</v>
      </c>
      <c r="F1111" s="100"/>
      <c r="G1111" s="100"/>
      <c r="H1111" s="101"/>
      <c r="L1111" t="str">
        <f t="shared" si="65"/>
        <v>REC only</v>
      </c>
      <c r="M1111" t="str">
        <f t="shared" si="66"/>
        <v>Mountain Air Wind Projects - Mountain Air Wind Projects</v>
      </c>
      <c r="N1111" t="str">
        <f t="shared" si="67"/>
        <v>2020 Surplus Applied to 2019</v>
      </c>
    </row>
    <row r="1112" spans="1:14" x14ac:dyDescent="0.25">
      <c r="A1112" s="79"/>
      <c r="B1112" s="2" t="str">
        <f>(F1107-1) &amp; " Surplus Applied to " &amp; F1107</f>
        <v>2020 Surplus Applied to 2021</v>
      </c>
      <c r="C1112" s="79"/>
      <c r="D1112" s="54"/>
      <c r="E1112" s="106">
        <f>-F1112</f>
        <v>0</v>
      </c>
      <c r="F1112" s="51">
        <v>0</v>
      </c>
      <c r="G1112" s="52"/>
      <c r="H1112" s="53"/>
      <c r="L1112" t="str">
        <f t="shared" si="65"/>
        <v>REC only</v>
      </c>
      <c r="M1112" t="str">
        <f t="shared" si="66"/>
        <v>Mountain Air Wind Projects - Mountain Air Wind Projects</v>
      </c>
      <c r="N1112" t="str">
        <f t="shared" si="67"/>
        <v>2020 Surplus Applied to 2021</v>
      </c>
    </row>
    <row r="1113" spans="1:14" x14ac:dyDescent="0.25">
      <c r="A1113" s="79"/>
      <c r="B1113" s="2" t="str">
        <f>F1107 &amp; " Surplus Applied to " &amp; (F1107-1)</f>
        <v>2021 Surplus Applied to 2020</v>
      </c>
      <c r="C1113" s="79"/>
      <c r="D1113" s="107"/>
      <c r="E1113" s="108">
        <f>-F1113</f>
        <v>0</v>
      </c>
      <c r="F1113" s="105">
        <v>0</v>
      </c>
      <c r="G1113" s="100"/>
      <c r="H1113" s="101"/>
      <c r="L1113" t="str">
        <f t="shared" si="65"/>
        <v>REC only</v>
      </c>
      <c r="M1113" t="str">
        <f t="shared" si="66"/>
        <v>Mountain Air Wind Projects - Mountain Air Wind Projects</v>
      </c>
      <c r="N1113" t="str">
        <f t="shared" si="67"/>
        <v>2021 Surplus Applied to 2020</v>
      </c>
    </row>
    <row r="1114" spans="1:14" x14ac:dyDescent="0.25">
      <c r="A1114" s="79"/>
      <c r="B1114" s="2" t="str">
        <f>(G1107-1) &amp; " Surplus Applied to " &amp; G1107</f>
        <v>2021 Surplus Applied to 2022</v>
      </c>
      <c r="C1114" s="79"/>
      <c r="D1114" s="54"/>
      <c r="E1114" s="52"/>
      <c r="F1114" s="106">
        <f>-G1114</f>
        <v>0</v>
      </c>
      <c r="G1114" s="51">
        <v>0</v>
      </c>
      <c r="H1114" s="53"/>
      <c r="L1114" t="str">
        <f t="shared" si="65"/>
        <v>REC only</v>
      </c>
      <c r="M1114" t="str">
        <f t="shared" si="66"/>
        <v>Mountain Air Wind Projects - Mountain Air Wind Projects</v>
      </c>
      <c r="N1114" t="str">
        <f t="shared" si="67"/>
        <v>2021 Surplus Applied to 2022</v>
      </c>
    </row>
    <row r="1115" spans="1:14" x14ac:dyDescent="0.25">
      <c r="A1115" s="79"/>
      <c r="B1115" s="2" t="str">
        <f>G1107 &amp; " Surplus Applied to " &amp; (G1107-1)</f>
        <v>2022 Surplus Applied to 2021</v>
      </c>
      <c r="C1115" s="79"/>
      <c r="D1115" s="107"/>
      <c r="E1115" s="100"/>
      <c r="F1115" s="108">
        <f>-G1115</f>
        <v>0</v>
      </c>
      <c r="G1115" s="105">
        <v>0</v>
      </c>
      <c r="H1115" s="101"/>
      <c r="L1115" t="str">
        <f t="shared" si="65"/>
        <v>REC only</v>
      </c>
      <c r="M1115" t="str">
        <f t="shared" si="66"/>
        <v>Mountain Air Wind Projects - Mountain Air Wind Projects</v>
      </c>
      <c r="N1115" t="str">
        <f t="shared" si="67"/>
        <v>2022 Surplus Applied to 2021</v>
      </c>
    </row>
    <row r="1116" spans="1:14" x14ac:dyDescent="0.25">
      <c r="A1116" s="79"/>
      <c r="B1116" s="2" t="str">
        <f>(H1107-1) &amp; " Surplus Applied to " &amp; H1107</f>
        <v>2022 Surplus Applied to 2023</v>
      </c>
      <c r="C1116" s="79"/>
      <c r="D1116" s="54"/>
      <c r="E1116" s="52"/>
      <c r="F1116" s="52"/>
      <c r="G1116" s="106">
        <f>-H1116</f>
        <v>0</v>
      </c>
      <c r="H1116" s="55">
        <v>0</v>
      </c>
      <c r="L1116" t="str">
        <f t="shared" si="65"/>
        <v>REC only</v>
      </c>
      <c r="M1116" t="str">
        <f t="shared" si="66"/>
        <v>Mountain Air Wind Projects - Mountain Air Wind Projects</v>
      </c>
      <c r="N1116" t="str">
        <f t="shared" si="67"/>
        <v>2022 Surplus Applied to 2023</v>
      </c>
    </row>
    <row r="1117" spans="1:14" x14ac:dyDescent="0.25">
      <c r="A1117" s="79"/>
      <c r="B1117" s="2" t="str">
        <f>H1107 &amp; " Surplus Applied to " &amp; (H1107-1)</f>
        <v>2023 Surplus Applied to 2022</v>
      </c>
      <c r="C1117" s="79"/>
      <c r="D1117" s="109"/>
      <c r="E1117" s="110"/>
      <c r="F1117" s="110"/>
      <c r="G1117" s="111">
        <f>-H1117</f>
        <v>0</v>
      </c>
      <c r="H1117" s="112">
        <v>0</v>
      </c>
      <c r="L1117" t="str">
        <f t="shared" si="65"/>
        <v>REC only</v>
      </c>
      <c r="M1117" t="str">
        <f t="shared" si="66"/>
        <v>Mountain Air Wind Projects - Mountain Air Wind Projects</v>
      </c>
      <c r="N1117" t="str">
        <f t="shared" si="67"/>
        <v>2023 Surplus Applied to 2022</v>
      </c>
    </row>
    <row r="1118" spans="1:14" x14ac:dyDescent="0.25">
      <c r="A1118" s="79"/>
      <c r="B1118" s="1" t="s">
        <v>135</v>
      </c>
      <c r="C1118" s="79"/>
      <c r="D1118" s="94">
        <f>SUM(D1108:D1117)</f>
        <v>-681</v>
      </c>
      <c r="E1118" s="94">
        <f>SUM(E1108:E1117)</f>
        <v>681</v>
      </c>
      <c r="F1118" s="94">
        <f>SUM(F1108:F1117)</f>
        <v>0</v>
      </c>
      <c r="G1118" s="94">
        <f>SUM(G1108:G1117)</f>
        <v>0</v>
      </c>
      <c r="H1118" s="94">
        <f>SUM(H1108:H1117)</f>
        <v>0</v>
      </c>
      <c r="L1118" t="str">
        <f t="shared" si="65"/>
        <v>REC only</v>
      </c>
      <c r="M1118" t="str">
        <f t="shared" si="66"/>
        <v>Mountain Air Wind Projects - Mountain Air Wind Projects</v>
      </c>
      <c r="N1118" t="str">
        <f t="shared" si="67"/>
        <v>Net Surplus Adjustments</v>
      </c>
    </row>
    <row r="1119" spans="1:14" x14ac:dyDescent="0.25">
      <c r="A1119" s="79"/>
      <c r="B1119" s="95"/>
      <c r="C1119" s="79"/>
      <c r="D1119" s="94"/>
      <c r="E1119" s="94"/>
      <c r="F1119" s="94"/>
      <c r="G1119" s="94"/>
      <c r="H1119" s="94"/>
      <c r="L1119" t="str">
        <f t="shared" si="65"/>
        <v>REC only</v>
      </c>
      <c r="M1119" t="str">
        <f t="shared" si="66"/>
        <v>Mountain Air Wind Projects - Mountain Air Wind Projects</v>
      </c>
    </row>
    <row r="1120" spans="1:14" x14ac:dyDescent="0.25">
      <c r="A1120" s="79"/>
      <c r="B1120" s="1" t="s">
        <v>136</v>
      </c>
      <c r="C1120" s="82"/>
      <c r="D1120" s="113">
        <v>0</v>
      </c>
      <c r="E1120" s="114">
        <v>0</v>
      </c>
      <c r="F1120" s="114">
        <v>0</v>
      </c>
      <c r="G1120" s="114">
        <v>0</v>
      </c>
      <c r="H1120" s="115">
        <v>0</v>
      </c>
      <c r="L1120" t="str">
        <f t="shared" si="65"/>
        <v>REC only</v>
      </c>
      <c r="M1120" t="str">
        <f t="shared" si="66"/>
        <v>Mountain Air Wind Projects - Mountain Air Wind Projects</v>
      </c>
      <c r="N1120" t="str">
        <f t="shared" si="67"/>
        <v>Adjustment for Events Beyond Control</v>
      </c>
    </row>
    <row r="1121" spans="1:14" x14ac:dyDescent="0.25">
      <c r="A1121" s="79"/>
      <c r="B1121" s="95"/>
      <c r="C1121" s="79"/>
      <c r="D1121" s="94"/>
      <c r="E1121" s="94"/>
      <c r="F1121" s="94"/>
      <c r="G1121" s="94"/>
      <c r="H1121" s="94"/>
      <c r="L1121" t="str">
        <f t="shared" si="65"/>
        <v>REC only</v>
      </c>
      <c r="M1121" t="str">
        <f t="shared" si="66"/>
        <v>Mountain Air Wind Projects - Mountain Air Wind Projects</v>
      </c>
    </row>
    <row r="1122" spans="1:14" ht="18.75" x14ac:dyDescent="0.3">
      <c r="A1122" s="81" t="s">
        <v>150</v>
      </c>
      <c r="B1122" s="79"/>
      <c r="C1122" s="82"/>
      <c r="D1122" s="116">
        <f>SUM(D1094,D1099,D1105,D1118,D1120)</f>
        <v>0</v>
      </c>
      <c r="E1122" s="116">
        <f>SUM(E1094,E1099,E1105,E1118,E1120)</f>
        <v>25681</v>
      </c>
      <c r="F1122" s="116">
        <f>SUM(F1094,F1099,F1105,F1118,F1120)</f>
        <v>0</v>
      </c>
      <c r="G1122" s="116">
        <f>SUM(G1094,G1099,G1105,G1118,G1120)</f>
        <v>0</v>
      </c>
      <c r="H1122" s="117">
        <f>SUM(H1094,H1099,H1105,H1118,H1120)</f>
        <v>0</v>
      </c>
      <c r="L1122" t="str">
        <f t="shared" si="65"/>
        <v>REC only</v>
      </c>
      <c r="M1122" t="str">
        <f t="shared" si="66"/>
        <v>Mountain Air Wind Projects - Mountain Air Wind Projects</v>
      </c>
    </row>
    <row r="1123" spans="1:14" x14ac:dyDescent="0.25">
      <c r="A1123" s="79"/>
      <c r="B1123" s="95"/>
      <c r="C1123" s="118" t="s">
        <v>138</v>
      </c>
      <c r="D1123" s="94">
        <v>0</v>
      </c>
      <c r="E1123" s="94">
        <v>25681</v>
      </c>
      <c r="F1123" s="94">
        <v>0</v>
      </c>
      <c r="G1123" s="94">
        <v>0</v>
      </c>
      <c r="H1123" s="94">
        <v>0</v>
      </c>
      <c r="L1123" t="str">
        <f t="shared" si="65"/>
        <v>REC only</v>
      </c>
      <c r="M1123" t="str">
        <f t="shared" si="66"/>
        <v>Mountain Air Wind Projects - Mountain Air Wind Projects</v>
      </c>
    </row>
    <row r="1124" spans="1:14" x14ac:dyDescent="0.25">
      <c r="A1124" s="79" t="str">
        <f>IF(ISBLANK(VLOOKUP($A1088,tblFacility,MATCH("Notes",tvFacility,0),FALSE)),"",VLOOKUP($A1088,tblFacility,MATCH("Notes",tvFacility,0),FALSE))</f>
        <v/>
      </c>
      <c r="B1124" s="79"/>
      <c r="C1124" s="79"/>
      <c r="D1124" s="80"/>
      <c r="E1124" s="80"/>
      <c r="F1124" s="80"/>
      <c r="G1124" s="80"/>
      <c r="H1124" s="80"/>
      <c r="L1124" t="str">
        <f t="shared" si="65"/>
        <v>REC only</v>
      </c>
      <c r="M1124" t="str">
        <f t="shared" si="66"/>
        <v>Mountain Air Wind Projects - Mountain Air Wind Projects</v>
      </c>
    </row>
    <row r="1125" spans="1:14" x14ac:dyDescent="0.25">
      <c r="L1125" t="str">
        <f t="shared" si="65"/>
        <v>REC only</v>
      </c>
      <c r="M1125" t="str">
        <f t="shared" si="66"/>
        <v>Mountain Air Wind Projects - Mountain Air Wind Projects</v>
      </c>
    </row>
    <row r="1126" spans="1:14" ht="21" x14ac:dyDescent="0.35">
      <c r="A1126" s="74">
        <f>A1088+1</f>
        <v>29</v>
      </c>
      <c r="B1126" s="74"/>
      <c r="C1126" s="75" t="str">
        <f>VLOOKUP(A1126,tblFacility,MATCH("Facility Name",tvFacility,0),FALSE)</f>
        <v>Nine Canyon Wind Project - Nine Canyon Phase 3</v>
      </c>
      <c r="D1126" s="76"/>
      <c r="E1126" s="77"/>
      <c r="F1126" s="77"/>
      <c r="G1126" s="77"/>
      <c r="H1126" s="78"/>
      <c r="L1126" t="str">
        <f t="shared" si="65"/>
        <v>REC only</v>
      </c>
      <c r="M1126" t="str">
        <f>C1126</f>
        <v>Nine Canyon Wind Project - Nine Canyon Phase 3</v>
      </c>
    </row>
    <row r="1127" spans="1:14" x14ac:dyDescent="0.25">
      <c r="A1127" s="79"/>
      <c r="B1127" s="79"/>
      <c r="C1127" s="79" t="str">
        <f>VLOOKUP(A1126,tblFacility,MATCH("Facility Status",tvFacility,0),FALSE)</f>
        <v>REC only</v>
      </c>
      <c r="D1127" s="80"/>
      <c r="E1127" s="80"/>
      <c r="F1127" s="80"/>
      <c r="G1127" s="80"/>
      <c r="H1127" s="80"/>
      <c r="L1127" t="str">
        <f t="shared" si="65"/>
        <v>REC only</v>
      </c>
      <c r="M1127" t="str">
        <f t="shared" ref="M1127:M1163" si="68">M1126</f>
        <v>Nine Canyon Wind Project - Nine Canyon Phase 3</v>
      </c>
    </row>
    <row r="1128" spans="1:14" ht="18.75" x14ac:dyDescent="0.3">
      <c r="A1128" s="81" t="s">
        <v>146</v>
      </c>
      <c r="B1128" s="81"/>
      <c r="C1128" s="79"/>
      <c r="D1128" s="19">
        <f>E1128-1</f>
        <v>2019</v>
      </c>
      <c r="E1128" s="19">
        <f>F1128-1</f>
        <v>2020</v>
      </c>
      <c r="F1128" s="19">
        <f>G1128-1</f>
        <v>2021</v>
      </c>
      <c r="G1128" s="19">
        <f>H1128-1</f>
        <v>2022</v>
      </c>
      <c r="H1128" s="19">
        <f>nReportingYear</f>
        <v>2023</v>
      </c>
      <c r="L1128" t="str">
        <f t="shared" si="65"/>
        <v>REC only</v>
      </c>
      <c r="M1128" t="str">
        <f t="shared" si="68"/>
        <v>Nine Canyon Wind Project - Nine Canyon Phase 3</v>
      </c>
    </row>
    <row r="1129" spans="1:14" x14ac:dyDescent="0.25">
      <c r="A1129" s="79"/>
      <c r="B1129" s="2" t="str">
        <f>"Total MWh Produced from " &amp;C1126</f>
        <v>Total MWh Produced from Nine Canyon Wind Project - Nine Canyon Phase 3</v>
      </c>
      <c r="C1129" s="82"/>
      <c r="D1129" s="83">
        <f>VLOOKUP($A1126,tblTotalMWh,MATCH(D1128,tvTotalMWh,0),FALSE)</f>
        <v>4429</v>
      </c>
      <c r="E1129" s="83">
        <f>VLOOKUP($A1126,tblTotalMWh,MATCH(E1128,tvTotalMWh,0),FALSE)</f>
        <v>19497</v>
      </c>
      <c r="F1129" s="83">
        <f>VLOOKUP($A1126,tblTotalMWh,MATCH(F1128,tvTotalMWh,0),FALSE)</f>
        <v>0</v>
      </c>
      <c r="G1129" s="83">
        <f>VLOOKUP($A1126,tblTotalMWh,MATCH(G1128,tvTotalMWh,0),FALSE)</f>
        <v>0</v>
      </c>
      <c r="H1129" s="84">
        <f>VLOOKUP($A1126,tblTotalMWh,MATCH(H1128,tvTotalMWh,0),FALSE)</f>
        <v>0</v>
      </c>
      <c r="L1129" t="str">
        <f t="shared" si="65"/>
        <v>REC only</v>
      </c>
      <c r="M1129" t="str">
        <f t="shared" si="68"/>
        <v>Nine Canyon Wind Project - Nine Canyon Phase 3</v>
      </c>
      <c r="N1129" t="str">
        <f t="shared" si="67"/>
        <v>Total MWh Produced from Nine Canyon Wind Project - Nine Canyon Phase 3</v>
      </c>
    </row>
    <row r="1130" spans="1:14" x14ac:dyDescent="0.25">
      <c r="A1130" s="79"/>
      <c r="B1130" s="2" t="s">
        <v>105</v>
      </c>
      <c r="C1130" s="82"/>
      <c r="D1130" s="218">
        <f>VLOOKUP($A1126,tblFacility,MATCH("% Qualifying under RCW 19.285",tvFacility,0),FALSE)</f>
        <v>1</v>
      </c>
      <c r="E1130" s="218">
        <f>VLOOKUP($A1126,tblFacility,MATCH("% Qualifying under RCW 19.285",tvFacility,0),FALSE)</f>
        <v>1</v>
      </c>
      <c r="F1130" s="218">
        <f>VLOOKUP($A1126,tblFacility,MATCH("% Qualifying under RCW 19.285",tvFacility,0),FALSE)</f>
        <v>1</v>
      </c>
      <c r="G1130" s="218">
        <f>VLOOKUP($A1126,tblFacility,MATCH("% Qualifying under RCW 19.285",tvFacility,0),FALSE)</f>
        <v>1</v>
      </c>
      <c r="H1130" s="219">
        <f>VLOOKUP($A1126,tblFacility,MATCH("% Qualifying under RCW 19.285",tvFacility,0),FALSE)</f>
        <v>1</v>
      </c>
      <c r="L1130" t="str">
        <f t="shared" si="65"/>
        <v>REC only</v>
      </c>
      <c r="M1130" t="str">
        <f t="shared" si="68"/>
        <v>Nine Canyon Wind Project - Nine Canyon Phase 3</v>
      </c>
      <c r="N1130" t="str">
        <f t="shared" si="67"/>
        <v>Percent of MWh Qualifying Under RCW 19.285</v>
      </c>
    </row>
    <row r="1131" spans="1:14" x14ac:dyDescent="0.25">
      <c r="A1131" s="79"/>
      <c r="B1131" s="2" t="s">
        <v>147</v>
      </c>
      <c r="C1131" s="82"/>
      <c r="D1131" s="85">
        <f>VLOOKUP($A1126,tblFacility,MATCH("% Qualifying Allocated to WA",tvFacility,0),FALSE)</f>
        <v>1</v>
      </c>
      <c r="E1131" s="85">
        <f>VLOOKUP($A1126,tblFacility,MATCH("% Qualifying Allocated to WA",tvFacility,0),FALSE)</f>
        <v>1</v>
      </c>
      <c r="F1131" s="85">
        <f>VLOOKUP($A1126,tblFacility,MATCH("% Qualifying Allocated to WA",tvFacility,0),FALSE)</f>
        <v>1</v>
      </c>
      <c r="G1131" s="85">
        <f>VLOOKUP($A1126,tblFacility,MATCH("% Qualifying Allocated to WA",tvFacility,0),FALSE)</f>
        <v>1</v>
      </c>
      <c r="H1131" s="86">
        <f>VLOOKUP($A1126,tblFacility,MATCH("% Qualifying Allocated to WA",tvFacility,0),FALSE)</f>
        <v>1</v>
      </c>
      <c r="L1131" t="str">
        <f t="shared" si="65"/>
        <v>REC only</v>
      </c>
      <c r="M1131" t="str">
        <f t="shared" si="68"/>
        <v>Nine Canyon Wind Project - Nine Canyon Phase 3</v>
      </c>
      <c r="N1131" t="str">
        <f t="shared" si="67"/>
        <v>Percent of Qualifying MWh Allocated to WA</v>
      </c>
    </row>
    <row r="1132" spans="1:14" x14ac:dyDescent="0.25">
      <c r="A1132" s="79"/>
      <c r="B1132" s="1" t="s">
        <v>104</v>
      </c>
      <c r="C1132" s="95"/>
      <c r="D1132" s="220">
        <f>ROUNDDOWN(D1129*D1130*D1131,0)</f>
        <v>4429</v>
      </c>
      <c r="E1132" s="220">
        <f>ROUNDDOWN(E1129*E1130*E1131,0)</f>
        <v>19497</v>
      </c>
      <c r="F1132" s="220">
        <f>ROUNDDOWN(F1129*F1130*F1131,0)</f>
        <v>0</v>
      </c>
      <c r="G1132" s="220">
        <f>ROUNDDOWN(G1129*G1130*G1131,0)</f>
        <v>0</v>
      </c>
      <c r="H1132" s="220">
        <f>ROUNDDOWN(H1129*H1130*H1131,0)</f>
        <v>0</v>
      </c>
      <c r="L1132" t="str">
        <f t="shared" si="65"/>
        <v>REC only</v>
      </c>
      <c r="M1132" t="str">
        <f t="shared" si="68"/>
        <v>Nine Canyon Wind Project - Nine Canyon Phase 3</v>
      </c>
      <c r="N1132" t="str">
        <f t="shared" si="67"/>
        <v>Eligible MWh Available for RCW 19.285 Compliance</v>
      </c>
    </row>
    <row r="1133" spans="1:14" x14ac:dyDescent="0.25">
      <c r="A1133" s="79"/>
      <c r="B1133" s="79"/>
      <c r="C1133" s="79"/>
      <c r="D1133" s="87"/>
      <c r="E1133" s="87"/>
      <c r="F1133" s="87"/>
      <c r="G1133" s="88"/>
      <c r="H1133" s="89"/>
      <c r="L1133" t="str">
        <f t="shared" si="65"/>
        <v>REC only</v>
      </c>
      <c r="M1133" t="str">
        <f t="shared" si="68"/>
        <v>Nine Canyon Wind Project - Nine Canyon Phase 3</v>
      </c>
    </row>
    <row r="1134" spans="1:14" ht="18.75" x14ac:dyDescent="0.3">
      <c r="A1134" s="81" t="s">
        <v>148</v>
      </c>
      <c r="B1134" s="79"/>
      <c r="C1134" s="79"/>
      <c r="D1134" s="19">
        <f>E1134-1</f>
        <v>2019</v>
      </c>
      <c r="E1134" s="19">
        <f>F1134-1</f>
        <v>2020</v>
      </c>
      <c r="F1134" s="19">
        <f>G1134-1</f>
        <v>2021</v>
      </c>
      <c r="G1134" s="19">
        <f>H1134-1</f>
        <v>2022</v>
      </c>
      <c r="H1134" s="19">
        <f>nReportingYear</f>
        <v>2023</v>
      </c>
      <c r="L1134" t="str">
        <f t="shared" si="65"/>
        <v>REC only</v>
      </c>
      <c r="M1134" t="str">
        <f t="shared" si="68"/>
        <v>Nine Canyon Wind Project - Nine Canyon Phase 3</v>
      </c>
    </row>
    <row r="1135" spans="1:14" x14ac:dyDescent="0.25">
      <c r="A1135" s="79"/>
      <c r="B1135" s="2" t="s">
        <v>115</v>
      </c>
      <c r="C1135" s="82"/>
      <c r="D1135" s="124">
        <v>0</v>
      </c>
      <c r="E1135" s="125">
        <v>0</v>
      </c>
      <c r="F1135" s="125">
        <v>0</v>
      </c>
      <c r="G1135" s="125">
        <v>0</v>
      </c>
      <c r="H1135" s="126">
        <v>0</v>
      </c>
      <c r="L1135" t="str">
        <f t="shared" si="65"/>
        <v>REC only</v>
      </c>
      <c r="M1135" t="str">
        <f t="shared" si="68"/>
        <v>Nine Canyon Wind Project - Nine Canyon Phase 3</v>
      </c>
      <c r="N1135" t="str">
        <f t="shared" si="67"/>
        <v>Extra Apprenticeship Credit</v>
      </c>
    </row>
    <row r="1136" spans="1:14" x14ac:dyDescent="0.25">
      <c r="A1136" s="79"/>
      <c r="B1136" s="2" t="s">
        <v>119</v>
      </c>
      <c r="C1136" s="82"/>
      <c r="D1136" s="29">
        <v>0</v>
      </c>
      <c r="E1136" s="127">
        <v>0</v>
      </c>
      <c r="F1136" s="127">
        <v>0</v>
      </c>
      <c r="G1136" s="127">
        <v>0</v>
      </c>
      <c r="H1136" s="128">
        <v>0</v>
      </c>
      <c r="L1136" t="str">
        <f t="shared" si="65"/>
        <v>REC only</v>
      </c>
      <c r="M1136" t="str">
        <f t="shared" si="68"/>
        <v>Nine Canyon Wind Project - Nine Canyon Phase 3</v>
      </c>
      <c r="N1136" t="str">
        <f t="shared" si="67"/>
        <v>Distributed Generation Bonus</v>
      </c>
    </row>
    <row r="1137" spans="1:14" x14ac:dyDescent="0.25">
      <c r="A1137" s="79"/>
      <c r="B1137" s="1" t="s">
        <v>120</v>
      </c>
      <c r="C1137" s="95"/>
      <c r="D1137" s="90">
        <f>ROUND(D1135+D1136,0)</f>
        <v>0</v>
      </c>
      <c r="E1137" s="90">
        <f>ROUND(E1135+E1136,0)</f>
        <v>0</v>
      </c>
      <c r="F1137" s="90">
        <f>ROUND(F1135+F1136,0)</f>
        <v>0</v>
      </c>
      <c r="G1137" s="90">
        <f>ROUND(G1135+G1136,0)</f>
        <v>0</v>
      </c>
      <c r="H1137" s="90">
        <f>ROUND(H1135+H1136,0)</f>
        <v>0</v>
      </c>
      <c r="L1137" t="str">
        <f t="shared" si="65"/>
        <v>REC only</v>
      </c>
      <c r="M1137" t="str">
        <f t="shared" si="68"/>
        <v>Nine Canyon Wind Project - Nine Canyon Phase 3</v>
      </c>
      <c r="N1137" t="str">
        <f t="shared" si="67"/>
        <v>Total Quantity from Non REC Eligible Generation</v>
      </c>
    </row>
    <row r="1138" spans="1:14" x14ac:dyDescent="0.25">
      <c r="A1138" s="79"/>
      <c r="B1138" s="79"/>
      <c r="C1138" s="79"/>
      <c r="D1138" s="91"/>
      <c r="E1138" s="91"/>
      <c r="F1138" s="91"/>
      <c r="G1138" s="91"/>
      <c r="H1138" s="92"/>
      <c r="L1138" t="str">
        <f t="shared" si="65"/>
        <v>REC only</v>
      </c>
      <c r="M1138" t="str">
        <f t="shared" si="68"/>
        <v>Nine Canyon Wind Project - Nine Canyon Phase 3</v>
      </c>
    </row>
    <row r="1139" spans="1:14" ht="18.75" x14ac:dyDescent="0.3">
      <c r="A1139" s="81" t="s">
        <v>149</v>
      </c>
      <c r="B1139" s="79"/>
      <c r="C1139" s="79"/>
      <c r="D1139" s="19">
        <f>E1139-1</f>
        <v>2019</v>
      </c>
      <c r="E1139" s="19">
        <f>F1139-1</f>
        <v>2020</v>
      </c>
      <c r="F1139" s="19">
        <f>G1139-1</f>
        <v>2021</v>
      </c>
      <c r="G1139" s="19">
        <f>H1139-1</f>
        <v>2022</v>
      </c>
      <c r="H1139" s="19">
        <f>nReportingYear</f>
        <v>2023</v>
      </c>
      <c r="L1139" t="str">
        <f t="shared" si="65"/>
        <v>REC only</v>
      </c>
      <c r="M1139" t="str">
        <f t="shared" si="68"/>
        <v>Nine Canyon Wind Project - Nine Canyon Phase 3</v>
      </c>
    </row>
    <row r="1140" spans="1:14" x14ac:dyDescent="0.25">
      <c r="A1140" s="79"/>
      <c r="B1140" s="2" t="s">
        <v>140</v>
      </c>
      <c r="C1140" s="82"/>
      <c r="D1140" s="83">
        <f>-VLOOKUP($A1126,tblSales,MATCH(D1139,tvSales,0),FALSE)</f>
        <v>0</v>
      </c>
      <c r="E1140" s="83">
        <f>-VLOOKUP($A1126,tblSales,MATCH(E1139,tvSales,0),FALSE)</f>
        <v>0</v>
      </c>
      <c r="F1140" s="83">
        <f>-VLOOKUP($A1126,tblSales,MATCH(F1139,tvSales,0),FALSE)</f>
        <v>0</v>
      </c>
      <c r="G1140" s="83">
        <f>-VLOOKUP($A1126,tblSales,MATCH(G1139,tvSales,0),FALSE)</f>
        <v>0</v>
      </c>
      <c r="H1140" s="84">
        <f>-VLOOKUP($A1126,tblSales,MATCH(H1139,tvSales,0),FALSE)</f>
        <v>0</v>
      </c>
      <c r="L1140" t="str">
        <f t="shared" si="65"/>
        <v>REC only</v>
      </c>
      <c r="M1140" t="str">
        <f t="shared" si="68"/>
        <v>Nine Canyon Wind Project - Nine Canyon Phase 3</v>
      </c>
      <c r="N1140" t="str">
        <f t="shared" si="67"/>
        <v>Quantity of RECs Sold</v>
      </c>
    </row>
    <row r="1141" spans="1:14" x14ac:dyDescent="0.25">
      <c r="A1141" s="79"/>
      <c r="B1141" s="93" t="s">
        <v>141</v>
      </c>
      <c r="C1141" s="8"/>
      <c r="D1141" s="119">
        <v>0</v>
      </c>
      <c r="E1141" s="119">
        <v>0</v>
      </c>
      <c r="F1141" s="119">
        <v>0</v>
      </c>
      <c r="G1141" s="119">
        <v>0</v>
      </c>
      <c r="H1141" s="120">
        <v>0</v>
      </c>
      <c r="L1141" t="str">
        <f t="shared" si="65"/>
        <v>REC only</v>
      </c>
      <c r="M1141" t="str">
        <f t="shared" si="68"/>
        <v>Nine Canyon Wind Project - Nine Canyon Phase 3</v>
      </c>
      <c r="N1141" t="str">
        <f t="shared" si="67"/>
        <v>Bonus Incentives Transferred</v>
      </c>
    </row>
    <row r="1142" spans="1:14" x14ac:dyDescent="0.25">
      <c r="A1142" s="79"/>
      <c r="B1142" s="93" t="s">
        <v>142</v>
      </c>
      <c r="D1142" s="121">
        <f>IF(VLOOKUP($A1126,tblFacility,MATCH("Extra Apprenticeship Credit Eligibility",tvFacility,0),FALSE)="Y",ROUND(nApprenticeshipBonus*D1140,0),0)</f>
        <v>0</v>
      </c>
      <c r="E1142" s="122">
        <f>IF(VLOOKUP($A1126,tblFacility,MATCH("Extra Apprenticeship Credit Eligibility",tvFacility,0),FALSE)="Y",ROUND(nApprenticeshipBonus*E1140,0),0)</f>
        <v>0</v>
      </c>
      <c r="F1142" s="122">
        <f>IF(VLOOKUP($A1126,tblFacility,MATCH("Extra Apprenticeship Credit Eligibility",tvFacility,0),FALSE)="Y",ROUND(nApprenticeshipBonus*F1140,0),0)</f>
        <v>0</v>
      </c>
      <c r="G1142" s="122">
        <f>IF(VLOOKUP($A1126,tblFacility,MATCH("Extra Apprenticeship Credit Eligibility",tvFacility,0),FALSE)="Y",ROUND(nApprenticeshipBonus*G1140,0),0)</f>
        <v>0</v>
      </c>
      <c r="H1142" s="123">
        <f>IF(VLOOKUP($A1126,tblFacility,MATCH("Extra Apprenticeship Credit Eligibility",tvFacility,0),FALSE)="Y",ROUND(nApprenticeshipBonus*H1140,0),0)</f>
        <v>0</v>
      </c>
      <c r="L1142" t="str">
        <f t="shared" si="65"/>
        <v>REC only</v>
      </c>
      <c r="M1142" t="str">
        <f t="shared" si="68"/>
        <v>Nine Canyon Wind Project - Nine Canyon Phase 3</v>
      </c>
      <c r="N1142" t="str">
        <f t="shared" si="67"/>
        <v>Bonus Incentives Not Realized</v>
      </c>
    </row>
    <row r="1143" spans="1:14" x14ac:dyDescent="0.25">
      <c r="A1143" s="79"/>
      <c r="B1143" s="1" t="s">
        <v>143</v>
      </c>
      <c r="C1143" s="79"/>
      <c r="D1143" s="94">
        <f>SUM(D1140:D1142)</f>
        <v>0</v>
      </c>
      <c r="E1143" s="94">
        <f>SUM(E1140:E1142)</f>
        <v>0</v>
      </c>
      <c r="F1143" s="94">
        <f>SUM(F1140:F1142)</f>
        <v>0</v>
      </c>
      <c r="G1143" s="94">
        <f>SUM(G1140:G1142)</f>
        <v>0</v>
      </c>
      <c r="H1143" s="94">
        <f>SUM(H1140:H1142)</f>
        <v>0</v>
      </c>
      <c r="L1143" t="str">
        <f t="shared" si="65"/>
        <v>REC only</v>
      </c>
      <c r="M1143" t="str">
        <f t="shared" si="68"/>
        <v>Nine Canyon Wind Project - Nine Canyon Phase 3</v>
      </c>
      <c r="N1143" t="str">
        <f t="shared" si="67"/>
        <v>Total Sold / Transferred / Unrealized</v>
      </c>
    </row>
    <row r="1144" spans="1:14" x14ac:dyDescent="0.25">
      <c r="A1144" s="79"/>
      <c r="B1144" s="95"/>
      <c r="C1144" s="79"/>
      <c r="D1144" s="88"/>
      <c r="E1144" s="88"/>
      <c r="F1144" s="88"/>
      <c r="G1144" s="88"/>
      <c r="H1144" s="94"/>
      <c r="L1144" t="str">
        <f t="shared" si="65"/>
        <v>REC only</v>
      </c>
      <c r="M1144" t="str">
        <f t="shared" si="68"/>
        <v>Nine Canyon Wind Project - Nine Canyon Phase 3</v>
      </c>
    </row>
    <row r="1145" spans="1:14" ht="18.75" x14ac:dyDescent="0.3">
      <c r="A1145" s="81" t="s">
        <v>134</v>
      </c>
      <c r="B1145" s="79"/>
      <c r="C1145" s="79"/>
      <c r="D1145" s="19">
        <f>E1145-1</f>
        <v>2019</v>
      </c>
      <c r="E1145" s="19">
        <f>F1145-1</f>
        <v>2020</v>
      </c>
      <c r="F1145" s="19">
        <f>G1145-1</f>
        <v>2021</v>
      </c>
      <c r="G1145" s="19">
        <f>H1145-1</f>
        <v>2022</v>
      </c>
      <c r="H1145" s="19">
        <f>nReportingYear</f>
        <v>2023</v>
      </c>
      <c r="L1145" t="str">
        <f t="shared" si="65"/>
        <v>REC only</v>
      </c>
      <c r="M1145" t="str">
        <f t="shared" si="68"/>
        <v>Nine Canyon Wind Project - Nine Canyon Phase 3</v>
      </c>
    </row>
    <row r="1146" spans="1:14" x14ac:dyDescent="0.25">
      <c r="A1146" s="79"/>
      <c r="B1146" s="2" t="str">
        <f>(D1145-1) &amp; " Surplus Applied to " &amp; D1145</f>
        <v>2018 Surplus Applied to 2019</v>
      </c>
      <c r="C1146" s="79"/>
      <c r="D1146" s="96">
        <v>0</v>
      </c>
      <c r="E1146" s="97"/>
      <c r="F1146" s="97"/>
      <c r="G1146" s="97"/>
      <c r="H1146" s="98"/>
      <c r="L1146" t="str">
        <f t="shared" si="65"/>
        <v>REC only</v>
      </c>
      <c r="M1146" t="str">
        <f t="shared" si="68"/>
        <v>Nine Canyon Wind Project - Nine Canyon Phase 3</v>
      </c>
      <c r="N1146" t="str">
        <f t="shared" si="67"/>
        <v>2018 Surplus Applied to 2019</v>
      </c>
    </row>
    <row r="1147" spans="1:14" x14ac:dyDescent="0.25">
      <c r="A1147" s="79"/>
      <c r="B1147" s="2" t="str">
        <f>D1145 &amp; " Surplus Applied to " &amp; (D1145-1)</f>
        <v>2019 Surplus Applied to 2018</v>
      </c>
      <c r="C1147" s="79"/>
      <c r="D1147" s="99">
        <v>0</v>
      </c>
      <c r="E1147" s="100"/>
      <c r="F1147" s="100"/>
      <c r="G1147" s="100"/>
      <c r="H1147" s="101"/>
      <c r="L1147" t="str">
        <f t="shared" si="65"/>
        <v>REC only</v>
      </c>
      <c r="M1147" t="str">
        <f t="shared" si="68"/>
        <v>Nine Canyon Wind Project - Nine Canyon Phase 3</v>
      </c>
      <c r="N1147" t="str">
        <f t="shared" si="67"/>
        <v>2019 Surplus Applied to 2018</v>
      </c>
    </row>
    <row r="1148" spans="1:14" x14ac:dyDescent="0.25">
      <c r="A1148" s="79"/>
      <c r="B1148" s="2" t="str">
        <f>(E1145-1) &amp; " Surplus Applied to " &amp; E1145</f>
        <v>2019 Surplus Applied to 2020</v>
      </c>
      <c r="C1148" s="79"/>
      <c r="D1148" s="102">
        <f>-E1148</f>
        <v>-4429</v>
      </c>
      <c r="E1148" s="103">
        <v>4429</v>
      </c>
      <c r="F1148" s="48"/>
      <c r="G1148" s="48"/>
      <c r="H1148" s="49"/>
      <c r="L1148" t="str">
        <f t="shared" si="65"/>
        <v>REC only</v>
      </c>
      <c r="M1148" t="str">
        <f t="shared" si="68"/>
        <v>Nine Canyon Wind Project - Nine Canyon Phase 3</v>
      </c>
      <c r="N1148" t="str">
        <f t="shared" si="67"/>
        <v>2019 Surplus Applied to 2020</v>
      </c>
    </row>
    <row r="1149" spans="1:14" x14ac:dyDescent="0.25">
      <c r="A1149" s="79"/>
      <c r="B1149" s="2" t="str">
        <f>E1145 &amp; " Surplus Applied to " &amp; (E1145-1)</f>
        <v>2020 Surplus Applied to 2019</v>
      </c>
      <c r="C1149" s="79"/>
      <c r="D1149" s="104">
        <f>-E1149</f>
        <v>0</v>
      </c>
      <c r="E1149" s="105">
        <v>0</v>
      </c>
      <c r="F1149" s="100"/>
      <c r="G1149" s="100"/>
      <c r="H1149" s="101"/>
      <c r="L1149" t="str">
        <f t="shared" si="65"/>
        <v>REC only</v>
      </c>
      <c r="M1149" t="str">
        <f t="shared" si="68"/>
        <v>Nine Canyon Wind Project - Nine Canyon Phase 3</v>
      </c>
      <c r="N1149" t="str">
        <f t="shared" si="67"/>
        <v>2020 Surplus Applied to 2019</v>
      </c>
    </row>
    <row r="1150" spans="1:14" x14ac:dyDescent="0.25">
      <c r="A1150" s="79"/>
      <c r="B1150" s="2" t="str">
        <f>(F1145-1) &amp; " Surplus Applied to " &amp; F1145</f>
        <v>2020 Surplus Applied to 2021</v>
      </c>
      <c r="C1150" s="79"/>
      <c r="D1150" s="54"/>
      <c r="E1150" s="106">
        <f>-F1150</f>
        <v>0</v>
      </c>
      <c r="F1150" s="51">
        <v>0</v>
      </c>
      <c r="G1150" s="52"/>
      <c r="H1150" s="53"/>
      <c r="L1150" t="str">
        <f t="shared" si="65"/>
        <v>REC only</v>
      </c>
      <c r="M1150" t="str">
        <f t="shared" si="68"/>
        <v>Nine Canyon Wind Project - Nine Canyon Phase 3</v>
      </c>
      <c r="N1150" t="str">
        <f t="shared" si="67"/>
        <v>2020 Surplus Applied to 2021</v>
      </c>
    </row>
    <row r="1151" spans="1:14" x14ac:dyDescent="0.25">
      <c r="A1151" s="79"/>
      <c r="B1151" s="2" t="str">
        <f>F1145 &amp; " Surplus Applied to " &amp; (F1145-1)</f>
        <v>2021 Surplus Applied to 2020</v>
      </c>
      <c r="C1151" s="79"/>
      <c r="D1151" s="107"/>
      <c r="E1151" s="108">
        <f>-F1151</f>
        <v>0</v>
      </c>
      <c r="F1151" s="105">
        <v>0</v>
      </c>
      <c r="G1151" s="100"/>
      <c r="H1151" s="101"/>
      <c r="L1151" t="str">
        <f t="shared" si="65"/>
        <v>REC only</v>
      </c>
      <c r="M1151" t="str">
        <f t="shared" si="68"/>
        <v>Nine Canyon Wind Project - Nine Canyon Phase 3</v>
      </c>
      <c r="N1151" t="str">
        <f t="shared" ref="N1151:N1213" si="69">B1151</f>
        <v>2021 Surplus Applied to 2020</v>
      </c>
    </row>
    <row r="1152" spans="1:14" x14ac:dyDescent="0.25">
      <c r="A1152" s="79"/>
      <c r="B1152" s="2" t="str">
        <f>(G1145-1) &amp; " Surplus Applied to " &amp; G1145</f>
        <v>2021 Surplus Applied to 2022</v>
      </c>
      <c r="C1152" s="79"/>
      <c r="D1152" s="54"/>
      <c r="E1152" s="52"/>
      <c r="F1152" s="106">
        <f>-G1152</f>
        <v>0</v>
      </c>
      <c r="G1152" s="51">
        <v>0</v>
      </c>
      <c r="H1152" s="53"/>
      <c r="L1152" t="str">
        <f t="shared" ref="L1152:L1215" si="70">VLOOKUP(M1152,$B$5:$D$48,3)</f>
        <v>REC only</v>
      </c>
      <c r="M1152" t="str">
        <f t="shared" si="68"/>
        <v>Nine Canyon Wind Project - Nine Canyon Phase 3</v>
      </c>
      <c r="N1152" t="str">
        <f t="shared" si="69"/>
        <v>2021 Surplus Applied to 2022</v>
      </c>
    </row>
    <row r="1153" spans="1:14" x14ac:dyDescent="0.25">
      <c r="A1153" s="79"/>
      <c r="B1153" s="2" t="str">
        <f>G1145 &amp; " Surplus Applied to " &amp; (G1145-1)</f>
        <v>2022 Surplus Applied to 2021</v>
      </c>
      <c r="C1153" s="79"/>
      <c r="D1153" s="107"/>
      <c r="E1153" s="100"/>
      <c r="F1153" s="108">
        <f>-G1153</f>
        <v>0</v>
      </c>
      <c r="G1153" s="105">
        <v>0</v>
      </c>
      <c r="H1153" s="101"/>
      <c r="L1153" t="str">
        <f t="shared" si="70"/>
        <v>REC only</v>
      </c>
      <c r="M1153" t="str">
        <f t="shared" si="68"/>
        <v>Nine Canyon Wind Project - Nine Canyon Phase 3</v>
      </c>
      <c r="N1153" t="str">
        <f t="shared" si="69"/>
        <v>2022 Surplus Applied to 2021</v>
      </c>
    </row>
    <row r="1154" spans="1:14" x14ac:dyDescent="0.25">
      <c r="A1154" s="79"/>
      <c r="B1154" s="2" t="str">
        <f>(H1145-1) &amp; " Surplus Applied to " &amp; H1145</f>
        <v>2022 Surplus Applied to 2023</v>
      </c>
      <c r="C1154" s="79"/>
      <c r="D1154" s="54"/>
      <c r="E1154" s="52"/>
      <c r="F1154" s="52"/>
      <c r="G1154" s="106">
        <f>-H1154</f>
        <v>0</v>
      </c>
      <c r="H1154" s="55">
        <v>0</v>
      </c>
      <c r="L1154" t="str">
        <f t="shared" si="70"/>
        <v>REC only</v>
      </c>
      <c r="M1154" t="str">
        <f t="shared" si="68"/>
        <v>Nine Canyon Wind Project - Nine Canyon Phase 3</v>
      </c>
      <c r="N1154" t="str">
        <f t="shared" si="69"/>
        <v>2022 Surplus Applied to 2023</v>
      </c>
    </row>
    <row r="1155" spans="1:14" x14ac:dyDescent="0.25">
      <c r="A1155" s="79"/>
      <c r="B1155" s="2" t="str">
        <f>H1145 &amp; " Surplus Applied to " &amp; (H1145-1)</f>
        <v>2023 Surplus Applied to 2022</v>
      </c>
      <c r="C1155" s="79"/>
      <c r="D1155" s="109"/>
      <c r="E1155" s="110"/>
      <c r="F1155" s="110"/>
      <c r="G1155" s="111">
        <f>-H1155</f>
        <v>0</v>
      </c>
      <c r="H1155" s="112">
        <v>0</v>
      </c>
      <c r="L1155" t="str">
        <f t="shared" si="70"/>
        <v>REC only</v>
      </c>
      <c r="M1155" t="str">
        <f t="shared" si="68"/>
        <v>Nine Canyon Wind Project - Nine Canyon Phase 3</v>
      </c>
      <c r="N1155" t="str">
        <f t="shared" si="69"/>
        <v>2023 Surplus Applied to 2022</v>
      </c>
    </row>
    <row r="1156" spans="1:14" x14ac:dyDescent="0.25">
      <c r="A1156" s="79"/>
      <c r="B1156" s="1" t="s">
        <v>135</v>
      </c>
      <c r="C1156" s="79"/>
      <c r="D1156" s="94">
        <f>SUM(D1146:D1155)</f>
        <v>-4429</v>
      </c>
      <c r="E1156" s="94">
        <f>SUM(E1146:E1155)</f>
        <v>4429</v>
      </c>
      <c r="F1156" s="94">
        <f>SUM(F1146:F1155)</f>
        <v>0</v>
      </c>
      <c r="G1156" s="94">
        <f>SUM(G1146:G1155)</f>
        <v>0</v>
      </c>
      <c r="H1156" s="94">
        <f>SUM(H1146:H1155)</f>
        <v>0</v>
      </c>
      <c r="L1156" t="str">
        <f t="shared" si="70"/>
        <v>REC only</v>
      </c>
      <c r="M1156" t="str">
        <f t="shared" si="68"/>
        <v>Nine Canyon Wind Project - Nine Canyon Phase 3</v>
      </c>
      <c r="N1156" t="str">
        <f t="shared" si="69"/>
        <v>Net Surplus Adjustments</v>
      </c>
    </row>
    <row r="1157" spans="1:14" x14ac:dyDescent="0.25">
      <c r="A1157" s="79"/>
      <c r="B1157" s="95"/>
      <c r="C1157" s="79"/>
      <c r="D1157" s="94"/>
      <c r="E1157" s="94"/>
      <c r="F1157" s="94"/>
      <c r="G1157" s="94"/>
      <c r="H1157" s="94"/>
      <c r="L1157" t="str">
        <f t="shared" si="70"/>
        <v>REC only</v>
      </c>
      <c r="M1157" t="str">
        <f t="shared" si="68"/>
        <v>Nine Canyon Wind Project - Nine Canyon Phase 3</v>
      </c>
    </row>
    <row r="1158" spans="1:14" x14ac:dyDescent="0.25">
      <c r="A1158" s="79"/>
      <c r="B1158" s="1" t="s">
        <v>136</v>
      </c>
      <c r="C1158" s="82"/>
      <c r="D1158" s="113">
        <v>0</v>
      </c>
      <c r="E1158" s="114">
        <v>0</v>
      </c>
      <c r="F1158" s="114">
        <v>0</v>
      </c>
      <c r="G1158" s="114">
        <v>0</v>
      </c>
      <c r="H1158" s="115">
        <v>0</v>
      </c>
      <c r="L1158" t="str">
        <f t="shared" si="70"/>
        <v>REC only</v>
      </c>
      <c r="M1158" t="str">
        <f t="shared" si="68"/>
        <v>Nine Canyon Wind Project - Nine Canyon Phase 3</v>
      </c>
      <c r="N1158" t="str">
        <f t="shared" si="69"/>
        <v>Adjustment for Events Beyond Control</v>
      </c>
    </row>
    <row r="1159" spans="1:14" x14ac:dyDescent="0.25">
      <c r="A1159" s="79"/>
      <c r="B1159" s="95"/>
      <c r="C1159" s="79"/>
      <c r="D1159" s="94"/>
      <c r="E1159" s="94"/>
      <c r="F1159" s="94"/>
      <c r="G1159" s="94"/>
      <c r="H1159" s="94"/>
      <c r="L1159" t="str">
        <f t="shared" si="70"/>
        <v>REC only</v>
      </c>
      <c r="M1159" t="str">
        <f t="shared" si="68"/>
        <v>Nine Canyon Wind Project - Nine Canyon Phase 3</v>
      </c>
    </row>
    <row r="1160" spans="1:14" ht="18.75" x14ac:dyDescent="0.3">
      <c r="A1160" s="81" t="s">
        <v>150</v>
      </c>
      <c r="B1160" s="79"/>
      <c r="C1160" s="82"/>
      <c r="D1160" s="116">
        <f>SUM(D1132,D1137,D1143,D1156,D1158)</f>
        <v>0</v>
      </c>
      <c r="E1160" s="116">
        <f>SUM(E1132,E1137,E1143,E1156,E1158)</f>
        <v>23926</v>
      </c>
      <c r="F1160" s="116">
        <f>SUM(F1132,F1137,F1143,F1156,F1158)</f>
        <v>0</v>
      </c>
      <c r="G1160" s="116">
        <f>SUM(G1132,G1137,G1143,G1156,G1158)</f>
        <v>0</v>
      </c>
      <c r="H1160" s="117">
        <f>SUM(H1132,H1137,H1143,H1156,H1158)</f>
        <v>0</v>
      </c>
      <c r="L1160" t="str">
        <f t="shared" si="70"/>
        <v>REC only</v>
      </c>
      <c r="M1160" t="str">
        <f t="shared" si="68"/>
        <v>Nine Canyon Wind Project - Nine Canyon Phase 3</v>
      </c>
    </row>
    <row r="1161" spans="1:14" x14ac:dyDescent="0.25">
      <c r="A1161" s="79"/>
      <c r="B1161" s="95"/>
      <c r="C1161" s="118" t="s">
        <v>138</v>
      </c>
      <c r="D1161" s="94">
        <v>0</v>
      </c>
      <c r="E1161" s="94">
        <v>23926</v>
      </c>
      <c r="F1161" s="94">
        <v>0</v>
      </c>
      <c r="G1161" s="94">
        <v>0</v>
      </c>
      <c r="H1161" s="94">
        <v>0</v>
      </c>
      <c r="L1161" t="str">
        <f t="shared" si="70"/>
        <v>REC only</v>
      </c>
      <c r="M1161" t="str">
        <f t="shared" si="68"/>
        <v>Nine Canyon Wind Project - Nine Canyon Phase 3</v>
      </c>
    </row>
    <row r="1162" spans="1:14" x14ac:dyDescent="0.25">
      <c r="A1162" s="79" t="str">
        <f>IF(ISBLANK(VLOOKUP($A1126,tblFacility,MATCH("Notes",tvFacility,0),FALSE)),"",VLOOKUP($A1126,tblFacility,MATCH("Notes",tvFacility,0),FALSE))</f>
        <v/>
      </c>
      <c r="B1162" s="79"/>
      <c r="C1162" s="79"/>
      <c r="D1162" s="80"/>
      <c r="E1162" s="80"/>
      <c r="F1162" s="80"/>
      <c r="G1162" s="80"/>
      <c r="H1162" s="80"/>
      <c r="L1162" t="str">
        <f t="shared" si="70"/>
        <v>REC only</v>
      </c>
      <c r="M1162" t="str">
        <f t="shared" si="68"/>
        <v>Nine Canyon Wind Project - Nine Canyon Phase 3</v>
      </c>
    </row>
    <row r="1163" spans="1:14" x14ac:dyDescent="0.25">
      <c r="L1163" t="str">
        <f t="shared" si="70"/>
        <v>REC only</v>
      </c>
      <c r="M1163" t="str">
        <f t="shared" si="68"/>
        <v>Nine Canyon Wind Project - Nine Canyon Phase 3</v>
      </c>
    </row>
    <row r="1164" spans="1:14" ht="21" x14ac:dyDescent="0.35">
      <c r="A1164" s="74">
        <f>A1126+1</f>
        <v>30</v>
      </c>
      <c r="B1164" s="74"/>
      <c r="C1164" s="75" t="str">
        <f>VLOOKUP(A1164,tblFacility,MATCH("Facility Name",tvFacility,0),FALSE)</f>
        <v>Nine Canyon Wind Project - Nine Canyon Wind Project</v>
      </c>
      <c r="D1164" s="76"/>
      <c r="E1164" s="77"/>
      <c r="F1164" s="77"/>
      <c r="G1164" s="77"/>
      <c r="H1164" s="78"/>
      <c r="L1164" t="str">
        <f t="shared" si="70"/>
        <v>REC only</v>
      </c>
      <c r="M1164" t="str">
        <f>C1164</f>
        <v>Nine Canyon Wind Project - Nine Canyon Wind Project</v>
      </c>
    </row>
    <row r="1165" spans="1:14" x14ac:dyDescent="0.25">
      <c r="A1165" s="79"/>
      <c r="B1165" s="79"/>
      <c r="C1165" s="79" t="str">
        <f>VLOOKUP(A1164,tblFacility,MATCH("Facility Status",tvFacility,0),FALSE)</f>
        <v>REC only</v>
      </c>
      <c r="D1165" s="80"/>
      <c r="E1165" s="80"/>
      <c r="F1165" s="80"/>
      <c r="G1165" s="80"/>
      <c r="H1165" s="80"/>
      <c r="L1165" t="str">
        <f t="shared" si="70"/>
        <v>REC only</v>
      </c>
      <c r="M1165" t="str">
        <f t="shared" ref="M1165:M1201" si="71">M1164</f>
        <v>Nine Canyon Wind Project - Nine Canyon Wind Project</v>
      </c>
    </row>
    <row r="1166" spans="1:14" ht="18.75" x14ac:dyDescent="0.3">
      <c r="A1166" s="81" t="s">
        <v>146</v>
      </c>
      <c r="B1166" s="81"/>
      <c r="C1166" s="79"/>
      <c r="D1166" s="19">
        <f>E1166-1</f>
        <v>2019</v>
      </c>
      <c r="E1166" s="19">
        <f>F1166-1</f>
        <v>2020</v>
      </c>
      <c r="F1166" s="19">
        <f>G1166-1</f>
        <v>2021</v>
      </c>
      <c r="G1166" s="19">
        <f>H1166-1</f>
        <v>2022</v>
      </c>
      <c r="H1166" s="19">
        <f>nReportingYear</f>
        <v>2023</v>
      </c>
      <c r="L1166" t="str">
        <f t="shared" si="70"/>
        <v>REC only</v>
      </c>
      <c r="M1166" t="str">
        <f t="shared" si="71"/>
        <v>Nine Canyon Wind Project - Nine Canyon Wind Project</v>
      </c>
    </row>
    <row r="1167" spans="1:14" x14ac:dyDescent="0.25">
      <c r="A1167" s="79"/>
      <c r="B1167" s="2" t="str">
        <f>"Total MWh Produced from " &amp;C1164</f>
        <v>Total MWh Produced from Nine Canyon Wind Project - Nine Canyon Wind Project</v>
      </c>
      <c r="C1167" s="82"/>
      <c r="D1167" s="83">
        <f>VLOOKUP($A1164,tblTotalMWh,MATCH(D1166,tvTotalMWh,0),FALSE)</f>
        <v>4147</v>
      </c>
      <c r="E1167" s="83">
        <f>VLOOKUP($A1164,tblTotalMWh,MATCH(E1166,tvTotalMWh,0),FALSE)</f>
        <v>80016</v>
      </c>
      <c r="F1167" s="83">
        <f>VLOOKUP($A1164,tblTotalMWh,MATCH(F1166,tvTotalMWh,0),FALSE)</f>
        <v>10813</v>
      </c>
      <c r="G1167" s="83">
        <f>VLOOKUP($A1164,tblTotalMWh,MATCH(G1166,tvTotalMWh,0),FALSE)</f>
        <v>0</v>
      </c>
      <c r="H1167" s="84">
        <f>VLOOKUP($A1164,tblTotalMWh,MATCH(H1166,tvTotalMWh,0),FALSE)</f>
        <v>0</v>
      </c>
      <c r="L1167" t="str">
        <f t="shared" si="70"/>
        <v>REC only</v>
      </c>
      <c r="M1167" t="str">
        <f t="shared" si="71"/>
        <v>Nine Canyon Wind Project - Nine Canyon Wind Project</v>
      </c>
      <c r="N1167" t="str">
        <f t="shared" si="69"/>
        <v>Total MWh Produced from Nine Canyon Wind Project - Nine Canyon Wind Project</v>
      </c>
    </row>
    <row r="1168" spans="1:14" x14ac:dyDescent="0.25">
      <c r="A1168" s="79"/>
      <c r="B1168" s="2" t="s">
        <v>105</v>
      </c>
      <c r="C1168" s="82"/>
      <c r="D1168" s="218">
        <f>VLOOKUP($A1164,tblFacility,MATCH("% Qualifying under RCW 19.285",tvFacility,0),FALSE)</f>
        <v>1</v>
      </c>
      <c r="E1168" s="218">
        <f>VLOOKUP($A1164,tblFacility,MATCH("% Qualifying under RCW 19.285",tvFacility,0),FALSE)</f>
        <v>1</v>
      </c>
      <c r="F1168" s="218">
        <f>VLOOKUP($A1164,tblFacility,MATCH("% Qualifying under RCW 19.285",tvFacility,0),FALSE)</f>
        <v>1</v>
      </c>
      <c r="G1168" s="218">
        <f>VLOOKUP($A1164,tblFacility,MATCH("% Qualifying under RCW 19.285",tvFacility,0),FALSE)</f>
        <v>1</v>
      </c>
      <c r="H1168" s="219">
        <f>VLOOKUP($A1164,tblFacility,MATCH("% Qualifying under RCW 19.285",tvFacility,0),FALSE)</f>
        <v>1</v>
      </c>
      <c r="L1168" t="str">
        <f t="shared" si="70"/>
        <v>REC only</v>
      </c>
      <c r="M1168" t="str">
        <f t="shared" si="71"/>
        <v>Nine Canyon Wind Project - Nine Canyon Wind Project</v>
      </c>
      <c r="N1168" t="str">
        <f t="shared" si="69"/>
        <v>Percent of MWh Qualifying Under RCW 19.285</v>
      </c>
    </row>
    <row r="1169" spans="1:14" x14ac:dyDescent="0.25">
      <c r="A1169" s="79"/>
      <c r="B1169" s="2" t="s">
        <v>147</v>
      </c>
      <c r="C1169" s="82"/>
      <c r="D1169" s="85">
        <f>VLOOKUP($A1164,tblFacility,MATCH("% Qualifying Allocated to WA",tvFacility,0),FALSE)</f>
        <v>1</v>
      </c>
      <c r="E1169" s="85">
        <f>VLOOKUP($A1164,tblFacility,MATCH("% Qualifying Allocated to WA",tvFacility,0),FALSE)</f>
        <v>1</v>
      </c>
      <c r="F1169" s="85">
        <f>VLOOKUP($A1164,tblFacility,MATCH("% Qualifying Allocated to WA",tvFacility,0),FALSE)</f>
        <v>1</v>
      </c>
      <c r="G1169" s="85">
        <f>VLOOKUP($A1164,tblFacility,MATCH("% Qualifying Allocated to WA",tvFacility,0),FALSE)</f>
        <v>1</v>
      </c>
      <c r="H1169" s="86">
        <f>VLOOKUP($A1164,tblFacility,MATCH("% Qualifying Allocated to WA",tvFacility,0),FALSE)</f>
        <v>1</v>
      </c>
      <c r="L1169" t="str">
        <f t="shared" si="70"/>
        <v>REC only</v>
      </c>
      <c r="M1169" t="str">
        <f t="shared" si="71"/>
        <v>Nine Canyon Wind Project - Nine Canyon Wind Project</v>
      </c>
      <c r="N1169" t="str">
        <f t="shared" si="69"/>
        <v>Percent of Qualifying MWh Allocated to WA</v>
      </c>
    </row>
    <row r="1170" spans="1:14" x14ac:dyDescent="0.25">
      <c r="A1170" s="79"/>
      <c r="B1170" s="1" t="s">
        <v>104</v>
      </c>
      <c r="C1170" s="95"/>
      <c r="D1170" s="220">
        <f>ROUNDDOWN(D1167*D1168*D1169,0)</f>
        <v>4147</v>
      </c>
      <c r="E1170" s="220">
        <f>ROUNDDOWN(E1167*E1168*E1169,0)</f>
        <v>80016</v>
      </c>
      <c r="F1170" s="220">
        <f>ROUNDDOWN(F1167*F1168*F1169,0)</f>
        <v>10813</v>
      </c>
      <c r="G1170" s="220">
        <f>ROUNDDOWN(G1167*G1168*G1169,0)</f>
        <v>0</v>
      </c>
      <c r="H1170" s="220">
        <f>ROUNDDOWN(H1167*H1168*H1169,0)</f>
        <v>0</v>
      </c>
      <c r="L1170" t="str">
        <f t="shared" si="70"/>
        <v>REC only</v>
      </c>
      <c r="M1170" t="str">
        <f t="shared" si="71"/>
        <v>Nine Canyon Wind Project - Nine Canyon Wind Project</v>
      </c>
      <c r="N1170" t="str">
        <f t="shared" si="69"/>
        <v>Eligible MWh Available for RCW 19.285 Compliance</v>
      </c>
    </row>
    <row r="1171" spans="1:14" x14ac:dyDescent="0.25">
      <c r="A1171" s="79"/>
      <c r="B1171" s="79"/>
      <c r="C1171" s="79"/>
      <c r="D1171" s="87"/>
      <c r="E1171" s="87"/>
      <c r="F1171" s="87"/>
      <c r="G1171" s="88"/>
      <c r="H1171" s="89"/>
      <c r="L1171" t="str">
        <f t="shared" si="70"/>
        <v>REC only</v>
      </c>
      <c r="M1171" t="str">
        <f t="shared" si="71"/>
        <v>Nine Canyon Wind Project - Nine Canyon Wind Project</v>
      </c>
    </row>
    <row r="1172" spans="1:14" ht="18.75" x14ac:dyDescent="0.3">
      <c r="A1172" s="81" t="s">
        <v>148</v>
      </c>
      <c r="B1172" s="79"/>
      <c r="C1172" s="79"/>
      <c r="D1172" s="19">
        <f>E1172-1</f>
        <v>2019</v>
      </c>
      <c r="E1172" s="19">
        <f>F1172-1</f>
        <v>2020</v>
      </c>
      <c r="F1172" s="19">
        <f>G1172-1</f>
        <v>2021</v>
      </c>
      <c r="G1172" s="19">
        <f>H1172-1</f>
        <v>2022</v>
      </c>
      <c r="H1172" s="19">
        <f>nReportingYear</f>
        <v>2023</v>
      </c>
      <c r="L1172" t="str">
        <f t="shared" si="70"/>
        <v>REC only</v>
      </c>
      <c r="M1172" t="str">
        <f t="shared" si="71"/>
        <v>Nine Canyon Wind Project - Nine Canyon Wind Project</v>
      </c>
    </row>
    <row r="1173" spans="1:14" x14ac:dyDescent="0.25">
      <c r="A1173" s="79"/>
      <c r="B1173" s="2" t="s">
        <v>115</v>
      </c>
      <c r="C1173" s="82"/>
      <c r="D1173" s="124">
        <v>0</v>
      </c>
      <c r="E1173" s="125">
        <v>0</v>
      </c>
      <c r="F1173" s="125">
        <v>0</v>
      </c>
      <c r="G1173" s="125">
        <v>0</v>
      </c>
      <c r="H1173" s="126">
        <v>0</v>
      </c>
      <c r="L1173" t="str">
        <f t="shared" si="70"/>
        <v>REC only</v>
      </c>
      <c r="M1173" t="str">
        <f t="shared" si="71"/>
        <v>Nine Canyon Wind Project - Nine Canyon Wind Project</v>
      </c>
      <c r="N1173" t="str">
        <f t="shared" si="69"/>
        <v>Extra Apprenticeship Credit</v>
      </c>
    </row>
    <row r="1174" spans="1:14" x14ac:dyDescent="0.25">
      <c r="A1174" s="79"/>
      <c r="B1174" s="2" t="s">
        <v>119</v>
      </c>
      <c r="C1174" s="82"/>
      <c r="D1174" s="29">
        <v>0</v>
      </c>
      <c r="E1174" s="127">
        <v>0</v>
      </c>
      <c r="F1174" s="127">
        <v>0</v>
      </c>
      <c r="G1174" s="127">
        <v>0</v>
      </c>
      <c r="H1174" s="128">
        <v>0</v>
      </c>
      <c r="L1174" t="str">
        <f t="shared" si="70"/>
        <v>REC only</v>
      </c>
      <c r="M1174" t="str">
        <f t="shared" si="71"/>
        <v>Nine Canyon Wind Project - Nine Canyon Wind Project</v>
      </c>
      <c r="N1174" t="str">
        <f t="shared" si="69"/>
        <v>Distributed Generation Bonus</v>
      </c>
    </row>
    <row r="1175" spans="1:14" x14ac:dyDescent="0.25">
      <c r="A1175" s="79"/>
      <c r="B1175" s="1" t="s">
        <v>120</v>
      </c>
      <c r="C1175" s="95"/>
      <c r="D1175" s="90">
        <f>ROUND(D1173+D1174,0)</f>
        <v>0</v>
      </c>
      <c r="E1175" s="90">
        <f>ROUND(E1173+E1174,0)</f>
        <v>0</v>
      </c>
      <c r="F1175" s="90">
        <f>ROUND(F1173+F1174,0)</f>
        <v>0</v>
      </c>
      <c r="G1175" s="90">
        <f>ROUND(G1173+G1174,0)</f>
        <v>0</v>
      </c>
      <c r="H1175" s="90">
        <f>ROUND(H1173+H1174,0)</f>
        <v>0</v>
      </c>
      <c r="L1175" t="str">
        <f t="shared" si="70"/>
        <v>REC only</v>
      </c>
      <c r="M1175" t="str">
        <f t="shared" si="71"/>
        <v>Nine Canyon Wind Project - Nine Canyon Wind Project</v>
      </c>
      <c r="N1175" t="str">
        <f t="shared" si="69"/>
        <v>Total Quantity from Non REC Eligible Generation</v>
      </c>
    </row>
    <row r="1176" spans="1:14" x14ac:dyDescent="0.25">
      <c r="A1176" s="79"/>
      <c r="B1176" s="79"/>
      <c r="C1176" s="79"/>
      <c r="D1176" s="91"/>
      <c r="E1176" s="91"/>
      <c r="F1176" s="91"/>
      <c r="G1176" s="91"/>
      <c r="H1176" s="92"/>
      <c r="L1176" t="str">
        <f t="shared" si="70"/>
        <v>REC only</v>
      </c>
      <c r="M1176" t="str">
        <f t="shared" si="71"/>
        <v>Nine Canyon Wind Project - Nine Canyon Wind Project</v>
      </c>
    </row>
    <row r="1177" spans="1:14" ht="18.75" x14ac:dyDescent="0.3">
      <c r="A1177" s="81" t="s">
        <v>149</v>
      </c>
      <c r="B1177" s="79"/>
      <c r="C1177" s="79"/>
      <c r="D1177" s="19">
        <f>E1177-1</f>
        <v>2019</v>
      </c>
      <c r="E1177" s="19">
        <f>F1177-1</f>
        <v>2020</v>
      </c>
      <c r="F1177" s="19">
        <f>G1177-1</f>
        <v>2021</v>
      </c>
      <c r="G1177" s="19">
        <f>H1177-1</f>
        <v>2022</v>
      </c>
      <c r="H1177" s="19">
        <f>nReportingYear</f>
        <v>2023</v>
      </c>
      <c r="L1177" t="str">
        <f t="shared" si="70"/>
        <v>REC only</v>
      </c>
      <c r="M1177" t="str">
        <f t="shared" si="71"/>
        <v>Nine Canyon Wind Project - Nine Canyon Wind Project</v>
      </c>
    </row>
    <row r="1178" spans="1:14" x14ac:dyDescent="0.25">
      <c r="A1178" s="79"/>
      <c r="B1178" s="2" t="s">
        <v>140</v>
      </c>
      <c r="C1178" s="82"/>
      <c r="D1178" s="83">
        <f>-VLOOKUP($A1164,tblSales,MATCH(D1177,tvSales,0),FALSE)</f>
        <v>0</v>
      </c>
      <c r="E1178" s="83">
        <f>-VLOOKUP($A1164,tblSales,MATCH(E1177,tvSales,0),FALSE)</f>
        <v>0</v>
      </c>
      <c r="F1178" s="83">
        <f>-VLOOKUP($A1164,tblSales,MATCH(F1177,tvSales,0),FALSE)</f>
        <v>0</v>
      </c>
      <c r="G1178" s="83">
        <f>-VLOOKUP($A1164,tblSales,MATCH(G1177,tvSales,0),FALSE)</f>
        <v>0</v>
      </c>
      <c r="H1178" s="84">
        <f>-VLOOKUP($A1164,tblSales,MATCH(H1177,tvSales,0),FALSE)</f>
        <v>0</v>
      </c>
      <c r="L1178" t="str">
        <f t="shared" si="70"/>
        <v>REC only</v>
      </c>
      <c r="M1178" t="str">
        <f t="shared" si="71"/>
        <v>Nine Canyon Wind Project - Nine Canyon Wind Project</v>
      </c>
      <c r="N1178" t="str">
        <f t="shared" si="69"/>
        <v>Quantity of RECs Sold</v>
      </c>
    </row>
    <row r="1179" spans="1:14" x14ac:dyDescent="0.25">
      <c r="A1179" s="79"/>
      <c r="B1179" s="93" t="s">
        <v>141</v>
      </c>
      <c r="C1179" s="8"/>
      <c r="D1179" s="119">
        <v>0</v>
      </c>
      <c r="E1179" s="119">
        <v>0</v>
      </c>
      <c r="F1179" s="119">
        <v>0</v>
      </c>
      <c r="G1179" s="119">
        <v>0</v>
      </c>
      <c r="H1179" s="120">
        <v>0</v>
      </c>
      <c r="L1179" t="str">
        <f t="shared" si="70"/>
        <v>REC only</v>
      </c>
      <c r="M1179" t="str">
        <f t="shared" si="71"/>
        <v>Nine Canyon Wind Project - Nine Canyon Wind Project</v>
      </c>
      <c r="N1179" t="str">
        <f t="shared" si="69"/>
        <v>Bonus Incentives Transferred</v>
      </c>
    </row>
    <row r="1180" spans="1:14" x14ac:dyDescent="0.25">
      <c r="A1180" s="79"/>
      <c r="B1180" s="93" t="s">
        <v>142</v>
      </c>
      <c r="D1180" s="121">
        <f>IF(VLOOKUP($A1164,tblFacility,MATCH("Extra Apprenticeship Credit Eligibility",tvFacility,0),FALSE)="Y",ROUND(nApprenticeshipBonus*D1178,0),0)</f>
        <v>0</v>
      </c>
      <c r="E1180" s="122">
        <f>IF(VLOOKUP($A1164,tblFacility,MATCH("Extra Apprenticeship Credit Eligibility",tvFacility,0),FALSE)="Y",ROUND(nApprenticeshipBonus*E1178,0),0)</f>
        <v>0</v>
      </c>
      <c r="F1180" s="122">
        <f>IF(VLOOKUP($A1164,tblFacility,MATCH("Extra Apprenticeship Credit Eligibility",tvFacility,0),FALSE)="Y",ROUND(nApprenticeshipBonus*F1178,0),0)</f>
        <v>0</v>
      </c>
      <c r="G1180" s="122">
        <f>IF(VLOOKUP($A1164,tblFacility,MATCH("Extra Apprenticeship Credit Eligibility",tvFacility,0),FALSE)="Y",ROUND(nApprenticeshipBonus*G1178,0),0)</f>
        <v>0</v>
      </c>
      <c r="H1180" s="123">
        <f>IF(VLOOKUP($A1164,tblFacility,MATCH("Extra Apprenticeship Credit Eligibility",tvFacility,0),FALSE)="Y",ROUND(nApprenticeshipBonus*H1178,0),0)</f>
        <v>0</v>
      </c>
      <c r="L1180" t="str">
        <f t="shared" si="70"/>
        <v>REC only</v>
      </c>
      <c r="M1180" t="str">
        <f t="shared" si="71"/>
        <v>Nine Canyon Wind Project - Nine Canyon Wind Project</v>
      </c>
      <c r="N1180" t="str">
        <f t="shared" si="69"/>
        <v>Bonus Incentives Not Realized</v>
      </c>
    </row>
    <row r="1181" spans="1:14" x14ac:dyDescent="0.25">
      <c r="A1181" s="79"/>
      <c r="B1181" s="1" t="s">
        <v>143</v>
      </c>
      <c r="C1181" s="79"/>
      <c r="D1181" s="94">
        <f>SUM(D1178:D1180)</f>
        <v>0</v>
      </c>
      <c r="E1181" s="94">
        <f>SUM(E1178:E1180)</f>
        <v>0</v>
      </c>
      <c r="F1181" s="94">
        <f>SUM(F1178:F1180)</f>
        <v>0</v>
      </c>
      <c r="G1181" s="94">
        <f>SUM(G1178:G1180)</f>
        <v>0</v>
      </c>
      <c r="H1181" s="94">
        <f>SUM(H1178:H1180)</f>
        <v>0</v>
      </c>
      <c r="L1181" t="str">
        <f t="shared" si="70"/>
        <v>REC only</v>
      </c>
      <c r="M1181" t="str">
        <f t="shared" si="71"/>
        <v>Nine Canyon Wind Project - Nine Canyon Wind Project</v>
      </c>
      <c r="N1181" t="str">
        <f t="shared" si="69"/>
        <v>Total Sold / Transferred / Unrealized</v>
      </c>
    </row>
    <row r="1182" spans="1:14" x14ac:dyDescent="0.25">
      <c r="A1182" s="79"/>
      <c r="B1182" s="95"/>
      <c r="C1182" s="79"/>
      <c r="D1182" s="88"/>
      <c r="E1182" s="88"/>
      <c r="F1182" s="88"/>
      <c r="G1182" s="88"/>
      <c r="H1182" s="94"/>
      <c r="L1182" t="str">
        <f t="shared" si="70"/>
        <v>REC only</v>
      </c>
      <c r="M1182" t="str">
        <f t="shared" si="71"/>
        <v>Nine Canyon Wind Project - Nine Canyon Wind Project</v>
      </c>
    </row>
    <row r="1183" spans="1:14" ht="18.75" x14ac:dyDescent="0.3">
      <c r="A1183" s="81" t="s">
        <v>134</v>
      </c>
      <c r="B1183" s="79"/>
      <c r="C1183" s="79"/>
      <c r="D1183" s="19">
        <f>E1183-1</f>
        <v>2019</v>
      </c>
      <c r="E1183" s="19">
        <f>F1183-1</f>
        <v>2020</v>
      </c>
      <c r="F1183" s="19">
        <f>G1183-1</f>
        <v>2021</v>
      </c>
      <c r="G1183" s="19">
        <f>H1183-1</f>
        <v>2022</v>
      </c>
      <c r="H1183" s="19">
        <f>nReportingYear</f>
        <v>2023</v>
      </c>
      <c r="L1183" t="str">
        <f t="shared" si="70"/>
        <v>REC only</v>
      </c>
      <c r="M1183" t="str">
        <f t="shared" si="71"/>
        <v>Nine Canyon Wind Project - Nine Canyon Wind Project</v>
      </c>
    </row>
    <row r="1184" spans="1:14" x14ac:dyDescent="0.25">
      <c r="A1184" s="79"/>
      <c r="B1184" s="2" t="str">
        <f>(D1183-1) &amp; " Surplus Applied to " &amp; D1183</f>
        <v>2018 Surplus Applied to 2019</v>
      </c>
      <c r="C1184" s="79"/>
      <c r="D1184" s="96">
        <v>0</v>
      </c>
      <c r="E1184" s="97"/>
      <c r="F1184" s="97"/>
      <c r="G1184" s="97"/>
      <c r="H1184" s="98"/>
      <c r="L1184" t="str">
        <f t="shared" si="70"/>
        <v>REC only</v>
      </c>
      <c r="M1184" t="str">
        <f t="shared" si="71"/>
        <v>Nine Canyon Wind Project - Nine Canyon Wind Project</v>
      </c>
      <c r="N1184" t="str">
        <f t="shared" si="69"/>
        <v>2018 Surplus Applied to 2019</v>
      </c>
    </row>
    <row r="1185" spans="1:14" x14ac:dyDescent="0.25">
      <c r="A1185" s="79"/>
      <c r="B1185" s="2" t="str">
        <f>D1183 &amp; " Surplus Applied to " &amp; (D1183-1)</f>
        <v>2019 Surplus Applied to 2018</v>
      </c>
      <c r="C1185" s="79"/>
      <c r="D1185" s="99">
        <v>0</v>
      </c>
      <c r="E1185" s="100"/>
      <c r="F1185" s="100"/>
      <c r="G1185" s="100"/>
      <c r="H1185" s="101"/>
      <c r="L1185" t="str">
        <f t="shared" si="70"/>
        <v>REC only</v>
      </c>
      <c r="M1185" t="str">
        <f t="shared" si="71"/>
        <v>Nine Canyon Wind Project - Nine Canyon Wind Project</v>
      </c>
      <c r="N1185" t="str">
        <f t="shared" si="69"/>
        <v>2019 Surplus Applied to 2018</v>
      </c>
    </row>
    <row r="1186" spans="1:14" x14ac:dyDescent="0.25">
      <c r="A1186" s="79"/>
      <c r="B1186" s="2" t="str">
        <f>(E1183-1) &amp; " Surplus Applied to " &amp; E1183</f>
        <v>2019 Surplus Applied to 2020</v>
      </c>
      <c r="C1186" s="79"/>
      <c r="D1186" s="102">
        <f>-E1186</f>
        <v>-4147</v>
      </c>
      <c r="E1186" s="103">
        <v>4147</v>
      </c>
      <c r="F1186" s="48"/>
      <c r="G1186" s="48"/>
      <c r="H1186" s="49"/>
      <c r="L1186" t="str">
        <f t="shared" si="70"/>
        <v>REC only</v>
      </c>
      <c r="M1186" t="str">
        <f t="shared" si="71"/>
        <v>Nine Canyon Wind Project - Nine Canyon Wind Project</v>
      </c>
      <c r="N1186" t="str">
        <f t="shared" si="69"/>
        <v>2019 Surplus Applied to 2020</v>
      </c>
    </row>
    <row r="1187" spans="1:14" x14ac:dyDescent="0.25">
      <c r="A1187" s="79"/>
      <c r="B1187" s="2" t="str">
        <f>E1183 &amp; " Surplus Applied to " &amp; (E1183-1)</f>
        <v>2020 Surplus Applied to 2019</v>
      </c>
      <c r="C1187" s="79"/>
      <c r="D1187" s="104">
        <f>-E1187</f>
        <v>0</v>
      </c>
      <c r="E1187" s="105">
        <v>0</v>
      </c>
      <c r="F1187" s="100"/>
      <c r="G1187" s="100"/>
      <c r="H1187" s="101"/>
      <c r="L1187" t="str">
        <f t="shared" si="70"/>
        <v>REC only</v>
      </c>
      <c r="M1187" t="str">
        <f t="shared" si="71"/>
        <v>Nine Canyon Wind Project - Nine Canyon Wind Project</v>
      </c>
      <c r="N1187" t="str">
        <f t="shared" si="69"/>
        <v>2020 Surplus Applied to 2019</v>
      </c>
    </row>
    <row r="1188" spans="1:14" x14ac:dyDescent="0.25">
      <c r="A1188" s="79"/>
      <c r="B1188" s="2" t="str">
        <f>(F1183-1) &amp; " Surplus Applied to " &amp; F1183</f>
        <v>2020 Surplus Applied to 2021</v>
      </c>
      <c r="C1188" s="79"/>
      <c r="D1188" s="54"/>
      <c r="E1188" s="106">
        <f>-F1188</f>
        <v>0</v>
      </c>
      <c r="F1188" s="51">
        <v>0</v>
      </c>
      <c r="G1188" s="52"/>
      <c r="H1188" s="53"/>
      <c r="L1188" t="str">
        <f t="shared" si="70"/>
        <v>REC only</v>
      </c>
      <c r="M1188" t="str">
        <f t="shared" si="71"/>
        <v>Nine Canyon Wind Project - Nine Canyon Wind Project</v>
      </c>
      <c r="N1188" t="str">
        <f t="shared" si="69"/>
        <v>2020 Surplus Applied to 2021</v>
      </c>
    </row>
    <row r="1189" spans="1:14" x14ac:dyDescent="0.25">
      <c r="A1189" s="79"/>
      <c r="B1189" s="2" t="str">
        <f>F1183 &amp; " Surplus Applied to " &amp; (F1183-1)</f>
        <v>2021 Surplus Applied to 2020</v>
      </c>
      <c r="C1189" s="79"/>
      <c r="D1189" s="107"/>
      <c r="E1189" s="108">
        <f>-F1189</f>
        <v>3613</v>
      </c>
      <c r="F1189" s="105">
        <v>-3613</v>
      </c>
      <c r="G1189" s="100"/>
      <c r="H1189" s="101"/>
      <c r="L1189" t="str">
        <f t="shared" si="70"/>
        <v>REC only</v>
      </c>
      <c r="M1189" t="str">
        <f t="shared" si="71"/>
        <v>Nine Canyon Wind Project - Nine Canyon Wind Project</v>
      </c>
      <c r="N1189" t="str">
        <f t="shared" si="69"/>
        <v>2021 Surplus Applied to 2020</v>
      </c>
    </row>
    <row r="1190" spans="1:14" x14ac:dyDescent="0.25">
      <c r="A1190" s="79"/>
      <c r="B1190" s="2" t="str">
        <f>(G1183-1) &amp; " Surplus Applied to " &amp; G1183</f>
        <v>2021 Surplus Applied to 2022</v>
      </c>
      <c r="C1190" s="79"/>
      <c r="D1190" s="54"/>
      <c r="E1190" s="52"/>
      <c r="F1190" s="106">
        <f>-G1190</f>
        <v>0</v>
      </c>
      <c r="G1190" s="51">
        <v>0</v>
      </c>
      <c r="H1190" s="53"/>
      <c r="L1190" t="str">
        <f t="shared" si="70"/>
        <v>REC only</v>
      </c>
      <c r="M1190" t="str">
        <f t="shared" si="71"/>
        <v>Nine Canyon Wind Project - Nine Canyon Wind Project</v>
      </c>
      <c r="N1190" t="str">
        <f t="shared" si="69"/>
        <v>2021 Surplus Applied to 2022</v>
      </c>
    </row>
    <row r="1191" spans="1:14" x14ac:dyDescent="0.25">
      <c r="A1191" s="79"/>
      <c r="B1191" s="2" t="str">
        <f>G1183 &amp; " Surplus Applied to " &amp; (G1183-1)</f>
        <v>2022 Surplus Applied to 2021</v>
      </c>
      <c r="C1191" s="79"/>
      <c r="D1191" s="107"/>
      <c r="E1191" s="100"/>
      <c r="F1191" s="108">
        <f>-G1191</f>
        <v>0</v>
      </c>
      <c r="G1191" s="105">
        <v>0</v>
      </c>
      <c r="H1191" s="101"/>
      <c r="L1191" t="str">
        <f t="shared" si="70"/>
        <v>REC only</v>
      </c>
      <c r="M1191" t="str">
        <f t="shared" si="71"/>
        <v>Nine Canyon Wind Project - Nine Canyon Wind Project</v>
      </c>
      <c r="N1191" t="str">
        <f t="shared" si="69"/>
        <v>2022 Surplus Applied to 2021</v>
      </c>
    </row>
    <row r="1192" spans="1:14" x14ac:dyDescent="0.25">
      <c r="A1192" s="79"/>
      <c r="B1192" s="2" t="str">
        <f>(H1183-1) &amp; " Surplus Applied to " &amp; H1183</f>
        <v>2022 Surplus Applied to 2023</v>
      </c>
      <c r="C1192" s="79"/>
      <c r="D1192" s="54"/>
      <c r="E1192" s="52"/>
      <c r="F1192" s="52"/>
      <c r="G1192" s="106">
        <f>-H1192</f>
        <v>0</v>
      </c>
      <c r="H1192" s="55">
        <v>0</v>
      </c>
      <c r="L1192" t="str">
        <f t="shared" si="70"/>
        <v>REC only</v>
      </c>
      <c r="M1192" t="str">
        <f t="shared" si="71"/>
        <v>Nine Canyon Wind Project - Nine Canyon Wind Project</v>
      </c>
      <c r="N1192" t="str">
        <f t="shared" si="69"/>
        <v>2022 Surplus Applied to 2023</v>
      </c>
    </row>
    <row r="1193" spans="1:14" x14ac:dyDescent="0.25">
      <c r="A1193" s="79"/>
      <c r="B1193" s="2" t="str">
        <f>H1183 &amp; " Surplus Applied to " &amp; (H1183-1)</f>
        <v>2023 Surplus Applied to 2022</v>
      </c>
      <c r="C1193" s="79"/>
      <c r="D1193" s="109"/>
      <c r="E1193" s="110"/>
      <c r="F1193" s="110"/>
      <c r="G1193" s="111">
        <f>-H1193</f>
        <v>0</v>
      </c>
      <c r="H1193" s="112">
        <v>0</v>
      </c>
      <c r="L1193" t="str">
        <f t="shared" si="70"/>
        <v>REC only</v>
      </c>
      <c r="M1193" t="str">
        <f t="shared" si="71"/>
        <v>Nine Canyon Wind Project - Nine Canyon Wind Project</v>
      </c>
      <c r="N1193" t="str">
        <f t="shared" si="69"/>
        <v>2023 Surplus Applied to 2022</v>
      </c>
    </row>
    <row r="1194" spans="1:14" x14ac:dyDescent="0.25">
      <c r="A1194" s="79"/>
      <c r="B1194" s="1" t="s">
        <v>135</v>
      </c>
      <c r="C1194" s="79"/>
      <c r="D1194" s="94">
        <f>SUM(D1184:D1193)</f>
        <v>-4147</v>
      </c>
      <c r="E1194" s="94">
        <f>SUM(E1184:E1193)</f>
        <v>7760</v>
      </c>
      <c r="F1194" s="94">
        <f>SUM(F1184:F1193)</f>
        <v>-3613</v>
      </c>
      <c r="G1194" s="94">
        <f>SUM(G1184:G1193)</f>
        <v>0</v>
      </c>
      <c r="H1194" s="94">
        <f>SUM(H1184:H1193)</f>
        <v>0</v>
      </c>
      <c r="L1194" t="str">
        <f t="shared" si="70"/>
        <v>REC only</v>
      </c>
      <c r="M1194" t="str">
        <f t="shared" si="71"/>
        <v>Nine Canyon Wind Project - Nine Canyon Wind Project</v>
      </c>
      <c r="N1194" t="str">
        <f t="shared" si="69"/>
        <v>Net Surplus Adjustments</v>
      </c>
    </row>
    <row r="1195" spans="1:14" x14ac:dyDescent="0.25">
      <c r="A1195" s="79"/>
      <c r="B1195" s="95"/>
      <c r="C1195" s="79"/>
      <c r="D1195" s="94"/>
      <c r="E1195" s="94"/>
      <c r="F1195" s="94"/>
      <c r="G1195" s="94"/>
      <c r="H1195" s="94"/>
      <c r="L1195" t="str">
        <f t="shared" si="70"/>
        <v>REC only</v>
      </c>
      <c r="M1195" t="str">
        <f t="shared" si="71"/>
        <v>Nine Canyon Wind Project - Nine Canyon Wind Project</v>
      </c>
    </row>
    <row r="1196" spans="1:14" x14ac:dyDescent="0.25">
      <c r="A1196" s="79"/>
      <c r="B1196" s="1" t="s">
        <v>136</v>
      </c>
      <c r="C1196" s="82"/>
      <c r="D1196" s="113">
        <v>0</v>
      </c>
      <c r="E1196" s="114">
        <v>0</v>
      </c>
      <c r="F1196" s="114">
        <v>0</v>
      </c>
      <c r="G1196" s="114">
        <v>0</v>
      </c>
      <c r="H1196" s="115">
        <v>0</v>
      </c>
      <c r="L1196" t="str">
        <f t="shared" si="70"/>
        <v>REC only</v>
      </c>
      <c r="M1196" t="str">
        <f t="shared" si="71"/>
        <v>Nine Canyon Wind Project - Nine Canyon Wind Project</v>
      </c>
      <c r="N1196" t="str">
        <f t="shared" si="69"/>
        <v>Adjustment for Events Beyond Control</v>
      </c>
    </row>
    <row r="1197" spans="1:14" x14ac:dyDescent="0.25">
      <c r="A1197" s="79"/>
      <c r="B1197" s="95"/>
      <c r="C1197" s="79"/>
      <c r="D1197" s="94"/>
      <c r="E1197" s="94"/>
      <c r="F1197" s="94"/>
      <c r="G1197" s="94"/>
      <c r="H1197" s="94"/>
      <c r="L1197" t="str">
        <f t="shared" si="70"/>
        <v>REC only</v>
      </c>
      <c r="M1197" t="str">
        <f t="shared" si="71"/>
        <v>Nine Canyon Wind Project - Nine Canyon Wind Project</v>
      </c>
    </row>
    <row r="1198" spans="1:14" ht="18.75" x14ac:dyDescent="0.3">
      <c r="A1198" s="81" t="s">
        <v>150</v>
      </c>
      <c r="B1198" s="79"/>
      <c r="C1198" s="82"/>
      <c r="D1198" s="116">
        <f>SUM(D1170,D1175,D1181,D1194,D1196)</f>
        <v>0</v>
      </c>
      <c r="E1198" s="116">
        <f>SUM(E1170,E1175,E1181,E1194,E1196)</f>
        <v>87776</v>
      </c>
      <c r="F1198" s="116">
        <f>SUM(F1170,F1175,F1181,F1194,F1196)</f>
        <v>7200</v>
      </c>
      <c r="G1198" s="116">
        <f>SUM(G1170,G1175,G1181,G1194,G1196)</f>
        <v>0</v>
      </c>
      <c r="H1198" s="117">
        <f>SUM(H1170,H1175,H1181,H1194,H1196)</f>
        <v>0</v>
      </c>
      <c r="L1198" t="str">
        <f t="shared" si="70"/>
        <v>REC only</v>
      </c>
      <c r="M1198" t="str">
        <f t="shared" si="71"/>
        <v>Nine Canyon Wind Project - Nine Canyon Wind Project</v>
      </c>
    </row>
    <row r="1199" spans="1:14" x14ac:dyDescent="0.25">
      <c r="A1199" s="79"/>
      <c r="B1199" s="95"/>
      <c r="C1199" s="118" t="s">
        <v>138</v>
      </c>
      <c r="D1199" s="94">
        <v>0</v>
      </c>
      <c r="E1199" s="94">
        <v>87776</v>
      </c>
      <c r="F1199" s="94">
        <v>7200</v>
      </c>
      <c r="G1199" s="94">
        <v>0</v>
      </c>
      <c r="H1199" s="94">
        <v>0</v>
      </c>
      <c r="L1199" t="str">
        <f t="shared" si="70"/>
        <v>REC only</v>
      </c>
      <c r="M1199" t="str">
        <f t="shared" si="71"/>
        <v>Nine Canyon Wind Project - Nine Canyon Wind Project</v>
      </c>
    </row>
    <row r="1200" spans="1:14" x14ac:dyDescent="0.25">
      <c r="A1200" s="79" t="str">
        <f>IF(ISBLANK(VLOOKUP($A1164,tblFacility,MATCH("Notes",tvFacility,0),FALSE)),"",VLOOKUP($A1164,tblFacility,MATCH("Notes",tvFacility,0),FALSE))</f>
        <v/>
      </c>
      <c r="B1200" s="79"/>
      <c r="C1200" s="79"/>
      <c r="D1200" s="80"/>
      <c r="E1200" s="80"/>
      <c r="F1200" s="80"/>
      <c r="G1200" s="80"/>
      <c r="H1200" s="80"/>
      <c r="L1200" t="str">
        <f t="shared" si="70"/>
        <v>REC only</v>
      </c>
      <c r="M1200" t="str">
        <f t="shared" si="71"/>
        <v>Nine Canyon Wind Project - Nine Canyon Wind Project</v>
      </c>
    </row>
    <row r="1201" spans="1:14" x14ac:dyDescent="0.25">
      <c r="L1201" t="str">
        <f t="shared" si="70"/>
        <v>REC only</v>
      </c>
      <c r="M1201" t="str">
        <f t="shared" si="71"/>
        <v>Nine Canyon Wind Project - Nine Canyon Wind Project</v>
      </c>
    </row>
    <row r="1202" spans="1:14" ht="21" x14ac:dyDescent="0.35">
      <c r="A1202" s="74">
        <f>A1164+1</f>
        <v>31</v>
      </c>
      <c r="B1202" s="74"/>
      <c r="C1202" s="75" t="str">
        <f>VLOOKUP(A1202,tblFacility,MATCH("Facility Name",tvFacility,0),FALSE)</f>
        <v>Oregon Trail Wind Park, LLC - Oregon Trail Wind Park</v>
      </c>
      <c r="D1202" s="76"/>
      <c r="E1202" s="77"/>
      <c r="F1202" s="77"/>
      <c r="G1202" s="77"/>
      <c r="H1202" s="78"/>
      <c r="L1202" t="str">
        <f t="shared" si="70"/>
        <v>REC only</v>
      </c>
      <c r="M1202" t="str">
        <f>C1202</f>
        <v>Oregon Trail Wind Park, LLC - Oregon Trail Wind Park</v>
      </c>
    </row>
    <row r="1203" spans="1:14" x14ac:dyDescent="0.25">
      <c r="A1203" s="79"/>
      <c r="B1203" s="79"/>
      <c r="C1203" s="79" t="str">
        <f>VLOOKUP(A1202,tblFacility,MATCH("Facility Status",tvFacility,0),FALSE)</f>
        <v>REC only</v>
      </c>
      <c r="D1203" s="80"/>
      <c r="E1203" s="80"/>
      <c r="F1203" s="80"/>
      <c r="G1203" s="80"/>
      <c r="H1203" s="80"/>
      <c r="L1203" t="str">
        <f t="shared" si="70"/>
        <v>REC only</v>
      </c>
      <c r="M1203" t="str">
        <f t="shared" ref="M1203:M1239" si="72">M1202</f>
        <v>Oregon Trail Wind Park, LLC - Oregon Trail Wind Park</v>
      </c>
    </row>
    <row r="1204" spans="1:14" ht="18.75" x14ac:dyDescent="0.3">
      <c r="A1204" s="81" t="s">
        <v>146</v>
      </c>
      <c r="B1204" s="81"/>
      <c r="C1204" s="79"/>
      <c r="D1204" s="19">
        <f>E1204-1</f>
        <v>2019</v>
      </c>
      <c r="E1204" s="19">
        <f>F1204-1</f>
        <v>2020</v>
      </c>
      <c r="F1204" s="19">
        <f>G1204-1</f>
        <v>2021</v>
      </c>
      <c r="G1204" s="19">
        <f>H1204-1</f>
        <v>2022</v>
      </c>
      <c r="H1204" s="19">
        <f>nReportingYear</f>
        <v>2023</v>
      </c>
      <c r="L1204" t="str">
        <f t="shared" si="70"/>
        <v>REC only</v>
      </c>
      <c r="M1204" t="str">
        <f t="shared" si="72"/>
        <v>Oregon Trail Wind Park, LLC - Oregon Trail Wind Park</v>
      </c>
    </row>
    <row r="1205" spans="1:14" x14ac:dyDescent="0.25">
      <c r="A1205" s="79"/>
      <c r="B1205" s="2" t="str">
        <f>"Total MWh Produced from " &amp;C1202</f>
        <v>Total MWh Produced from Oregon Trail Wind Park, LLC - Oregon Trail Wind Park</v>
      </c>
      <c r="C1205" s="82"/>
      <c r="D1205" s="83">
        <f>VLOOKUP($A1202,tblTotalMWh,MATCH(D1204,tvTotalMWh,0),FALSE)</f>
        <v>9879</v>
      </c>
      <c r="E1205" s="83">
        <f>VLOOKUP($A1202,tblTotalMWh,MATCH(E1204,tvTotalMWh,0),FALSE)</f>
        <v>0</v>
      </c>
      <c r="F1205" s="83">
        <f>VLOOKUP($A1202,tblTotalMWh,MATCH(F1204,tvTotalMWh,0),FALSE)</f>
        <v>0</v>
      </c>
      <c r="G1205" s="83">
        <f>VLOOKUP($A1202,tblTotalMWh,MATCH(G1204,tvTotalMWh,0),FALSE)</f>
        <v>0</v>
      </c>
      <c r="H1205" s="84">
        <f>VLOOKUP($A1202,tblTotalMWh,MATCH(H1204,tvTotalMWh,0),FALSE)</f>
        <v>0</v>
      </c>
      <c r="L1205" t="str">
        <f t="shared" si="70"/>
        <v>REC only</v>
      </c>
      <c r="M1205" t="str">
        <f t="shared" si="72"/>
        <v>Oregon Trail Wind Park, LLC - Oregon Trail Wind Park</v>
      </c>
      <c r="N1205" t="str">
        <f t="shared" si="69"/>
        <v>Total MWh Produced from Oregon Trail Wind Park, LLC - Oregon Trail Wind Park</v>
      </c>
    </row>
    <row r="1206" spans="1:14" x14ac:dyDescent="0.25">
      <c r="A1206" s="79"/>
      <c r="B1206" s="2" t="s">
        <v>105</v>
      </c>
      <c r="C1206" s="82"/>
      <c r="D1206" s="218">
        <f>VLOOKUP($A1202,tblFacility,MATCH("% Qualifying under RCW 19.285",tvFacility,0),FALSE)</f>
        <v>1</v>
      </c>
      <c r="E1206" s="218">
        <f>VLOOKUP($A1202,tblFacility,MATCH("% Qualifying under RCW 19.285",tvFacility,0),FALSE)</f>
        <v>1</v>
      </c>
      <c r="F1206" s="218">
        <f>VLOOKUP($A1202,tblFacility,MATCH("% Qualifying under RCW 19.285",tvFacility,0),FALSE)</f>
        <v>1</v>
      </c>
      <c r="G1206" s="218">
        <f>VLOOKUP($A1202,tblFacility,MATCH("% Qualifying under RCW 19.285",tvFacility,0),FALSE)</f>
        <v>1</v>
      </c>
      <c r="H1206" s="219">
        <f>VLOOKUP($A1202,tblFacility,MATCH("% Qualifying under RCW 19.285",tvFacility,0),FALSE)</f>
        <v>1</v>
      </c>
      <c r="L1206" t="str">
        <f t="shared" si="70"/>
        <v>REC only</v>
      </c>
      <c r="M1206" t="str">
        <f t="shared" si="72"/>
        <v>Oregon Trail Wind Park, LLC - Oregon Trail Wind Park</v>
      </c>
      <c r="N1206" t="str">
        <f t="shared" si="69"/>
        <v>Percent of MWh Qualifying Under RCW 19.285</v>
      </c>
    </row>
    <row r="1207" spans="1:14" x14ac:dyDescent="0.25">
      <c r="A1207" s="79"/>
      <c r="B1207" s="2" t="s">
        <v>147</v>
      </c>
      <c r="C1207" s="82"/>
      <c r="D1207" s="85">
        <f>VLOOKUP($A1202,tblFacility,MATCH("% Qualifying Allocated to WA",tvFacility,0),FALSE)</f>
        <v>1</v>
      </c>
      <c r="E1207" s="85">
        <f>VLOOKUP($A1202,tblFacility,MATCH("% Qualifying Allocated to WA",tvFacility,0),FALSE)</f>
        <v>1</v>
      </c>
      <c r="F1207" s="85">
        <f>VLOOKUP($A1202,tblFacility,MATCH("% Qualifying Allocated to WA",tvFacility,0),FALSE)</f>
        <v>1</v>
      </c>
      <c r="G1207" s="85">
        <f>VLOOKUP($A1202,tblFacility,MATCH("% Qualifying Allocated to WA",tvFacility,0),FALSE)</f>
        <v>1</v>
      </c>
      <c r="H1207" s="86">
        <f>VLOOKUP($A1202,tblFacility,MATCH("% Qualifying Allocated to WA",tvFacility,0),FALSE)</f>
        <v>1</v>
      </c>
      <c r="L1207" t="str">
        <f t="shared" si="70"/>
        <v>REC only</v>
      </c>
      <c r="M1207" t="str">
        <f t="shared" si="72"/>
        <v>Oregon Trail Wind Park, LLC - Oregon Trail Wind Park</v>
      </c>
      <c r="N1207" t="str">
        <f t="shared" si="69"/>
        <v>Percent of Qualifying MWh Allocated to WA</v>
      </c>
    </row>
    <row r="1208" spans="1:14" x14ac:dyDescent="0.25">
      <c r="A1208" s="79"/>
      <c r="B1208" s="1" t="s">
        <v>104</v>
      </c>
      <c r="C1208" s="95"/>
      <c r="D1208" s="220">
        <f>ROUNDDOWN(D1205*D1206*D1207,0)</f>
        <v>9879</v>
      </c>
      <c r="E1208" s="220">
        <f>ROUNDDOWN(E1205*E1206*E1207,0)</f>
        <v>0</v>
      </c>
      <c r="F1208" s="220">
        <f>ROUNDDOWN(F1205*F1206*F1207,0)</f>
        <v>0</v>
      </c>
      <c r="G1208" s="220">
        <f>ROUNDDOWN(G1205*G1206*G1207,0)</f>
        <v>0</v>
      </c>
      <c r="H1208" s="220">
        <f>ROUNDDOWN(H1205*H1206*H1207,0)</f>
        <v>0</v>
      </c>
      <c r="L1208" t="str">
        <f t="shared" si="70"/>
        <v>REC only</v>
      </c>
      <c r="M1208" t="str">
        <f t="shared" si="72"/>
        <v>Oregon Trail Wind Park, LLC - Oregon Trail Wind Park</v>
      </c>
      <c r="N1208" t="str">
        <f t="shared" si="69"/>
        <v>Eligible MWh Available for RCW 19.285 Compliance</v>
      </c>
    </row>
    <row r="1209" spans="1:14" x14ac:dyDescent="0.25">
      <c r="A1209" s="79"/>
      <c r="B1209" s="79"/>
      <c r="C1209" s="79"/>
      <c r="D1209" s="87"/>
      <c r="E1209" s="87"/>
      <c r="F1209" s="87"/>
      <c r="G1209" s="88"/>
      <c r="H1209" s="89"/>
      <c r="L1209" t="str">
        <f t="shared" si="70"/>
        <v>REC only</v>
      </c>
      <c r="M1209" t="str">
        <f t="shared" si="72"/>
        <v>Oregon Trail Wind Park, LLC - Oregon Trail Wind Park</v>
      </c>
    </row>
    <row r="1210" spans="1:14" ht="18.75" x14ac:dyDescent="0.3">
      <c r="A1210" s="81" t="s">
        <v>148</v>
      </c>
      <c r="B1210" s="79"/>
      <c r="C1210" s="79"/>
      <c r="D1210" s="19">
        <f>E1210-1</f>
        <v>2019</v>
      </c>
      <c r="E1210" s="19">
        <f>F1210-1</f>
        <v>2020</v>
      </c>
      <c r="F1210" s="19">
        <f>G1210-1</f>
        <v>2021</v>
      </c>
      <c r="G1210" s="19">
        <f>H1210-1</f>
        <v>2022</v>
      </c>
      <c r="H1210" s="19">
        <f>nReportingYear</f>
        <v>2023</v>
      </c>
      <c r="L1210" t="str">
        <f t="shared" si="70"/>
        <v>REC only</v>
      </c>
      <c r="M1210" t="str">
        <f t="shared" si="72"/>
        <v>Oregon Trail Wind Park, LLC - Oregon Trail Wind Park</v>
      </c>
    </row>
    <row r="1211" spans="1:14" x14ac:dyDescent="0.25">
      <c r="A1211" s="79"/>
      <c r="B1211" s="2" t="s">
        <v>115</v>
      </c>
      <c r="C1211" s="82"/>
      <c r="D1211" s="124">
        <v>0</v>
      </c>
      <c r="E1211" s="125">
        <v>0</v>
      </c>
      <c r="F1211" s="125">
        <v>0</v>
      </c>
      <c r="G1211" s="125">
        <v>0</v>
      </c>
      <c r="H1211" s="126">
        <v>0</v>
      </c>
      <c r="L1211" t="str">
        <f t="shared" si="70"/>
        <v>REC only</v>
      </c>
      <c r="M1211" t="str">
        <f t="shared" si="72"/>
        <v>Oregon Trail Wind Park, LLC - Oregon Trail Wind Park</v>
      </c>
      <c r="N1211" t="str">
        <f t="shared" si="69"/>
        <v>Extra Apprenticeship Credit</v>
      </c>
    </row>
    <row r="1212" spans="1:14" x14ac:dyDescent="0.25">
      <c r="A1212" s="79"/>
      <c r="B1212" s="2" t="s">
        <v>119</v>
      </c>
      <c r="C1212" s="82"/>
      <c r="D1212" s="29">
        <v>0</v>
      </c>
      <c r="E1212" s="127">
        <v>0</v>
      </c>
      <c r="F1212" s="127">
        <v>0</v>
      </c>
      <c r="G1212" s="127">
        <v>0</v>
      </c>
      <c r="H1212" s="128">
        <v>0</v>
      </c>
      <c r="L1212" t="str">
        <f t="shared" si="70"/>
        <v>REC only</v>
      </c>
      <c r="M1212" t="str">
        <f t="shared" si="72"/>
        <v>Oregon Trail Wind Park, LLC - Oregon Trail Wind Park</v>
      </c>
      <c r="N1212" t="str">
        <f t="shared" si="69"/>
        <v>Distributed Generation Bonus</v>
      </c>
    </row>
    <row r="1213" spans="1:14" x14ac:dyDescent="0.25">
      <c r="A1213" s="79"/>
      <c r="B1213" s="1" t="s">
        <v>120</v>
      </c>
      <c r="C1213" s="95"/>
      <c r="D1213" s="90">
        <f>ROUND(D1211+D1212,0)</f>
        <v>0</v>
      </c>
      <c r="E1213" s="90">
        <f>ROUND(E1211+E1212,0)</f>
        <v>0</v>
      </c>
      <c r="F1213" s="90">
        <f>ROUND(F1211+F1212,0)</f>
        <v>0</v>
      </c>
      <c r="G1213" s="90">
        <f>ROUND(G1211+G1212,0)</f>
        <v>0</v>
      </c>
      <c r="H1213" s="90">
        <f>ROUND(H1211+H1212,0)</f>
        <v>0</v>
      </c>
      <c r="L1213" t="str">
        <f t="shared" si="70"/>
        <v>REC only</v>
      </c>
      <c r="M1213" t="str">
        <f t="shared" si="72"/>
        <v>Oregon Trail Wind Park, LLC - Oregon Trail Wind Park</v>
      </c>
      <c r="N1213" t="str">
        <f t="shared" si="69"/>
        <v>Total Quantity from Non REC Eligible Generation</v>
      </c>
    </row>
    <row r="1214" spans="1:14" x14ac:dyDescent="0.25">
      <c r="A1214" s="79"/>
      <c r="B1214" s="79"/>
      <c r="C1214" s="79"/>
      <c r="D1214" s="91"/>
      <c r="E1214" s="91"/>
      <c r="F1214" s="91"/>
      <c r="G1214" s="91"/>
      <c r="H1214" s="92"/>
      <c r="L1214" t="str">
        <f t="shared" si="70"/>
        <v>REC only</v>
      </c>
      <c r="M1214" t="str">
        <f t="shared" si="72"/>
        <v>Oregon Trail Wind Park, LLC - Oregon Trail Wind Park</v>
      </c>
    </row>
    <row r="1215" spans="1:14" ht="18.75" x14ac:dyDescent="0.3">
      <c r="A1215" s="81" t="s">
        <v>149</v>
      </c>
      <c r="B1215" s="79"/>
      <c r="C1215" s="79"/>
      <c r="D1215" s="19">
        <f>E1215-1</f>
        <v>2019</v>
      </c>
      <c r="E1215" s="19">
        <f>F1215-1</f>
        <v>2020</v>
      </c>
      <c r="F1215" s="19">
        <f>G1215-1</f>
        <v>2021</v>
      </c>
      <c r="G1215" s="19">
        <f>H1215-1</f>
        <v>2022</v>
      </c>
      <c r="H1215" s="19">
        <f>nReportingYear</f>
        <v>2023</v>
      </c>
      <c r="L1215" t="str">
        <f t="shared" si="70"/>
        <v>REC only</v>
      </c>
      <c r="M1215" t="str">
        <f t="shared" si="72"/>
        <v>Oregon Trail Wind Park, LLC - Oregon Trail Wind Park</v>
      </c>
    </row>
    <row r="1216" spans="1:14" x14ac:dyDescent="0.25">
      <c r="A1216" s="79"/>
      <c r="B1216" s="2" t="s">
        <v>140</v>
      </c>
      <c r="C1216" s="82"/>
      <c r="D1216" s="83">
        <f>-VLOOKUP($A1202,tblSales,MATCH(D1215,tvSales,0),FALSE)</f>
        <v>0</v>
      </c>
      <c r="E1216" s="83">
        <f>-VLOOKUP($A1202,tblSales,MATCH(E1215,tvSales,0),FALSE)</f>
        <v>0</v>
      </c>
      <c r="F1216" s="83">
        <f>-VLOOKUP($A1202,tblSales,MATCH(F1215,tvSales,0),FALSE)</f>
        <v>0</v>
      </c>
      <c r="G1216" s="83">
        <f>-VLOOKUP($A1202,tblSales,MATCH(G1215,tvSales,0),FALSE)</f>
        <v>0</v>
      </c>
      <c r="H1216" s="84">
        <f>-VLOOKUP($A1202,tblSales,MATCH(H1215,tvSales,0),FALSE)</f>
        <v>0</v>
      </c>
      <c r="L1216" t="str">
        <f t="shared" ref="L1216:L1279" si="73">VLOOKUP(M1216,$B$5:$D$48,3)</f>
        <v>REC only</v>
      </c>
      <c r="M1216" t="str">
        <f t="shared" si="72"/>
        <v>Oregon Trail Wind Park, LLC - Oregon Trail Wind Park</v>
      </c>
      <c r="N1216" t="str">
        <f t="shared" ref="N1216:N1272" si="74">B1216</f>
        <v>Quantity of RECs Sold</v>
      </c>
    </row>
    <row r="1217" spans="1:14" x14ac:dyDescent="0.25">
      <c r="A1217" s="79"/>
      <c r="B1217" s="93" t="s">
        <v>141</v>
      </c>
      <c r="C1217" s="8"/>
      <c r="D1217" s="119">
        <v>0</v>
      </c>
      <c r="E1217" s="119">
        <v>0</v>
      </c>
      <c r="F1217" s="119">
        <v>0</v>
      </c>
      <c r="G1217" s="119">
        <v>0</v>
      </c>
      <c r="H1217" s="120">
        <v>0</v>
      </c>
      <c r="L1217" t="str">
        <f t="shared" si="73"/>
        <v>REC only</v>
      </c>
      <c r="M1217" t="str">
        <f t="shared" si="72"/>
        <v>Oregon Trail Wind Park, LLC - Oregon Trail Wind Park</v>
      </c>
      <c r="N1217" t="str">
        <f t="shared" si="74"/>
        <v>Bonus Incentives Transferred</v>
      </c>
    </row>
    <row r="1218" spans="1:14" x14ac:dyDescent="0.25">
      <c r="A1218" s="79"/>
      <c r="B1218" s="93" t="s">
        <v>142</v>
      </c>
      <c r="D1218" s="121">
        <f>IF(VLOOKUP($A1202,tblFacility,MATCH("Extra Apprenticeship Credit Eligibility",tvFacility,0),FALSE)="Y",ROUND(nApprenticeshipBonus*D1216,0),0)</f>
        <v>0</v>
      </c>
      <c r="E1218" s="122">
        <f>IF(VLOOKUP($A1202,tblFacility,MATCH("Extra Apprenticeship Credit Eligibility",tvFacility,0),FALSE)="Y",ROUND(nApprenticeshipBonus*E1216,0),0)</f>
        <v>0</v>
      </c>
      <c r="F1218" s="122">
        <f>IF(VLOOKUP($A1202,tblFacility,MATCH("Extra Apprenticeship Credit Eligibility",tvFacility,0),FALSE)="Y",ROUND(nApprenticeshipBonus*F1216,0),0)</f>
        <v>0</v>
      </c>
      <c r="G1218" s="122">
        <f>IF(VLOOKUP($A1202,tblFacility,MATCH("Extra Apprenticeship Credit Eligibility",tvFacility,0),FALSE)="Y",ROUND(nApprenticeshipBonus*G1216,0),0)</f>
        <v>0</v>
      </c>
      <c r="H1218" s="123">
        <f>IF(VLOOKUP($A1202,tblFacility,MATCH("Extra Apprenticeship Credit Eligibility",tvFacility,0),FALSE)="Y",ROUND(nApprenticeshipBonus*H1216,0),0)</f>
        <v>0</v>
      </c>
      <c r="L1218" t="str">
        <f t="shared" si="73"/>
        <v>REC only</v>
      </c>
      <c r="M1218" t="str">
        <f t="shared" si="72"/>
        <v>Oregon Trail Wind Park, LLC - Oregon Trail Wind Park</v>
      </c>
      <c r="N1218" t="str">
        <f t="shared" si="74"/>
        <v>Bonus Incentives Not Realized</v>
      </c>
    </row>
    <row r="1219" spans="1:14" x14ac:dyDescent="0.25">
      <c r="A1219" s="79"/>
      <c r="B1219" s="1" t="s">
        <v>143</v>
      </c>
      <c r="C1219" s="79"/>
      <c r="D1219" s="94">
        <f>SUM(D1216:D1218)</f>
        <v>0</v>
      </c>
      <c r="E1219" s="94">
        <f>SUM(E1216:E1218)</f>
        <v>0</v>
      </c>
      <c r="F1219" s="94">
        <f>SUM(F1216:F1218)</f>
        <v>0</v>
      </c>
      <c r="G1219" s="94">
        <f>SUM(G1216:G1218)</f>
        <v>0</v>
      </c>
      <c r="H1219" s="94">
        <f>SUM(H1216:H1218)</f>
        <v>0</v>
      </c>
      <c r="L1219" t="str">
        <f t="shared" si="73"/>
        <v>REC only</v>
      </c>
      <c r="M1219" t="str">
        <f t="shared" si="72"/>
        <v>Oregon Trail Wind Park, LLC - Oregon Trail Wind Park</v>
      </c>
      <c r="N1219" t="str">
        <f t="shared" si="74"/>
        <v>Total Sold / Transferred / Unrealized</v>
      </c>
    </row>
    <row r="1220" spans="1:14" x14ac:dyDescent="0.25">
      <c r="A1220" s="79"/>
      <c r="B1220" s="95"/>
      <c r="C1220" s="79"/>
      <c r="D1220" s="88"/>
      <c r="E1220" s="88"/>
      <c r="F1220" s="88"/>
      <c r="G1220" s="88"/>
      <c r="H1220" s="94"/>
      <c r="L1220" t="str">
        <f t="shared" si="73"/>
        <v>REC only</v>
      </c>
      <c r="M1220" t="str">
        <f t="shared" si="72"/>
        <v>Oregon Trail Wind Park, LLC - Oregon Trail Wind Park</v>
      </c>
    </row>
    <row r="1221" spans="1:14" ht="18.75" x14ac:dyDescent="0.3">
      <c r="A1221" s="81" t="s">
        <v>134</v>
      </c>
      <c r="B1221" s="79"/>
      <c r="C1221" s="79"/>
      <c r="D1221" s="19">
        <f>E1221-1</f>
        <v>2019</v>
      </c>
      <c r="E1221" s="19">
        <f>F1221-1</f>
        <v>2020</v>
      </c>
      <c r="F1221" s="19">
        <f>G1221-1</f>
        <v>2021</v>
      </c>
      <c r="G1221" s="19">
        <f>H1221-1</f>
        <v>2022</v>
      </c>
      <c r="H1221" s="19">
        <f>nReportingYear</f>
        <v>2023</v>
      </c>
      <c r="L1221" t="str">
        <f t="shared" si="73"/>
        <v>REC only</v>
      </c>
      <c r="M1221" t="str">
        <f t="shared" si="72"/>
        <v>Oregon Trail Wind Park, LLC - Oregon Trail Wind Park</v>
      </c>
    </row>
    <row r="1222" spans="1:14" x14ac:dyDescent="0.25">
      <c r="A1222" s="79"/>
      <c r="B1222" s="2" t="str">
        <f>(D1221-1) &amp; " Surplus Applied to " &amp; D1221</f>
        <v>2018 Surplus Applied to 2019</v>
      </c>
      <c r="C1222" s="79"/>
      <c r="D1222" s="96">
        <v>0</v>
      </c>
      <c r="E1222" s="97"/>
      <c r="F1222" s="97"/>
      <c r="G1222" s="97"/>
      <c r="H1222" s="98"/>
      <c r="L1222" t="str">
        <f t="shared" si="73"/>
        <v>REC only</v>
      </c>
      <c r="M1222" t="str">
        <f t="shared" si="72"/>
        <v>Oregon Trail Wind Park, LLC - Oregon Trail Wind Park</v>
      </c>
      <c r="N1222" t="str">
        <f t="shared" si="74"/>
        <v>2018 Surplus Applied to 2019</v>
      </c>
    </row>
    <row r="1223" spans="1:14" x14ac:dyDescent="0.25">
      <c r="A1223" s="79"/>
      <c r="B1223" s="2" t="str">
        <f>D1221 &amp; " Surplus Applied to " &amp; (D1221-1)</f>
        <v>2019 Surplus Applied to 2018</v>
      </c>
      <c r="C1223" s="79"/>
      <c r="D1223" s="99">
        <v>0</v>
      </c>
      <c r="E1223" s="100"/>
      <c r="F1223" s="100"/>
      <c r="G1223" s="100"/>
      <c r="H1223" s="101"/>
      <c r="L1223" t="str">
        <f t="shared" si="73"/>
        <v>REC only</v>
      </c>
      <c r="M1223" t="str">
        <f t="shared" si="72"/>
        <v>Oregon Trail Wind Park, LLC - Oregon Trail Wind Park</v>
      </c>
      <c r="N1223" t="str">
        <f t="shared" si="74"/>
        <v>2019 Surplus Applied to 2018</v>
      </c>
    </row>
    <row r="1224" spans="1:14" x14ac:dyDescent="0.25">
      <c r="A1224" s="79"/>
      <c r="B1224" s="2" t="str">
        <f>(E1221-1) &amp; " Surplus Applied to " &amp; E1221</f>
        <v>2019 Surplus Applied to 2020</v>
      </c>
      <c r="C1224" s="79"/>
      <c r="D1224" s="102">
        <f>-E1224</f>
        <v>-9879</v>
      </c>
      <c r="E1224" s="103">
        <v>9879</v>
      </c>
      <c r="F1224" s="48"/>
      <c r="G1224" s="48"/>
      <c r="H1224" s="49"/>
      <c r="L1224" t="str">
        <f t="shared" si="73"/>
        <v>REC only</v>
      </c>
      <c r="M1224" t="str">
        <f t="shared" si="72"/>
        <v>Oregon Trail Wind Park, LLC - Oregon Trail Wind Park</v>
      </c>
      <c r="N1224" t="str">
        <f t="shared" si="74"/>
        <v>2019 Surplus Applied to 2020</v>
      </c>
    </row>
    <row r="1225" spans="1:14" x14ac:dyDescent="0.25">
      <c r="A1225" s="79"/>
      <c r="B1225" s="2" t="str">
        <f>E1221 &amp; " Surplus Applied to " &amp; (E1221-1)</f>
        <v>2020 Surplus Applied to 2019</v>
      </c>
      <c r="C1225" s="79"/>
      <c r="D1225" s="104">
        <f>-E1225</f>
        <v>0</v>
      </c>
      <c r="E1225" s="105">
        <v>0</v>
      </c>
      <c r="F1225" s="100"/>
      <c r="G1225" s="100"/>
      <c r="H1225" s="101"/>
      <c r="L1225" t="str">
        <f t="shared" si="73"/>
        <v>REC only</v>
      </c>
      <c r="M1225" t="str">
        <f t="shared" si="72"/>
        <v>Oregon Trail Wind Park, LLC - Oregon Trail Wind Park</v>
      </c>
      <c r="N1225" t="str">
        <f t="shared" si="74"/>
        <v>2020 Surplus Applied to 2019</v>
      </c>
    </row>
    <row r="1226" spans="1:14" x14ac:dyDescent="0.25">
      <c r="A1226" s="79"/>
      <c r="B1226" s="2" t="str">
        <f>(F1221-1) &amp; " Surplus Applied to " &amp; F1221</f>
        <v>2020 Surplus Applied to 2021</v>
      </c>
      <c r="C1226" s="79"/>
      <c r="D1226" s="54"/>
      <c r="E1226" s="106">
        <f>-F1226</f>
        <v>0</v>
      </c>
      <c r="F1226" s="51">
        <v>0</v>
      </c>
      <c r="G1226" s="52"/>
      <c r="H1226" s="53"/>
      <c r="L1226" t="str">
        <f t="shared" si="73"/>
        <v>REC only</v>
      </c>
      <c r="M1226" t="str">
        <f t="shared" si="72"/>
        <v>Oregon Trail Wind Park, LLC - Oregon Trail Wind Park</v>
      </c>
      <c r="N1226" t="str">
        <f t="shared" si="74"/>
        <v>2020 Surplus Applied to 2021</v>
      </c>
    </row>
    <row r="1227" spans="1:14" x14ac:dyDescent="0.25">
      <c r="A1227" s="79"/>
      <c r="B1227" s="2" t="str">
        <f>F1221 &amp; " Surplus Applied to " &amp; (F1221-1)</f>
        <v>2021 Surplus Applied to 2020</v>
      </c>
      <c r="C1227" s="79"/>
      <c r="D1227" s="107"/>
      <c r="E1227" s="108">
        <f>-F1227</f>
        <v>0</v>
      </c>
      <c r="F1227" s="105">
        <v>0</v>
      </c>
      <c r="G1227" s="100"/>
      <c r="H1227" s="101"/>
      <c r="L1227" t="str">
        <f t="shared" si="73"/>
        <v>REC only</v>
      </c>
      <c r="M1227" t="str">
        <f t="shared" si="72"/>
        <v>Oregon Trail Wind Park, LLC - Oregon Trail Wind Park</v>
      </c>
      <c r="N1227" t="str">
        <f t="shared" si="74"/>
        <v>2021 Surplus Applied to 2020</v>
      </c>
    </row>
    <row r="1228" spans="1:14" x14ac:dyDescent="0.25">
      <c r="A1228" s="79"/>
      <c r="B1228" s="2" t="str">
        <f>(G1221-1) &amp; " Surplus Applied to " &amp; G1221</f>
        <v>2021 Surplus Applied to 2022</v>
      </c>
      <c r="C1228" s="79"/>
      <c r="D1228" s="54"/>
      <c r="E1228" s="52"/>
      <c r="F1228" s="106">
        <f>-G1228</f>
        <v>0</v>
      </c>
      <c r="G1228" s="51">
        <v>0</v>
      </c>
      <c r="H1228" s="53"/>
      <c r="L1228" t="str">
        <f t="shared" si="73"/>
        <v>REC only</v>
      </c>
      <c r="M1228" t="str">
        <f t="shared" si="72"/>
        <v>Oregon Trail Wind Park, LLC - Oregon Trail Wind Park</v>
      </c>
      <c r="N1228" t="str">
        <f t="shared" si="74"/>
        <v>2021 Surplus Applied to 2022</v>
      </c>
    </row>
    <row r="1229" spans="1:14" x14ac:dyDescent="0.25">
      <c r="A1229" s="79"/>
      <c r="B1229" s="2" t="str">
        <f>G1221 &amp; " Surplus Applied to " &amp; (G1221-1)</f>
        <v>2022 Surplus Applied to 2021</v>
      </c>
      <c r="C1229" s="79"/>
      <c r="D1229" s="107"/>
      <c r="E1229" s="100"/>
      <c r="F1229" s="108">
        <f>-G1229</f>
        <v>0</v>
      </c>
      <c r="G1229" s="105">
        <v>0</v>
      </c>
      <c r="H1229" s="101"/>
      <c r="L1229" t="str">
        <f t="shared" si="73"/>
        <v>REC only</v>
      </c>
      <c r="M1229" t="str">
        <f t="shared" si="72"/>
        <v>Oregon Trail Wind Park, LLC - Oregon Trail Wind Park</v>
      </c>
      <c r="N1229" t="str">
        <f t="shared" si="74"/>
        <v>2022 Surplus Applied to 2021</v>
      </c>
    </row>
    <row r="1230" spans="1:14" x14ac:dyDescent="0.25">
      <c r="A1230" s="79"/>
      <c r="B1230" s="2" t="str">
        <f>(H1221-1) &amp; " Surplus Applied to " &amp; H1221</f>
        <v>2022 Surplus Applied to 2023</v>
      </c>
      <c r="C1230" s="79"/>
      <c r="D1230" s="54"/>
      <c r="E1230" s="52"/>
      <c r="F1230" s="52"/>
      <c r="G1230" s="106">
        <f>-H1230</f>
        <v>0</v>
      </c>
      <c r="H1230" s="55">
        <v>0</v>
      </c>
      <c r="L1230" t="str">
        <f t="shared" si="73"/>
        <v>REC only</v>
      </c>
      <c r="M1230" t="str">
        <f t="shared" si="72"/>
        <v>Oregon Trail Wind Park, LLC - Oregon Trail Wind Park</v>
      </c>
      <c r="N1230" t="str">
        <f t="shared" si="74"/>
        <v>2022 Surplus Applied to 2023</v>
      </c>
    </row>
    <row r="1231" spans="1:14" x14ac:dyDescent="0.25">
      <c r="A1231" s="79"/>
      <c r="B1231" s="2" t="str">
        <f>H1221 &amp; " Surplus Applied to " &amp; (H1221-1)</f>
        <v>2023 Surplus Applied to 2022</v>
      </c>
      <c r="C1231" s="79"/>
      <c r="D1231" s="109"/>
      <c r="E1231" s="110"/>
      <c r="F1231" s="110"/>
      <c r="G1231" s="111">
        <f>-H1231</f>
        <v>0</v>
      </c>
      <c r="H1231" s="112">
        <v>0</v>
      </c>
      <c r="L1231" t="str">
        <f t="shared" si="73"/>
        <v>REC only</v>
      </c>
      <c r="M1231" t="str">
        <f t="shared" si="72"/>
        <v>Oregon Trail Wind Park, LLC - Oregon Trail Wind Park</v>
      </c>
      <c r="N1231" t="str">
        <f t="shared" si="74"/>
        <v>2023 Surplus Applied to 2022</v>
      </c>
    </row>
    <row r="1232" spans="1:14" x14ac:dyDescent="0.25">
      <c r="A1232" s="79"/>
      <c r="B1232" s="1" t="s">
        <v>135</v>
      </c>
      <c r="C1232" s="79"/>
      <c r="D1232" s="94">
        <f>SUM(D1222:D1231)</f>
        <v>-9879</v>
      </c>
      <c r="E1232" s="94">
        <f>SUM(E1222:E1231)</f>
        <v>9879</v>
      </c>
      <c r="F1232" s="94">
        <f>SUM(F1222:F1231)</f>
        <v>0</v>
      </c>
      <c r="G1232" s="94">
        <f>SUM(G1222:G1231)</f>
        <v>0</v>
      </c>
      <c r="H1232" s="94">
        <f>SUM(H1222:H1231)</f>
        <v>0</v>
      </c>
      <c r="L1232" t="str">
        <f t="shared" si="73"/>
        <v>REC only</v>
      </c>
      <c r="M1232" t="str">
        <f t="shared" si="72"/>
        <v>Oregon Trail Wind Park, LLC - Oregon Trail Wind Park</v>
      </c>
      <c r="N1232" t="str">
        <f t="shared" si="74"/>
        <v>Net Surplus Adjustments</v>
      </c>
    </row>
    <row r="1233" spans="1:14" x14ac:dyDescent="0.25">
      <c r="A1233" s="79"/>
      <c r="B1233" s="95"/>
      <c r="C1233" s="79"/>
      <c r="D1233" s="94"/>
      <c r="E1233" s="94"/>
      <c r="F1233" s="94"/>
      <c r="G1233" s="94"/>
      <c r="H1233" s="94"/>
      <c r="L1233" t="str">
        <f t="shared" si="73"/>
        <v>REC only</v>
      </c>
      <c r="M1233" t="str">
        <f t="shared" si="72"/>
        <v>Oregon Trail Wind Park, LLC - Oregon Trail Wind Park</v>
      </c>
    </row>
    <row r="1234" spans="1:14" x14ac:dyDescent="0.25">
      <c r="A1234" s="79"/>
      <c r="B1234" s="1" t="s">
        <v>136</v>
      </c>
      <c r="C1234" s="82"/>
      <c r="D1234" s="113">
        <v>0</v>
      </c>
      <c r="E1234" s="114">
        <v>0</v>
      </c>
      <c r="F1234" s="114">
        <v>0</v>
      </c>
      <c r="G1234" s="114">
        <v>0</v>
      </c>
      <c r="H1234" s="115">
        <v>0</v>
      </c>
      <c r="L1234" t="str">
        <f t="shared" si="73"/>
        <v>REC only</v>
      </c>
      <c r="M1234" t="str">
        <f t="shared" si="72"/>
        <v>Oregon Trail Wind Park, LLC - Oregon Trail Wind Park</v>
      </c>
      <c r="N1234" t="str">
        <f t="shared" si="74"/>
        <v>Adjustment for Events Beyond Control</v>
      </c>
    </row>
    <row r="1235" spans="1:14" x14ac:dyDescent="0.25">
      <c r="A1235" s="79"/>
      <c r="B1235" s="95"/>
      <c r="C1235" s="79"/>
      <c r="D1235" s="94"/>
      <c r="E1235" s="94"/>
      <c r="F1235" s="94"/>
      <c r="G1235" s="94"/>
      <c r="H1235" s="94"/>
      <c r="L1235" t="str">
        <f t="shared" si="73"/>
        <v>REC only</v>
      </c>
      <c r="M1235" t="str">
        <f t="shared" si="72"/>
        <v>Oregon Trail Wind Park, LLC - Oregon Trail Wind Park</v>
      </c>
    </row>
    <row r="1236" spans="1:14" ht="18.75" x14ac:dyDescent="0.3">
      <c r="A1236" s="81" t="s">
        <v>150</v>
      </c>
      <c r="B1236" s="79"/>
      <c r="C1236" s="82"/>
      <c r="D1236" s="116">
        <f>SUM(D1208,D1213,D1219,D1232,D1234)</f>
        <v>0</v>
      </c>
      <c r="E1236" s="116">
        <f>SUM(E1208,E1213,E1219,E1232,E1234)</f>
        <v>9879</v>
      </c>
      <c r="F1236" s="116">
        <f>SUM(F1208,F1213,F1219,F1232,F1234)</f>
        <v>0</v>
      </c>
      <c r="G1236" s="116">
        <f>SUM(G1208,G1213,G1219,G1232,G1234)</f>
        <v>0</v>
      </c>
      <c r="H1236" s="117">
        <f>SUM(H1208,H1213,H1219,H1232,H1234)</f>
        <v>0</v>
      </c>
      <c r="L1236" t="str">
        <f t="shared" si="73"/>
        <v>REC only</v>
      </c>
      <c r="M1236" t="str">
        <f t="shared" si="72"/>
        <v>Oregon Trail Wind Park, LLC - Oregon Trail Wind Park</v>
      </c>
    </row>
    <row r="1237" spans="1:14" x14ac:dyDescent="0.25">
      <c r="A1237" s="79"/>
      <c r="B1237" s="95"/>
      <c r="C1237" s="118" t="s">
        <v>138</v>
      </c>
      <c r="D1237" s="94">
        <v>0</v>
      </c>
      <c r="E1237" s="94">
        <v>9879</v>
      </c>
      <c r="F1237" s="94">
        <v>0</v>
      </c>
      <c r="G1237" s="94">
        <v>0</v>
      </c>
      <c r="H1237" s="94">
        <v>0</v>
      </c>
      <c r="L1237" t="str">
        <f t="shared" si="73"/>
        <v>REC only</v>
      </c>
      <c r="M1237" t="str">
        <f t="shared" si="72"/>
        <v>Oregon Trail Wind Park, LLC - Oregon Trail Wind Park</v>
      </c>
    </row>
    <row r="1238" spans="1:14" x14ac:dyDescent="0.25">
      <c r="A1238" s="79" t="str">
        <f>IF(ISBLANK(VLOOKUP($A1202,tblFacility,MATCH("Notes",tvFacility,0),FALSE)),"",VLOOKUP($A1202,tblFacility,MATCH("Notes",tvFacility,0),FALSE))</f>
        <v/>
      </c>
      <c r="B1238" s="79"/>
      <c r="C1238" s="79"/>
      <c r="D1238" s="80"/>
      <c r="E1238" s="80"/>
      <c r="F1238" s="80"/>
      <c r="G1238" s="80"/>
      <c r="H1238" s="80"/>
      <c r="L1238" t="str">
        <f t="shared" si="73"/>
        <v>REC only</v>
      </c>
      <c r="M1238" t="str">
        <f t="shared" si="72"/>
        <v>Oregon Trail Wind Park, LLC - Oregon Trail Wind Park</v>
      </c>
    </row>
    <row r="1239" spans="1:14" x14ac:dyDescent="0.25">
      <c r="L1239" t="str">
        <f t="shared" si="73"/>
        <v>REC only</v>
      </c>
      <c r="M1239" t="str">
        <f t="shared" si="72"/>
        <v>Oregon Trail Wind Park, LLC - Oregon Trail Wind Park</v>
      </c>
    </row>
    <row r="1240" spans="1:14" ht="21" x14ac:dyDescent="0.35">
      <c r="A1240" s="74">
        <f>A1202+1</f>
        <v>32</v>
      </c>
      <c r="B1240" s="74"/>
      <c r="C1240" s="75" t="str">
        <f>VLOOKUP(A1240,tblFacility,MATCH("Facility Name",tvFacility,0),FALSE)</f>
        <v>PaTu Wind Farm - PaTu Wind</v>
      </c>
      <c r="D1240" s="76"/>
      <c r="E1240" s="77"/>
      <c r="F1240" s="77"/>
      <c r="G1240" s="77"/>
      <c r="H1240" s="78"/>
      <c r="L1240" t="str">
        <f t="shared" si="73"/>
        <v>REC only</v>
      </c>
      <c r="M1240" t="str">
        <f>C1240</f>
        <v>PaTu Wind Farm - PaTu Wind</v>
      </c>
    </row>
    <row r="1241" spans="1:14" x14ac:dyDescent="0.25">
      <c r="A1241" s="79"/>
      <c r="B1241" s="79"/>
      <c r="C1241" s="79" t="str">
        <f>VLOOKUP(A1240,tblFacility,MATCH("Facility Status",tvFacility,0),FALSE)</f>
        <v>REC only</v>
      </c>
      <c r="D1241" s="80"/>
      <c r="E1241" s="80"/>
      <c r="F1241" s="80"/>
      <c r="G1241" s="80"/>
      <c r="H1241" s="80"/>
      <c r="L1241" t="str">
        <f t="shared" si="73"/>
        <v>REC only</v>
      </c>
      <c r="M1241" t="str">
        <f t="shared" ref="M1241:M1277" si="75">M1240</f>
        <v>PaTu Wind Farm - PaTu Wind</v>
      </c>
    </row>
    <row r="1242" spans="1:14" ht="18.75" x14ac:dyDescent="0.3">
      <c r="A1242" s="81" t="s">
        <v>146</v>
      </c>
      <c r="B1242" s="81"/>
      <c r="C1242" s="79"/>
      <c r="D1242" s="19">
        <f>E1242-1</f>
        <v>2019</v>
      </c>
      <c r="E1242" s="19">
        <f>F1242-1</f>
        <v>2020</v>
      </c>
      <c r="F1242" s="19">
        <f>G1242-1</f>
        <v>2021</v>
      </c>
      <c r="G1242" s="19">
        <f>H1242-1</f>
        <v>2022</v>
      </c>
      <c r="H1242" s="19">
        <f>nReportingYear</f>
        <v>2023</v>
      </c>
      <c r="L1242" t="str">
        <f t="shared" si="73"/>
        <v>REC only</v>
      </c>
      <c r="M1242" t="str">
        <f t="shared" si="75"/>
        <v>PaTu Wind Farm - PaTu Wind</v>
      </c>
    </row>
    <row r="1243" spans="1:14" x14ac:dyDescent="0.25">
      <c r="A1243" s="79"/>
      <c r="B1243" s="2" t="str">
        <f>"Total MWh Produced from " &amp;C1240</f>
        <v>Total MWh Produced from PaTu Wind Farm - PaTu Wind</v>
      </c>
      <c r="C1243" s="82"/>
      <c r="D1243" s="83">
        <f>VLOOKUP($A1240,tblTotalMWh,MATCH(D1242,tvTotalMWh,0),FALSE)</f>
        <v>26276</v>
      </c>
      <c r="E1243" s="83">
        <f>VLOOKUP($A1240,tblTotalMWh,MATCH(E1242,tvTotalMWh,0),FALSE)</f>
        <v>0</v>
      </c>
      <c r="F1243" s="83">
        <f>VLOOKUP($A1240,tblTotalMWh,MATCH(F1242,tvTotalMWh,0),FALSE)</f>
        <v>0</v>
      </c>
      <c r="G1243" s="83">
        <f>VLOOKUP($A1240,tblTotalMWh,MATCH(G1242,tvTotalMWh,0),FALSE)</f>
        <v>0</v>
      </c>
      <c r="H1243" s="84">
        <f>VLOOKUP($A1240,tblTotalMWh,MATCH(H1242,tvTotalMWh,0),FALSE)</f>
        <v>0</v>
      </c>
      <c r="L1243" t="str">
        <f t="shared" si="73"/>
        <v>REC only</v>
      </c>
      <c r="M1243" t="str">
        <f t="shared" si="75"/>
        <v>PaTu Wind Farm - PaTu Wind</v>
      </c>
      <c r="N1243" t="str">
        <f t="shared" si="74"/>
        <v>Total MWh Produced from PaTu Wind Farm - PaTu Wind</v>
      </c>
    </row>
    <row r="1244" spans="1:14" x14ac:dyDescent="0.25">
      <c r="A1244" s="79"/>
      <c r="B1244" s="2" t="s">
        <v>105</v>
      </c>
      <c r="C1244" s="82"/>
      <c r="D1244" s="218">
        <f>VLOOKUP($A1240,tblFacility,MATCH("% Qualifying under RCW 19.285",tvFacility,0),FALSE)</f>
        <v>1</v>
      </c>
      <c r="E1244" s="218">
        <f>VLOOKUP($A1240,tblFacility,MATCH("% Qualifying under RCW 19.285",tvFacility,0),FALSE)</f>
        <v>1</v>
      </c>
      <c r="F1244" s="218">
        <f>VLOOKUP($A1240,tblFacility,MATCH("% Qualifying under RCW 19.285",tvFacility,0),FALSE)</f>
        <v>1</v>
      </c>
      <c r="G1244" s="218">
        <f>VLOOKUP($A1240,tblFacility,MATCH("% Qualifying under RCW 19.285",tvFacility,0),FALSE)</f>
        <v>1</v>
      </c>
      <c r="H1244" s="219">
        <f>VLOOKUP($A1240,tblFacility,MATCH("% Qualifying under RCW 19.285",tvFacility,0),FALSE)</f>
        <v>1</v>
      </c>
      <c r="L1244" t="str">
        <f t="shared" si="73"/>
        <v>REC only</v>
      </c>
      <c r="M1244" t="str">
        <f t="shared" si="75"/>
        <v>PaTu Wind Farm - PaTu Wind</v>
      </c>
      <c r="N1244" t="str">
        <f t="shared" si="74"/>
        <v>Percent of MWh Qualifying Under RCW 19.285</v>
      </c>
    </row>
    <row r="1245" spans="1:14" x14ac:dyDescent="0.25">
      <c r="A1245" s="79"/>
      <c r="B1245" s="2" t="s">
        <v>147</v>
      </c>
      <c r="C1245" s="82"/>
      <c r="D1245" s="85">
        <f>VLOOKUP($A1240,tblFacility,MATCH("% Qualifying Allocated to WA",tvFacility,0),FALSE)</f>
        <v>1</v>
      </c>
      <c r="E1245" s="85">
        <f>VLOOKUP($A1240,tblFacility,MATCH("% Qualifying Allocated to WA",tvFacility,0),FALSE)</f>
        <v>1</v>
      </c>
      <c r="F1245" s="85">
        <f>VLOOKUP($A1240,tblFacility,MATCH("% Qualifying Allocated to WA",tvFacility,0),FALSE)</f>
        <v>1</v>
      </c>
      <c r="G1245" s="85">
        <f>VLOOKUP($A1240,tblFacility,MATCH("% Qualifying Allocated to WA",tvFacility,0),FALSE)</f>
        <v>1</v>
      </c>
      <c r="H1245" s="86">
        <f>VLOOKUP($A1240,tblFacility,MATCH("% Qualifying Allocated to WA",tvFacility,0),FALSE)</f>
        <v>1</v>
      </c>
      <c r="L1245" t="str">
        <f t="shared" si="73"/>
        <v>REC only</v>
      </c>
      <c r="M1245" t="str">
        <f t="shared" si="75"/>
        <v>PaTu Wind Farm - PaTu Wind</v>
      </c>
      <c r="N1245" t="str">
        <f t="shared" si="74"/>
        <v>Percent of Qualifying MWh Allocated to WA</v>
      </c>
    </row>
    <row r="1246" spans="1:14" x14ac:dyDescent="0.25">
      <c r="A1246" s="79"/>
      <c r="B1246" s="1" t="s">
        <v>104</v>
      </c>
      <c r="C1246" s="95"/>
      <c r="D1246" s="220">
        <f>ROUNDDOWN(D1243*D1244*D1245,0)</f>
        <v>26276</v>
      </c>
      <c r="E1246" s="220">
        <f>ROUNDDOWN(E1243*E1244*E1245,0)</f>
        <v>0</v>
      </c>
      <c r="F1246" s="220">
        <f>ROUNDDOWN(F1243*F1244*F1245,0)</f>
        <v>0</v>
      </c>
      <c r="G1246" s="220">
        <f>ROUNDDOWN(G1243*G1244*G1245,0)</f>
        <v>0</v>
      </c>
      <c r="H1246" s="220">
        <f>ROUNDDOWN(H1243*H1244*H1245,0)</f>
        <v>0</v>
      </c>
      <c r="L1246" t="str">
        <f t="shared" si="73"/>
        <v>REC only</v>
      </c>
      <c r="M1246" t="str">
        <f t="shared" si="75"/>
        <v>PaTu Wind Farm - PaTu Wind</v>
      </c>
      <c r="N1246" t="str">
        <f t="shared" si="74"/>
        <v>Eligible MWh Available for RCW 19.285 Compliance</v>
      </c>
    </row>
    <row r="1247" spans="1:14" x14ac:dyDescent="0.25">
      <c r="A1247" s="79"/>
      <c r="B1247" s="79"/>
      <c r="C1247" s="79"/>
      <c r="D1247" s="87"/>
      <c r="E1247" s="87"/>
      <c r="F1247" s="87"/>
      <c r="G1247" s="88"/>
      <c r="H1247" s="89"/>
      <c r="L1247" t="str">
        <f t="shared" si="73"/>
        <v>REC only</v>
      </c>
      <c r="M1247" t="str">
        <f t="shared" si="75"/>
        <v>PaTu Wind Farm - PaTu Wind</v>
      </c>
    </row>
    <row r="1248" spans="1:14" ht="18.75" x14ac:dyDescent="0.3">
      <c r="A1248" s="81" t="s">
        <v>148</v>
      </c>
      <c r="B1248" s="79"/>
      <c r="C1248" s="79"/>
      <c r="D1248" s="19">
        <f>E1248-1</f>
        <v>2019</v>
      </c>
      <c r="E1248" s="19">
        <f>F1248-1</f>
        <v>2020</v>
      </c>
      <c r="F1248" s="19">
        <f>G1248-1</f>
        <v>2021</v>
      </c>
      <c r="G1248" s="19">
        <f>H1248-1</f>
        <v>2022</v>
      </c>
      <c r="H1248" s="19">
        <f>nReportingYear</f>
        <v>2023</v>
      </c>
      <c r="L1248" t="str">
        <f t="shared" si="73"/>
        <v>REC only</v>
      </c>
      <c r="M1248" t="str">
        <f t="shared" si="75"/>
        <v>PaTu Wind Farm - PaTu Wind</v>
      </c>
    </row>
    <row r="1249" spans="1:14" x14ac:dyDescent="0.25">
      <c r="A1249" s="79"/>
      <c r="B1249" s="2" t="s">
        <v>115</v>
      </c>
      <c r="C1249" s="82"/>
      <c r="D1249" s="124">
        <v>0</v>
      </c>
      <c r="E1249" s="125">
        <v>0</v>
      </c>
      <c r="F1249" s="125">
        <v>0</v>
      </c>
      <c r="G1249" s="125">
        <v>0</v>
      </c>
      <c r="H1249" s="126">
        <v>0</v>
      </c>
      <c r="L1249" t="str">
        <f t="shared" si="73"/>
        <v>REC only</v>
      </c>
      <c r="M1249" t="str">
        <f t="shared" si="75"/>
        <v>PaTu Wind Farm - PaTu Wind</v>
      </c>
      <c r="N1249" t="str">
        <f t="shared" si="74"/>
        <v>Extra Apprenticeship Credit</v>
      </c>
    </row>
    <row r="1250" spans="1:14" x14ac:dyDescent="0.25">
      <c r="A1250" s="79"/>
      <c r="B1250" s="2" t="s">
        <v>119</v>
      </c>
      <c r="C1250" s="82"/>
      <c r="D1250" s="29">
        <v>0</v>
      </c>
      <c r="E1250" s="127">
        <v>0</v>
      </c>
      <c r="F1250" s="127">
        <v>0</v>
      </c>
      <c r="G1250" s="127">
        <v>0</v>
      </c>
      <c r="H1250" s="128">
        <v>0</v>
      </c>
      <c r="L1250" t="str">
        <f t="shared" si="73"/>
        <v>REC only</v>
      </c>
      <c r="M1250" t="str">
        <f t="shared" si="75"/>
        <v>PaTu Wind Farm - PaTu Wind</v>
      </c>
      <c r="N1250" t="str">
        <f t="shared" si="74"/>
        <v>Distributed Generation Bonus</v>
      </c>
    </row>
    <row r="1251" spans="1:14" x14ac:dyDescent="0.25">
      <c r="A1251" s="79"/>
      <c r="B1251" s="1" t="s">
        <v>120</v>
      </c>
      <c r="C1251" s="95"/>
      <c r="D1251" s="90">
        <f>ROUND(D1249+D1250,0)</f>
        <v>0</v>
      </c>
      <c r="E1251" s="90">
        <f>ROUND(E1249+E1250,0)</f>
        <v>0</v>
      </c>
      <c r="F1251" s="90">
        <f>ROUND(F1249+F1250,0)</f>
        <v>0</v>
      </c>
      <c r="G1251" s="90">
        <f>ROUND(G1249+G1250,0)</f>
        <v>0</v>
      </c>
      <c r="H1251" s="90">
        <f>ROUND(H1249+H1250,0)</f>
        <v>0</v>
      </c>
      <c r="L1251" t="str">
        <f t="shared" si="73"/>
        <v>REC only</v>
      </c>
      <c r="M1251" t="str">
        <f t="shared" si="75"/>
        <v>PaTu Wind Farm - PaTu Wind</v>
      </c>
      <c r="N1251" t="str">
        <f t="shared" si="74"/>
        <v>Total Quantity from Non REC Eligible Generation</v>
      </c>
    </row>
    <row r="1252" spans="1:14" x14ac:dyDescent="0.25">
      <c r="A1252" s="79"/>
      <c r="B1252" s="79"/>
      <c r="C1252" s="79"/>
      <c r="D1252" s="91"/>
      <c r="E1252" s="91"/>
      <c r="F1252" s="91"/>
      <c r="G1252" s="91"/>
      <c r="H1252" s="92"/>
      <c r="L1252" t="str">
        <f t="shared" si="73"/>
        <v>REC only</v>
      </c>
      <c r="M1252" t="str">
        <f t="shared" si="75"/>
        <v>PaTu Wind Farm - PaTu Wind</v>
      </c>
    </row>
    <row r="1253" spans="1:14" ht="18.75" x14ac:dyDescent="0.3">
      <c r="A1253" s="81" t="s">
        <v>149</v>
      </c>
      <c r="B1253" s="79"/>
      <c r="C1253" s="79"/>
      <c r="D1253" s="19">
        <f>E1253-1</f>
        <v>2019</v>
      </c>
      <c r="E1253" s="19">
        <f>F1253-1</f>
        <v>2020</v>
      </c>
      <c r="F1253" s="19">
        <f>G1253-1</f>
        <v>2021</v>
      </c>
      <c r="G1253" s="19">
        <f>H1253-1</f>
        <v>2022</v>
      </c>
      <c r="H1253" s="19">
        <f>nReportingYear</f>
        <v>2023</v>
      </c>
      <c r="L1253" t="str">
        <f t="shared" si="73"/>
        <v>REC only</v>
      </c>
      <c r="M1253" t="str">
        <f t="shared" si="75"/>
        <v>PaTu Wind Farm - PaTu Wind</v>
      </c>
    </row>
    <row r="1254" spans="1:14" x14ac:dyDescent="0.25">
      <c r="A1254" s="79"/>
      <c r="B1254" s="2" t="s">
        <v>140</v>
      </c>
      <c r="C1254" s="82"/>
      <c r="D1254" s="83">
        <f>-VLOOKUP($A1240,tblSales,MATCH(D1253,tvSales,0),FALSE)</f>
        <v>0</v>
      </c>
      <c r="E1254" s="83">
        <f>-VLOOKUP($A1240,tblSales,MATCH(E1253,tvSales,0),FALSE)</f>
        <v>0</v>
      </c>
      <c r="F1254" s="83">
        <f>-VLOOKUP($A1240,tblSales,MATCH(F1253,tvSales,0),FALSE)</f>
        <v>0</v>
      </c>
      <c r="G1254" s="83">
        <f>-VLOOKUP($A1240,tblSales,MATCH(G1253,tvSales,0),FALSE)</f>
        <v>0</v>
      </c>
      <c r="H1254" s="84">
        <f>-VLOOKUP($A1240,tblSales,MATCH(H1253,tvSales,0),FALSE)</f>
        <v>0</v>
      </c>
      <c r="L1254" t="str">
        <f t="shared" si="73"/>
        <v>REC only</v>
      </c>
      <c r="M1254" t="str">
        <f t="shared" si="75"/>
        <v>PaTu Wind Farm - PaTu Wind</v>
      </c>
      <c r="N1254" t="str">
        <f t="shared" si="74"/>
        <v>Quantity of RECs Sold</v>
      </c>
    </row>
    <row r="1255" spans="1:14" x14ac:dyDescent="0.25">
      <c r="A1255" s="79"/>
      <c r="B1255" s="93" t="s">
        <v>141</v>
      </c>
      <c r="C1255" s="8"/>
      <c r="D1255" s="119">
        <v>0</v>
      </c>
      <c r="E1255" s="119">
        <v>0</v>
      </c>
      <c r="F1255" s="119">
        <v>0</v>
      </c>
      <c r="G1255" s="119">
        <v>0</v>
      </c>
      <c r="H1255" s="120">
        <v>0</v>
      </c>
      <c r="L1255" t="str">
        <f t="shared" si="73"/>
        <v>REC only</v>
      </c>
      <c r="M1255" t="str">
        <f t="shared" si="75"/>
        <v>PaTu Wind Farm - PaTu Wind</v>
      </c>
      <c r="N1255" t="str">
        <f t="shared" si="74"/>
        <v>Bonus Incentives Transferred</v>
      </c>
    </row>
    <row r="1256" spans="1:14" x14ac:dyDescent="0.25">
      <c r="A1256" s="79"/>
      <c r="B1256" s="93" t="s">
        <v>142</v>
      </c>
      <c r="D1256" s="121">
        <f>IF(VLOOKUP($A1240,tblFacility,MATCH("Extra Apprenticeship Credit Eligibility",tvFacility,0),FALSE)="Y",ROUND(nApprenticeshipBonus*D1254,0),0)</f>
        <v>0</v>
      </c>
      <c r="E1256" s="122">
        <f>IF(VLOOKUP($A1240,tblFacility,MATCH("Extra Apprenticeship Credit Eligibility",tvFacility,0),FALSE)="Y",ROUND(nApprenticeshipBonus*E1254,0),0)</f>
        <v>0</v>
      </c>
      <c r="F1256" s="122">
        <f>IF(VLOOKUP($A1240,tblFacility,MATCH("Extra Apprenticeship Credit Eligibility",tvFacility,0),FALSE)="Y",ROUND(nApprenticeshipBonus*F1254,0),0)</f>
        <v>0</v>
      </c>
      <c r="G1256" s="122">
        <f>IF(VLOOKUP($A1240,tblFacility,MATCH("Extra Apprenticeship Credit Eligibility",tvFacility,0),FALSE)="Y",ROUND(nApprenticeshipBonus*G1254,0),0)</f>
        <v>0</v>
      </c>
      <c r="H1256" s="123">
        <f>IF(VLOOKUP($A1240,tblFacility,MATCH("Extra Apprenticeship Credit Eligibility",tvFacility,0),FALSE)="Y",ROUND(nApprenticeshipBonus*H1254,0),0)</f>
        <v>0</v>
      </c>
      <c r="L1256" t="str">
        <f t="shared" si="73"/>
        <v>REC only</v>
      </c>
      <c r="M1256" t="str">
        <f t="shared" si="75"/>
        <v>PaTu Wind Farm - PaTu Wind</v>
      </c>
      <c r="N1256" t="str">
        <f t="shared" si="74"/>
        <v>Bonus Incentives Not Realized</v>
      </c>
    </row>
    <row r="1257" spans="1:14" x14ac:dyDescent="0.25">
      <c r="A1257" s="79"/>
      <c r="B1257" s="1" t="s">
        <v>143</v>
      </c>
      <c r="C1257" s="79"/>
      <c r="D1257" s="94">
        <f>SUM(D1254:D1256)</f>
        <v>0</v>
      </c>
      <c r="E1257" s="94">
        <f>SUM(E1254:E1256)</f>
        <v>0</v>
      </c>
      <c r="F1257" s="94">
        <f>SUM(F1254:F1256)</f>
        <v>0</v>
      </c>
      <c r="G1257" s="94">
        <f>SUM(G1254:G1256)</f>
        <v>0</v>
      </c>
      <c r="H1257" s="94">
        <f>SUM(H1254:H1256)</f>
        <v>0</v>
      </c>
      <c r="L1257" t="str">
        <f t="shared" si="73"/>
        <v>REC only</v>
      </c>
      <c r="M1257" t="str">
        <f t="shared" si="75"/>
        <v>PaTu Wind Farm - PaTu Wind</v>
      </c>
      <c r="N1257" t="str">
        <f t="shared" si="74"/>
        <v>Total Sold / Transferred / Unrealized</v>
      </c>
    </row>
    <row r="1258" spans="1:14" x14ac:dyDescent="0.25">
      <c r="A1258" s="79"/>
      <c r="B1258" s="95"/>
      <c r="C1258" s="79"/>
      <c r="D1258" s="88"/>
      <c r="E1258" s="88"/>
      <c r="F1258" s="88"/>
      <c r="G1258" s="88"/>
      <c r="H1258" s="94"/>
      <c r="L1258" t="str">
        <f t="shared" si="73"/>
        <v>REC only</v>
      </c>
      <c r="M1258" t="str">
        <f t="shared" si="75"/>
        <v>PaTu Wind Farm - PaTu Wind</v>
      </c>
    </row>
    <row r="1259" spans="1:14" ht="18.75" x14ac:dyDescent="0.3">
      <c r="A1259" s="81" t="s">
        <v>134</v>
      </c>
      <c r="B1259" s="79"/>
      <c r="C1259" s="79"/>
      <c r="D1259" s="19">
        <f>E1259-1</f>
        <v>2019</v>
      </c>
      <c r="E1259" s="19">
        <f>F1259-1</f>
        <v>2020</v>
      </c>
      <c r="F1259" s="19">
        <f>G1259-1</f>
        <v>2021</v>
      </c>
      <c r="G1259" s="19">
        <f>H1259-1</f>
        <v>2022</v>
      </c>
      <c r="H1259" s="19">
        <f>nReportingYear</f>
        <v>2023</v>
      </c>
      <c r="L1259" t="str">
        <f t="shared" si="73"/>
        <v>REC only</v>
      </c>
      <c r="M1259" t="str">
        <f t="shared" si="75"/>
        <v>PaTu Wind Farm - PaTu Wind</v>
      </c>
    </row>
    <row r="1260" spans="1:14" x14ac:dyDescent="0.25">
      <c r="A1260" s="79"/>
      <c r="B1260" s="2" t="str">
        <f>(D1259-1) &amp; " Surplus Applied to " &amp; D1259</f>
        <v>2018 Surplus Applied to 2019</v>
      </c>
      <c r="C1260" s="79"/>
      <c r="D1260" s="96">
        <v>0</v>
      </c>
      <c r="E1260" s="97"/>
      <c r="F1260" s="97"/>
      <c r="G1260" s="97"/>
      <c r="H1260" s="98"/>
      <c r="L1260" t="str">
        <f t="shared" si="73"/>
        <v>REC only</v>
      </c>
      <c r="M1260" t="str">
        <f t="shared" si="75"/>
        <v>PaTu Wind Farm - PaTu Wind</v>
      </c>
      <c r="N1260" t="str">
        <f t="shared" si="74"/>
        <v>2018 Surplus Applied to 2019</v>
      </c>
    </row>
    <row r="1261" spans="1:14" x14ac:dyDescent="0.25">
      <c r="A1261" s="79"/>
      <c r="B1261" s="2" t="str">
        <f>D1259 &amp; " Surplus Applied to " &amp; (D1259-1)</f>
        <v>2019 Surplus Applied to 2018</v>
      </c>
      <c r="C1261" s="79"/>
      <c r="D1261" s="99">
        <v>0</v>
      </c>
      <c r="E1261" s="100"/>
      <c r="F1261" s="100"/>
      <c r="G1261" s="100"/>
      <c r="H1261" s="101"/>
      <c r="L1261" t="str">
        <f t="shared" si="73"/>
        <v>REC only</v>
      </c>
      <c r="M1261" t="str">
        <f t="shared" si="75"/>
        <v>PaTu Wind Farm - PaTu Wind</v>
      </c>
      <c r="N1261" t="str">
        <f t="shared" si="74"/>
        <v>2019 Surplus Applied to 2018</v>
      </c>
    </row>
    <row r="1262" spans="1:14" x14ac:dyDescent="0.25">
      <c r="A1262" s="79"/>
      <c r="B1262" s="2" t="str">
        <f>(E1259-1) &amp; " Surplus Applied to " &amp; E1259</f>
        <v>2019 Surplus Applied to 2020</v>
      </c>
      <c r="C1262" s="79"/>
      <c r="D1262" s="102">
        <f>-E1262</f>
        <v>-26276</v>
      </c>
      <c r="E1262" s="103">
        <v>26276</v>
      </c>
      <c r="F1262" s="48"/>
      <c r="G1262" s="48"/>
      <c r="H1262" s="49"/>
      <c r="L1262" t="str">
        <f t="shared" si="73"/>
        <v>REC only</v>
      </c>
      <c r="M1262" t="str">
        <f t="shared" si="75"/>
        <v>PaTu Wind Farm - PaTu Wind</v>
      </c>
      <c r="N1262" t="str">
        <f t="shared" si="74"/>
        <v>2019 Surplus Applied to 2020</v>
      </c>
    </row>
    <row r="1263" spans="1:14" x14ac:dyDescent="0.25">
      <c r="A1263" s="79"/>
      <c r="B1263" s="2" t="str">
        <f>E1259 &amp; " Surplus Applied to " &amp; (E1259-1)</f>
        <v>2020 Surplus Applied to 2019</v>
      </c>
      <c r="C1263" s="79"/>
      <c r="D1263" s="104">
        <f>-E1263</f>
        <v>0</v>
      </c>
      <c r="E1263" s="105">
        <v>0</v>
      </c>
      <c r="F1263" s="100"/>
      <c r="G1263" s="100"/>
      <c r="H1263" s="101"/>
      <c r="L1263" t="str">
        <f t="shared" si="73"/>
        <v>REC only</v>
      </c>
      <c r="M1263" t="str">
        <f t="shared" si="75"/>
        <v>PaTu Wind Farm - PaTu Wind</v>
      </c>
      <c r="N1263" t="str">
        <f t="shared" si="74"/>
        <v>2020 Surplus Applied to 2019</v>
      </c>
    </row>
    <row r="1264" spans="1:14" x14ac:dyDescent="0.25">
      <c r="A1264" s="79"/>
      <c r="B1264" s="2" t="str">
        <f>(F1259-1) &amp; " Surplus Applied to " &amp; F1259</f>
        <v>2020 Surplus Applied to 2021</v>
      </c>
      <c r="C1264" s="79"/>
      <c r="D1264" s="54"/>
      <c r="E1264" s="106">
        <f>-F1264</f>
        <v>0</v>
      </c>
      <c r="F1264" s="51">
        <v>0</v>
      </c>
      <c r="G1264" s="52"/>
      <c r="H1264" s="53"/>
      <c r="L1264" t="str">
        <f t="shared" si="73"/>
        <v>REC only</v>
      </c>
      <c r="M1264" t="str">
        <f t="shared" si="75"/>
        <v>PaTu Wind Farm - PaTu Wind</v>
      </c>
      <c r="N1264" t="str">
        <f t="shared" si="74"/>
        <v>2020 Surplus Applied to 2021</v>
      </c>
    </row>
    <row r="1265" spans="1:14" x14ac:dyDescent="0.25">
      <c r="A1265" s="79"/>
      <c r="B1265" s="2" t="str">
        <f>F1259 &amp; " Surplus Applied to " &amp; (F1259-1)</f>
        <v>2021 Surplus Applied to 2020</v>
      </c>
      <c r="C1265" s="79"/>
      <c r="D1265" s="107"/>
      <c r="E1265" s="108">
        <f>-F1265</f>
        <v>0</v>
      </c>
      <c r="F1265" s="105">
        <v>0</v>
      </c>
      <c r="G1265" s="100"/>
      <c r="H1265" s="101"/>
      <c r="L1265" t="str">
        <f t="shared" si="73"/>
        <v>REC only</v>
      </c>
      <c r="M1265" t="str">
        <f t="shared" si="75"/>
        <v>PaTu Wind Farm - PaTu Wind</v>
      </c>
      <c r="N1265" t="str">
        <f t="shared" si="74"/>
        <v>2021 Surplus Applied to 2020</v>
      </c>
    </row>
    <row r="1266" spans="1:14" x14ac:dyDescent="0.25">
      <c r="A1266" s="79"/>
      <c r="B1266" s="2" t="str">
        <f>(G1259-1) &amp; " Surplus Applied to " &amp; G1259</f>
        <v>2021 Surplus Applied to 2022</v>
      </c>
      <c r="C1266" s="79"/>
      <c r="D1266" s="54"/>
      <c r="E1266" s="52"/>
      <c r="F1266" s="106">
        <f>-G1266</f>
        <v>0</v>
      </c>
      <c r="G1266" s="51">
        <v>0</v>
      </c>
      <c r="H1266" s="53"/>
      <c r="L1266" t="str">
        <f t="shared" si="73"/>
        <v>REC only</v>
      </c>
      <c r="M1266" t="str">
        <f t="shared" si="75"/>
        <v>PaTu Wind Farm - PaTu Wind</v>
      </c>
      <c r="N1266" t="str">
        <f t="shared" si="74"/>
        <v>2021 Surplus Applied to 2022</v>
      </c>
    </row>
    <row r="1267" spans="1:14" x14ac:dyDescent="0.25">
      <c r="A1267" s="79"/>
      <c r="B1267" s="2" t="str">
        <f>G1259 &amp; " Surplus Applied to " &amp; (G1259-1)</f>
        <v>2022 Surplus Applied to 2021</v>
      </c>
      <c r="C1267" s="79"/>
      <c r="D1267" s="107"/>
      <c r="E1267" s="100"/>
      <c r="F1267" s="108">
        <f>-G1267</f>
        <v>0</v>
      </c>
      <c r="G1267" s="105">
        <v>0</v>
      </c>
      <c r="H1267" s="101"/>
      <c r="L1267" t="str">
        <f t="shared" si="73"/>
        <v>REC only</v>
      </c>
      <c r="M1267" t="str">
        <f t="shared" si="75"/>
        <v>PaTu Wind Farm - PaTu Wind</v>
      </c>
      <c r="N1267" t="str">
        <f t="shared" si="74"/>
        <v>2022 Surplus Applied to 2021</v>
      </c>
    </row>
    <row r="1268" spans="1:14" x14ac:dyDescent="0.25">
      <c r="A1268" s="79"/>
      <c r="B1268" s="2" t="str">
        <f>(H1259-1) &amp; " Surplus Applied to " &amp; H1259</f>
        <v>2022 Surplus Applied to 2023</v>
      </c>
      <c r="C1268" s="79"/>
      <c r="D1268" s="54"/>
      <c r="E1268" s="52"/>
      <c r="F1268" s="52"/>
      <c r="G1268" s="106">
        <f>-H1268</f>
        <v>0</v>
      </c>
      <c r="H1268" s="55">
        <v>0</v>
      </c>
      <c r="L1268" t="str">
        <f t="shared" si="73"/>
        <v>REC only</v>
      </c>
      <c r="M1268" t="str">
        <f t="shared" si="75"/>
        <v>PaTu Wind Farm - PaTu Wind</v>
      </c>
      <c r="N1268" t="str">
        <f t="shared" si="74"/>
        <v>2022 Surplus Applied to 2023</v>
      </c>
    </row>
    <row r="1269" spans="1:14" x14ac:dyDescent="0.25">
      <c r="A1269" s="79"/>
      <c r="B1269" s="2" t="str">
        <f>H1259 &amp; " Surplus Applied to " &amp; (H1259-1)</f>
        <v>2023 Surplus Applied to 2022</v>
      </c>
      <c r="C1269" s="79"/>
      <c r="D1269" s="109"/>
      <c r="E1269" s="110"/>
      <c r="F1269" s="110"/>
      <c r="G1269" s="111">
        <f>-H1269</f>
        <v>0</v>
      </c>
      <c r="H1269" s="112">
        <v>0</v>
      </c>
      <c r="L1269" t="str">
        <f t="shared" si="73"/>
        <v>REC only</v>
      </c>
      <c r="M1269" t="str">
        <f t="shared" si="75"/>
        <v>PaTu Wind Farm - PaTu Wind</v>
      </c>
      <c r="N1269" t="str">
        <f t="shared" si="74"/>
        <v>2023 Surplus Applied to 2022</v>
      </c>
    </row>
    <row r="1270" spans="1:14" x14ac:dyDescent="0.25">
      <c r="A1270" s="79"/>
      <c r="B1270" s="1" t="s">
        <v>135</v>
      </c>
      <c r="C1270" s="79"/>
      <c r="D1270" s="94">
        <f>SUM(D1260:D1269)</f>
        <v>-26276</v>
      </c>
      <c r="E1270" s="94">
        <f>SUM(E1260:E1269)</f>
        <v>26276</v>
      </c>
      <c r="F1270" s="94">
        <f>SUM(F1260:F1269)</f>
        <v>0</v>
      </c>
      <c r="G1270" s="94">
        <f>SUM(G1260:G1269)</f>
        <v>0</v>
      </c>
      <c r="H1270" s="94">
        <f>SUM(H1260:H1269)</f>
        <v>0</v>
      </c>
      <c r="L1270" t="str">
        <f t="shared" si="73"/>
        <v>REC only</v>
      </c>
      <c r="M1270" t="str">
        <f t="shared" si="75"/>
        <v>PaTu Wind Farm - PaTu Wind</v>
      </c>
      <c r="N1270" t="str">
        <f t="shared" si="74"/>
        <v>Net Surplus Adjustments</v>
      </c>
    </row>
    <row r="1271" spans="1:14" x14ac:dyDescent="0.25">
      <c r="A1271" s="79"/>
      <c r="B1271" s="95"/>
      <c r="C1271" s="79"/>
      <c r="D1271" s="94"/>
      <c r="E1271" s="94"/>
      <c r="F1271" s="94"/>
      <c r="G1271" s="94"/>
      <c r="H1271" s="94"/>
      <c r="L1271" t="str">
        <f t="shared" si="73"/>
        <v>REC only</v>
      </c>
      <c r="M1271" t="str">
        <f t="shared" si="75"/>
        <v>PaTu Wind Farm - PaTu Wind</v>
      </c>
    </row>
    <row r="1272" spans="1:14" x14ac:dyDescent="0.25">
      <c r="A1272" s="79"/>
      <c r="B1272" s="1" t="s">
        <v>136</v>
      </c>
      <c r="C1272" s="82"/>
      <c r="D1272" s="113">
        <v>0</v>
      </c>
      <c r="E1272" s="114">
        <v>0</v>
      </c>
      <c r="F1272" s="114">
        <v>0</v>
      </c>
      <c r="G1272" s="114">
        <v>0</v>
      </c>
      <c r="H1272" s="115">
        <v>0</v>
      </c>
      <c r="L1272" t="str">
        <f t="shared" si="73"/>
        <v>REC only</v>
      </c>
      <c r="M1272" t="str">
        <f t="shared" si="75"/>
        <v>PaTu Wind Farm - PaTu Wind</v>
      </c>
      <c r="N1272" t="str">
        <f t="shared" si="74"/>
        <v>Adjustment for Events Beyond Control</v>
      </c>
    </row>
    <row r="1273" spans="1:14" x14ac:dyDescent="0.25">
      <c r="A1273" s="79"/>
      <c r="B1273" s="95"/>
      <c r="C1273" s="79"/>
      <c r="D1273" s="94"/>
      <c r="E1273" s="94"/>
      <c r="F1273" s="94"/>
      <c r="G1273" s="94"/>
      <c r="H1273" s="94"/>
      <c r="L1273" t="str">
        <f t="shared" si="73"/>
        <v>REC only</v>
      </c>
      <c r="M1273" t="str">
        <f t="shared" si="75"/>
        <v>PaTu Wind Farm - PaTu Wind</v>
      </c>
    </row>
    <row r="1274" spans="1:14" ht="18.75" x14ac:dyDescent="0.3">
      <c r="A1274" s="81" t="s">
        <v>150</v>
      </c>
      <c r="B1274" s="79"/>
      <c r="C1274" s="82"/>
      <c r="D1274" s="116">
        <f>SUM(D1246,D1251,D1257,D1270,D1272)</f>
        <v>0</v>
      </c>
      <c r="E1274" s="116">
        <f>SUM(E1246,E1251,E1257,E1270,E1272)</f>
        <v>26276</v>
      </c>
      <c r="F1274" s="116">
        <f>SUM(F1246,F1251,F1257,F1270,F1272)</f>
        <v>0</v>
      </c>
      <c r="G1274" s="116">
        <f>SUM(G1246,G1251,G1257,G1270,G1272)</f>
        <v>0</v>
      </c>
      <c r="H1274" s="117">
        <f>SUM(H1246,H1251,H1257,H1270,H1272)</f>
        <v>0</v>
      </c>
      <c r="L1274" t="str">
        <f t="shared" si="73"/>
        <v>REC only</v>
      </c>
      <c r="M1274" t="str">
        <f t="shared" si="75"/>
        <v>PaTu Wind Farm - PaTu Wind</v>
      </c>
    </row>
    <row r="1275" spans="1:14" x14ac:dyDescent="0.25">
      <c r="A1275" s="79"/>
      <c r="B1275" s="95"/>
      <c r="C1275" s="118" t="s">
        <v>138</v>
      </c>
      <c r="D1275" s="94">
        <v>0</v>
      </c>
      <c r="E1275" s="94">
        <v>26276</v>
      </c>
      <c r="F1275" s="94">
        <v>0</v>
      </c>
      <c r="G1275" s="94">
        <v>0</v>
      </c>
      <c r="H1275" s="94">
        <v>0</v>
      </c>
      <c r="L1275" t="str">
        <f t="shared" si="73"/>
        <v>REC only</v>
      </c>
      <c r="M1275" t="str">
        <f t="shared" si="75"/>
        <v>PaTu Wind Farm - PaTu Wind</v>
      </c>
    </row>
    <row r="1276" spans="1:14" x14ac:dyDescent="0.25">
      <c r="A1276" s="79" t="str">
        <f>IF(ISBLANK(VLOOKUP($A1240,tblFacility,MATCH("Notes",tvFacility,0),FALSE)),"",VLOOKUP($A1240,tblFacility,MATCH("Notes",tvFacility,0),FALSE))</f>
        <v/>
      </c>
      <c r="B1276" s="79"/>
      <c r="C1276" s="79"/>
      <c r="D1276" s="80"/>
      <c r="E1276" s="80"/>
      <c r="F1276" s="80"/>
      <c r="G1276" s="80"/>
      <c r="H1276" s="80"/>
      <c r="L1276" t="str">
        <f t="shared" si="73"/>
        <v>REC only</v>
      </c>
      <c r="M1276" t="str">
        <f t="shared" si="75"/>
        <v>PaTu Wind Farm - PaTu Wind</v>
      </c>
    </row>
    <row r="1277" spans="1:14" x14ac:dyDescent="0.25">
      <c r="L1277" t="str">
        <f t="shared" si="73"/>
        <v>REC only</v>
      </c>
      <c r="M1277" t="str">
        <f t="shared" si="75"/>
        <v>PaTu Wind Farm - PaTu Wind</v>
      </c>
    </row>
    <row r="1278" spans="1:14" ht="21" x14ac:dyDescent="0.35">
      <c r="A1278" s="74">
        <f>A1240+1</f>
        <v>33</v>
      </c>
      <c r="B1278" s="74"/>
      <c r="C1278" s="75" t="str">
        <f>VLOOKUP(A1278,tblFacility,MATCH("Facility Name",tvFacility,0),FALSE)</f>
        <v>Rolling Hills - Rolling Hills</v>
      </c>
      <c r="D1278" s="76"/>
      <c r="E1278" s="77"/>
      <c r="F1278" s="77"/>
      <c r="G1278" s="77"/>
      <c r="H1278" s="78"/>
      <c r="L1278" t="str">
        <f t="shared" si="73"/>
        <v>REC only</v>
      </c>
      <c r="M1278" t="str">
        <f>C1278</f>
        <v>Rolling Hills - Rolling Hills</v>
      </c>
    </row>
    <row r="1279" spans="1:14" x14ac:dyDescent="0.25">
      <c r="A1279" s="79"/>
      <c r="B1279" s="79"/>
      <c r="C1279" s="79" t="str">
        <f>VLOOKUP(A1278,tblFacility,MATCH("Facility Status",tvFacility,0),FALSE)</f>
        <v>REC only</v>
      </c>
      <c r="D1279" s="80"/>
      <c r="E1279" s="80"/>
      <c r="F1279" s="80"/>
      <c r="G1279" s="80"/>
      <c r="H1279" s="80"/>
      <c r="L1279" t="str">
        <f t="shared" si="73"/>
        <v>REC only</v>
      </c>
      <c r="M1279" t="str">
        <f t="shared" ref="M1279:M1315" si="76">M1278</f>
        <v>Rolling Hills - Rolling Hills</v>
      </c>
    </row>
    <row r="1280" spans="1:14" ht="18.75" x14ac:dyDescent="0.3">
      <c r="A1280" s="81" t="s">
        <v>146</v>
      </c>
      <c r="B1280" s="81"/>
      <c r="C1280" s="79"/>
      <c r="D1280" s="19">
        <f>E1280-1</f>
        <v>2019</v>
      </c>
      <c r="E1280" s="19">
        <f>F1280-1</f>
        <v>2020</v>
      </c>
      <c r="F1280" s="19">
        <f>G1280-1</f>
        <v>2021</v>
      </c>
      <c r="G1280" s="19">
        <f>H1280-1</f>
        <v>2022</v>
      </c>
      <c r="H1280" s="19">
        <f>nReportingYear</f>
        <v>2023</v>
      </c>
      <c r="L1280" t="str">
        <f t="shared" ref="L1280:L1343" si="77">VLOOKUP(M1280,$B$5:$D$48,3)</f>
        <v>REC only</v>
      </c>
      <c r="M1280" t="str">
        <f t="shared" si="76"/>
        <v>Rolling Hills - Rolling Hills</v>
      </c>
    </row>
    <row r="1281" spans="1:14" x14ac:dyDescent="0.25">
      <c r="A1281" s="79"/>
      <c r="B1281" s="2" t="str">
        <f>"Total MWh Produced from " &amp;C1278</f>
        <v>Total MWh Produced from Rolling Hills - Rolling Hills</v>
      </c>
      <c r="C1281" s="82"/>
      <c r="D1281" s="83">
        <f>VLOOKUP($A1278,tblTotalMWh,MATCH(D1280,tvTotalMWh,0),FALSE)</f>
        <v>15000</v>
      </c>
      <c r="E1281" s="83">
        <f>VLOOKUP($A1278,tblTotalMWh,MATCH(E1280,tvTotalMWh,0),FALSE)</f>
        <v>0</v>
      </c>
      <c r="F1281" s="83">
        <f>VLOOKUP($A1278,tblTotalMWh,MATCH(F1280,tvTotalMWh,0),FALSE)</f>
        <v>0</v>
      </c>
      <c r="G1281" s="83">
        <f>VLOOKUP($A1278,tblTotalMWh,MATCH(G1280,tvTotalMWh,0),FALSE)</f>
        <v>0</v>
      </c>
      <c r="H1281" s="84">
        <f>VLOOKUP($A1278,tblTotalMWh,MATCH(H1280,tvTotalMWh,0),FALSE)</f>
        <v>0</v>
      </c>
      <c r="L1281" t="str">
        <f t="shared" si="77"/>
        <v>REC only</v>
      </c>
      <c r="M1281" t="str">
        <f t="shared" si="76"/>
        <v>Rolling Hills - Rolling Hills</v>
      </c>
      <c r="N1281" t="str">
        <f t="shared" ref="N1281:N1342" si="78">B1281</f>
        <v>Total MWh Produced from Rolling Hills - Rolling Hills</v>
      </c>
    </row>
    <row r="1282" spans="1:14" x14ac:dyDescent="0.25">
      <c r="A1282" s="79"/>
      <c r="B1282" s="2" t="s">
        <v>105</v>
      </c>
      <c r="C1282" s="82"/>
      <c r="D1282" s="218">
        <f>VLOOKUP($A1278,tblFacility,MATCH("% Qualifying under RCW 19.285",tvFacility,0),FALSE)</f>
        <v>1</v>
      </c>
      <c r="E1282" s="218">
        <f>VLOOKUP($A1278,tblFacility,MATCH("% Qualifying under RCW 19.285",tvFacility,0),FALSE)</f>
        <v>1</v>
      </c>
      <c r="F1282" s="218">
        <f>VLOOKUP($A1278,tblFacility,MATCH("% Qualifying under RCW 19.285",tvFacility,0),FALSE)</f>
        <v>1</v>
      </c>
      <c r="G1282" s="218">
        <f>VLOOKUP($A1278,tblFacility,MATCH("% Qualifying under RCW 19.285",tvFacility,0),FALSE)</f>
        <v>1</v>
      </c>
      <c r="H1282" s="219">
        <f>VLOOKUP($A1278,tblFacility,MATCH("% Qualifying under RCW 19.285",tvFacility,0),FALSE)</f>
        <v>1</v>
      </c>
      <c r="L1282" t="str">
        <f t="shared" si="77"/>
        <v>REC only</v>
      </c>
      <c r="M1282" t="str">
        <f t="shared" si="76"/>
        <v>Rolling Hills - Rolling Hills</v>
      </c>
      <c r="N1282" t="str">
        <f t="shared" si="78"/>
        <v>Percent of MWh Qualifying Under RCW 19.285</v>
      </c>
    </row>
    <row r="1283" spans="1:14" x14ac:dyDescent="0.25">
      <c r="A1283" s="79"/>
      <c r="B1283" s="2" t="s">
        <v>147</v>
      </c>
      <c r="C1283" s="82"/>
      <c r="D1283" s="85">
        <f>VLOOKUP($A1278,tblFacility,MATCH("% Qualifying Allocated to WA",tvFacility,0),FALSE)</f>
        <v>1</v>
      </c>
      <c r="E1283" s="85">
        <f>VLOOKUP($A1278,tblFacility,MATCH("% Qualifying Allocated to WA",tvFacility,0),FALSE)</f>
        <v>1</v>
      </c>
      <c r="F1283" s="85">
        <f>VLOOKUP($A1278,tblFacility,MATCH("% Qualifying Allocated to WA",tvFacility,0),FALSE)</f>
        <v>1</v>
      </c>
      <c r="G1283" s="85">
        <f>VLOOKUP($A1278,tblFacility,MATCH("% Qualifying Allocated to WA",tvFacility,0),FALSE)</f>
        <v>1</v>
      </c>
      <c r="H1283" s="86">
        <f>VLOOKUP($A1278,tblFacility,MATCH("% Qualifying Allocated to WA",tvFacility,0),FALSE)</f>
        <v>1</v>
      </c>
      <c r="L1283" t="str">
        <f t="shared" si="77"/>
        <v>REC only</v>
      </c>
      <c r="M1283" t="str">
        <f t="shared" si="76"/>
        <v>Rolling Hills - Rolling Hills</v>
      </c>
      <c r="N1283" t="str">
        <f t="shared" si="78"/>
        <v>Percent of Qualifying MWh Allocated to WA</v>
      </c>
    </row>
    <row r="1284" spans="1:14" x14ac:dyDescent="0.25">
      <c r="A1284" s="79"/>
      <c r="B1284" s="1" t="s">
        <v>104</v>
      </c>
      <c r="C1284" s="95"/>
      <c r="D1284" s="220">
        <f>ROUNDDOWN(D1281*D1282*D1283,0)</f>
        <v>15000</v>
      </c>
      <c r="E1284" s="220">
        <f>ROUNDDOWN(E1281*E1282*E1283,0)</f>
        <v>0</v>
      </c>
      <c r="F1284" s="220">
        <f>ROUNDDOWN(F1281*F1282*F1283,0)</f>
        <v>0</v>
      </c>
      <c r="G1284" s="220">
        <f>ROUNDDOWN(G1281*G1282*G1283,0)</f>
        <v>0</v>
      </c>
      <c r="H1284" s="220">
        <f>ROUNDDOWN(H1281*H1282*H1283,0)</f>
        <v>0</v>
      </c>
      <c r="L1284" t="str">
        <f t="shared" si="77"/>
        <v>REC only</v>
      </c>
      <c r="M1284" t="str">
        <f t="shared" si="76"/>
        <v>Rolling Hills - Rolling Hills</v>
      </c>
      <c r="N1284" t="str">
        <f t="shared" si="78"/>
        <v>Eligible MWh Available for RCW 19.285 Compliance</v>
      </c>
    </row>
    <row r="1285" spans="1:14" x14ac:dyDescent="0.25">
      <c r="A1285" s="79"/>
      <c r="B1285" s="79"/>
      <c r="C1285" s="79"/>
      <c r="D1285" s="87"/>
      <c r="E1285" s="87"/>
      <c r="F1285" s="87"/>
      <c r="G1285" s="88"/>
      <c r="H1285" s="89"/>
      <c r="L1285" t="str">
        <f t="shared" si="77"/>
        <v>REC only</v>
      </c>
      <c r="M1285" t="str">
        <f t="shared" si="76"/>
        <v>Rolling Hills - Rolling Hills</v>
      </c>
    </row>
    <row r="1286" spans="1:14" ht="18.75" x14ac:dyDescent="0.3">
      <c r="A1286" s="81" t="s">
        <v>148</v>
      </c>
      <c r="B1286" s="79"/>
      <c r="C1286" s="79"/>
      <c r="D1286" s="19">
        <f>E1286-1</f>
        <v>2019</v>
      </c>
      <c r="E1286" s="19">
        <f>F1286-1</f>
        <v>2020</v>
      </c>
      <c r="F1286" s="19">
        <f>G1286-1</f>
        <v>2021</v>
      </c>
      <c r="G1286" s="19">
        <f>H1286-1</f>
        <v>2022</v>
      </c>
      <c r="H1286" s="19">
        <f>nReportingYear</f>
        <v>2023</v>
      </c>
      <c r="L1286" t="str">
        <f t="shared" si="77"/>
        <v>REC only</v>
      </c>
      <c r="M1286" t="str">
        <f t="shared" si="76"/>
        <v>Rolling Hills - Rolling Hills</v>
      </c>
    </row>
    <row r="1287" spans="1:14" x14ac:dyDescent="0.25">
      <c r="A1287" s="79"/>
      <c r="B1287" s="2" t="s">
        <v>115</v>
      </c>
      <c r="C1287" s="82"/>
      <c r="D1287" s="124">
        <v>0</v>
      </c>
      <c r="E1287" s="125">
        <v>0</v>
      </c>
      <c r="F1287" s="125">
        <v>0</v>
      </c>
      <c r="G1287" s="125">
        <v>0</v>
      </c>
      <c r="H1287" s="126">
        <v>0</v>
      </c>
      <c r="L1287" t="str">
        <f t="shared" si="77"/>
        <v>REC only</v>
      </c>
      <c r="M1287" t="str">
        <f t="shared" si="76"/>
        <v>Rolling Hills - Rolling Hills</v>
      </c>
      <c r="N1287" t="str">
        <f t="shared" si="78"/>
        <v>Extra Apprenticeship Credit</v>
      </c>
    </row>
    <row r="1288" spans="1:14" x14ac:dyDescent="0.25">
      <c r="A1288" s="79"/>
      <c r="B1288" s="2" t="s">
        <v>119</v>
      </c>
      <c r="C1288" s="82"/>
      <c r="D1288" s="29">
        <v>0</v>
      </c>
      <c r="E1288" s="127">
        <v>0</v>
      </c>
      <c r="F1288" s="127">
        <v>0</v>
      </c>
      <c r="G1288" s="127">
        <v>0</v>
      </c>
      <c r="H1288" s="128">
        <v>0</v>
      </c>
      <c r="L1288" t="str">
        <f t="shared" si="77"/>
        <v>REC only</v>
      </c>
      <c r="M1288" t="str">
        <f t="shared" si="76"/>
        <v>Rolling Hills - Rolling Hills</v>
      </c>
      <c r="N1288" t="str">
        <f t="shared" si="78"/>
        <v>Distributed Generation Bonus</v>
      </c>
    </row>
    <row r="1289" spans="1:14" x14ac:dyDescent="0.25">
      <c r="A1289" s="79"/>
      <c r="B1289" s="1" t="s">
        <v>120</v>
      </c>
      <c r="C1289" s="95"/>
      <c r="D1289" s="90">
        <f>ROUND(D1287+D1288,0)</f>
        <v>0</v>
      </c>
      <c r="E1289" s="90">
        <f>ROUND(E1287+E1288,0)</f>
        <v>0</v>
      </c>
      <c r="F1289" s="90">
        <f>ROUND(F1287+F1288,0)</f>
        <v>0</v>
      </c>
      <c r="G1289" s="90">
        <f>ROUND(G1287+G1288,0)</f>
        <v>0</v>
      </c>
      <c r="H1289" s="90">
        <f>ROUND(H1287+H1288,0)</f>
        <v>0</v>
      </c>
      <c r="L1289" t="str">
        <f t="shared" si="77"/>
        <v>REC only</v>
      </c>
      <c r="M1289" t="str">
        <f t="shared" si="76"/>
        <v>Rolling Hills - Rolling Hills</v>
      </c>
      <c r="N1289" t="str">
        <f t="shared" si="78"/>
        <v>Total Quantity from Non REC Eligible Generation</v>
      </c>
    </row>
    <row r="1290" spans="1:14" x14ac:dyDescent="0.25">
      <c r="A1290" s="79"/>
      <c r="B1290" s="79"/>
      <c r="C1290" s="79"/>
      <c r="D1290" s="91"/>
      <c r="E1290" s="91"/>
      <c r="F1290" s="91"/>
      <c r="G1290" s="91"/>
      <c r="H1290" s="92"/>
      <c r="L1290" t="str">
        <f t="shared" si="77"/>
        <v>REC only</v>
      </c>
      <c r="M1290" t="str">
        <f t="shared" si="76"/>
        <v>Rolling Hills - Rolling Hills</v>
      </c>
    </row>
    <row r="1291" spans="1:14" ht="18.75" x14ac:dyDescent="0.3">
      <c r="A1291" s="81" t="s">
        <v>149</v>
      </c>
      <c r="B1291" s="79"/>
      <c r="C1291" s="79"/>
      <c r="D1291" s="19">
        <f>E1291-1</f>
        <v>2019</v>
      </c>
      <c r="E1291" s="19">
        <f>F1291-1</f>
        <v>2020</v>
      </c>
      <c r="F1291" s="19">
        <f>G1291-1</f>
        <v>2021</v>
      </c>
      <c r="G1291" s="19">
        <f>H1291-1</f>
        <v>2022</v>
      </c>
      <c r="H1291" s="19">
        <f>nReportingYear</f>
        <v>2023</v>
      </c>
      <c r="L1291" t="str">
        <f t="shared" si="77"/>
        <v>REC only</v>
      </c>
      <c r="M1291" t="str">
        <f t="shared" si="76"/>
        <v>Rolling Hills - Rolling Hills</v>
      </c>
    </row>
    <row r="1292" spans="1:14" x14ac:dyDescent="0.25">
      <c r="A1292" s="79"/>
      <c r="B1292" s="2" t="s">
        <v>140</v>
      </c>
      <c r="C1292" s="82"/>
      <c r="D1292" s="83">
        <f>-VLOOKUP($A1278,tblSales,MATCH(D1291,tvSales,0),FALSE)</f>
        <v>0</v>
      </c>
      <c r="E1292" s="83">
        <f>-VLOOKUP($A1278,tblSales,MATCH(E1291,tvSales,0),FALSE)</f>
        <v>0</v>
      </c>
      <c r="F1292" s="83">
        <f>-VLOOKUP($A1278,tblSales,MATCH(F1291,tvSales,0),FALSE)</f>
        <v>0</v>
      </c>
      <c r="G1292" s="83">
        <f>-VLOOKUP($A1278,tblSales,MATCH(G1291,tvSales,0),FALSE)</f>
        <v>0</v>
      </c>
      <c r="H1292" s="84">
        <f>-VLOOKUP($A1278,tblSales,MATCH(H1291,tvSales,0),FALSE)</f>
        <v>0</v>
      </c>
      <c r="L1292" t="str">
        <f t="shared" si="77"/>
        <v>REC only</v>
      </c>
      <c r="M1292" t="str">
        <f t="shared" si="76"/>
        <v>Rolling Hills - Rolling Hills</v>
      </c>
      <c r="N1292" t="str">
        <f t="shared" si="78"/>
        <v>Quantity of RECs Sold</v>
      </c>
    </row>
    <row r="1293" spans="1:14" x14ac:dyDescent="0.25">
      <c r="A1293" s="79"/>
      <c r="B1293" s="93" t="s">
        <v>141</v>
      </c>
      <c r="C1293" s="8"/>
      <c r="D1293" s="119">
        <v>0</v>
      </c>
      <c r="E1293" s="119">
        <v>0</v>
      </c>
      <c r="F1293" s="119">
        <v>0</v>
      </c>
      <c r="G1293" s="119">
        <v>0</v>
      </c>
      <c r="H1293" s="120">
        <v>0</v>
      </c>
      <c r="L1293" t="str">
        <f t="shared" si="77"/>
        <v>REC only</v>
      </c>
      <c r="M1293" t="str">
        <f t="shared" si="76"/>
        <v>Rolling Hills - Rolling Hills</v>
      </c>
      <c r="N1293" t="str">
        <f t="shared" si="78"/>
        <v>Bonus Incentives Transferred</v>
      </c>
    </row>
    <row r="1294" spans="1:14" x14ac:dyDescent="0.25">
      <c r="A1294" s="79"/>
      <c r="B1294" s="93" t="s">
        <v>142</v>
      </c>
      <c r="D1294" s="121">
        <f>IF(VLOOKUP($A1278,tblFacility,MATCH("Extra Apprenticeship Credit Eligibility",tvFacility,0),FALSE)="Y",ROUND(nApprenticeshipBonus*D1292,0),0)</f>
        <v>0</v>
      </c>
      <c r="E1294" s="122">
        <f>IF(VLOOKUP($A1278,tblFacility,MATCH("Extra Apprenticeship Credit Eligibility",tvFacility,0),FALSE)="Y",ROUND(nApprenticeshipBonus*E1292,0),0)</f>
        <v>0</v>
      </c>
      <c r="F1294" s="122">
        <f>IF(VLOOKUP($A1278,tblFacility,MATCH("Extra Apprenticeship Credit Eligibility",tvFacility,0),FALSE)="Y",ROUND(nApprenticeshipBonus*F1292,0),0)</f>
        <v>0</v>
      </c>
      <c r="G1294" s="122">
        <f>IF(VLOOKUP($A1278,tblFacility,MATCH("Extra Apprenticeship Credit Eligibility",tvFacility,0),FALSE)="Y",ROUND(nApprenticeshipBonus*G1292,0),0)</f>
        <v>0</v>
      </c>
      <c r="H1294" s="123">
        <f>IF(VLOOKUP($A1278,tblFacility,MATCH("Extra Apprenticeship Credit Eligibility",tvFacility,0),FALSE)="Y",ROUND(nApprenticeshipBonus*H1292,0),0)</f>
        <v>0</v>
      </c>
      <c r="L1294" t="str">
        <f t="shared" si="77"/>
        <v>REC only</v>
      </c>
      <c r="M1294" t="str">
        <f t="shared" si="76"/>
        <v>Rolling Hills - Rolling Hills</v>
      </c>
      <c r="N1294" t="str">
        <f t="shared" si="78"/>
        <v>Bonus Incentives Not Realized</v>
      </c>
    </row>
    <row r="1295" spans="1:14" x14ac:dyDescent="0.25">
      <c r="A1295" s="79"/>
      <c r="B1295" s="1" t="s">
        <v>143</v>
      </c>
      <c r="C1295" s="79"/>
      <c r="D1295" s="94">
        <f>SUM(D1292:D1294)</f>
        <v>0</v>
      </c>
      <c r="E1295" s="94">
        <f>SUM(E1292:E1294)</f>
        <v>0</v>
      </c>
      <c r="F1295" s="94">
        <f>SUM(F1292:F1294)</f>
        <v>0</v>
      </c>
      <c r="G1295" s="94">
        <f>SUM(G1292:G1294)</f>
        <v>0</v>
      </c>
      <c r="H1295" s="94">
        <f>SUM(H1292:H1294)</f>
        <v>0</v>
      </c>
      <c r="L1295" t="str">
        <f t="shared" si="77"/>
        <v>REC only</v>
      </c>
      <c r="M1295" t="str">
        <f t="shared" si="76"/>
        <v>Rolling Hills - Rolling Hills</v>
      </c>
      <c r="N1295" t="str">
        <f t="shared" si="78"/>
        <v>Total Sold / Transferred / Unrealized</v>
      </c>
    </row>
    <row r="1296" spans="1:14" x14ac:dyDescent="0.25">
      <c r="A1296" s="79"/>
      <c r="B1296" s="95"/>
      <c r="C1296" s="79"/>
      <c r="D1296" s="88"/>
      <c r="E1296" s="88"/>
      <c r="F1296" s="88"/>
      <c r="G1296" s="88"/>
      <c r="H1296" s="94"/>
      <c r="L1296" t="str">
        <f t="shared" si="77"/>
        <v>REC only</v>
      </c>
      <c r="M1296" t="str">
        <f t="shared" si="76"/>
        <v>Rolling Hills - Rolling Hills</v>
      </c>
    </row>
    <row r="1297" spans="1:14" ht="18.75" x14ac:dyDescent="0.3">
      <c r="A1297" s="81" t="s">
        <v>134</v>
      </c>
      <c r="B1297" s="79"/>
      <c r="C1297" s="79"/>
      <c r="D1297" s="19">
        <f>E1297-1</f>
        <v>2019</v>
      </c>
      <c r="E1297" s="19">
        <f>F1297-1</f>
        <v>2020</v>
      </c>
      <c r="F1297" s="19">
        <f>G1297-1</f>
        <v>2021</v>
      </c>
      <c r="G1297" s="19">
        <f>H1297-1</f>
        <v>2022</v>
      </c>
      <c r="H1297" s="19">
        <f>nReportingYear</f>
        <v>2023</v>
      </c>
      <c r="L1297" t="str">
        <f t="shared" si="77"/>
        <v>REC only</v>
      </c>
      <c r="M1297" t="str">
        <f t="shared" si="76"/>
        <v>Rolling Hills - Rolling Hills</v>
      </c>
    </row>
    <row r="1298" spans="1:14" x14ac:dyDescent="0.25">
      <c r="A1298" s="79"/>
      <c r="B1298" s="2" t="str">
        <f>(D1297-1) &amp; " Surplus Applied to " &amp; D1297</f>
        <v>2018 Surplus Applied to 2019</v>
      </c>
      <c r="C1298" s="79"/>
      <c r="D1298" s="96">
        <v>0</v>
      </c>
      <c r="E1298" s="97"/>
      <c r="F1298" s="97"/>
      <c r="G1298" s="97"/>
      <c r="H1298" s="98"/>
      <c r="L1298" t="str">
        <f t="shared" si="77"/>
        <v>REC only</v>
      </c>
      <c r="M1298" t="str">
        <f t="shared" si="76"/>
        <v>Rolling Hills - Rolling Hills</v>
      </c>
      <c r="N1298" t="str">
        <f t="shared" si="78"/>
        <v>2018 Surplus Applied to 2019</v>
      </c>
    </row>
    <row r="1299" spans="1:14" x14ac:dyDescent="0.25">
      <c r="A1299" s="79"/>
      <c r="B1299" s="2" t="str">
        <f>D1297 &amp; " Surplus Applied to " &amp; (D1297-1)</f>
        <v>2019 Surplus Applied to 2018</v>
      </c>
      <c r="C1299" s="79"/>
      <c r="D1299" s="99">
        <v>0</v>
      </c>
      <c r="E1299" s="100"/>
      <c r="F1299" s="100"/>
      <c r="G1299" s="100"/>
      <c r="H1299" s="101"/>
      <c r="L1299" t="str">
        <f t="shared" si="77"/>
        <v>REC only</v>
      </c>
      <c r="M1299" t="str">
        <f t="shared" si="76"/>
        <v>Rolling Hills - Rolling Hills</v>
      </c>
      <c r="N1299" t="str">
        <f t="shared" si="78"/>
        <v>2019 Surplus Applied to 2018</v>
      </c>
    </row>
    <row r="1300" spans="1:14" x14ac:dyDescent="0.25">
      <c r="A1300" s="79"/>
      <c r="B1300" s="2" t="str">
        <f>(E1297-1) &amp; " Surplus Applied to " &amp; E1297</f>
        <v>2019 Surplus Applied to 2020</v>
      </c>
      <c r="C1300" s="79"/>
      <c r="D1300" s="102">
        <f>-E1300</f>
        <v>-15000</v>
      </c>
      <c r="E1300" s="103">
        <v>15000</v>
      </c>
      <c r="F1300" s="48"/>
      <c r="G1300" s="48"/>
      <c r="H1300" s="49"/>
      <c r="L1300" t="str">
        <f t="shared" si="77"/>
        <v>REC only</v>
      </c>
      <c r="M1300" t="str">
        <f t="shared" si="76"/>
        <v>Rolling Hills - Rolling Hills</v>
      </c>
      <c r="N1300" t="str">
        <f t="shared" si="78"/>
        <v>2019 Surplus Applied to 2020</v>
      </c>
    </row>
    <row r="1301" spans="1:14" x14ac:dyDescent="0.25">
      <c r="A1301" s="79"/>
      <c r="B1301" s="2" t="str">
        <f>E1297 &amp; " Surplus Applied to " &amp; (E1297-1)</f>
        <v>2020 Surplus Applied to 2019</v>
      </c>
      <c r="C1301" s="79"/>
      <c r="D1301" s="104">
        <f>-E1301</f>
        <v>0</v>
      </c>
      <c r="E1301" s="105">
        <v>0</v>
      </c>
      <c r="F1301" s="100"/>
      <c r="G1301" s="100"/>
      <c r="H1301" s="101"/>
      <c r="L1301" t="str">
        <f t="shared" si="77"/>
        <v>REC only</v>
      </c>
      <c r="M1301" t="str">
        <f t="shared" si="76"/>
        <v>Rolling Hills - Rolling Hills</v>
      </c>
      <c r="N1301" t="str">
        <f t="shared" si="78"/>
        <v>2020 Surplus Applied to 2019</v>
      </c>
    </row>
    <row r="1302" spans="1:14" x14ac:dyDescent="0.25">
      <c r="A1302" s="79"/>
      <c r="B1302" s="2" t="str">
        <f>(F1297-1) &amp; " Surplus Applied to " &amp; F1297</f>
        <v>2020 Surplus Applied to 2021</v>
      </c>
      <c r="C1302" s="79"/>
      <c r="D1302" s="54"/>
      <c r="E1302" s="106">
        <f>-F1302</f>
        <v>0</v>
      </c>
      <c r="F1302" s="51">
        <v>0</v>
      </c>
      <c r="G1302" s="52"/>
      <c r="H1302" s="53"/>
      <c r="L1302" t="str">
        <f t="shared" si="77"/>
        <v>REC only</v>
      </c>
      <c r="M1302" t="str">
        <f t="shared" si="76"/>
        <v>Rolling Hills - Rolling Hills</v>
      </c>
      <c r="N1302" t="str">
        <f t="shared" si="78"/>
        <v>2020 Surplus Applied to 2021</v>
      </c>
    </row>
    <row r="1303" spans="1:14" x14ac:dyDescent="0.25">
      <c r="A1303" s="79"/>
      <c r="B1303" s="2" t="str">
        <f>F1297 &amp; " Surplus Applied to " &amp; (F1297-1)</f>
        <v>2021 Surplus Applied to 2020</v>
      </c>
      <c r="C1303" s="79"/>
      <c r="D1303" s="107"/>
      <c r="E1303" s="108">
        <f>-F1303</f>
        <v>0</v>
      </c>
      <c r="F1303" s="105">
        <v>0</v>
      </c>
      <c r="G1303" s="100"/>
      <c r="H1303" s="101"/>
      <c r="L1303" t="str">
        <f t="shared" si="77"/>
        <v>REC only</v>
      </c>
      <c r="M1303" t="str">
        <f t="shared" si="76"/>
        <v>Rolling Hills - Rolling Hills</v>
      </c>
      <c r="N1303" t="str">
        <f t="shared" si="78"/>
        <v>2021 Surplus Applied to 2020</v>
      </c>
    </row>
    <row r="1304" spans="1:14" x14ac:dyDescent="0.25">
      <c r="A1304" s="79"/>
      <c r="B1304" s="2" t="str">
        <f>(G1297-1) &amp; " Surplus Applied to " &amp; G1297</f>
        <v>2021 Surplus Applied to 2022</v>
      </c>
      <c r="C1304" s="79"/>
      <c r="D1304" s="54"/>
      <c r="E1304" s="52"/>
      <c r="F1304" s="106">
        <f>-G1304</f>
        <v>0</v>
      </c>
      <c r="G1304" s="51">
        <v>0</v>
      </c>
      <c r="H1304" s="53"/>
      <c r="L1304" t="str">
        <f t="shared" si="77"/>
        <v>REC only</v>
      </c>
      <c r="M1304" t="str">
        <f t="shared" si="76"/>
        <v>Rolling Hills - Rolling Hills</v>
      </c>
      <c r="N1304" t="str">
        <f t="shared" si="78"/>
        <v>2021 Surplus Applied to 2022</v>
      </c>
    </row>
    <row r="1305" spans="1:14" x14ac:dyDescent="0.25">
      <c r="A1305" s="79"/>
      <c r="B1305" s="2" t="str">
        <f>G1297 &amp; " Surplus Applied to " &amp; (G1297-1)</f>
        <v>2022 Surplus Applied to 2021</v>
      </c>
      <c r="C1305" s="79"/>
      <c r="D1305" s="107"/>
      <c r="E1305" s="100"/>
      <c r="F1305" s="108">
        <f>-G1305</f>
        <v>0</v>
      </c>
      <c r="G1305" s="105">
        <v>0</v>
      </c>
      <c r="H1305" s="101"/>
      <c r="L1305" t="str">
        <f t="shared" si="77"/>
        <v>REC only</v>
      </c>
      <c r="M1305" t="str">
        <f t="shared" si="76"/>
        <v>Rolling Hills - Rolling Hills</v>
      </c>
      <c r="N1305" t="str">
        <f t="shared" si="78"/>
        <v>2022 Surplus Applied to 2021</v>
      </c>
    </row>
    <row r="1306" spans="1:14" x14ac:dyDescent="0.25">
      <c r="A1306" s="79"/>
      <c r="B1306" s="2" t="str">
        <f>(H1297-1) &amp; " Surplus Applied to " &amp; H1297</f>
        <v>2022 Surplus Applied to 2023</v>
      </c>
      <c r="C1306" s="79"/>
      <c r="D1306" s="54"/>
      <c r="E1306" s="52"/>
      <c r="F1306" s="52"/>
      <c r="G1306" s="106">
        <f>-H1306</f>
        <v>0</v>
      </c>
      <c r="H1306" s="55">
        <v>0</v>
      </c>
      <c r="L1306" t="str">
        <f t="shared" si="77"/>
        <v>REC only</v>
      </c>
      <c r="M1306" t="str">
        <f t="shared" si="76"/>
        <v>Rolling Hills - Rolling Hills</v>
      </c>
      <c r="N1306" t="str">
        <f t="shared" si="78"/>
        <v>2022 Surplus Applied to 2023</v>
      </c>
    </row>
    <row r="1307" spans="1:14" x14ac:dyDescent="0.25">
      <c r="A1307" s="79"/>
      <c r="B1307" s="2" t="str">
        <f>H1297 &amp; " Surplus Applied to " &amp; (H1297-1)</f>
        <v>2023 Surplus Applied to 2022</v>
      </c>
      <c r="C1307" s="79"/>
      <c r="D1307" s="109"/>
      <c r="E1307" s="110"/>
      <c r="F1307" s="110"/>
      <c r="G1307" s="111">
        <f>-H1307</f>
        <v>0</v>
      </c>
      <c r="H1307" s="112">
        <v>0</v>
      </c>
      <c r="L1307" t="str">
        <f t="shared" si="77"/>
        <v>REC only</v>
      </c>
      <c r="M1307" t="str">
        <f t="shared" si="76"/>
        <v>Rolling Hills - Rolling Hills</v>
      </c>
      <c r="N1307" t="str">
        <f t="shared" si="78"/>
        <v>2023 Surplus Applied to 2022</v>
      </c>
    </row>
    <row r="1308" spans="1:14" x14ac:dyDescent="0.25">
      <c r="A1308" s="79"/>
      <c r="B1308" s="1" t="s">
        <v>135</v>
      </c>
      <c r="C1308" s="79"/>
      <c r="D1308" s="94">
        <f>SUM(D1298:D1307)</f>
        <v>-15000</v>
      </c>
      <c r="E1308" s="94">
        <f>SUM(E1298:E1307)</f>
        <v>15000</v>
      </c>
      <c r="F1308" s="94">
        <f>SUM(F1298:F1307)</f>
        <v>0</v>
      </c>
      <c r="G1308" s="94">
        <f>SUM(G1298:G1307)</f>
        <v>0</v>
      </c>
      <c r="H1308" s="94">
        <f>SUM(H1298:H1307)</f>
        <v>0</v>
      </c>
      <c r="L1308" t="str">
        <f t="shared" si="77"/>
        <v>REC only</v>
      </c>
      <c r="M1308" t="str">
        <f t="shared" si="76"/>
        <v>Rolling Hills - Rolling Hills</v>
      </c>
      <c r="N1308" t="str">
        <f t="shared" si="78"/>
        <v>Net Surplus Adjustments</v>
      </c>
    </row>
    <row r="1309" spans="1:14" x14ac:dyDescent="0.25">
      <c r="A1309" s="79"/>
      <c r="B1309" s="95"/>
      <c r="C1309" s="79"/>
      <c r="D1309" s="94"/>
      <c r="E1309" s="94"/>
      <c r="F1309" s="94"/>
      <c r="G1309" s="94"/>
      <c r="H1309" s="94"/>
      <c r="L1309" t="str">
        <f t="shared" si="77"/>
        <v>REC only</v>
      </c>
      <c r="M1309" t="str">
        <f t="shared" si="76"/>
        <v>Rolling Hills - Rolling Hills</v>
      </c>
    </row>
    <row r="1310" spans="1:14" x14ac:dyDescent="0.25">
      <c r="A1310" s="79"/>
      <c r="B1310" s="1" t="s">
        <v>136</v>
      </c>
      <c r="C1310" s="82"/>
      <c r="D1310" s="113">
        <v>0</v>
      </c>
      <c r="E1310" s="114">
        <v>0</v>
      </c>
      <c r="F1310" s="114">
        <v>0</v>
      </c>
      <c r="G1310" s="114">
        <v>0</v>
      </c>
      <c r="H1310" s="115">
        <v>0</v>
      </c>
      <c r="L1310" t="str">
        <f t="shared" si="77"/>
        <v>REC only</v>
      </c>
      <c r="M1310" t="str">
        <f t="shared" si="76"/>
        <v>Rolling Hills - Rolling Hills</v>
      </c>
      <c r="N1310" t="str">
        <f t="shared" si="78"/>
        <v>Adjustment for Events Beyond Control</v>
      </c>
    </row>
    <row r="1311" spans="1:14" x14ac:dyDescent="0.25">
      <c r="A1311" s="79"/>
      <c r="B1311" s="95"/>
      <c r="C1311" s="79"/>
      <c r="D1311" s="94"/>
      <c r="E1311" s="94"/>
      <c r="F1311" s="94"/>
      <c r="G1311" s="94"/>
      <c r="H1311" s="94"/>
      <c r="L1311" t="str">
        <f t="shared" si="77"/>
        <v>REC only</v>
      </c>
      <c r="M1311" t="str">
        <f t="shared" si="76"/>
        <v>Rolling Hills - Rolling Hills</v>
      </c>
    </row>
    <row r="1312" spans="1:14" ht="18.75" x14ac:dyDescent="0.3">
      <c r="A1312" s="81" t="s">
        <v>150</v>
      </c>
      <c r="B1312" s="79"/>
      <c r="C1312" s="82"/>
      <c r="D1312" s="116">
        <f>SUM(D1284,D1289,D1295,D1308,D1310)</f>
        <v>0</v>
      </c>
      <c r="E1312" s="116">
        <f>SUM(E1284,E1289,E1295,E1308,E1310)</f>
        <v>15000</v>
      </c>
      <c r="F1312" s="116">
        <f>SUM(F1284,F1289,F1295,F1308,F1310)</f>
        <v>0</v>
      </c>
      <c r="G1312" s="116">
        <f>SUM(G1284,G1289,G1295,G1308,G1310)</f>
        <v>0</v>
      </c>
      <c r="H1312" s="117">
        <f>SUM(H1284,H1289,H1295,H1308,H1310)</f>
        <v>0</v>
      </c>
      <c r="L1312" t="str">
        <f t="shared" si="77"/>
        <v>REC only</v>
      </c>
      <c r="M1312" t="str">
        <f t="shared" si="76"/>
        <v>Rolling Hills - Rolling Hills</v>
      </c>
    </row>
    <row r="1313" spans="1:14" x14ac:dyDescent="0.25">
      <c r="A1313" s="79"/>
      <c r="B1313" s="95"/>
      <c r="C1313" s="118" t="s">
        <v>138</v>
      </c>
      <c r="D1313" s="94">
        <v>0</v>
      </c>
      <c r="E1313" s="94">
        <v>15000</v>
      </c>
      <c r="F1313" s="94">
        <v>0</v>
      </c>
      <c r="G1313" s="94">
        <v>0</v>
      </c>
      <c r="H1313" s="94">
        <v>0</v>
      </c>
      <c r="L1313" t="str">
        <f t="shared" si="77"/>
        <v>REC only</v>
      </c>
      <c r="M1313" t="str">
        <f t="shared" si="76"/>
        <v>Rolling Hills - Rolling Hills</v>
      </c>
    </row>
    <row r="1314" spans="1:14" x14ac:dyDescent="0.25">
      <c r="A1314" s="79" t="str">
        <f>IF(ISBLANK(VLOOKUP($A1278,tblFacility,MATCH("Notes",tvFacility,0),FALSE)),"",VLOOKUP($A1278,tblFacility,MATCH("Notes",tvFacility,0),FALSE))</f>
        <v/>
      </c>
      <c r="B1314" s="79"/>
      <c r="C1314" s="79"/>
      <c r="D1314" s="80"/>
      <c r="E1314" s="80"/>
      <c r="F1314" s="80"/>
      <c r="G1314" s="80"/>
      <c r="H1314" s="80"/>
      <c r="L1314" t="str">
        <f t="shared" si="77"/>
        <v>REC only</v>
      </c>
      <c r="M1314" t="str">
        <f t="shared" si="76"/>
        <v>Rolling Hills - Rolling Hills</v>
      </c>
    </row>
    <row r="1315" spans="1:14" x14ac:dyDescent="0.25">
      <c r="L1315" t="str">
        <f t="shared" si="77"/>
        <v>REC only</v>
      </c>
      <c r="M1315" t="str">
        <f t="shared" si="76"/>
        <v>Rolling Hills - Rolling Hills</v>
      </c>
    </row>
    <row r="1316" spans="1:14" ht="21" x14ac:dyDescent="0.35">
      <c r="A1316" s="74">
        <f>A1278+1</f>
        <v>34</v>
      </c>
      <c r="B1316" s="74"/>
      <c r="C1316" s="75" t="str">
        <f>VLOOKUP(A1316,tblFacility,MATCH("Facility Name",tvFacility,0),FALSE)</f>
        <v>Roseburg LFG - Roseburg LFG Energy</v>
      </c>
      <c r="D1316" s="76"/>
      <c r="E1316" s="77"/>
      <c r="F1316" s="77"/>
      <c r="G1316" s="77"/>
      <c r="H1316" s="78"/>
      <c r="L1316" t="str">
        <f t="shared" si="77"/>
        <v>REC only</v>
      </c>
      <c r="M1316" t="str">
        <f>C1316</f>
        <v>Roseburg LFG - Roseburg LFG Energy</v>
      </c>
    </row>
    <row r="1317" spans="1:14" x14ac:dyDescent="0.25">
      <c r="A1317" s="79"/>
      <c r="B1317" s="79"/>
      <c r="C1317" s="79" t="str">
        <f>VLOOKUP(A1316,tblFacility,MATCH("Facility Status",tvFacility,0),FALSE)</f>
        <v>REC only</v>
      </c>
      <c r="D1317" s="80"/>
      <c r="E1317" s="80"/>
      <c r="F1317" s="80"/>
      <c r="G1317" s="80"/>
      <c r="H1317" s="80"/>
      <c r="L1317" t="str">
        <f t="shared" si="77"/>
        <v>REC only</v>
      </c>
      <c r="M1317" t="str">
        <f t="shared" ref="M1317:M1353" si="79">M1316</f>
        <v>Roseburg LFG - Roseburg LFG Energy</v>
      </c>
    </row>
    <row r="1318" spans="1:14" ht="18.75" x14ac:dyDescent="0.3">
      <c r="A1318" s="81" t="s">
        <v>146</v>
      </c>
      <c r="B1318" s="81"/>
      <c r="C1318" s="79"/>
      <c r="D1318" s="19">
        <f>E1318-1</f>
        <v>2019</v>
      </c>
      <c r="E1318" s="19">
        <f>F1318-1</f>
        <v>2020</v>
      </c>
      <c r="F1318" s="19">
        <f>G1318-1</f>
        <v>2021</v>
      </c>
      <c r="G1318" s="19">
        <f>H1318-1</f>
        <v>2022</v>
      </c>
      <c r="H1318" s="19">
        <f>nReportingYear</f>
        <v>2023</v>
      </c>
      <c r="L1318" t="str">
        <f t="shared" si="77"/>
        <v>REC only</v>
      </c>
      <c r="M1318" t="str">
        <f t="shared" si="79"/>
        <v>Roseburg LFG - Roseburg LFG Energy</v>
      </c>
    </row>
    <row r="1319" spans="1:14" x14ac:dyDescent="0.25">
      <c r="A1319" s="79"/>
      <c r="B1319" s="2" t="str">
        <f>"Total MWh Produced from " &amp;C1316</f>
        <v>Total MWh Produced from Roseburg LFG - Roseburg LFG Energy</v>
      </c>
      <c r="C1319" s="82"/>
      <c r="D1319" s="83">
        <f>VLOOKUP($A1316,tblTotalMWh,MATCH(D1318,tvTotalMWh,0),FALSE)</f>
        <v>2361</v>
      </c>
      <c r="E1319" s="83">
        <f>VLOOKUP($A1316,tblTotalMWh,MATCH(E1318,tvTotalMWh,0),FALSE)</f>
        <v>0</v>
      </c>
      <c r="F1319" s="83">
        <f>VLOOKUP($A1316,tblTotalMWh,MATCH(F1318,tvTotalMWh,0),FALSE)</f>
        <v>0</v>
      </c>
      <c r="G1319" s="83">
        <f>VLOOKUP($A1316,tblTotalMWh,MATCH(G1318,tvTotalMWh,0),FALSE)</f>
        <v>0</v>
      </c>
      <c r="H1319" s="84">
        <f>VLOOKUP($A1316,tblTotalMWh,MATCH(H1318,tvTotalMWh,0),FALSE)</f>
        <v>0</v>
      </c>
      <c r="L1319" t="str">
        <f t="shared" si="77"/>
        <v>REC only</v>
      </c>
      <c r="M1319" t="str">
        <f t="shared" si="79"/>
        <v>Roseburg LFG - Roseburg LFG Energy</v>
      </c>
      <c r="N1319" t="str">
        <f t="shared" si="78"/>
        <v>Total MWh Produced from Roseburg LFG - Roseburg LFG Energy</v>
      </c>
    </row>
    <row r="1320" spans="1:14" x14ac:dyDescent="0.25">
      <c r="A1320" s="79"/>
      <c r="B1320" s="2" t="s">
        <v>105</v>
      </c>
      <c r="C1320" s="82"/>
      <c r="D1320" s="218">
        <f>VLOOKUP($A1316,tblFacility,MATCH("% Qualifying under RCW 19.285",tvFacility,0),FALSE)</f>
        <v>1</v>
      </c>
      <c r="E1320" s="218">
        <f>VLOOKUP($A1316,tblFacility,MATCH("% Qualifying under RCW 19.285",tvFacility,0),FALSE)</f>
        <v>1</v>
      </c>
      <c r="F1320" s="218">
        <f>VLOOKUP($A1316,tblFacility,MATCH("% Qualifying under RCW 19.285",tvFacility,0),FALSE)</f>
        <v>1</v>
      </c>
      <c r="G1320" s="218">
        <f>VLOOKUP($A1316,tblFacility,MATCH("% Qualifying under RCW 19.285",tvFacility,0),FALSE)</f>
        <v>1</v>
      </c>
      <c r="H1320" s="219">
        <f>VLOOKUP($A1316,tblFacility,MATCH("% Qualifying under RCW 19.285",tvFacility,0),FALSE)</f>
        <v>1</v>
      </c>
      <c r="L1320" t="str">
        <f t="shared" si="77"/>
        <v>REC only</v>
      </c>
      <c r="M1320" t="str">
        <f t="shared" si="79"/>
        <v>Roseburg LFG - Roseburg LFG Energy</v>
      </c>
      <c r="N1320" t="str">
        <f t="shared" si="78"/>
        <v>Percent of MWh Qualifying Under RCW 19.285</v>
      </c>
    </row>
    <row r="1321" spans="1:14" x14ac:dyDescent="0.25">
      <c r="A1321" s="79"/>
      <c r="B1321" s="2" t="s">
        <v>147</v>
      </c>
      <c r="C1321" s="82"/>
      <c r="D1321" s="85">
        <f>VLOOKUP($A1316,tblFacility,MATCH("% Qualifying Allocated to WA",tvFacility,0),FALSE)</f>
        <v>1</v>
      </c>
      <c r="E1321" s="85">
        <f>VLOOKUP($A1316,tblFacility,MATCH("% Qualifying Allocated to WA",tvFacility,0),FALSE)</f>
        <v>1</v>
      </c>
      <c r="F1321" s="85">
        <f>VLOOKUP($A1316,tblFacility,MATCH("% Qualifying Allocated to WA",tvFacility,0),FALSE)</f>
        <v>1</v>
      </c>
      <c r="G1321" s="85">
        <f>VLOOKUP($A1316,tblFacility,MATCH("% Qualifying Allocated to WA",tvFacility,0),FALSE)</f>
        <v>1</v>
      </c>
      <c r="H1321" s="86">
        <f>VLOOKUP($A1316,tblFacility,MATCH("% Qualifying Allocated to WA",tvFacility,0),FALSE)</f>
        <v>1</v>
      </c>
      <c r="L1321" t="str">
        <f t="shared" si="77"/>
        <v>REC only</v>
      </c>
      <c r="M1321" t="str">
        <f t="shared" si="79"/>
        <v>Roseburg LFG - Roseburg LFG Energy</v>
      </c>
      <c r="N1321" t="str">
        <f t="shared" si="78"/>
        <v>Percent of Qualifying MWh Allocated to WA</v>
      </c>
    </row>
    <row r="1322" spans="1:14" x14ac:dyDescent="0.25">
      <c r="A1322" s="79"/>
      <c r="B1322" s="1" t="s">
        <v>104</v>
      </c>
      <c r="C1322" s="95"/>
      <c r="D1322" s="220">
        <f>ROUNDDOWN(D1319*D1320*D1321,0)</f>
        <v>2361</v>
      </c>
      <c r="E1322" s="220">
        <f>ROUNDDOWN(E1319*E1320*E1321,0)</f>
        <v>0</v>
      </c>
      <c r="F1322" s="220">
        <f>ROUNDDOWN(F1319*F1320*F1321,0)</f>
        <v>0</v>
      </c>
      <c r="G1322" s="220">
        <f>ROUNDDOWN(G1319*G1320*G1321,0)</f>
        <v>0</v>
      </c>
      <c r="H1322" s="220">
        <f>ROUNDDOWN(H1319*H1320*H1321,0)</f>
        <v>0</v>
      </c>
      <c r="L1322" t="str">
        <f t="shared" si="77"/>
        <v>REC only</v>
      </c>
      <c r="M1322" t="str">
        <f t="shared" si="79"/>
        <v>Roseburg LFG - Roseburg LFG Energy</v>
      </c>
      <c r="N1322" t="str">
        <f t="shared" si="78"/>
        <v>Eligible MWh Available for RCW 19.285 Compliance</v>
      </c>
    </row>
    <row r="1323" spans="1:14" x14ac:dyDescent="0.25">
      <c r="A1323" s="79"/>
      <c r="B1323" s="79"/>
      <c r="C1323" s="79"/>
      <c r="D1323" s="87"/>
      <c r="E1323" s="87"/>
      <c r="F1323" s="87"/>
      <c r="G1323" s="88"/>
      <c r="H1323" s="89"/>
      <c r="L1323" t="str">
        <f t="shared" si="77"/>
        <v>REC only</v>
      </c>
      <c r="M1323" t="str">
        <f t="shared" si="79"/>
        <v>Roseburg LFG - Roseburg LFG Energy</v>
      </c>
    </row>
    <row r="1324" spans="1:14" ht="18.75" x14ac:dyDescent="0.3">
      <c r="A1324" s="81" t="s">
        <v>148</v>
      </c>
      <c r="B1324" s="79"/>
      <c r="C1324" s="79"/>
      <c r="D1324" s="19">
        <f>E1324-1</f>
        <v>2019</v>
      </c>
      <c r="E1324" s="19">
        <f>F1324-1</f>
        <v>2020</v>
      </c>
      <c r="F1324" s="19">
        <f>G1324-1</f>
        <v>2021</v>
      </c>
      <c r="G1324" s="19">
        <f>H1324-1</f>
        <v>2022</v>
      </c>
      <c r="H1324" s="19">
        <f>nReportingYear</f>
        <v>2023</v>
      </c>
      <c r="L1324" t="str">
        <f t="shared" si="77"/>
        <v>REC only</v>
      </c>
      <c r="M1324" t="str">
        <f t="shared" si="79"/>
        <v>Roseburg LFG - Roseburg LFG Energy</v>
      </c>
    </row>
    <row r="1325" spans="1:14" x14ac:dyDescent="0.25">
      <c r="A1325" s="79"/>
      <c r="B1325" s="2" t="s">
        <v>115</v>
      </c>
      <c r="C1325" s="82"/>
      <c r="D1325" s="124">
        <v>0</v>
      </c>
      <c r="E1325" s="125">
        <v>0</v>
      </c>
      <c r="F1325" s="125">
        <v>0</v>
      </c>
      <c r="G1325" s="125">
        <v>0</v>
      </c>
      <c r="H1325" s="126">
        <v>0</v>
      </c>
      <c r="L1325" t="str">
        <f t="shared" si="77"/>
        <v>REC only</v>
      </c>
      <c r="M1325" t="str">
        <f t="shared" si="79"/>
        <v>Roseburg LFG - Roseburg LFG Energy</v>
      </c>
      <c r="N1325" t="str">
        <f t="shared" si="78"/>
        <v>Extra Apprenticeship Credit</v>
      </c>
    </row>
    <row r="1326" spans="1:14" x14ac:dyDescent="0.25">
      <c r="A1326" s="79"/>
      <c r="B1326" s="2" t="s">
        <v>119</v>
      </c>
      <c r="C1326" s="82"/>
      <c r="D1326" s="29">
        <v>0</v>
      </c>
      <c r="E1326" s="127">
        <v>0</v>
      </c>
      <c r="F1326" s="127">
        <v>0</v>
      </c>
      <c r="G1326" s="127">
        <v>0</v>
      </c>
      <c r="H1326" s="128">
        <v>0</v>
      </c>
      <c r="L1326" t="str">
        <f t="shared" si="77"/>
        <v>REC only</v>
      </c>
      <c r="M1326" t="str">
        <f t="shared" si="79"/>
        <v>Roseburg LFG - Roseburg LFG Energy</v>
      </c>
      <c r="N1326" t="str">
        <f t="shared" si="78"/>
        <v>Distributed Generation Bonus</v>
      </c>
    </row>
    <row r="1327" spans="1:14" x14ac:dyDescent="0.25">
      <c r="A1327" s="79"/>
      <c r="B1327" s="1" t="s">
        <v>120</v>
      </c>
      <c r="C1327" s="95"/>
      <c r="D1327" s="90">
        <f>ROUND(D1325+D1326,0)</f>
        <v>0</v>
      </c>
      <c r="E1327" s="90">
        <f>ROUND(E1325+E1326,0)</f>
        <v>0</v>
      </c>
      <c r="F1327" s="90">
        <f>ROUND(F1325+F1326,0)</f>
        <v>0</v>
      </c>
      <c r="G1327" s="90">
        <f>ROUND(G1325+G1326,0)</f>
        <v>0</v>
      </c>
      <c r="H1327" s="90">
        <f>ROUND(H1325+H1326,0)</f>
        <v>0</v>
      </c>
      <c r="L1327" t="str">
        <f t="shared" si="77"/>
        <v>REC only</v>
      </c>
      <c r="M1327" t="str">
        <f t="shared" si="79"/>
        <v>Roseburg LFG - Roseburg LFG Energy</v>
      </c>
      <c r="N1327" t="str">
        <f t="shared" si="78"/>
        <v>Total Quantity from Non REC Eligible Generation</v>
      </c>
    </row>
    <row r="1328" spans="1:14" x14ac:dyDescent="0.25">
      <c r="A1328" s="79"/>
      <c r="B1328" s="79"/>
      <c r="C1328" s="79"/>
      <c r="D1328" s="91"/>
      <c r="E1328" s="91"/>
      <c r="F1328" s="91"/>
      <c r="G1328" s="91"/>
      <c r="H1328" s="92"/>
      <c r="L1328" t="str">
        <f t="shared" si="77"/>
        <v>REC only</v>
      </c>
      <c r="M1328" t="str">
        <f t="shared" si="79"/>
        <v>Roseburg LFG - Roseburg LFG Energy</v>
      </c>
    </row>
    <row r="1329" spans="1:14" ht="18.75" x14ac:dyDescent="0.3">
      <c r="A1329" s="81" t="s">
        <v>149</v>
      </c>
      <c r="B1329" s="79"/>
      <c r="C1329" s="79"/>
      <c r="D1329" s="19">
        <f>E1329-1</f>
        <v>2019</v>
      </c>
      <c r="E1329" s="19">
        <f>F1329-1</f>
        <v>2020</v>
      </c>
      <c r="F1329" s="19">
        <f>G1329-1</f>
        <v>2021</v>
      </c>
      <c r="G1329" s="19">
        <f>H1329-1</f>
        <v>2022</v>
      </c>
      <c r="H1329" s="19">
        <f>nReportingYear</f>
        <v>2023</v>
      </c>
      <c r="L1329" t="str">
        <f t="shared" si="77"/>
        <v>REC only</v>
      </c>
      <c r="M1329" t="str">
        <f t="shared" si="79"/>
        <v>Roseburg LFG - Roseburg LFG Energy</v>
      </c>
    </row>
    <row r="1330" spans="1:14" x14ac:dyDescent="0.25">
      <c r="A1330" s="79"/>
      <c r="B1330" s="2" t="s">
        <v>140</v>
      </c>
      <c r="C1330" s="82"/>
      <c r="D1330" s="83">
        <f>-VLOOKUP($A1316,tblSales,MATCH(D1329,tvSales,0),FALSE)</f>
        <v>0</v>
      </c>
      <c r="E1330" s="83">
        <f>-VLOOKUP($A1316,tblSales,MATCH(E1329,tvSales,0),FALSE)</f>
        <v>0</v>
      </c>
      <c r="F1330" s="83">
        <f>-VLOOKUP($A1316,tblSales,MATCH(F1329,tvSales,0),FALSE)</f>
        <v>0</v>
      </c>
      <c r="G1330" s="83">
        <f>-VLOOKUP($A1316,tblSales,MATCH(G1329,tvSales,0),FALSE)</f>
        <v>0</v>
      </c>
      <c r="H1330" s="84">
        <f>-VLOOKUP($A1316,tblSales,MATCH(H1329,tvSales,0),FALSE)</f>
        <v>0</v>
      </c>
      <c r="L1330" t="str">
        <f t="shared" si="77"/>
        <v>REC only</v>
      </c>
      <c r="M1330" t="str">
        <f t="shared" si="79"/>
        <v>Roseburg LFG - Roseburg LFG Energy</v>
      </c>
      <c r="N1330" t="str">
        <f t="shared" si="78"/>
        <v>Quantity of RECs Sold</v>
      </c>
    </row>
    <row r="1331" spans="1:14" x14ac:dyDescent="0.25">
      <c r="A1331" s="79"/>
      <c r="B1331" s="93" t="s">
        <v>141</v>
      </c>
      <c r="C1331" s="8"/>
      <c r="D1331" s="119">
        <v>0</v>
      </c>
      <c r="E1331" s="119">
        <v>0</v>
      </c>
      <c r="F1331" s="119">
        <v>0</v>
      </c>
      <c r="G1331" s="119">
        <v>0</v>
      </c>
      <c r="H1331" s="120">
        <v>0</v>
      </c>
      <c r="L1331" t="str">
        <f t="shared" si="77"/>
        <v>REC only</v>
      </c>
      <c r="M1331" t="str">
        <f t="shared" si="79"/>
        <v>Roseburg LFG - Roseburg LFG Energy</v>
      </c>
      <c r="N1331" t="str">
        <f t="shared" si="78"/>
        <v>Bonus Incentives Transferred</v>
      </c>
    </row>
    <row r="1332" spans="1:14" x14ac:dyDescent="0.25">
      <c r="A1332" s="79"/>
      <c r="B1332" s="93" t="s">
        <v>142</v>
      </c>
      <c r="D1332" s="121">
        <f>IF(VLOOKUP($A1316,tblFacility,MATCH("Extra Apprenticeship Credit Eligibility",tvFacility,0),FALSE)="Y",ROUND(nApprenticeshipBonus*D1330,0),0)</f>
        <v>0</v>
      </c>
      <c r="E1332" s="122">
        <f>IF(VLOOKUP($A1316,tblFacility,MATCH("Extra Apprenticeship Credit Eligibility",tvFacility,0),FALSE)="Y",ROUND(nApprenticeshipBonus*E1330,0),0)</f>
        <v>0</v>
      </c>
      <c r="F1332" s="122">
        <f>IF(VLOOKUP($A1316,tblFacility,MATCH("Extra Apprenticeship Credit Eligibility",tvFacility,0),FALSE)="Y",ROUND(nApprenticeshipBonus*F1330,0),0)</f>
        <v>0</v>
      </c>
      <c r="G1332" s="122">
        <f>IF(VLOOKUP($A1316,tblFacility,MATCH("Extra Apprenticeship Credit Eligibility",tvFacility,0),FALSE)="Y",ROUND(nApprenticeshipBonus*G1330,0),0)</f>
        <v>0</v>
      </c>
      <c r="H1332" s="123">
        <f>IF(VLOOKUP($A1316,tblFacility,MATCH("Extra Apprenticeship Credit Eligibility",tvFacility,0),FALSE)="Y",ROUND(nApprenticeshipBonus*H1330,0),0)</f>
        <v>0</v>
      </c>
      <c r="L1332" t="str">
        <f t="shared" si="77"/>
        <v>REC only</v>
      </c>
      <c r="M1332" t="str">
        <f t="shared" si="79"/>
        <v>Roseburg LFG - Roseburg LFG Energy</v>
      </c>
      <c r="N1332" t="str">
        <f t="shared" si="78"/>
        <v>Bonus Incentives Not Realized</v>
      </c>
    </row>
    <row r="1333" spans="1:14" x14ac:dyDescent="0.25">
      <c r="A1333" s="79"/>
      <c r="B1333" s="1" t="s">
        <v>143</v>
      </c>
      <c r="C1333" s="79"/>
      <c r="D1333" s="94">
        <f>SUM(D1330:D1332)</f>
        <v>0</v>
      </c>
      <c r="E1333" s="94">
        <f>SUM(E1330:E1332)</f>
        <v>0</v>
      </c>
      <c r="F1333" s="94">
        <f>SUM(F1330:F1332)</f>
        <v>0</v>
      </c>
      <c r="G1333" s="94">
        <f>SUM(G1330:G1332)</f>
        <v>0</v>
      </c>
      <c r="H1333" s="94">
        <f>SUM(H1330:H1332)</f>
        <v>0</v>
      </c>
      <c r="L1333" t="str">
        <f t="shared" si="77"/>
        <v>REC only</v>
      </c>
      <c r="M1333" t="str">
        <f t="shared" si="79"/>
        <v>Roseburg LFG - Roseburg LFG Energy</v>
      </c>
      <c r="N1333" t="str">
        <f t="shared" si="78"/>
        <v>Total Sold / Transferred / Unrealized</v>
      </c>
    </row>
    <row r="1334" spans="1:14" x14ac:dyDescent="0.25">
      <c r="A1334" s="79"/>
      <c r="B1334" s="95"/>
      <c r="C1334" s="79"/>
      <c r="D1334" s="88"/>
      <c r="E1334" s="88"/>
      <c r="F1334" s="88"/>
      <c r="G1334" s="88"/>
      <c r="H1334" s="94"/>
      <c r="L1334" t="str">
        <f t="shared" si="77"/>
        <v>REC only</v>
      </c>
      <c r="M1334" t="str">
        <f t="shared" si="79"/>
        <v>Roseburg LFG - Roseburg LFG Energy</v>
      </c>
    </row>
    <row r="1335" spans="1:14" ht="18.75" x14ac:dyDescent="0.3">
      <c r="A1335" s="81" t="s">
        <v>134</v>
      </c>
      <c r="B1335" s="79"/>
      <c r="C1335" s="79"/>
      <c r="D1335" s="19">
        <f>E1335-1</f>
        <v>2019</v>
      </c>
      <c r="E1335" s="19">
        <f>F1335-1</f>
        <v>2020</v>
      </c>
      <c r="F1335" s="19">
        <f>G1335-1</f>
        <v>2021</v>
      </c>
      <c r="G1335" s="19">
        <f>H1335-1</f>
        <v>2022</v>
      </c>
      <c r="H1335" s="19">
        <f>nReportingYear</f>
        <v>2023</v>
      </c>
      <c r="L1335" t="str">
        <f t="shared" si="77"/>
        <v>REC only</v>
      </c>
      <c r="M1335" t="str">
        <f t="shared" si="79"/>
        <v>Roseburg LFG - Roseburg LFG Energy</v>
      </c>
    </row>
    <row r="1336" spans="1:14" x14ac:dyDescent="0.25">
      <c r="A1336" s="79"/>
      <c r="B1336" s="2" t="str">
        <f>(D1335-1) &amp; " Surplus Applied to " &amp; D1335</f>
        <v>2018 Surplus Applied to 2019</v>
      </c>
      <c r="C1336" s="79"/>
      <c r="D1336" s="96">
        <v>0</v>
      </c>
      <c r="E1336" s="97"/>
      <c r="F1336" s="97"/>
      <c r="G1336" s="97"/>
      <c r="H1336" s="98"/>
      <c r="L1336" t="str">
        <f t="shared" si="77"/>
        <v>REC only</v>
      </c>
      <c r="M1336" t="str">
        <f t="shared" si="79"/>
        <v>Roseburg LFG - Roseburg LFG Energy</v>
      </c>
      <c r="N1336" t="str">
        <f t="shared" si="78"/>
        <v>2018 Surplus Applied to 2019</v>
      </c>
    </row>
    <row r="1337" spans="1:14" x14ac:dyDescent="0.25">
      <c r="A1337" s="79"/>
      <c r="B1337" s="2" t="str">
        <f>D1335 &amp; " Surplus Applied to " &amp; (D1335-1)</f>
        <v>2019 Surplus Applied to 2018</v>
      </c>
      <c r="C1337" s="79"/>
      <c r="D1337" s="99">
        <v>0</v>
      </c>
      <c r="E1337" s="100"/>
      <c r="F1337" s="100"/>
      <c r="G1337" s="100"/>
      <c r="H1337" s="101"/>
      <c r="L1337" t="str">
        <f t="shared" si="77"/>
        <v>REC only</v>
      </c>
      <c r="M1337" t="str">
        <f t="shared" si="79"/>
        <v>Roseburg LFG - Roseburg LFG Energy</v>
      </c>
      <c r="N1337" t="str">
        <f t="shared" si="78"/>
        <v>2019 Surplus Applied to 2018</v>
      </c>
    </row>
    <row r="1338" spans="1:14" x14ac:dyDescent="0.25">
      <c r="A1338" s="79"/>
      <c r="B1338" s="2" t="str">
        <f>(E1335-1) &amp; " Surplus Applied to " &amp; E1335</f>
        <v>2019 Surplus Applied to 2020</v>
      </c>
      <c r="C1338" s="79"/>
      <c r="D1338" s="102">
        <f>-E1338</f>
        <v>-2361</v>
      </c>
      <c r="E1338" s="103">
        <v>2361</v>
      </c>
      <c r="F1338" s="48"/>
      <c r="G1338" s="48"/>
      <c r="H1338" s="49"/>
      <c r="L1338" t="str">
        <f t="shared" si="77"/>
        <v>REC only</v>
      </c>
      <c r="M1338" t="str">
        <f t="shared" si="79"/>
        <v>Roseburg LFG - Roseburg LFG Energy</v>
      </c>
      <c r="N1338" t="str">
        <f t="shared" si="78"/>
        <v>2019 Surplus Applied to 2020</v>
      </c>
    </row>
    <row r="1339" spans="1:14" x14ac:dyDescent="0.25">
      <c r="A1339" s="79"/>
      <c r="B1339" s="2" t="str">
        <f>E1335 &amp; " Surplus Applied to " &amp; (E1335-1)</f>
        <v>2020 Surplus Applied to 2019</v>
      </c>
      <c r="C1339" s="79"/>
      <c r="D1339" s="104">
        <f>-E1339</f>
        <v>0</v>
      </c>
      <c r="E1339" s="105">
        <v>0</v>
      </c>
      <c r="F1339" s="100"/>
      <c r="G1339" s="100"/>
      <c r="H1339" s="101"/>
      <c r="L1339" t="str">
        <f t="shared" si="77"/>
        <v>REC only</v>
      </c>
      <c r="M1339" t="str">
        <f t="shared" si="79"/>
        <v>Roseburg LFG - Roseburg LFG Energy</v>
      </c>
      <c r="N1339" t="str">
        <f t="shared" si="78"/>
        <v>2020 Surplus Applied to 2019</v>
      </c>
    </row>
    <row r="1340" spans="1:14" x14ac:dyDescent="0.25">
      <c r="A1340" s="79"/>
      <c r="B1340" s="2" t="str">
        <f>(F1335-1) &amp; " Surplus Applied to " &amp; F1335</f>
        <v>2020 Surplus Applied to 2021</v>
      </c>
      <c r="C1340" s="79"/>
      <c r="D1340" s="54"/>
      <c r="E1340" s="106">
        <f>-F1340</f>
        <v>0</v>
      </c>
      <c r="F1340" s="51">
        <v>0</v>
      </c>
      <c r="G1340" s="52"/>
      <c r="H1340" s="53"/>
      <c r="L1340" t="str">
        <f t="shared" si="77"/>
        <v>REC only</v>
      </c>
      <c r="M1340" t="str">
        <f t="shared" si="79"/>
        <v>Roseburg LFG - Roseburg LFG Energy</v>
      </c>
      <c r="N1340" t="str">
        <f t="shared" si="78"/>
        <v>2020 Surplus Applied to 2021</v>
      </c>
    </row>
    <row r="1341" spans="1:14" x14ac:dyDescent="0.25">
      <c r="A1341" s="79"/>
      <c r="B1341" s="2" t="str">
        <f>F1335 &amp; " Surplus Applied to " &amp; (F1335-1)</f>
        <v>2021 Surplus Applied to 2020</v>
      </c>
      <c r="C1341" s="79"/>
      <c r="D1341" s="107"/>
      <c r="E1341" s="108">
        <f>-F1341</f>
        <v>0</v>
      </c>
      <c r="F1341" s="105">
        <v>0</v>
      </c>
      <c r="G1341" s="100"/>
      <c r="H1341" s="101"/>
      <c r="L1341" t="str">
        <f t="shared" si="77"/>
        <v>REC only</v>
      </c>
      <c r="M1341" t="str">
        <f t="shared" si="79"/>
        <v>Roseburg LFG - Roseburg LFG Energy</v>
      </c>
      <c r="N1341" t="str">
        <f t="shared" si="78"/>
        <v>2021 Surplus Applied to 2020</v>
      </c>
    </row>
    <row r="1342" spans="1:14" x14ac:dyDescent="0.25">
      <c r="A1342" s="79"/>
      <c r="B1342" s="2" t="str">
        <f>(G1335-1) &amp; " Surplus Applied to " &amp; G1335</f>
        <v>2021 Surplus Applied to 2022</v>
      </c>
      <c r="C1342" s="79"/>
      <c r="D1342" s="54"/>
      <c r="E1342" s="52"/>
      <c r="F1342" s="106">
        <f>-G1342</f>
        <v>0</v>
      </c>
      <c r="G1342" s="51">
        <v>0</v>
      </c>
      <c r="H1342" s="53"/>
      <c r="L1342" t="str">
        <f t="shared" si="77"/>
        <v>REC only</v>
      </c>
      <c r="M1342" t="str">
        <f t="shared" si="79"/>
        <v>Roseburg LFG - Roseburg LFG Energy</v>
      </c>
      <c r="N1342" t="str">
        <f t="shared" si="78"/>
        <v>2021 Surplus Applied to 2022</v>
      </c>
    </row>
    <row r="1343" spans="1:14" x14ac:dyDescent="0.25">
      <c r="A1343" s="79"/>
      <c r="B1343" s="2" t="str">
        <f>G1335 &amp; " Surplus Applied to " &amp; (G1335-1)</f>
        <v>2022 Surplus Applied to 2021</v>
      </c>
      <c r="C1343" s="79"/>
      <c r="D1343" s="107"/>
      <c r="E1343" s="100"/>
      <c r="F1343" s="108">
        <f>-G1343</f>
        <v>0</v>
      </c>
      <c r="G1343" s="105">
        <v>0</v>
      </c>
      <c r="H1343" s="101"/>
      <c r="L1343" t="str">
        <f t="shared" si="77"/>
        <v>REC only</v>
      </c>
      <c r="M1343" t="str">
        <f t="shared" si="79"/>
        <v>Roseburg LFG - Roseburg LFG Energy</v>
      </c>
      <c r="N1343" t="str">
        <f t="shared" ref="N1343:N1406" si="80">B1343</f>
        <v>2022 Surplus Applied to 2021</v>
      </c>
    </row>
    <row r="1344" spans="1:14" x14ac:dyDescent="0.25">
      <c r="A1344" s="79"/>
      <c r="B1344" s="2" t="str">
        <f>(H1335-1) &amp; " Surplus Applied to " &amp; H1335</f>
        <v>2022 Surplus Applied to 2023</v>
      </c>
      <c r="C1344" s="79"/>
      <c r="D1344" s="54"/>
      <c r="E1344" s="52"/>
      <c r="F1344" s="52"/>
      <c r="G1344" s="106">
        <f>-H1344</f>
        <v>0</v>
      </c>
      <c r="H1344" s="55">
        <v>0</v>
      </c>
      <c r="L1344" t="str">
        <f t="shared" ref="L1344:L1407" si="81">VLOOKUP(M1344,$B$5:$D$48,3)</f>
        <v>REC only</v>
      </c>
      <c r="M1344" t="str">
        <f t="shared" si="79"/>
        <v>Roseburg LFG - Roseburg LFG Energy</v>
      </c>
      <c r="N1344" t="str">
        <f t="shared" si="80"/>
        <v>2022 Surplus Applied to 2023</v>
      </c>
    </row>
    <row r="1345" spans="1:14" x14ac:dyDescent="0.25">
      <c r="A1345" s="79"/>
      <c r="B1345" s="2" t="str">
        <f>H1335 &amp; " Surplus Applied to " &amp; (H1335-1)</f>
        <v>2023 Surplus Applied to 2022</v>
      </c>
      <c r="C1345" s="79"/>
      <c r="D1345" s="109"/>
      <c r="E1345" s="110"/>
      <c r="F1345" s="110"/>
      <c r="G1345" s="111">
        <f>-H1345</f>
        <v>0</v>
      </c>
      <c r="H1345" s="112">
        <v>0</v>
      </c>
      <c r="L1345" t="str">
        <f t="shared" si="81"/>
        <v>REC only</v>
      </c>
      <c r="M1345" t="str">
        <f t="shared" si="79"/>
        <v>Roseburg LFG - Roseburg LFG Energy</v>
      </c>
      <c r="N1345" t="str">
        <f t="shared" si="80"/>
        <v>2023 Surplus Applied to 2022</v>
      </c>
    </row>
    <row r="1346" spans="1:14" x14ac:dyDescent="0.25">
      <c r="A1346" s="79"/>
      <c r="B1346" s="1" t="s">
        <v>135</v>
      </c>
      <c r="C1346" s="79"/>
      <c r="D1346" s="94">
        <f>SUM(D1336:D1345)</f>
        <v>-2361</v>
      </c>
      <c r="E1346" s="94">
        <f>SUM(E1336:E1345)</f>
        <v>2361</v>
      </c>
      <c r="F1346" s="94">
        <f>SUM(F1336:F1345)</f>
        <v>0</v>
      </c>
      <c r="G1346" s="94">
        <f>SUM(G1336:G1345)</f>
        <v>0</v>
      </c>
      <c r="H1346" s="94">
        <f>SUM(H1336:H1345)</f>
        <v>0</v>
      </c>
      <c r="L1346" t="str">
        <f t="shared" si="81"/>
        <v>REC only</v>
      </c>
      <c r="M1346" t="str">
        <f t="shared" si="79"/>
        <v>Roseburg LFG - Roseburg LFG Energy</v>
      </c>
      <c r="N1346" t="str">
        <f t="shared" si="80"/>
        <v>Net Surplus Adjustments</v>
      </c>
    </row>
    <row r="1347" spans="1:14" x14ac:dyDescent="0.25">
      <c r="A1347" s="79"/>
      <c r="B1347" s="95"/>
      <c r="C1347" s="79"/>
      <c r="D1347" s="94"/>
      <c r="E1347" s="94"/>
      <c r="F1347" s="94"/>
      <c r="G1347" s="94"/>
      <c r="H1347" s="94"/>
      <c r="L1347" t="str">
        <f t="shared" si="81"/>
        <v>REC only</v>
      </c>
      <c r="M1347" t="str">
        <f t="shared" si="79"/>
        <v>Roseburg LFG - Roseburg LFG Energy</v>
      </c>
    </row>
    <row r="1348" spans="1:14" x14ac:dyDescent="0.25">
      <c r="A1348" s="79"/>
      <c r="B1348" s="1" t="s">
        <v>136</v>
      </c>
      <c r="C1348" s="82"/>
      <c r="D1348" s="113">
        <v>0</v>
      </c>
      <c r="E1348" s="114">
        <v>0</v>
      </c>
      <c r="F1348" s="114">
        <v>0</v>
      </c>
      <c r="G1348" s="114">
        <v>0</v>
      </c>
      <c r="H1348" s="115">
        <v>0</v>
      </c>
      <c r="L1348" t="str">
        <f t="shared" si="81"/>
        <v>REC only</v>
      </c>
      <c r="M1348" t="str">
        <f t="shared" si="79"/>
        <v>Roseburg LFG - Roseburg LFG Energy</v>
      </c>
      <c r="N1348" t="str">
        <f t="shared" si="80"/>
        <v>Adjustment for Events Beyond Control</v>
      </c>
    </row>
    <row r="1349" spans="1:14" x14ac:dyDescent="0.25">
      <c r="A1349" s="79"/>
      <c r="B1349" s="95"/>
      <c r="C1349" s="79"/>
      <c r="D1349" s="94"/>
      <c r="E1349" s="94"/>
      <c r="F1349" s="94"/>
      <c r="G1349" s="94"/>
      <c r="H1349" s="94"/>
      <c r="L1349" t="str">
        <f t="shared" si="81"/>
        <v>REC only</v>
      </c>
      <c r="M1349" t="str">
        <f t="shared" si="79"/>
        <v>Roseburg LFG - Roseburg LFG Energy</v>
      </c>
    </row>
    <row r="1350" spans="1:14" ht="18.75" x14ac:dyDescent="0.3">
      <c r="A1350" s="81" t="s">
        <v>150</v>
      </c>
      <c r="B1350" s="79"/>
      <c r="C1350" s="82"/>
      <c r="D1350" s="116">
        <f>SUM(D1322,D1327,D1333,D1346,D1348)</f>
        <v>0</v>
      </c>
      <c r="E1350" s="116">
        <f>SUM(E1322,E1327,E1333,E1346,E1348)</f>
        <v>2361</v>
      </c>
      <c r="F1350" s="116">
        <f>SUM(F1322,F1327,F1333,F1346,F1348)</f>
        <v>0</v>
      </c>
      <c r="G1350" s="116">
        <f>SUM(G1322,G1327,G1333,G1346,G1348)</f>
        <v>0</v>
      </c>
      <c r="H1350" s="117">
        <f>SUM(H1322,H1327,H1333,H1346,H1348)</f>
        <v>0</v>
      </c>
      <c r="L1350" t="str">
        <f t="shared" si="81"/>
        <v>REC only</v>
      </c>
      <c r="M1350" t="str">
        <f t="shared" si="79"/>
        <v>Roseburg LFG - Roseburg LFG Energy</v>
      </c>
    </row>
    <row r="1351" spans="1:14" x14ac:dyDescent="0.25">
      <c r="A1351" s="79"/>
      <c r="B1351" s="95"/>
      <c r="C1351" s="118" t="s">
        <v>138</v>
      </c>
      <c r="D1351" s="94">
        <v>0</v>
      </c>
      <c r="E1351" s="94">
        <v>2361</v>
      </c>
      <c r="F1351" s="94">
        <v>0</v>
      </c>
      <c r="G1351" s="94">
        <v>0</v>
      </c>
      <c r="H1351" s="94">
        <v>0</v>
      </c>
      <c r="L1351" t="str">
        <f t="shared" si="81"/>
        <v>REC only</v>
      </c>
      <c r="M1351" t="str">
        <f t="shared" si="79"/>
        <v>Roseburg LFG - Roseburg LFG Energy</v>
      </c>
    </row>
    <row r="1352" spans="1:14" x14ac:dyDescent="0.25">
      <c r="A1352" s="79" t="str">
        <f>IF(ISBLANK(VLOOKUP($A1316,tblFacility,MATCH("Notes",tvFacility,0),FALSE)),"",VLOOKUP($A1316,tblFacility,MATCH("Notes",tvFacility,0),FALSE))</f>
        <v/>
      </c>
      <c r="B1352" s="79"/>
      <c r="C1352" s="79"/>
      <c r="D1352" s="80"/>
      <c r="E1352" s="80"/>
      <c r="F1352" s="80"/>
      <c r="G1352" s="80"/>
      <c r="H1352" s="80"/>
      <c r="L1352" t="str">
        <f t="shared" si="81"/>
        <v>REC only</v>
      </c>
      <c r="M1352" t="str">
        <f t="shared" si="79"/>
        <v>Roseburg LFG - Roseburg LFG Energy</v>
      </c>
    </row>
    <row r="1353" spans="1:14" x14ac:dyDescent="0.25">
      <c r="L1353" t="str">
        <f t="shared" si="81"/>
        <v>REC only</v>
      </c>
      <c r="M1353" t="str">
        <f t="shared" si="79"/>
        <v>Roseburg LFG - Roseburg LFG Energy</v>
      </c>
    </row>
    <row r="1354" spans="1:14" ht="21" x14ac:dyDescent="0.35">
      <c r="A1354" s="74">
        <f>A1316+1</f>
        <v>35</v>
      </c>
      <c r="B1354" s="74"/>
      <c r="C1354" s="75" t="str">
        <f>VLOOKUP(A1354,tblFacility,MATCH("Facility Name",tvFacility,0),FALSE)</f>
        <v>Salmon Falls Wind Park, LLC - Salmon Falls Wind Park</v>
      </c>
      <c r="D1354" s="76"/>
      <c r="E1354" s="77"/>
      <c r="F1354" s="77"/>
      <c r="G1354" s="77"/>
      <c r="H1354" s="78"/>
      <c r="L1354" t="str">
        <f t="shared" si="81"/>
        <v>REC only</v>
      </c>
      <c r="M1354" t="str">
        <f>C1354</f>
        <v>Salmon Falls Wind Park, LLC - Salmon Falls Wind Park</v>
      </c>
    </row>
    <row r="1355" spans="1:14" x14ac:dyDescent="0.25">
      <c r="A1355" s="79"/>
      <c r="B1355" s="79"/>
      <c r="C1355" s="79" t="str">
        <f>VLOOKUP(A1354,tblFacility,MATCH("Facility Status",tvFacility,0),FALSE)</f>
        <v>REC only</v>
      </c>
      <c r="D1355" s="80"/>
      <c r="E1355" s="80"/>
      <c r="F1355" s="80"/>
      <c r="G1355" s="80"/>
      <c r="H1355" s="80"/>
      <c r="L1355" t="str">
        <f t="shared" si="81"/>
        <v>REC only</v>
      </c>
      <c r="M1355" t="str">
        <f t="shared" ref="M1355:M1391" si="82">M1354</f>
        <v>Salmon Falls Wind Park, LLC - Salmon Falls Wind Park</v>
      </c>
    </row>
    <row r="1356" spans="1:14" ht="18.75" x14ac:dyDescent="0.3">
      <c r="A1356" s="81" t="s">
        <v>146</v>
      </c>
      <c r="B1356" s="81"/>
      <c r="C1356" s="79"/>
      <c r="D1356" s="19">
        <f>E1356-1</f>
        <v>2019</v>
      </c>
      <c r="E1356" s="19">
        <f>F1356-1</f>
        <v>2020</v>
      </c>
      <c r="F1356" s="19">
        <f>G1356-1</f>
        <v>2021</v>
      </c>
      <c r="G1356" s="19">
        <f>H1356-1</f>
        <v>2022</v>
      </c>
      <c r="H1356" s="19">
        <f>nReportingYear</f>
        <v>2023</v>
      </c>
      <c r="L1356" t="str">
        <f t="shared" si="81"/>
        <v>REC only</v>
      </c>
      <c r="M1356" t="str">
        <f t="shared" si="82"/>
        <v>Salmon Falls Wind Park, LLC - Salmon Falls Wind Park</v>
      </c>
    </row>
    <row r="1357" spans="1:14" x14ac:dyDescent="0.25">
      <c r="A1357" s="79"/>
      <c r="B1357" s="2" t="str">
        <f>"Total MWh Produced from " &amp;C1354</f>
        <v>Total MWh Produced from Salmon Falls Wind Park, LLC - Salmon Falls Wind Park</v>
      </c>
      <c r="C1357" s="82"/>
      <c r="D1357" s="83">
        <f>VLOOKUP($A1354,tblTotalMWh,MATCH(D1356,tvTotalMWh,0),FALSE)</f>
        <v>17090</v>
      </c>
      <c r="E1357" s="83">
        <f>VLOOKUP($A1354,tblTotalMWh,MATCH(E1356,tvTotalMWh,0),FALSE)</f>
        <v>0</v>
      </c>
      <c r="F1357" s="83">
        <f>VLOOKUP($A1354,tblTotalMWh,MATCH(F1356,tvTotalMWh,0),FALSE)</f>
        <v>0</v>
      </c>
      <c r="G1357" s="83">
        <f>VLOOKUP($A1354,tblTotalMWh,MATCH(G1356,tvTotalMWh,0),FALSE)</f>
        <v>0</v>
      </c>
      <c r="H1357" s="84">
        <f>VLOOKUP($A1354,tblTotalMWh,MATCH(H1356,tvTotalMWh,0),FALSE)</f>
        <v>0</v>
      </c>
      <c r="L1357" t="str">
        <f t="shared" si="81"/>
        <v>REC only</v>
      </c>
      <c r="M1357" t="str">
        <f t="shared" si="82"/>
        <v>Salmon Falls Wind Park, LLC - Salmon Falls Wind Park</v>
      </c>
      <c r="N1357" t="str">
        <f t="shared" si="80"/>
        <v>Total MWh Produced from Salmon Falls Wind Park, LLC - Salmon Falls Wind Park</v>
      </c>
    </row>
    <row r="1358" spans="1:14" x14ac:dyDescent="0.25">
      <c r="A1358" s="79"/>
      <c r="B1358" s="2" t="s">
        <v>105</v>
      </c>
      <c r="C1358" s="82"/>
      <c r="D1358" s="218">
        <f>VLOOKUP($A1354,tblFacility,MATCH("% Qualifying under RCW 19.285",tvFacility,0),FALSE)</f>
        <v>1</v>
      </c>
      <c r="E1358" s="218">
        <f>VLOOKUP($A1354,tblFacility,MATCH("% Qualifying under RCW 19.285",tvFacility,0),FALSE)</f>
        <v>1</v>
      </c>
      <c r="F1358" s="218">
        <f>VLOOKUP($A1354,tblFacility,MATCH("% Qualifying under RCW 19.285",tvFacility,0),FALSE)</f>
        <v>1</v>
      </c>
      <c r="G1358" s="218">
        <f>VLOOKUP($A1354,tblFacility,MATCH("% Qualifying under RCW 19.285",tvFacility,0),FALSE)</f>
        <v>1</v>
      </c>
      <c r="H1358" s="219">
        <f>VLOOKUP($A1354,tblFacility,MATCH("% Qualifying under RCW 19.285",tvFacility,0),FALSE)</f>
        <v>1</v>
      </c>
      <c r="L1358" t="str">
        <f t="shared" si="81"/>
        <v>REC only</v>
      </c>
      <c r="M1358" t="str">
        <f t="shared" si="82"/>
        <v>Salmon Falls Wind Park, LLC - Salmon Falls Wind Park</v>
      </c>
      <c r="N1358" t="str">
        <f t="shared" si="80"/>
        <v>Percent of MWh Qualifying Under RCW 19.285</v>
      </c>
    </row>
    <row r="1359" spans="1:14" x14ac:dyDescent="0.25">
      <c r="A1359" s="79"/>
      <c r="B1359" s="2" t="s">
        <v>147</v>
      </c>
      <c r="C1359" s="82"/>
      <c r="D1359" s="85">
        <f>VLOOKUP($A1354,tblFacility,MATCH("% Qualifying Allocated to WA",tvFacility,0),FALSE)</f>
        <v>1</v>
      </c>
      <c r="E1359" s="85">
        <f>VLOOKUP($A1354,tblFacility,MATCH("% Qualifying Allocated to WA",tvFacility,0),FALSE)</f>
        <v>1</v>
      </c>
      <c r="F1359" s="85">
        <f>VLOOKUP($A1354,tblFacility,MATCH("% Qualifying Allocated to WA",tvFacility,0),FALSE)</f>
        <v>1</v>
      </c>
      <c r="G1359" s="85">
        <f>VLOOKUP($A1354,tblFacility,MATCH("% Qualifying Allocated to WA",tvFacility,0),FALSE)</f>
        <v>1</v>
      </c>
      <c r="H1359" s="86">
        <f>VLOOKUP($A1354,tblFacility,MATCH("% Qualifying Allocated to WA",tvFacility,0),FALSE)</f>
        <v>1</v>
      </c>
      <c r="L1359" t="str">
        <f t="shared" si="81"/>
        <v>REC only</v>
      </c>
      <c r="M1359" t="str">
        <f t="shared" si="82"/>
        <v>Salmon Falls Wind Park, LLC - Salmon Falls Wind Park</v>
      </c>
      <c r="N1359" t="str">
        <f t="shared" si="80"/>
        <v>Percent of Qualifying MWh Allocated to WA</v>
      </c>
    </row>
    <row r="1360" spans="1:14" x14ac:dyDescent="0.25">
      <c r="A1360" s="79"/>
      <c r="B1360" s="1" t="s">
        <v>104</v>
      </c>
      <c r="C1360" s="95"/>
      <c r="D1360" s="220">
        <f>ROUNDDOWN(D1357*D1358*D1359,0)</f>
        <v>17090</v>
      </c>
      <c r="E1360" s="220">
        <f>ROUNDDOWN(E1357*E1358*E1359,0)</f>
        <v>0</v>
      </c>
      <c r="F1360" s="220">
        <f>ROUNDDOWN(F1357*F1358*F1359,0)</f>
        <v>0</v>
      </c>
      <c r="G1360" s="220">
        <f>ROUNDDOWN(G1357*G1358*G1359,0)</f>
        <v>0</v>
      </c>
      <c r="H1360" s="220">
        <f>ROUNDDOWN(H1357*H1358*H1359,0)</f>
        <v>0</v>
      </c>
      <c r="L1360" t="str">
        <f t="shared" si="81"/>
        <v>REC only</v>
      </c>
      <c r="M1360" t="str">
        <f t="shared" si="82"/>
        <v>Salmon Falls Wind Park, LLC - Salmon Falls Wind Park</v>
      </c>
      <c r="N1360" t="str">
        <f t="shared" si="80"/>
        <v>Eligible MWh Available for RCW 19.285 Compliance</v>
      </c>
    </row>
    <row r="1361" spans="1:14" x14ac:dyDescent="0.25">
      <c r="A1361" s="79"/>
      <c r="B1361" s="79"/>
      <c r="C1361" s="79"/>
      <c r="D1361" s="87"/>
      <c r="E1361" s="87"/>
      <c r="F1361" s="87"/>
      <c r="G1361" s="88"/>
      <c r="H1361" s="89"/>
      <c r="L1361" t="str">
        <f t="shared" si="81"/>
        <v>REC only</v>
      </c>
      <c r="M1361" t="str">
        <f t="shared" si="82"/>
        <v>Salmon Falls Wind Park, LLC - Salmon Falls Wind Park</v>
      </c>
    </row>
    <row r="1362" spans="1:14" ht="18.75" x14ac:dyDescent="0.3">
      <c r="A1362" s="81" t="s">
        <v>148</v>
      </c>
      <c r="B1362" s="79"/>
      <c r="C1362" s="79"/>
      <c r="D1362" s="19">
        <f>E1362-1</f>
        <v>2019</v>
      </c>
      <c r="E1362" s="19">
        <f>F1362-1</f>
        <v>2020</v>
      </c>
      <c r="F1362" s="19">
        <f>G1362-1</f>
        <v>2021</v>
      </c>
      <c r="G1362" s="19">
        <f>H1362-1</f>
        <v>2022</v>
      </c>
      <c r="H1362" s="19">
        <f>nReportingYear</f>
        <v>2023</v>
      </c>
      <c r="L1362" t="str">
        <f t="shared" si="81"/>
        <v>REC only</v>
      </c>
      <c r="M1362" t="str">
        <f t="shared" si="82"/>
        <v>Salmon Falls Wind Park, LLC - Salmon Falls Wind Park</v>
      </c>
    </row>
    <row r="1363" spans="1:14" x14ac:dyDescent="0.25">
      <c r="A1363" s="79"/>
      <c r="B1363" s="2" t="s">
        <v>115</v>
      </c>
      <c r="C1363" s="82"/>
      <c r="D1363" s="124">
        <v>0</v>
      </c>
      <c r="E1363" s="125">
        <v>0</v>
      </c>
      <c r="F1363" s="125">
        <v>0</v>
      </c>
      <c r="G1363" s="125">
        <v>0</v>
      </c>
      <c r="H1363" s="126">
        <v>0</v>
      </c>
      <c r="L1363" t="str">
        <f t="shared" si="81"/>
        <v>REC only</v>
      </c>
      <c r="M1363" t="str">
        <f t="shared" si="82"/>
        <v>Salmon Falls Wind Park, LLC - Salmon Falls Wind Park</v>
      </c>
      <c r="N1363" t="str">
        <f t="shared" si="80"/>
        <v>Extra Apprenticeship Credit</v>
      </c>
    </row>
    <row r="1364" spans="1:14" x14ac:dyDescent="0.25">
      <c r="A1364" s="79"/>
      <c r="B1364" s="2" t="s">
        <v>119</v>
      </c>
      <c r="C1364" s="82"/>
      <c r="D1364" s="29">
        <v>0</v>
      </c>
      <c r="E1364" s="127">
        <v>0</v>
      </c>
      <c r="F1364" s="127">
        <v>0</v>
      </c>
      <c r="G1364" s="127">
        <v>0</v>
      </c>
      <c r="H1364" s="128">
        <v>0</v>
      </c>
      <c r="L1364" t="str">
        <f t="shared" si="81"/>
        <v>REC only</v>
      </c>
      <c r="M1364" t="str">
        <f t="shared" si="82"/>
        <v>Salmon Falls Wind Park, LLC - Salmon Falls Wind Park</v>
      </c>
      <c r="N1364" t="str">
        <f t="shared" si="80"/>
        <v>Distributed Generation Bonus</v>
      </c>
    </row>
    <row r="1365" spans="1:14" x14ac:dyDescent="0.25">
      <c r="A1365" s="79"/>
      <c r="B1365" s="1" t="s">
        <v>120</v>
      </c>
      <c r="C1365" s="95"/>
      <c r="D1365" s="90">
        <f>ROUND(D1363+D1364,0)</f>
        <v>0</v>
      </c>
      <c r="E1365" s="90">
        <f>ROUND(E1363+E1364,0)</f>
        <v>0</v>
      </c>
      <c r="F1365" s="90">
        <f>ROUND(F1363+F1364,0)</f>
        <v>0</v>
      </c>
      <c r="G1365" s="90">
        <f>ROUND(G1363+G1364,0)</f>
        <v>0</v>
      </c>
      <c r="H1365" s="90">
        <f>ROUND(H1363+H1364,0)</f>
        <v>0</v>
      </c>
      <c r="L1365" t="str">
        <f t="shared" si="81"/>
        <v>REC only</v>
      </c>
      <c r="M1365" t="str">
        <f t="shared" si="82"/>
        <v>Salmon Falls Wind Park, LLC - Salmon Falls Wind Park</v>
      </c>
      <c r="N1365" t="str">
        <f t="shared" si="80"/>
        <v>Total Quantity from Non REC Eligible Generation</v>
      </c>
    </row>
    <row r="1366" spans="1:14" x14ac:dyDescent="0.25">
      <c r="A1366" s="79"/>
      <c r="B1366" s="79"/>
      <c r="C1366" s="79"/>
      <c r="D1366" s="91"/>
      <c r="E1366" s="91"/>
      <c r="F1366" s="91"/>
      <c r="G1366" s="91"/>
      <c r="H1366" s="92"/>
      <c r="L1366" t="str">
        <f t="shared" si="81"/>
        <v>REC only</v>
      </c>
      <c r="M1366" t="str">
        <f t="shared" si="82"/>
        <v>Salmon Falls Wind Park, LLC - Salmon Falls Wind Park</v>
      </c>
    </row>
    <row r="1367" spans="1:14" ht="18.75" x14ac:dyDescent="0.3">
      <c r="A1367" s="81" t="s">
        <v>149</v>
      </c>
      <c r="B1367" s="79"/>
      <c r="C1367" s="79"/>
      <c r="D1367" s="19">
        <f>E1367-1</f>
        <v>2019</v>
      </c>
      <c r="E1367" s="19">
        <f>F1367-1</f>
        <v>2020</v>
      </c>
      <c r="F1367" s="19">
        <f>G1367-1</f>
        <v>2021</v>
      </c>
      <c r="G1367" s="19">
        <f>H1367-1</f>
        <v>2022</v>
      </c>
      <c r="H1367" s="19">
        <f>nReportingYear</f>
        <v>2023</v>
      </c>
      <c r="L1367" t="str">
        <f t="shared" si="81"/>
        <v>REC only</v>
      </c>
      <c r="M1367" t="str">
        <f t="shared" si="82"/>
        <v>Salmon Falls Wind Park, LLC - Salmon Falls Wind Park</v>
      </c>
    </row>
    <row r="1368" spans="1:14" x14ac:dyDescent="0.25">
      <c r="A1368" s="79"/>
      <c r="B1368" s="2" t="s">
        <v>140</v>
      </c>
      <c r="C1368" s="82"/>
      <c r="D1368" s="83">
        <f>-VLOOKUP($A1354,tblSales,MATCH(D1367,tvSales,0),FALSE)</f>
        <v>0</v>
      </c>
      <c r="E1368" s="83">
        <f>-VLOOKUP($A1354,tblSales,MATCH(E1367,tvSales,0),FALSE)</f>
        <v>0</v>
      </c>
      <c r="F1368" s="83">
        <f>-VLOOKUP($A1354,tblSales,MATCH(F1367,tvSales,0),FALSE)</f>
        <v>0</v>
      </c>
      <c r="G1368" s="83">
        <f>-VLOOKUP($A1354,tblSales,MATCH(G1367,tvSales,0),FALSE)</f>
        <v>0</v>
      </c>
      <c r="H1368" s="84">
        <f>-VLOOKUP($A1354,tblSales,MATCH(H1367,tvSales,0),FALSE)</f>
        <v>0</v>
      </c>
      <c r="L1368" t="str">
        <f t="shared" si="81"/>
        <v>REC only</v>
      </c>
      <c r="M1368" t="str">
        <f t="shared" si="82"/>
        <v>Salmon Falls Wind Park, LLC - Salmon Falls Wind Park</v>
      </c>
      <c r="N1368" t="str">
        <f t="shared" si="80"/>
        <v>Quantity of RECs Sold</v>
      </c>
    </row>
    <row r="1369" spans="1:14" x14ac:dyDescent="0.25">
      <c r="A1369" s="79"/>
      <c r="B1369" s="93" t="s">
        <v>141</v>
      </c>
      <c r="C1369" s="8"/>
      <c r="D1369" s="119">
        <v>0</v>
      </c>
      <c r="E1369" s="119">
        <v>0</v>
      </c>
      <c r="F1369" s="119">
        <v>0</v>
      </c>
      <c r="G1369" s="119">
        <v>0</v>
      </c>
      <c r="H1369" s="120">
        <v>0</v>
      </c>
      <c r="L1369" t="str">
        <f t="shared" si="81"/>
        <v>REC only</v>
      </c>
      <c r="M1369" t="str">
        <f t="shared" si="82"/>
        <v>Salmon Falls Wind Park, LLC - Salmon Falls Wind Park</v>
      </c>
      <c r="N1369" t="str">
        <f t="shared" si="80"/>
        <v>Bonus Incentives Transferred</v>
      </c>
    </row>
    <row r="1370" spans="1:14" x14ac:dyDescent="0.25">
      <c r="A1370" s="79"/>
      <c r="B1370" s="93" t="s">
        <v>142</v>
      </c>
      <c r="D1370" s="121">
        <f>IF(VLOOKUP($A1354,tblFacility,MATCH("Extra Apprenticeship Credit Eligibility",tvFacility,0),FALSE)="Y",ROUND(nApprenticeshipBonus*D1368,0),0)</f>
        <v>0</v>
      </c>
      <c r="E1370" s="122">
        <f>IF(VLOOKUP($A1354,tblFacility,MATCH("Extra Apprenticeship Credit Eligibility",tvFacility,0),FALSE)="Y",ROUND(nApprenticeshipBonus*E1368,0),0)</f>
        <v>0</v>
      </c>
      <c r="F1370" s="122">
        <f>IF(VLOOKUP($A1354,tblFacility,MATCH("Extra Apprenticeship Credit Eligibility",tvFacility,0),FALSE)="Y",ROUND(nApprenticeshipBonus*F1368,0),0)</f>
        <v>0</v>
      </c>
      <c r="G1370" s="122">
        <f>IF(VLOOKUP($A1354,tblFacility,MATCH("Extra Apprenticeship Credit Eligibility",tvFacility,0),FALSE)="Y",ROUND(nApprenticeshipBonus*G1368,0),0)</f>
        <v>0</v>
      </c>
      <c r="H1370" s="123">
        <f>IF(VLOOKUP($A1354,tblFacility,MATCH("Extra Apprenticeship Credit Eligibility",tvFacility,0),FALSE)="Y",ROUND(nApprenticeshipBonus*H1368,0),0)</f>
        <v>0</v>
      </c>
      <c r="L1370" t="str">
        <f t="shared" si="81"/>
        <v>REC only</v>
      </c>
      <c r="M1370" t="str">
        <f t="shared" si="82"/>
        <v>Salmon Falls Wind Park, LLC - Salmon Falls Wind Park</v>
      </c>
      <c r="N1370" t="str">
        <f t="shared" si="80"/>
        <v>Bonus Incentives Not Realized</v>
      </c>
    </row>
    <row r="1371" spans="1:14" x14ac:dyDescent="0.25">
      <c r="A1371" s="79"/>
      <c r="B1371" s="1" t="s">
        <v>143</v>
      </c>
      <c r="C1371" s="79"/>
      <c r="D1371" s="94">
        <f>SUM(D1368:D1370)</f>
        <v>0</v>
      </c>
      <c r="E1371" s="94">
        <f>SUM(E1368:E1370)</f>
        <v>0</v>
      </c>
      <c r="F1371" s="94">
        <f>SUM(F1368:F1370)</f>
        <v>0</v>
      </c>
      <c r="G1371" s="94">
        <f>SUM(G1368:G1370)</f>
        <v>0</v>
      </c>
      <c r="H1371" s="94">
        <f>SUM(H1368:H1370)</f>
        <v>0</v>
      </c>
      <c r="L1371" t="str">
        <f t="shared" si="81"/>
        <v>REC only</v>
      </c>
      <c r="M1371" t="str">
        <f t="shared" si="82"/>
        <v>Salmon Falls Wind Park, LLC - Salmon Falls Wind Park</v>
      </c>
      <c r="N1371" t="str">
        <f t="shared" si="80"/>
        <v>Total Sold / Transferred / Unrealized</v>
      </c>
    </row>
    <row r="1372" spans="1:14" x14ac:dyDescent="0.25">
      <c r="A1372" s="79"/>
      <c r="B1372" s="95"/>
      <c r="C1372" s="79"/>
      <c r="D1372" s="88"/>
      <c r="E1372" s="88"/>
      <c r="F1372" s="88"/>
      <c r="G1372" s="88"/>
      <c r="H1372" s="94"/>
      <c r="L1372" t="str">
        <f t="shared" si="81"/>
        <v>REC only</v>
      </c>
      <c r="M1372" t="str">
        <f t="shared" si="82"/>
        <v>Salmon Falls Wind Park, LLC - Salmon Falls Wind Park</v>
      </c>
    </row>
    <row r="1373" spans="1:14" ht="18.75" x14ac:dyDescent="0.3">
      <c r="A1373" s="81" t="s">
        <v>134</v>
      </c>
      <c r="B1373" s="79"/>
      <c r="C1373" s="79"/>
      <c r="D1373" s="19">
        <f>E1373-1</f>
        <v>2019</v>
      </c>
      <c r="E1373" s="19">
        <f>F1373-1</f>
        <v>2020</v>
      </c>
      <c r="F1373" s="19">
        <f>G1373-1</f>
        <v>2021</v>
      </c>
      <c r="G1373" s="19">
        <f>H1373-1</f>
        <v>2022</v>
      </c>
      <c r="H1373" s="19">
        <f>nReportingYear</f>
        <v>2023</v>
      </c>
      <c r="L1373" t="str">
        <f t="shared" si="81"/>
        <v>REC only</v>
      </c>
      <c r="M1373" t="str">
        <f t="shared" si="82"/>
        <v>Salmon Falls Wind Park, LLC - Salmon Falls Wind Park</v>
      </c>
    </row>
    <row r="1374" spans="1:14" x14ac:dyDescent="0.25">
      <c r="A1374" s="79"/>
      <c r="B1374" s="2" t="str">
        <f>(D1373-1) &amp; " Surplus Applied to " &amp; D1373</f>
        <v>2018 Surplus Applied to 2019</v>
      </c>
      <c r="C1374" s="79"/>
      <c r="D1374" s="96">
        <v>0</v>
      </c>
      <c r="E1374" s="97"/>
      <c r="F1374" s="97"/>
      <c r="G1374" s="97"/>
      <c r="H1374" s="98"/>
      <c r="L1374" t="str">
        <f t="shared" si="81"/>
        <v>REC only</v>
      </c>
      <c r="M1374" t="str">
        <f t="shared" si="82"/>
        <v>Salmon Falls Wind Park, LLC - Salmon Falls Wind Park</v>
      </c>
      <c r="N1374" t="str">
        <f t="shared" si="80"/>
        <v>2018 Surplus Applied to 2019</v>
      </c>
    </row>
    <row r="1375" spans="1:14" x14ac:dyDescent="0.25">
      <c r="A1375" s="79"/>
      <c r="B1375" s="2" t="str">
        <f>D1373 &amp; " Surplus Applied to " &amp; (D1373-1)</f>
        <v>2019 Surplus Applied to 2018</v>
      </c>
      <c r="C1375" s="79"/>
      <c r="D1375" s="99">
        <v>0</v>
      </c>
      <c r="E1375" s="100"/>
      <c r="F1375" s="100"/>
      <c r="G1375" s="100"/>
      <c r="H1375" s="101"/>
      <c r="L1375" t="str">
        <f t="shared" si="81"/>
        <v>REC only</v>
      </c>
      <c r="M1375" t="str">
        <f t="shared" si="82"/>
        <v>Salmon Falls Wind Park, LLC - Salmon Falls Wind Park</v>
      </c>
      <c r="N1375" t="str">
        <f t="shared" si="80"/>
        <v>2019 Surplus Applied to 2018</v>
      </c>
    </row>
    <row r="1376" spans="1:14" x14ac:dyDescent="0.25">
      <c r="A1376" s="79"/>
      <c r="B1376" s="2" t="str">
        <f>(E1373-1) &amp; " Surplus Applied to " &amp; E1373</f>
        <v>2019 Surplus Applied to 2020</v>
      </c>
      <c r="C1376" s="79"/>
      <c r="D1376" s="102">
        <f>-E1376</f>
        <v>-17090</v>
      </c>
      <c r="E1376" s="103">
        <v>17090</v>
      </c>
      <c r="F1376" s="48"/>
      <c r="G1376" s="48"/>
      <c r="H1376" s="49"/>
      <c r="L1376" t="str">
        <f t="shared" si="81"/>
        <v>REC only</v>
      </c>
      <c r="M1376" t="str">
        <f t="shared" si="82"/>
        <v>Salmon Falls Wind Park, LLC - Salmon Falls Wind Park</v>
      </c>
      <c r="N1376" t="str">
        <f t="shared" si="80"/>
        <v>2019 Surplus Applied to 2020</v>
      </c>
    </row>
    <row r="1377" spans="1:14" x14ac:dyDescent="0.25">
      <c r="A1377" s="79"/>
      <c r="B1377" s="2" t="str">
        <f>E1373 &amp; " Surplus Applied to " &amp; (E1373-1)</f>
        <v>2020 Surplus Applied to 2019</v>
      </c>
      <c r="C1377" s="79"/>
      <c r="D1377" s="104">
        <f>-E1377</f>
        <v>0</v>
      </c>
      <c r="E1377" s="105">
        <v>0</v>
      </c>
      <c r="F1377" s="100"/>
      <c r="G1377" s="100"/>
      <c r="H1377" s="101"/>
      <c r="L1377" t="str">
        <f t="shared" si="81"/>
        <v>REC only</v>
      </c>
      <c r="M1377" t="str">
        <f t="shared" si="82"/>
        <v>Salmon Falls Wind Park, LLC - Salmon Falls Wind Park</v>
      </c>
      <c r="N1377" t="str">
        <f t="shared" si="80"/>
        <v>2020 Surplus Applied to 2019</v>
      </c>
    </row>
    <row r="1378" spans="1:14" x14ac:dyDescent="0.25">
      <c r="A1378" s="79"/>
      <c r="B1378" s="2" t="str">
        <f>(F1373-1) &amp; " Surplus Applied to " &amp; F1373</f>
        <v>2020 Surplus Applied to 2021</v>
      </c>
      <c r="C1378" s="79"/>
      <c r="D1378" s="54"/>
      <c r="E1378" s="106">
        <f>-F1378</f>
        <v>0</v>
      </c>
      <c r="F1378" s="51">
        <v>0</v>
      </c>
      <c r="G1378" s="52"/>
      <c r="H1378" s="53"/>
      <c r="L1378" t="str">
        <f t="shared" si="81"/>
        <v>REC only</v>
      </c>
      <c r="M1378" t="str">
        <f t="shared" si="82"/>
        <v>Salmon Falls Wind Park, LLC - Salmon Falls Wind Park</v>
      </c>
      <c r="N1378" t="str">
        <f t="shared" si="80"/>
        <v>2020 Surplus Applied to 2021</v>
      </c>
    </row>
    <row r="1379" spans="1:14" x14ac:dyDescent="0.25">
      <c r="A1379" s="79"/>
      <c r="B1379" s="2" t="str">
        <f>F1373 &amp; " Surplus Applied to " &amp; (F1373-1)</f>
        <v>2021 Surplus Applied to 2020</v>
      </c>
      <c r="C1379" s="79"/>
      <c r="D1379" s="107"/>
      <c r="E1379" s="108">
        <f>-F1379</f>
        <v>0</v>
      </c>
      <c r="F1379" s="105">
        <v>0</v>
      </c>
      <c r="G1379" s="100"/>
      <c r="H1379" s="101"/>
      <c r="L1379" t="str">
        <f t="shared" si="81"/>
        <v>REC only</v>
      </c>
      <c r="M1379" t="str">
        <f t="shared" si="82"/>
        <v>Salmon Falls Wind Park, LLC - Salmon Falls Wind Park</v>
      </c>
      <c r="N1379" t="str">
        <f t="shared" si="80"/>
        <v>2021 Surplus Applied to 2020</v>
      </c>
    </row>
    <row r="1380" spans="1:14" x14ac:dyDescent="0.25">
      <c r="A1380" s="79"/>
      <c r="B1380" s="2" t="str">
        <f>(G1373-1) &amp; " Surplus Applied to " &amp; G1373</f>
        <v>2021 Surplus Applied to 2022</v>
      </c>
      <c r="C1380" s="79"/>
      <c r="D1380" s="54"/>
      <c r="E1380" s="52"/>
      <c r="F1380" s="106">
        <f>-G1380</f>
        <v>0</v>
      </c>
      <c r="G1380" s="51">
        <v>0</v>
      </c>
      <c r="H1380" s="53"/>
      <c r="L1380" t="str">
        <f t="shared" si="81"/>
        <v>REC only</v>
      </c>
      <c r="M1380" t="str">
        <f t="shared" si="82"/>
        <v>Salmon Falls Wind Park, LLC - Salmon Falls Wind Park</v>
      </c>
      <c r="N1380" t="str">
        <f t="shared" si="80"/>
        <v>2021 Surplus Applied to 2022</v>
      </c>
    </row>
    <row r="1381" spans="1:14" x14ac:dyDescent="0.25">
      <c r="A1381" s="79"/>
      <c r="B1381" s="2" t="str">
        <f>G1373 &amp; " Surplus Applied to " &amp; (G1373-1)</f>
        <v>2022 Surplus Applied to 2021</v>
      </c>
      <c r="C1381" s="79"/>
      <c r="D1381" s="107"/>
      <c r="E1381" s="100"/>
      <c r="F1381" s="108">
        <f>-G1381</f>
        <v>0</v>
      </c>
      <c r="G1381" s="105">
        <v>0</v>
      </c>
      <c r="H1381" s="101"/>
      <c r="L1381" t="str">
        <f t="shared" si="81"/>
        <v>REC only</v>
      </c>
      <c r="M1381" t="str">
        <f t="shared" si="82"/>
        <v>Salmon Falls Wind Park, LLC - Salmon Falls Wind Park</v>
      </c>
      <c r="N1381" t="str">
        <f t="shared" si="80"/>
        <v>2022 Surplus Applied to 2021</v>
      </c>
    </row>
    <row r="1382" spans="1:14" x14ac:dyDescent="0.25">
      <c r="A1382" s="79"/>
      <c r="B1382" s="2" t="str">
        <f>(H1373-1) &amp; " Surplus Applied to " &amp; H1373</f>
        <v>2022 Surplus Applied to 2023</v>
      </c>
      <c r="C1382" s="79"/>
      <c r="D1382" s="54"/>
      <c r="E1382" s="52"/>
      <c r="F1382" s="52"/>
      <c r="G1382" s="106">
        <f>-H1382</f>
        <v>0</v>
      </c>
      <c r="H1382" s="55">
        <v>0</v>
      </c>
      <c r="L1382" t="str">
        <f t="shared" si="81"/>
        <v>REC only</v>
      </c>
      <c r="M1382" t="str">
        <f t="shared" si="82"/>
        <v>Salmon Falls Wind Park, LLC - Salmon Falls Wind Park</v>
      </c>
      <c r="N1382" t="str">
        <f t="shared" si="80"/>
        <v>2022 Surplus Applied to 2023</v>
      </c>
    </row>
    <row r="1383" spans="1:14" x14ac:dyDescent="0.25">
      <c r="A1383" s="79"/>
      <c r="B1383" s="2" t="str">
        <f>H1373 &amp; " Surplus Applied to " &amp; (H1373-1)</f>
        <v>2023 Surplus Applied to 2022</v>
      </c>
      <c r="C1383" s="79"/>
      <c r="D1383" s="109"/>
      <c r="E1383" s="110"/>
      <c r="F1383" s="110"/>
      <c r="G1383" s="111">
        <f>-H1383</f>
        <v>0</v>
      </c>
      <c r="H1383" s="112">
        <v>0</v>
      </c>
      <c r="L1383" t="str">
        <f t="shared" si="81"/>
        <v>REC only</v>
      </c>
      <c r="M1383" t="str">
        <f t="shared" si="82"/>
        <v>Salmon Falls Wind Park, LLC - Salmon Falls Wind Park</v>
      </c>
      <c r="N1383" t="str">
        <f t="shared" si="80"/>
        <v>2023 Surplus Applied to 2022</v>
      </c>
    </row>
    <row r="1384" spans="1:14" x14ac:dyDescent="0.25">
      <c r="A1384" s="79"/>
      <c r="B1384" s="1" t="s">
        <v>135</v>
      </c>
      <c r="C1384" s="79"/>
      <c r="D1384" s="94">
        <f>SUM(D1374:D1383)</f>
        <v>-17090</v>
      </c>
      <c r="E1384" s="94">
        <f>SUM(E1374:E1383)</f>
        <v>17090</v>
      </c>
      <c r="F1384" s="94">
        <f>SUM(F1374:F1383)</f>
        <v>0</v>
      </c>
      <c r="G1384" s="94">
        <f>SUM(G1374:G1383)</f>
        <v>0</v>
      </c>
      <c r="H1384" s="94">
        <f>SUM(H1374:H1383)</f>
        <v>0</v>
      </c>
      <c r="L1384" t="str">
        <f t="shared" si="81"/>
        <v>REC only</v>
      </c>
      <c r="M1384" t="str">
        <f t="shared" si="82"/>
        <v>Salmon Falls Wind Park, LLC - Salmon Falls Wind Park</v>
      </c>
      <c r="N1384" t="str">
        <f t="shared" si="80"/>
        <v>Net Surplus Adjustments</v>
      </c>
    </row>
    <row r="1385" spans="1:14" x14ac:dyDescent="0.25">
      <c r="A1385" s="79"/>
      <c r="B1385" s="95"/>
      <c r="C1385" s="79"/>
      <c r="D1385" s="94"/>
      <c r="E1385" s="94"/>
      <c r="F1385" s="94"/>
      <c r="G1385" s="94"/>
      <c r="H1385" s="94"/>
      <c r="L1385" t="str">
        <f t="shared" si="81"/>
        <v>REC only</v>
      </c>
      <c r="M1385" t="str">
        <f t="shared" si="82"/>
        <v>Salmon Falls Wind Park, LLC - Salmon Falls Wind Park</v>
      </c>
    </row>
    <row r="1386" spans="1:14" x14ac:dyDescent="0.25">
      <c r="A1386" s="79"/>
      <c r="B1386" s="1" t="s">
        <v>136</v>
      </c>
      <c r="C1386" s="82"/>
      <c r="D1386" s="113">
        <v>0</v>
      </c>
      <c r="E1386" s="114">
        <v>0</v>
      </c>
      <c r="F1386" s="114">
        <v>0</v>
      </c>
      <c r="G1386" s="114">
        <v>0</v>
      </c>
      <c r="H1386" s="115">
        <v>0</v>
      </c>
      <c r="L1386" t="str">
        <f t="shared" si="81"/>
        <v>REC only</v>
      </c>
      <c r="M1386" t="str">
        <f t="shared" si="82"/>
        <v>Salmon Falls Wind Park, LLC - Salmon Falls Wind Park</v>
      </c>
      <c r="N1386" t="str">
        <f t="shared" si="80"/>
        <v>Adjustment for Events Beyond Control</v>
      </c>
    </row>
    <row r="1387" spans="1:14" x14ac:dyDescent="0.25">
      <c r="A1387" s="79"/>
      <c r="B1387" s="95"/>
      <c r="C1387" s="79"/>
      <c r="D1387" s="94"/>
      <c r="E1387" s="94"/>
      <c r="F1387" s="94"/>
      <c r="G1387" s="94"/>
      <c r="H1387" s="94"/>
      <c r="L1387" t="str">
        <f t="shared" si="81"/>
        <v>REC only</v>
      </c>
      <c r="M1387" t="str">
        <f t="shared" si="82"/>
        <v>Salmon Falls Wind Park, LLC - Salmon Falls Wind Park</v>
      </c>
    </row>
    <row r="1388" spans="1:14" ht="18.75" x14ac:dyDescent="0.3">
      <c r="A1388" s="81" t="s">
        <v>150</v>
      </c>
      <c r="B1388" s="79"/>
      <c r="C1388" s="82"/>
      <c r="D1388" s="116">
        <f>SUM(D1360,D1365,D1371,D1384,D1386)</f>
        <v>0</v>
      </c>
      <c r="E1388" s="116">
        <f>SUM(E1360,E1365,E1371,E1384,E1386)</f>
        <v>17090</v>
      </c>
      <c r="F1388" s="116">
        <f>SUM(F1360,F1365,F1371,F1384,F1386)</f>
        <v>0</v>
      </c>
      <c r="G1388" s="116">
        <f>SUM(G1360,G1365,G1371,G1384,G1386)</f>
        <v>0</v>
      </c>
      <c r="H1388" s="117">
        <f>SUM(H1360,H1365,H1371,H1384,H1386)</f>
        <v>0</v>
      </c>
      <c r="L1388" t="str">
        <f t="shared" si="81"/>
        <v>REC only</v>
      </c>
      <c r="M1388" t="str">
        <f t="shared" si="82"/>
        <v>Salmon Falls Wind Park, LLC - Salmon Falls Wind Park</v>
      </c>
    </row>
    <row r="1389" spans="1:14" x14ac:dyDescent="0.25">
      <c r="A1389" s="79"/>
      <c r="B1389" s="95"/>
      <c r="C1389" s="118" t="s">
        <v>138</v>
      </c>
      <c r="D1389" s="94">
        <v>0</v>
      </c>
      <c r="E1389" s="94">
        <v>17090</v>
      </c>
      <c r="F1389" s="94">
        <v>0</v>
      </c>
      <c r="G1389" s="94">
        <v>0</v>
      </c>
      <c r="H1389" s="94">
        <v>0</v>
      </c>
      <c r="L1389" t="str">
        <f t="shared" si="81"/>
        <v>REC only</v>
      </c>
      <c r="M1389" t="str">
        <f t="shared" si="82"/>
        <v>Salmon Falls Wind Park, LLC - Salmon Falls Wind Park</v>
      </c>
    </row>
    <row r="1390" spans="1:14" x14ac:dyDescent="0.25">
      <c r="A1390" s="79" t="str">
        <f>IF(ISBLANK(VLOOKUP($A1354,tblFacility,MATCH("Notes",tvFacility,0),FALSE)),"",VLOOKUP($A1354,tblFacility,MATCH("Notes",tvFacility,0),FALSE))</f>
        <v/>
      </c>
      <c r="B1390" s="79"/>
      <c r="C1390" s="79"/>
      <c r="D1390" s="80"/>
      <c r="E1390" s="80"/>
      <c r="F1390" s="80"/>
      <c r="G1390" s="80"/>
      <c r="H1390" s="80"/>
      <c r="L1390" t="str">
        <f t="shared" si="81"/>
        <v>REC only</v>
      </c>
      <c r="M1390" t="str">
        <f t="shared" si="82"/>
        <v>Salmon Falls Wind Park, LLC - Salmon Falls Wind Park</v>
      </c>
    </row>
    <row r="1391" spans="1:14" x14ac:dyDescent="0.25">
      <c r="L1391" t="str">
        <f t="shared" si="81"/>
        <v>REC only</v>
      </c>
      <c r="M1391" t="str">
        <f t="shared" si="82"/>
        <v>Salmon Falls Wind Park, LLC - Salmon Falls Wind Park</v>
      </c>
    </row>
    <row r="1392" spans="1:14" ht="21" x14ac:dyDescent="0.35">
      <c r="A1392" s="74">
        <f>A1354+1</f>
        <v>36</v>
      </c>
      <c r="B1392" s="74"/>
      <c r="C1392" s="75" t="str">
        <f>VLOOKUP(A1392,tblFacility,MATCH("Facility Name",tvFacility,0),FALSE)</f>
        <v>Sawtooth Wind Project - Sawtooth Wind Project</v>
      </c>
      <c r="D1392" s="76"/>
      <c r="E1392" s="77"/>
      <c r="F1392" s="77"/>
      <c r="G1392" s="77"/>
      <c r="H1392" s="78"/>
      <c r="L1392" t="str">
        <f t="shared" si="81"/>
        <v>REC only</v>
      </c>
      <c r="M1392" t="str">
        <f>C1392</f>
        <v>Sawtooth Wind Project - Sawtooth Wind Project</v>
      </c>
    </row>
    <row r="1393" spans="1:14" x14ac:dyDescent="0.25">
      <c r="A1393" s="79"/>
      <c r="B1393" s="79"/>
      <c r="C1393" s="79" t="str">
        <f>VLOOKUP(A1392,tblFacility,MATCH("Facility Status",tvFacility,0),FALSE)</f>
        <v>REC only</v>
      </c>
      <c r="D1393" s="80"/>
      <c r="E1393" s="80"/>
      <c r="F1393" s="80"/>
      <c r="G1393" s="80"/>
      <c r="H1393" s="80"/>
      <c r="L1393" t="str">
        <f t="shared" si="81"/>
        <v>REC only</v>
      </c>
      <c r="M1393" t="str">
        <f t="shared" ref="M1393:M1429" si="83">M1392</f>
        <v>Sawtooth Wind Project - Sawtooth Wind Project</v>
      </c>
    </row>
    <row r="1394" spans="1:14" ht="18.75" x14ac:dyDescent="0.3">
      <c r="A1394" s="81" t="s">
        <v>146</v>
      </c>
      <c r="B1394" s="81"/>
      <c r="C1394" s="79"/>
      <c r="D1394" s="19">
        <f>E1394-1</f>
        <v>2019</v>
      </c>
      <c r="E1394" s="19">
        <f>F1394-1</f>
        <v>2020</v>
      </c>
      <c r="F1394" s="19">
        <f>G1394-1</f>
        <v>2021</v>
      </c>
      <c r="G1394" s="19">
        <f>H1394-1</f>
        <v>2022</v>
      </c>
      <c r="H1394" s="19">
        <f>nReportingYear</f>
        <v>2023</v>
      </c>
      <c r="L1394" t="str">
        <f t="shared" si="81"/>
        <v>REC only</v>
      </c>
      <c r="M1394" t="str">
        <f t="shared" si="83"/>
        <v>Sawtooth Wind Project - Sawtooth Wind Project</v>
      </c>
    </row>
    <row r="1395" spans="1:14" x14ac:dyDescent="0.25">
      <c r="A1395" s="79"/>
      <c r="B1395" s="2" t="str">
        <f>"Total MWh Produced from " &amp;C1392</f>
        <v>Total MWh Produced from Sawtooth Wind Project - Sawtooth Wind Project</v>
      </c>
      <c r="C1395" s="82"/>
      <c r="D1395" s="83">
        <f>VLOOKUP($A1392,tblTotalMWh,MATCH(D1394,tvTotalMWh,0),FALSE)</f>
        <v>54367</v>
      </c>
      <c r="E1395" s="83">
        <f>VLOOKUP($A1392,tblTotalMWh,MATCH(E1394,tvTotalMWh,0),FALSE)</f>
        <v>3360</v>
      </c>
      <c r="F1395" s="83">
        <f>VLOOKUP($A1392,tblTotalMWh,MATCH(F1394,tvTotalMWh,0),FALSE)</f>
        <v>0</v>
      </c>
      <c r="G1395" s="83">
        <f>VLOOKUP($A1392,tblTotalMWh,MATCH(G1394,tvTotalMWh,0),FALSE)</f>
        <v>0</v>
      </c>
      <c r="H1395" s="84">
        <f>VLOOKUP($A1392,tblTotalMWh,MATCH(H1394,tvTotalMWh,0),FALSE)</f>
        <v>0</v>
      </c>
      <c r="L1395" t="str">
        <f t="shared" si="81"/>
        <v>REC only</v>
      </c>
      <c r="M1395" t="str">
        <f t="shared" si="83"/>
        <v>Sawtooth Wind Project - Sawtooth Wind Project</v>
      </c>
      <c r="N1395" t="str">
        <f t="shared" si="80"/>
        <v>Total MWh Produced from Sawtooth Wind Project - Sawtooth Wind Project</v>
      </c>
    </row>
    <row r="1396" spans="1:14" x14ac:dyDescent="0.25">
      <c r="A1396" s="79"/>
      <c r="B1396" s="2" t="s">
        <v>105</v>
      </c>
      <c r="C1396" s="82"/>
      <c r="D1396" s="218">
        <f>VLOOKUP($A1392,tblFacility,MATCH("% Qualifying under RCW 19.285",tvFacility,0),FALSE)</f>
        <v>1</v>
      </c>
      <c r="E1396" s="218">
        <f>VLOOKUP($A1392,tblFacility,MATCH("% Qualifying under RCW 19.285",tvFacility,0),FALSE)</f>
        <v>1</v>
      </c>
      <c r="F1396" s="218">
        <f>VLOOKUP($A1392,tblFacility,MATCH("% Qualifying under RCW 19.285",tvFacility,0),FALSE)</f>
        <v>1</v>
      </c>
      <c r="G1396" s="218">
        <f>VLOOKUP($A1392,tblFacility,MATCH("% Qualifying under RCW 19.285",tvFacility,0),FALSE)</f>
        <v>1</v>
      </c>
      <c r="H1396" s="219">
        <f>VLOOKUP($A1392,tblFacility,MATCH("% Qualifying under RCW 19.285",tvFacility,0),FALSE)</f>
        <v>1</v>
      </c>
      <c r="L1396" t="str">
        <f t="shared" si="81"/>
        <v>REC only</v>
      </c>
      <c r="M1396" t="str">
        <f t="shared" si="83"/>
        <v>Sawtooth Wind Project - Sawtooth Wind Project</v>
      </c>
      <c r="N1396" t="str">
        <f t="shared" si="80"/>
        <v>Percent of MWh Qualifying Under RCW 19.285</v>
      </c>
    </row>
    <row r="1397" spans="1:14" x14ac:dyDescent="0.25">
      <c r="A1397" s="79"/>
      <c r="B1397" s="2" t="s">
        <v>147</v>
      </c>
      <c r="C1397" s="82"/>
      <c r="D1397" s="85">
        <f>VLOOKUP($A1392,tblFacility,MATCH("% Qualifying Allocated to WA",tvFacility,0),FALSE)</f>
        <v>1</v>
      </c>
      <c r="E1397" s="85">
        <f>VLOOKUP($A1392,tblFacility,MATCH("% Qualifying Allocated to WA",tvFacility,0),FALSE)</f>
        <v>1</v>
      </c>
      <c r="F1397" s="85">
        <f>VLOOKUP($A1392,tblFacility,MATCH("% Qualifying Allocated to WA",tvFacility,0),FALSE)</f>
        <v>1</v>
      </c>
      <c r="G1397" s="85">
        <f>VLOOKUP($A1392,tblFacility,MATCH("% Qualifying Allocated to WA",tvFacility,0),FALSE)</f>
        <v>1</v>
      </c>
      <c r="H1397" s="86">
        <f>VLOOKUP($A1392,tblFacility,MATCH("% Qualifying Allocated to WA",tvFacility,0),FALSE)</f>
        <v>1</v>
      </c>
      <c r="L1397" t="str">
        <f t="shared" si="81"/>
        <v>REC only</v>
      </c>
      <c r="M1397" t="str">
        <f t="shared" si="83"/>
        <v>Sawtooth Wind Project - Sawtooth Wind Project</v>
      </c>
      <c r="N1397" t="str">
        <f t="shared" si="80"/>
        <v>Percent of Qualifying MWh Allocated to WA</v>
      </c>
    </row>
    <row r="1398" spans="1:14" x14ac:dyDescent="0.25">
      <c r="A1398" s="79"/>
      <c r="B1398" s="1" t="s">
        <v>104</v>
      </c>
      <c r="C1398" s="95"/>
      <c r="D1398" s="220">
        <f>ROUNDDOWN(D1395*D1396*D1397,0)</f>
        <v>54367</v>
      </c>
      <c r="E1398" s="220">
        <f>ROUNDDOWN(E1395*E1396*E1397,0)</f>
        <v>3360</v>
      </c>
      <c r="F1398" s="220">
        <f>ROUNDDOWN(F1395*F1396*F1397,0)</f>
        <v>0</v>
      </c>
      <c r="G1398" s="220">
        <f>ROUNDDOWN(G1395*G1396*G1397,0)</f>
        <v>0</v>
      </c>
      <c r="H1398" s="220">
        <f>ROUNDDOWN(H1395*H1396*H1397,0)</f>
        <v>0</v>
      </c>
      <c r="L1398" t="str">
        <f t="shared" si="81"/>
        <v>REC only</v>
      </c>
      <c r="M1398" t="str">
        <f t="shared" si="83"/>
        <v>Sawtooth Wind Project - Sawtooth Wind Project</v>
      </c>
      <c r="N1398" t="str">
        <f t="shared" si="80"/>
        <v>Eligible MWh Available for RCW 19.285 Compliance</v>
      </c>
    </row>
    <row r="1399" spans="1:14" x14ac:dyDescent="0.25">
      <c r="A1399" s="79"/>
      <c r="B1399" s="79"/>
      <c r="C1399" s="79"/>
      <c r="D1399" s="87"/>
      <c r="E1399" s="87"/>
      <c r="F1399" s="87"/>
      <c r="G1399" s="88"/>
      <c r="H1399" s="89"/>
      <c r="L1399" t="str">
        <f t="shared" si="81"/>
        <v>REC only</v>
      </c>
      <c r="M1399" t="str">
        <f t="shared" si="83"/>
        <v>Sawtooth Wind Project - Sawtooth Wind Project</v>
      </c>
    </row>
    <row r="1400" spans="1:14" ht="18.75" x14ac:dyDescent="0.3">
      <c r="A1400" s="81" t="s">
        <v>148</v>
      </c>
      <c r="B1400" s="79"/>
      <c r="C1400" s="79"/>
      <c r="D1400" s="19">
        <f>E1400-1</f>
        <v>2019</v>
      </c>
      <c r="E1400" s="19">
        <f>F1400-1</f>
        <v>2020</v>
      </c>
      <c r="F1400" s="19">
        <f>G1400-1</f>
        <v>2021</v>
      </c>
      <c r="G1400" s="19">
        <f>H1400-1</f>
        <v>2022</v>
      </c>
      <c r="H1400" s="19">
        <f>nReportingYear</f>
        <v>2023</v>
      </c>
      <c r="L1400" t="str">
        <f t="shared" si="81"/>
        <v>REC only</v>
      </c>
      <c r="M1400" t="str">
        <f t="shared" si="83"/>
        <v>Sawtooth Wind Project - Sawtooth Wind Project</v>
      </c>
    </row>
    <row r="1401" spans="1:14" x14ac:dyDescent="0.25">
      <c r="A1401" s="79"/>
      <c r="B1401" s="2" t="s">
        <v>115</v>
      </c>
      <c r="C1401" s="82"/>
      <c r="D1401" s="124">
        <v>0</v>
      </c>
      <c r="E1401" s="125">
        <v>0</v>
      </c>
      <c r="F1401" s="125">
        <v>0</v>
      </c>
      <c r="G1401" s="125">
        <v>0</v>
      </c>
      <c r="H1401" s="126">
        <v>0</v>
      </c>
      <c r="L1401" t="str">
        <f t="shared" si="81"/>
        <v>REC only</v>
      </c>
      <c r="M1401" t="str">
        <f t="shared" si="83"/>
        <v>Sawtooth Wind Project - Sawtooth Wind Project</v>
      </c>
      <c r="N1401" t="str">
        <f t="shared" si="80"/>
        <v>Extra Apprenticeship Credit</v>
      </c>
    </row>
    <row r="1402" spans="1:14" x14ac:dyDescent="0.25">
      <c r="A1402" s="79"/>
      <c r="B1402" s="2" t="s">
        <v>119</v>
      </c>
      <c r="C1402" s="82"/>
      <c r="D1402" s="29">
        <v>0</v>
      </c>
      <c r="E1402" s="127">
        <v>0</v>
      </c>
      <c r="F1402" s="127">
        <v>0</v>
      </c>
      <c r="G1402" s="127">
        <v>0</v>
      </c>
      <c r="H1402" s="128">
        <v>0</v>
      </c>
      <c r="L1402" t="str">
        <f t="shared" si="81"/>
        <v>REC only</v>
      </c>
      <c r="M1402" t="str">
        <f t="shared" si="83"/>
        <v>Sawtooth Wind Project - Sawtooth Wind Project</v>
      </c>
      <c r="N1402" t="str">
        <f t="shared" si="80"/>
        <v>Distributed Generation Bonus</v>
      </c>
    </row>
    <row r="1403" spans="1:14" x14ac:dyDescent="0.25">
      <c r="A1403" s="79"/>
      <c r="B1403" s="1" t="s">
        <v>120</v>
      </c>
      <c r="C1403" s="95"/>
      <c r="D1403" s="90">
        <f>ROUND(D1401+D1402,0)</f>
        <v>0</v>
      </c>
      <c r="E1403" s="90">
        <f>ROUND(E1401+E1402,0)</f>
        <v>0</v>
      </c>
      <c r="F1403" s="90">
        <f>ROUND(F1401+F1402,0)</f>
        <v>0</v>
      </c>
      <c r="G1403" s="90">
        <f>ROUND(G1401+G1402,0)</f>
        <v>0</v>
      </c>
      <c r="H1403" s="90">
        <f>ROUND(H1401+H1402,0)</f>
        <v>0</v>
      </c>
      <c r="L1403" t="str">
        <f t="shared" si="81"/>
        <v>REC only</v>
      </c>
      <c r="M1403" t="str">
        <f t="shared" si="83"/>
        <v>Sawtooth Wind Project - Sawtooth Wind Project</v>
      </c>
      <c r="N1403" t="str">
        <f t="shared" si="80"/>
        <v>Total Quantity from Non REC Eligible Generation</v>
      </c>
    </row>
    <row r="1404" spans="1:14" x14ac:dyDescent="0.25">
      <c r="A1404" s="79"/>
      <c r="B1404" s="79"/>
      <c r="C1404" s="79"/>
      <c r="D1404" s="91"/>
      <c r="E1404" s="91"/>
      <c r="F1404" s="91"/>
      <c r="G1404" s="91"/>
      <c r="H1404" s="92"/>
      <c r="L1404" t="str">
        <f t="shared" si="81"/>
        <v>REC only</v>
      </c>
      <c r="M1404" t="str">
        <f t="shared" si="83"/>
        <v>Sawtooth Wind Project - Sawtooth Wind Project</v>
      </c>
    </row>
    <row r="1405" spans="1:14" ht="18.75" x14ac:dyDescent="0.3">
      <c r="A1405" s="81" t="s">
        <v>149</v>
      </c>
      <c r="B1405" s="79"/>
      <c r="C1405" s="79"/>
      <c r="D1405" s="19">
        <f>E1405-1</f>
        <v>2019</v>
      </c>
      <c r="E1405" s="19">
        <f>F1405-1</f>
        <v>2020</v>
      </c>
      <c r="F1405" s="19">
        <f>G1405-1</f>
        <v>2021</v>
      </c>
      <c r="G1405" s="19">
        <f>H1405-1</f>
        <v>2022</v>
      </c>
      <c r="H1405" s="19">
        <f>nReportingYear</f>
        <v>2023</v>
      </c>
      <c r="L1405" t="str">
        <f t="shared" si="81"/>
        <v>REC only</v>
      </c>
      <c r="M1405" t="str">
        <f t="shared" si="83"/>
        <v>Sawtooth Wind Project - Sawtooth Wind Project</v>
      </c>
    </row>
    <row r="1406" spans="1:14" x14ac:dyDescent="0.25">
      <c r="A1406" s="79"/>
      <c r="B1406" s="2" t="s">
        <v>140</v>
      </c>
      <c r="C1406" s="82"/>
      <c r="D1406" s="83">
        <f>-VLOOKUP($A1392,tblSales,MATCH(D1405,tvSales,0),FALSE)</f>
        <v>0</v>
      </c>
      <c r="E1406" s="83">
        <f>-VLOOKUP($A1392,tblSales,MATCH(E1405,tvSales,0),FALSE)</f>
        <v>0</v>
      </c>
      <c r="F1406" s="83">
        <f>-VLOOKUP($A1392,tblSales,MATCH(F1405,tvSales,0),FALSE)</f>
        <v>0</v>
      </c>
      <c r="G1406" s="83">
        <f>-VLOOKUP($A1392,tblSales,MATCH(G1405,tvSales,0),FALSE)</f>
        <v>0</v>
      </c>
      <c r="H1406" s="84">
        <f>-VLOOKUP($A1392,tblSales,MATCH(H1405,tvSales,0),FALSE)</f>
        <v>0</v>
      </c>
      <c r="L1406" t="str">
        <f t="shared" si="81"/>
        <v>REC only</v>
      </c>
      <c r="M1406" t="str">
        <f t="shared" si="83"/>
        <v>Sawtooth Wind Project - Sawtooth Wind Project</v>
      </c>
      <c r="N1406" t="str">
        <f t="shared" si="80"/>
        <v>Quantity of RECs Sold</v>
      </c>
    </row>
    <row r="1407" spans="1:14" x14ac:dyDescent="0.25">
      <c r="A1407" s="79"/>
      <c r="B1407" s="93" t="s">
        <v>141</v>
      </c>
      <c r="C1407" s="8"/>
      <c r="D1407" s="119">
        <v>0</v>
      </c>
      <c r="E1407" s="119">
        <v>0</v>
      </c>
      <c r="F1407" s="119">
        <v>0</v>
      </c>
      <c r="G1407" s="119">
        <v>0</v>
      </c>
      <c r="H1407" s="120">
        <v>0</v>
      </c>
      <c r="L1407" t="str">
        <f t="shared" si="81"/>
        <v>REC only</v>
      </c>
      <c r="M1407" t="str">
        <f t="shared" si="83"/>
        <v>Sawtooth Wind Project - Sawtooth Wind Project</v>
      </c>
      <c r="N1407" t="str">
        <f t="shared" ref="N1407:N1462" si="84">B1407</f>
        <v>Bonus Incentives Transferred</v>
      </c>
    </row>
    <row r="1408" spans="1:14" x14ac:dyDescent="0.25">
      <c r="A1408" s="79"/>
      <c r="B1408" s="93" t="s">
        <v>142</v>
      </c>
      <c r="D1408" s="121">
        <f>IF(VLOOKUP($A1392,tblFacility,MATCH("Extra Apprenticeship Credit Eligibility",tvFacility,0),FALSE)="Y",ROUND(nApprenticeshipBonus*D1406,0),0)</f>
        <v>0</v>
      </c>
      <c r="E1408" s="122">
        <f>IF(VLOOKUP($A1392,tblFacility,MATCH("Extra Apprenticeship Credit Eligibility",tvFacility,0),FALSE)="Y",ROUND(nApprenticeshipBonus*E1406,0),0)</f>
        <v>0</v>
      </c>
      <c r="F1408" s="122">
        <f>IF(VLOOKUP($A1392,tblFacility,MATCH("Extra Apprenticeship Credit Eligibility",tvFacility,0),FALSE)="Y",ROUND(nApprenticeshipBonus*F1406,0),0)</f>
        <v>0</v>
      </c>
      <c r="G1408" s="122">
        <f>IF(VLOOKUP($A1392,tblFacility,MATCH("Extra Apprenticeship Credit Eligibility",tvFacility,0),FALSE)="Y",ROUND(nApprenticeshipBonus*G1406,0),0)</f>
        <v>0</v>
      </c>
      <c r="H1408" s="123">
        <f>IF(VLOOKUP($A1392,tblFacility,MATCH("Extra Apprenticeship Credit Eligibility",tvFacility,0),FALSE)="Y",ROUND(nApprenticeshipBonus*H1406,0),0)</f>
        <v>0</v>
      </c>
      <c r="L1408" t="str">
        <f t="shared" ref="L1408:L1471" si="85">VLOOKUP(M1408,$B$5:$D$48,3)</f>
        <v>REC only</v>
      </c>
      <c r="M1408" t="str">
        <f t="shared" si="83"/>
        <v>Sawtooth Wind Project - Sawtooth Wind Project</v>
      </c>
      <c r="N1408" t="str">
        <f t="shared" si="84"/>
        <v>Bonus Incentives Not Realized</v>
      </c>
    </row>
    <row r="1409" spans="1:14" x14ac:dyDescent="0.25">
      <c r="A1409" s="79"/>
      <c r="B1409" s="1" t="s">
        <v>143</v>
      </c>
      <c r="C1409" s="79"/>
      <c r="D1409" s="94">
        <f>SUM(D1406:D1408)</f>
        <v>0</v>
      </c>
      <c r="E1409" s="94">
        <f>SUM(E1406:E1408)</f>
        <v>0</v>
      </c>
      <c r="F1409" s="94">
        <f>SUM(F1406:F1408)</f>
        <v>0</v>
      </c>
      <c r="G1409" s="94">
        <f>SUM(G1406:G1408)</f>
        <v>0</v>
      </c>
      <c r="H1409" s="94">
        <f>SUM(H1406:H1408)</f>
        <v>0</v>
      </c>
      <c r="L1409" t="str">
        <f t="shared" si="85"/>
        <v>REC only</v>
      </c>
      <c r="M1409" t="str">
        <f t="shared" si="83"/>
        <v>Sawtooth Wind Project - Sawtooth Wind Project</v>
      </c>
      <c r="N1409" t="str">
        <f t="shared" si="84"/>
        <v>Total Sold / Transferred / Unrealized</v>
      </c>
    </row>
    <row r="1410" spans="1:14" x14ac:dyDescent="0.25">
      <c r="A1410" s="79"/>
      <c r="B1410" s="95"/>
      <c r="C1410" s="79"/>
      <c r="D1410" s="88"/>
      <c r="E1410" s="88"/>
      <c r="F1410" s="88"/>
      <c r="G1410" s="88"/>
      <c r="H1410" s="94"/>
      <c r="L1410" t="str">
        <f t="shared" si="85"/>
        <v>REC only</v>
      </c>
      <c r="M1410" t="str">
        <f t="shared" si="83"/>
        <v>Sawtooth Wind Project - Sawtooth Wind Project</v>
      </c>
    </row>
    <row r="1411" spans="1:14" ht="18.75" x14ac:dyDescent="0.3">
      <c r="A1411" s="81" t="s">
        <v>134</v>
      </c>
      <c r="B1411" s="79"/>
      <c r="C1411" s="79"/>
      <c r="D1411" s="19">
        <f>E1411-1</f>
        <v>2019</v>
      </c>
      <c r="E1411" s="19">
        <f>F1411-1</f>
        <v>2020</v>
      </c>
      <c r="F1411" s="19">
        <f>G1411-1</f>
        <v>2021</v>
      </c>
      <c r="G1411" s="19">
        <f>H1411-1</f>
        <v>2022</v>
      </c>
      <c r="H1411" s="19">
        <f>nReportingYear</f>
        <v>2023</v>
      </c>
      <c r="L1411" t="str">
        <f t="shared" si="85"/>
        <v>REC only</v>
      </c>
      <c r="M1411" t="str">
        <f t="shared" si="83"/>
        <v>Sawtooth Wind Project - Sawtooth Wind Project</v>
      </c>
    </row>
    <row r="1412" spans="1:14" x14ac:dyDescent="0.25">
      <c r="A1412" s="79"/>
      <c r="B1412" s="2" t="str">
        <f>(D1411-1) &amp; " Surplus Applied to " &amp; D1411</f>
        <v>2018 Surplus Applied to 2019</v>
      </c>
      <c r="C1412" s="79"/>
      <c r="D1412" s="96">
        <v>0</v>
      </c>
      <c r="E1412" s="97"/>
      <c r="F1412" s="97"/>
      <c r="G1412" s="97"/>
      <c r="H1412" s="98"/>
      <c r="L1412" t="str">
        <f t="shared" si="85"/>
        <v>REC only</v>
      </c>
      <c r="M1412" t="str">
        <f t="shared" si="83"/>
        <v>Sawtooth Wind Project - Sawtooth Wind Project</v>
      </c>
      <c r="N1412" t="str">
        <f t="shared" si="84"/>
        <v>2018 Surplus Applied to 2019</v>
      </c>
    </row>
    <row r="1413" spans="1:14" x14ac:dyDescent="0.25">
      <c r="A1413" s="79"/>
      <c r="B1413" s="2" t="str">
        <f>D1411 &amp; " Surplus Applied to " &amp; (D1411-1)</f>
        <v>2019 Surplus Applied to 2018</v>
      </c>
      <c r="C1413" s="79"/>
      <c r="D1413" s="99">
        <v>0</v>
      </c>
      <c r="E1413" s="100"/>
      <c r="F1413" s="100"/>
      <c r="G1413" s="100"/>
      <c r="H1413" s="101"/>
      <c r="L1413" t="str">
        <f t="shared" si="85"/>
        <v>REC only</v>
      </c>
      <c r="M1413" t="str">
        <f t="shared" si="83"/>
        <v>Sawtooth Wind Project - Sawtooth Wind Project</v>
      </c>
      <c r="N1413" t="str">
        <f t="shared" si="84"/>
        <v>2019 Surplus Applied to 2018</v>
      </c>
    </row>
    <row r="1414" spans="1:14" x14ac:dyDescent="0.25">
      <c r="A1414" s="79"/>
      <c r="B1414" s="2" t="str">
        <f>(E1411-1) &amp; " Surplus Applied to " &amp; E1411</f>
        <v>2019 Surplus Applied to 2020</v>
      </c>
      <c r="C1414" s="79"/>
      <c r="D1414" s="102">
        <f>-E1414</f>
        <v>-54367</v>
      </c>
      <c r="E1414" s="103">
        <v>54367</v>
      </c>
      <c r="F1414" s="48"/>
      <c r="G1414" s="48"/>
      <c r="H1414" s="49"/>
      <c r="L1414" t="str">
        <f t="shared" si="85"/>
        <v>REC only</v>
      </c>
      <c r="M1414" t="str">
        <f t="shared" si="83"/>
        <v>Sawtooth Wind Project - Sawtooth Wind Project</v>
      </c>
      <c r="N1414" t="str">
        <f t="shared" si="84"/>
        <v>2019 Surplus Applied to 2020</v>
      </c>
    </row>
    <row r="1415" spans="1:14" x14ac:dyDescent="0.25">
      <c r="A1415" s="79"/>
      <c r="B1415" s="2" t="str">
        <f>E1411 &amp; " Surplus Applied to " &amp; (E1411-1)</f>
        <v>2020 Surplus Applied to 2019</v>
      </c>
      <c r="C1415" s="79"/>
      <c r="D1415" s="104">
        <f>-E1415</f>
        <v>0</v>
      </c>
      <c r="E1415" s="105">
        <v>0</v>
      </c>
      <c r="F1415" s="100"/>
      <c r="G1415" s="100"/>
      <c r="H1415" s="101"/>
      <c r="L1415" t="str">
        <f t="shared" si="85"/>
        <v>REC only</v>
      </c>
      <c r="M1415" t="str">
        <f t="shared" si="83"/>
        <v>Sawtooth Wind Project - Sawtooth Wind Project</v>
      </c>
      <c r="N1415" t="str">
        <f t="shared" si="84"/>
        <v>2020 Surplus Applied to 2019</v>
      </c>
    </row>
    <row r="1416" spans="1:14" x14ac:dyDescent="0.25">
      <c r="A1416" s="79"/>
      <c r="B1416" s="2" t="str">
        <f>(F1411-1) &amp; " Surplus Applied to " &amp; F1411</f>
        <v>2020 Surplus Applied to 2021</v>
      </c>
      <c r="C1416" s="79"/>
      <c r="D1416" s="54"/>
      <c r="E1416" s="106">
        <f>-F1416</f>
        <v>0</v>
      </c>
      <c r="F1416" s="51">
        <v>0</v>
      </c>
      <c r="G1416" s="52"/>
      <c r="H1416" s="53"/>
      <c r="L1416" t="str">
        <f t="shared" si="85"/>
        <v>REC only</v>
      </c>
      <c r="M1416" t="str">
        <f t="shared" si="83"/>
        <v>Sawtooth Wind Project - Sawtooth Wind Project</v>
      </c>
      <c r="N1416" t="str">
        <f t="shared" si="84"/>
        <v>2020 Surplus Applied to 2021</v>
      </c>
    </row>
    <row r="1417" spans="1:14" x14ac:dyDescent="0.25">
      <c r="A1417" s="79"/>
      <c r="B1417" s="2" t="str">
        <f>F1411 &amp; " Surplus Applied to " &amp; (F1411-1)</f>
        <v>2021 Surplus Applied to 2020</v>
      </c>
      <c r="C1417" s="79"/>
      <c r="D1417" s="107"/>
      <c r="E1417" s="108">
        <f>-F1417</f>
        <v>0</v>
      </c>
      <c r="F1417" s="105">
        <v>0</v>
      </c>
      <c r="G1417" s="100"/>
      <c r="H1417" s="101"/>
      <c r="L1417" t="str">
        <f t="shared" si="85"/>
        <v>REC only</v>
      </c>
      <c r="M1417" t="str">
        <f t="shared" si="83"/>
        <v>Sawtooth Wind Project - Sawtooth Wind Project</v>
      </c>
      <c r="N1417" t="str">
        <f t="shared" si="84"/>
        <v>2021 Surplus Applied to 2020</v>
      </c>
    </row>
    <row r="1418" spans="1:14" x14ac:dyDescent="0.25">
      <c r="A1418" s="79"/>
      <c r="B1418" s="2" t="str">
        <f>(G1411-1) &amp; " Surplus Applied to " &amp; G1411</f>
        <v>2021 Surplus Applied to 2022</v>
      </c>
      <c r="C1418" s="79"/>
      <c r="D1418" s="54"/>
      <c r="E1418" s="52"/>
      <c r="F1418" s="106">
        <f>-G1418</f>
        <v>0</v>
      </c>
      <c r="G1418" s="51">
        <v>0</v>
      </c>
      <c r="H1418" s="53"/>
      <c r="L1418" t="str">
        <f t="shared" si="85"/>
        <v>REC only</v>
      </c>
      <c r="M1418" t="str">
        <f t="shared" si="83"/>
        <v>Sawtooth Wind Project - Sawtooth Wind Project</v>
      </c>
      <c r="N1418" t="str">
        <f t="shared" si="84"/>
        <v>2021 Surplus Applied to 2022</v>
      </c>
    </row>
    <row r="1419" spans="1:14" x14ac:dyDescent="0.25">
      <c r="A1419" s="79"/>
      <c r="B1419" s="2" t="str">
        <f>G1411 &amp; " Surplus Applied to " &amp; (G1411-1)</f>
        <v>2022 Surplus Applied to 2021</v>
      </c>
      <c r="C1419" s="79"/>
      <c r="D1419" s="107"/>
      <c r="E1419" s="100"/>
      <c r="F1419" s="108">
        <f>-G1419</f>
        <v>0</v>
      </c>
      <c r="G1419" s="105">
        <v>0</v>
      </c>
      <c r="H1419" s="101"/>
      <c r="L1419" t="str">
        <f t="shared" si="85"/>
        <v>REC only</v>
      </c>
      <c r="M1419" t="str">
        <f t="shared" si="83"/>
        <v>Sawtooth Wind Project - Sawtooth Wind Project</v>
      </c>
      <c r="N1419" t="str">
        <f t="shared" si="84"/>
        <v>2022 Surplus Applied to 2021</v>
      </c>
    </row>
    <row r="1420" spans="1:14" x14ac:dyDescent="0.25">
      <c r="A1420" s="79"/>
      <c r="B1420" s="2" t="str">
        <f>(H1411-1) &amp; " Surplus Applied to " &amp; H1411</f>
        <v>2022 Surplus Applied to 2023</v>
      </c>
      <c r="C1420" s="79"/>
      <c r="D1420" s="54"/>
      <c r="E1420" s="52"/>
      <c r="F1420" s="52"/>
      <c r="G1420" s="106">
        <f>-H1420</f>
        <v>0</v>
      </c>
      <c r="H1420" s="55">
        <v>0</v>
      </c>
      <c r="L1420" t="str">
        <f t="shared" si="85"/>
        <v>REC only</v>
      </c>
      <c r="M1420" t="str">
        <f t="shared" si="83"/>
        <v>Sawtooth Wind Project - Sawtooth Wind Project</v>
      </c>
      <c r="N1420" t="str">
        <f t="shared" si="84"/>
        <v>2022 Surplus Applied to 2023</v>
      </c>
    </row>
    <row r="1421" spans="1:14" x14ac:dyDescent="0.25">
      <c r="A1421" s="79"/>
      <c r="B1421" s="2" t="str">
        <f>H1411 &amp; " Surplus Applied to " &amp; (H1411-1)</f>
        <v>2023 Surplus Applied to 2022</v>
      </c>
      <c r="C1421" s="79"/>
      <c r="D1421" s="109"/>
      <c r="E1421" s="110"/>
      <c r="F1421" s="110"/>
      <c r="G1421" s="111">
        <f>-H1421</f>
        <v>0</v>
      </c>
      <c r="H1421" s="112">
        <v>0</v>
      </c>
      <c r="L1421" t="str">
        <f t="shared" si="85"/>
        <v>REC only</v>
      </c>
      <c r="M1421" t="str">
        <f t="shared" si="83"/>
        <v>Sawtooth Wind Project - Sawtooth Wind Project</v>
      </c>
      <c r="N1421" t="str">
        <f t="shared" si="84"/>
        <v>2023 Surplus Applied to 2022</v>
      </c>
    </row>
    <row r="1422" spans="1:14" x14ac:dyDescent="0.25">
      <c r="A1422" s="79"/>
      <c r="B1422" s="1" t="s">
        <v>135</v>
      </c>
      <c r="C1422" s="79"/>
      <c r="D1422" s="94">
        <f>SUM(D1412:D1421)</f>
        <v>-54367</v>
      </c>
      <c r="E1422" s="94">
        <f>SUM(E1412:E1421)</f>
        <v>54367</v>
      </c>
      <c r="F1422" s="94">
        <f>SUM(F1412:F1421)</f>
        <v>0</v>
      </c>
      <c r="G1422" s="94">
        <f>SUM(G1412:G1421)</f>
        <v>0</v>
      </c>
      <c r="H1422" s="94">
        <f>SUM(H1412:H1421)</f>
        <v>0</v>
      </c>
      <c r="L1422" t="str">
        <f t="shared" si="85"/>
        <v>REC only</v>
      </c>
      <c r="M1422" t="str">
        <f t="shared" si="83"/>
        <v>Sawtooth Wind Project - Sawtooth Wind Project</v>
      </c>
      <c r="N1422" t="str">
        <f t="shared" si="84"/>
        <v>Net Surplus Adjustments</v>
      </c>
    </row>
    <row r="1423" spans="1:14" x14ac:dyDescent="0.25">
      <c r="A1423" s="79"/>
      <c r="B1423" s="95"/>
      <c r="C1423" s="79"/>
      <c r="D1423" s="94"/>
      <c r="E1423" s="94"/>
      <c r="F1423" s="94"/>
      <c r="G1423" s="94"/>
      <c r="H1423" s="94"/>
      <c r="L1423" t="str">
        <f t="shared" si="85"/>
        <v>REC only</v>
      </c>
      <c r="M1423" t="str">
        <f t="shared" si="83"/>
        <v>Sawtooth Wind Project - Sawtooth Wind Project</v>
      </c>
    </row>
    <row r="1424" spans="1:14" x14ac:dyDescent="0.25">
      <c r="A1424" s="79"/>
      <c r="B1424" s="1" t="s">
        <v>136</v>
      </c>
      <c r="C1424" s="82"/>
      <c r="D1424" s="113">
        <v>0</v>
      </c>
      <c r="E1424" s="114">
        <v>0</v>
      </c>
      <c r="F1424" s="114">
        <v>0</v>
      </c>
      <c r="G1424" s="114">
        <v>0</v>
      </c>
      <c r="H1424" s="115">
        <v>0</v>
      </c>
      <c r="L1424" t="str">
        <f t="shared" si="85"/>
        <v>REC only</v>
      </c>
      <c r="M1424" t="str">
        <f t="shared" si="83"/>
        <v>Sawtooth Wind Project - Sawtooth Wind Project</v>
      </c>
      <c r="N1424" t="str">
        <f t="shared" si="84"/>
        <v>Adjustment for Events Beyond Control</v>
      </c>
    </row>
    <row r="1425" spans="1:14" x14ac:dyDescent="0.25">
      <c r="A1425" s="79"/>
      <c r="B1425" s="95"/>
      <c r="C1425" s="79"/>
      <c r="D1425" s="94"/>
      <c r="E1425" s="94"/>
      <c r="F1425" s="94"/>
      <c r="G1425" s="94"/>
      <c r="H1425" s="94"/>
      <c r="L1425" t="str">
        <f t="shared" si="85"/>
        <v>REC only</v>
      </c>
      <c r="M1425" t="str">
        <f t="shared" si="83"/>
        <v>Sawtooth Wind Project - Sawtooth Wind Project</v>
      </c>
    </row>
    <row r="1426" spans="1:14" ht="18.75" x14ac:dyDescent="0.3">
      <c r="A1426" s="81" t="s">
        <v>150</v>
      </c>
      <c r="B1426" s="79"/>
      <c r="C1426" s="82"/>
      <c r="D1426" s="116">
        <f>SUM(D1398,D1403,D1409,D1422,D1424)</f>
        <v>0</v>
      </c>
      <c r="E1426" s="116">
        <f>SUM(E1398,E1403,E1409,E1422,E1424)</f>
        <v>57727</v>
      </c>
      <c r="F1426" s="116">
        <f>SUM(F1398,F1403,F1409,F1422,F1424)</f>
        <v>0</v>
      </c>
      <c r="G1426" s="116">
        <f>SUM(G1398,G1403,G1409,G1422,G1424)</f>
        <v>0</v>
      </c>
      <c r="H1426" s="117">
        <f>SUM(H1398,H1403,H1409,H1422,H1424)</f>
        <v>0</v>
      </c>
      <c r="L1426" t="str">
        <f t="shared" si="85"/>
        <v>REC only</v>
      </c>
      <c r="M1426" t="str">
        <f t="shared" si="83"/>
        <v>Sawtooth Wind Project - Sawtooth Wind Project</v>
      </c>
    </row>
    <row r="1427" spans="1:14" x14ac:dyDescent="0.25">
      <c r="A1427" s="79"/>
      <c r="B1427" s="95"/>
      <c r="C1427" s="118" t="s">
        <v>138</v>
      </c>
      <c r="D1427" s="94">
        <v>0</v>
      </c>
      <c r="E1427" s="94">
        <v>57727</v>
      </c>
      <c r="F1427" s="94">
        <v>0</v>
      </c>
      <c r="G1427" s="94">
        <v>0</v>
      </c>
      <c r="H1427" s="94">
        <v>0</v>
      </c>
      <c r="L1427" t="str">
        <f t="shared" si="85"/>
        <v>REC only</v>
      </c>
      <c r="M1427" t="str">
        <f t="shared" si="83"/>
        <v>Sawtooth Wind Project - Sawtooth Wind Project</v>
      </c>
    </row>
    <row r="1428" spans="1:14" x14ac:dyDescent="0.25">
      <c r="A1428" s="79" t="str">
        <f>IF(ISBLANK(VLOOKUP($A1392,tblFacility,MATCH("Notes",tvFacility,0),FALSE)),"",VLOOKUP($A1392,tblFacility,MATCH("Notes",tvFacility,0),FALSE))</f>
        <v/>
      </c>
      <c r="B1428" s="79"/>
      <c r="C1428" s="79"/>
      <c r="D1428" s="80"/>
      <c r="E1428" s="80"/>
      <c r="F1428" s="80"/>
      <c r="G1428" s="80"/>
      <c r="H1428" s="80"/>
      <c r="L1428" t="str">
        <f t="shared" si="85"/>
        <v>REC only</v>
      </c>
      <c r="M1428" t="str">
        <f t="shared" si="83"/>
        <v>Sawtooth Wind Project - Sawtooth Wind Project</v>
      </c>
    </row>
    <row r="1429" spans="1:14" x14ac:dyDescent="0.25">
      <c r="L1429" t="str">
        <f t="shared" si="85"/>
        <v>REC only</v>
      </c>
      <c r="M1429" t="str">
        <f t="shared" si="83"/>
        <v>Sawtooth Wind Project - Sawtooth Wind Project</v>
      </c>
    </row>
    <row r="1430" spans="1:14" ht="21" x14ac:dyDescent="0.35">
      <c r="A1430" s="74">
        <f>A1392+1</f>
        <v>37</v>
      </c>
      <c r="B1430" s="74"/>
      <c r="C1430" s="75" t="str">
        <f>VLOOKUP(A1430,tblFacility,MATCH("Facility Name",tvFacility,0),FALSE)</f>
        <v>Stateline (WA) - FPL Energy Vansycle LLC</v>
      </c>
      <c r="D1430" s="76"/>
      <c r="E1430" s="77"/>
      <c r="F1430" s="77"/>
      <c r="G1430" s="77"/>
      <c r="H1430" s="78"/>
      <c r="L1430" t="str">
        <f t="shared" si="85"/>
        <v>REC only</v>
      </c>
      <c r="M1430" t="str">
        <f>C1430</f>
        <v>Stateline (WA) - FPL Energy Vansycle LLC</v>
      </c>
    </row>
    <row r="1431" spans="1:14" x14ac:dyDescent="0.25">
      <c r="A1431" s="79"/>
      <c r="B1431" s="79"/>
      <c r="C1431" s="79" t="str">
        <f>VLOOKUP(A1430,tblFacility,MATCH("Facility Status",tvFacility,0),FALSE)</f>
        <v>REC only</v>
      </c>
      <c r="D1431" s="80"/>
      <c r="E1431" s="80"/>
      <c r="F1431" s="80"/>
      <c r="G1431" s="80"/>
      <c r="H1431" s="80"/>
      <c r="L1431" t="str">
        <f t="shared" si="85"/>
        <v>REC only</v>
      </c>
      <c r="M1431" t="str">
        <f t="shared" ref="M1431:M1467" si="86">M1430</f>
        <v>Stateline (WA) - FPL Energy Vansycle LLC</v>
      </c>
    </row>
    <row r="1432" spans="1:14" ht="18.75" x14ac:dyDescent="0.3">
      <c r="A1432" s="81" t="s">
        <v>146</v>
      </c>
      <c r="B1432" s="81"/>
      <c r="C1432" s="79"/>
      <c r="D1432" s="19">
        <f>E1432-1</f>
        <v>2019</v>
      </c>
      <c r="E1432" s="19">
        <f>F1432-1</f>
        <v>2020</v>
      </c>
      <c r="F1432" s="19">
        <f>G1432-1</f>
        <v>2021</v>
      </c>
      <c r="G1432" s="19">
        <f>H1432-1</f>
        <v>2022</v>
      </c>
      <c r="H1432" s="19">
        <f>nReportingYear</f>
        <v>2023</v>
      </c>
      <c r="L1432" t="str">
        <f t="shared" si="85"/>
        <v>REC only</v>
      </c>
      <c r="M1432" t="str">
        <f t="shared" si="86"/>
        <v>Stateline (WA) - FPL Energy Vansycle LLC</v>
      </c>
    </row>
    <row r="1433" spans="1:14" x14ac:dyDescent="0.25">
      <c r="A1433" s="79"/>
      <c r="B1433" s="2" t="str">
        <f>"Total MWh Produced from " &amp;C1430</f>
        <v>Total MWh Produced from Stateline (WA) - FPL Energy Vansycle LLC</v>
      </c>
      <c r="C1433" s="82"/>
      <c r="D1433" s="83">
        <f>VLOOKUP($A1430,tblTotalMWh,MATCH(D1432,tvTotalMWh,0),FALSE)</f>
        <v>2582</v>
      </c>
      <c r="E1433" s="83">
        <f>VLOOKUP($A1430,tblTotalMWh,MATCH(E1432,tvTotalMWh,0),FALSE)</f>
        <v>14659</v>
      </c>
      <c r="F1433" s="83">
        <f>VLOOKUP($A1430,tblTotalMWh,MATCH(F1432,tvTotalMWh,0),FALSE)</f>
        <v>1694</v>
      </c>
      <c r="G1433" s="83">
        <f>VLOOKUP($A1430,tblTotalMWh,MATCH(G1432,tvTotalMWh,0),FALSE)</f>
        <v>0</v>
      </c>
      <c r="H1433" s="84">
        <f>VLOOKUP($A1430,tblTotalMWh,MATCH(H1432,tvTotalMWh,0),FALSE)</f>
        <v>0</v>
      </c>
      <c r="L1433" t="str">
        <f t="shared" si="85"/>
        <v>REC only</v>
      </c>
      <c r="M1433" t="str">
        <f t="shared" si="86"/>
        <v>Stateline (WA) - FPL Energy Vansycle LLC</v>
      </c>
      <c r="N1433" t="str">
        <f t="shared" si="84"/>
        <v>Total MWh Produced from Stateline (WA) - FPL Energy Vansycle LLC</v>
      </c>
    </row>
    <row r="1434" spans="1:14" x14ac:dyDescent="0.25">
      <c r="A1434" s="79"/>
      <c r="B1434" s="2" t="s">
        <v>105</v>
      </c>
      <c r="C1434" s="82"/>
      <c r="D1434" s="218">
        <f>VLOOKUP($A1430,tblFacility,MATCH("% Qualifying under RCW 19.285",tvFacility,0),FALSE)</f>
        <v>1</v>
      </c>
      <c r="E1434" s="218">
        <f>VLOOKUP($A1430,tblFacility,MATCH("% Qualifying under RCW 19.285",tvFacility,0),FALSE)</f>
        <v>1</v>
      </c>
      <c r="F1434" s="218">
        <f>VLOOKUP($A1430,tblFacility,MATCH("% Qualifying under RCW 19.285",tvFacility,0),FALSE)</f>
        <v>1</v>
      </c>
      <c r="G1434" s="218">
        <f>VLOOKUP($A1430,tblFacility,MATCH("% Qualifying under RCW 19.285",tvFacility,0),FALSE)</f>
        <v>1</v>
      </c>
      <c r="H1434" s="219">
        <f>VLOOKUP($A1430,tblFacility,MATCH("% Qualifying under RCW 19.285",tvFacility,0),FALSE)</f>
        <v>1</v>
      </c>
      <c r="L1434" t="str">
        <f t="shared" si="85"/>
        <v>REC only</v>
      </c>
      <c r="M1434" t="str">
        <f t="shared" si="86"/>
        <v>Stateline (WA) - FPL Energy Vansycle LLC</v>
      </c>
      <c r="N1434" t="str">
        <f t="shared" si="84"/>
        <v>Percent of MWh Qualifying Under RCW 19.285</v>
      </c>
    </row>
    <row r="1435" spans="1:14" x14ac:dyDescent="0.25">
      <c r="A1435" s="79"/>
      <c r="B1435" s="2" t="s">
        <v>147</v>
      </c>
      <c r="C1435" s="82"/>
      <c r="D1435" s="85">
        <f>VLOOKUP($A1430,tblFacility,MATCH("% Qualifying Allocated to WA",tvFacility,0),FALSE)</f>
        <v>1</v>
      </c>
      <c r="E1435" s="85">
        <f>VLOOKUP($A1430,tblFacility,MATCH("% Qualifying Allocated to WA",tvFacility,0),FALSE)</f>
        <v>1</v>
      </c>
      <c r="F1435" s="85">
        <f>VLOOKUP($A1430,tblFacility,MATCH("% Qualifying Allocated to WA",tvFacility,0),FALSE)</f>
        <v>1</v>
      </c>
      <c r="G1435" s="85">
        <f>VLOOKUP($A1430,tblFacility,MATCH("% Qualifying Allocated to WA",tvFacility,0),FALSE)</f>
        <v>1</v>
      </c>
      <c r="H1435" s="86">
        <f>VLOOKUP($A1430,tblFacility,MATCH("% Qualifying Allocated to WA",tvFacility,0),FALSE)</f>
        <v>1</v>
      </c>
      <c r="L1435" t="str">
        <f t="shared" si="85"/>
        <v>REC only</v>
      </c>
      <c r="M1435" t="str">
        <f t="shared" si="86"/>
        <v>Stateline (WA) - FPL Energy Vansycle LLC</v>
      </c>
      <c r="N1435" t="str">
        <f t="shared" si="84"/>
        <v>Percent of Qualifying MWh Allocated to WA</v>
      </c>
    </row>
    <row r="1436" spans="1:14" x14ac:dyDescent="0.25">
      <c r="A1436" s="79"/>
      <c r="B1436" s="1" t="s">
        <v>104</v>
      </c>
      <c r="C1436" s="95"/>
      <c r="D1436" s="220">
        <f>ROUNDDOWN(D1433*D1434*D1435,0)</f>
        <v>2582</v>
      </c>
      <c r="E1436" s="220">
        <f>ROUNDDOWN(E1433*E1434*E1435,0)</f>
        <v>14659</v>
      </c>
      <c r="F1436" s="220">
        <f>ROUNDDOWN(F1433*F1434*F1435,0)</f>
        <v>1694</v>
      </c>
      <c r="G1436" s="220">
        <f>ROUNDDOWN(G1433*G1434*G1435,0)</f>
        <v>0</v>
      </c>
      <c r="H1436" s="220">
        <f>ROUNDDOWN(H1433*H1434*H1435,0)</f>
        <v>0</v>
      </c>
      <c r="L1436" t="str">
        <f t="shared" si="85"/>
        <v>REC only</v>
      </c>
      <c r="M1436" t="str">
        <f t="shared" si="86"/>
        <v>Stateline (WA) - FPL Energy Vansycle LLC</v>
      </c>
      <c r="N1436" t="str">
        <f t="shared" si="84"/>
        <v>Eligible MWh Available for RCW 19.285 Compliance</v>
      </c>
    </row>
    <row r="1437" spans="1:14" x14ac:dyDescent="0.25">
      <c r="A1437" s="79"/>
      <c r="B1437" s="79"/>
      <c r="C1437" s="79"/>
      <c r="D1437" s="87"/>
      <c r="E1437" s="87"/>
      <c r="F1437" s="87"/>
      <c r="G1437" s="88"/>
      <c r="H1437" s="89"/>
      <c r="L1437" t="str">
        <f t="shared" si="85"/>
        <v>REC only</v>
      </c>
      <c r="M1437" t="str">
        <f t="shared" si="86"/>
        <v>Stateline (WA) - FPL Energy Vansycle LLC</v>
      </c>
    </row>
    <row r="1438" spans="1:14" ht="18.75" x14ac:dyDescent="0.3">
      <c r="A1438" s="81" t="s">
        <v>148</v>
      </c>
      <c r="B1438" s="79"/>
      <c r="C1438" s="79"/>
      <c r="D1438" s="19">
        <f>E1438-1</f>
        <v>2019</v>
      </c>
      <c r="E1438" s="19">
        <f>F1438-1</f>
        <v>2020</v>
      </c>
      <c r="F1438" s="19">
        <f>G1438-1</f>
        <v>2021</v>
      </c>
      <c r="G1438" s="19">
        <f>H1438-1</f>
        <v>2022</v>
      </c>
      <c r="H1438" s="19">
        <f>nReportingYear</f>
        <v>2023</v>
      </c>
      <c r="L1438" t="str">
        <f t="shared" si="85"/>
        <v>REC only</v>
      </c>
      <c r="M1438" t="str">
        <f t="shared" si="86"/>
        <v>Stateline (WA) - FPL Energy Vansycle LLC</v>
      </c>
    </row>
    <row r="1439" spans="1:14" x14ac:dyDescent="0.25">
      <c r="A1439" s="79"/>
      <c r="B1439" s="2" t="s">
        <v>115</v>
      </c>
      <c r="C1439" s="82"/>
      <c r="D1439" s="124">
        <v>0</v>
      </c>
      <c r="E1439" s="125">
        <v>0</v>
      </c>
      <c r="F1439" s="125">
        <v>0</v>
      </c>
      <c r="G1439" s="125">
        <v>0</v>
      </c>
      <c r="H1439" s="126">
        <v>0</v>
      </c>
      <c r="L1439" t="str">
        <f t="shared" si="85"/>
        <v>REC only</v>
      </c>
      <c r="M1439" t="str">
        <f t="shared" si="86"/>
        <v>Stateline (WA) - FPL Energy Vansycle LLC</v>
      </c>
      <c r="N1439" t="str">
        <f t="shared" si="84"/>
        <v>Extra Apprenticeship Credit</v>
      </c>
    </row>
    <row r="1440" spans="1:14" x14ac:dyDescent="0.25">
      <c r="A1440" s="79"/>
      <c r="B1440" s="2" t="s">
        <v>119</v>
      </c>
      <c r="C1440" s="82"/>
      <c r="D1440" s="29">
        <v>0</v>
      </c>
      <c r="E1440" s="127">
        <v>0</v>
      </c>
      <c r="F1440" s="127">
        <v>0</v>
      </c>
      <c r="G1440" s="127">
        <v>0</v>
      </c>
      <c r="H1440" s="128">
        <v>0</v>
      </c>
      <c r="L1440" t="str">
        <f t="shared" si="85"/>
        <v>REC only</v>
      </c>
      <c r="M1440" t="str">
        <f t="shared" si="86"/>
        <v>Stateline (WA) - FPL Energy Vansycle LLC</v>
      </c>
      <c r="N1440" t="str">
        <f t="shared" si="84"/>
        <v>Distributed Generation Bonus</v>
      </c>
    </row>
    <row r="1441" spans="1:14" x14ac:dyDescent="0.25">
      <c r="A1441" s="79"/>
      <c r="B1441" s="1" t="s">
        <v>120</v>
      </c>
      <c r="C1441" s="95"/>
      <c r="D1441" s="90">
        <f>ROUND(D1439+D1440,0)</f>
        <v>0</v>
      </c>
      <c r="E1441" s="90">
        <f>ROUND(E1439+E1440,0)</f>
        <v>0</v>
      </c>
      <c r="F1441" s="90">
        <f>ROUND(F1439+F1440,0)</f>
        <v>0</v>
      </c>
      <c r="G1441" s="90">
        <f>ROUND(G1439+G1440,0)</f>
        <v>0</v>
      </c>
      <c r="H1441" s="90">
        <f>ROUND(H1439+H1440,0)</f>
        <v>0</v>
      </c>
      <c r="L1441" t="str">
        <f t="shared" si="85"/>
        <v>REC only</v>
      </c>
      <c r="M1441" t="str">
        <f t="shared" si="86"/>
        <v>Stateline (WA) - FPL Energy Vansycle LLC</v>
      </c>
      <c r="N1441" t="str">
        <f t="shared" si="84"/>
        <v>Total Quantity from Non REC Eligible Generation</v>
      </c>
    </row>
    <row r="1442" spans="1:14" x14ac:dyDescent="0.25">
      <c r="A1442" s="79"/>
      <c r="B1442" s="79"/>
      <c r="C1442" s="79"/>
      <c r="D1442" s="91"/>
      <c r="E1442" s="91"/>
      <c r="F1442" s="91"/>
      <c r="G1442" s="91"/>
      <c r="H1442" s="92"/>
      <c r="L1442" t="str">
        <f t="shared" si="85"/>
        <v>REC only</v>
      </c>
      <c r="M1442" t="str">
        <f t="shared" si="86"/>
        <v>Stateline (WA) - FPL Energy Vansycle LLC</v>
      </c>
    </row>
    <row r="1443" spans="1:14" ht="18.75" x14ac:dyDescent="0.3">
      <c r="A1443" s="81" t="s">
        <v>149</v>
      </c>
      <c r="B1443" s="79"/>
      <c r="C1443" s="79"/>
      <c r="D1443" s="19">
        <f>E1443-1</f>
        <v>2019</v>
      </c>
      <c r="E1443" s="19">
        <f>F1443-1</f>
        <v>2020</v>
      </c>
      <c r="F1443" s="19">
        <f>G1443-1</f>
        <v>2021</v>
      </c>
      <c r="G1443" s="19">
        <f>H1443-1</f>
        <v>2022</v>
      </c>
      <c r="H1443" s="19">
        <f>nReportingYear</f>
        <v>2023</v>
      </c>
      <c r="L1443" t="str">
        <f t="shared" si="85"/>
        <v>REC only</v>
      </c>
      <c r="M1443" t="str">
        <f t="shared" si="86"/>
        <v>Stateline (WA) - FPL Energy Vansycle LLC</v>
      </c>
    </row>
    <row r="1444" spans="1:14" x14ac:dyDescent="0.25">
      <c r="A1444" s="79"/>
      <c r="B1444" s="2" t="s">
        <v>140</v>
      </c>
      <c r="C1444" s="82"/>
      <c r="D1444" s="83">
        <f>-VLOOKUP($A1430,tblSales,MATCH(D1443,tvSales,0),FALSE)</f>
        <v>0</v>
      </c>
      <c r="E1444" s="83">
        <f>-VLOOKUP($A1430,tblSales,MATCH(E1443,tvSales,0),FALSE)</f>
        <v>0</v>
      </c>
      <c r="F1444" s="83">
        <f>-VLOOKUP($A1430,tblSales,MATCH(F1443,tvSales,0),FALSE)</f>
        <v>0</v>
      </c>
      <c r="G1444" s="83">
        <f>-VLOOKUP($A1430,tblSales,MATCH(G1443,tvSales,0),FALSE)</f>
        <v>0</v>
      </c>
      <c r="H1444" s="84">
        <f>-VLOOKUP($A1430,tblSales,MATCH(H1443,tvSales,0),FALSE)</f>
        <v>0</v>
      </c>
      <c r="L1444" t="str">
        <f t="shared" si="85"/>
        <v>REC only</v>
      </c>
      <c r="M1444" t="str">
        <f t="shared" si="86"/>
        <v>Stateline (WA) - FPL Energy Vansycle LLC</v>
      </c>
      <c r="N1444" t="str">
        <f t="shared" si="84"/>
        <v>Quantity of RECs Sold</v>
      </c>
    </row>
    <row r="1445" spans="1:14" x14ac:dyDescent="0.25">
      <c r="A1445" s="79"/>
      <c r="B1445" s="93" t="s">
        <v>141</v>
      </c>
      <c r="C1445" s="8"/>
      <c r="D1445" s="119">
        <v>0</v>
      </c>
      <c r="E1445" s="119">
        <v>0</v>
      </c>
      <c r="F1445" s="119">
        <v>0</v>
      </c>
      <c r="G1445" s="119">
        <v>0</v>
      </c>
      <c r="H1445" s="120">
        <v>0</v>
      </c>
      <c r="L1445" t="str">
        <f t="shared" si="85"/>
        <v>REC only</v>
      </c>
      <c r="M1445" t="str">
        <f t="shared" si="86"/>
        <v>Stateline (WA) - FPL Energy Vansycle LLC</v>
      </c>
      <c r="N1445" t="str">
        <f t="shared" si="84"/>
        <v>Bonus Incentives Transferred</v>
      </c>
    </row>
    <row r="1446" spans="1:14" x14ac:dyDescent="0.25">
      <c r="A1446" s="79"/>
      <c r="B1446" s="93" t="s">
        <v>142</v>
      </c>
      <c r="D1446" s="121">
        <f>IF(VLOOKUP($A1430,tblFacility,MATCH("Extra Apprenticeship Credit Eligibility",tvFacility,0),FALSE)="Y",ROUND(nApprenticeshipBonus*D1444,0),0)</f>
        <v>0</v>
      </c>
      <c r="E1446" s="122">
        <f>IF(VLOOKUP($A1430,tblFacility,MATCH("Extra Apprenticeship Credit Eligibility",tvFacility,0),FALSE)="Y",ROUND(nApprenticeshipBonus*E1444,0),0)</f>
        <v>0</v>
      </c>
      <c r="F1446" s="122">
        <f>IF(VLOOKUP($A1430,tblFacility,MATCH("Extra Apprenticeship Credit Eligibility",tvFacility,0),FALSE)="Y",ROUND(nApprenticeshipBonus*F1444,0),0)</f>
        <v>0</v>
      </c>
      <c r="G1446" s="122">
        <f>IF(VLOOKUP($A1430,tblFacility,MATCH("Extra Apprenticeship Credit Eligibility",tvFacility,0),FALSE)="Y",ROUND(nApprenticeshipBonus*G1444,0),0)</f>
        <v>0</v>
      </c>
      <c r="H1446" s="123">
        <f>IF(VLOOKUP($A1430,tblFacility,MATCH("Extra Apprenticeship Credit Eligibility",tvFacility,0),FALSE)="Y",ROUND(nApprenticeshipBonus*H1444,0),0)</f>
        <v>0</v>
      </c>
      <c r="L1446" t="str">
        <f t="shared" si="85"/>
        <v>REC only</v>
      </c>
      <c r="M1446" t="str">
        <f t="shared" si="86"/>
        <v>Stateline (WA) - FPL Energy Vansycle LLC</v>
      </c>
      <c r="N1446" t="str">
        <f t="shared" si="84"/>
        <v>Bonus Incentives Not Realized</v>
      </c>
    </row>
    <row r="1447" spans="1:14" x14ac:dyDescent="0.25">
      <c r="A1447" s="79"/>
      <c r="B1447" s="1" t="s">
        <v>143</v>
      </c>
      <c r="C1447" s="79"/>
      <c r="D1447" s="94">
        <f>SUM(D1444:D1446)</f>
        <v>0</v>
      </c>
      <c r="E1447" s="94">
        <f>SUM(E1444:E1446)</f>
        <v>0</v>
      </c>
      <c r="F1447" s="94">
        <f>SUM(F1444:F1446)</f>
        <v>0</v>
      </c>
      <c r="G1447" s="94">
        <f>SUM(G1444:G1446)</f>
        <v>0</v>
      </c>
      <c r="H1447" s="94">
        <f>SUM(H1444:H1446)</f>
        <v>0</v>
      </c>
      <c r="L1447" t="str">
        <f t="shared" si="85"/>
        <v>REC only</v>
      </c>
      <c r="M1447" t="str">
        <f t="shared" si="86"/>
        <v>Stateline (WA) - FPL Energy Vansycle LLC</v>
      </c>
      <c r="N1447" t="str">
        <f t="shared" si="84"/>
        <v>Total Sold / Transferred / Unrealized</v>
      </c>
    </row>
    <row r="1448" spans="1:14" x14ac:dyDescent="0.25">
      <c r="A1448" s="79"/>
      <c r="B1448" s="95"/>
      <c r="C1448" s="79"/>
      <c r="D1448" s="88"/>
      <c r="E1448" s="88"/>
      <c r="F1448" s="88"/>
      <c r="G1448" s="88"/>
      <c r="H1448" s="94"/>
      <c r="L1448" t="str">
        <f t="shared" si="85"/>
        <v>REC only</v>
      </c>
      <c r="M1448" t="str">
        <f t="shared" si="86"/>
        <v>Stateline (WA) - FPL Energy Vansycle LLC</v>
      </c>
    </row>
    <row r="1449" spans="1:14" ht="18.75" x14ac:dyDescent="0.3">
      <c r="A1449" s="81" t="s">
        <v>134</v>
      </c>
      <c r="B1449" s="79"/>
      <c r="C1449" s="79"/>
      <c r="D1449" s="19">
        <f>E1449-1</f>
        <v>2019</v>
      </c>
      <c r="E1449" s="19">
        <f>F1449-1</f>
        <v>2020</v>
      </c>
      <c r="F1449" s="19">
        <f>G1449-1</f>
        <v>2021</v>
      </c>
      <c r="G1449" s="19">
        <f>H1449-1</f>
        <v>2022</v>
      </c>
      <c r="H1449" s="19">
        <f>nReportingYear</f>
        <v>2023</v>
      </c>
      <c r="L1449" t="str">
        <f t="shared" si="85"/>
        <v>REC only</v>
      </c>
      <c r="M1449" t="str">
        <f t="shared" si="86"/>
        <v>Stateline (WA) - FPL Energy Vansycle LLC</v>
      </c>
    </row>
    <row r="1450" spans="1:14" x14ac:dyDescent="0.25">
      <c r="A1450" s="79"/>
      <c r="B1450" s="2" t="str">
        <f>(D1449-1) &amp; " Surplus Applied to " &amp; D1449</f>
        <v>2018 Surplus Applied to 2019</v>
      </c>
      <c r="C1450" s="79"/>
      <c r="D1450" s="96">
        <v>0</v>
      </c>
      <c r="E1450" s="97"/>
      <c r="F1450" s="97"/>
      <c r="G1450" s="97"/>
      <c r="H1450" s="98"/>
      <c r="L1450" t="str">
        <f t="shared" si="85"/>
        <v>REC only</v>
      </c>
      <c r="M1450" t="str">
        <f t="shared" si="86"/>
        <v>Stateline (WA) - FPL Energy Vansycle LLC</v>
      </c>
      <c r="N1450" t="str">
        <f t="shared" si="84"/>
        <v>2018 Surplus Applied to 2019</v>
      </c>
    </row>
    <row r="1451" spans="1:14" x14ac:dyDescent="0.25">
      <c r="A1451" s="79"/>
      <c r="B1451" s="2" t="str">
        <f>D1449 &amp; " Surplus Applied to " &amp; (D1449-1)</f>
        <v>2019 Surplus Applied to 2018</v>
      </c>
      <c r="C1451" s="79"/>
      <c r="D1451" s="99">
        <v>0</v>
      </c>
      <c r="E1451" s="100"/>
      <c r="F1451" s="100"/>
      <c r="G1451" s="100"/>
      <c r="H1451" s="101"/>
      <c r="L1451" t="str">
        <f t="shared" si="85"/>
        <v>REC only</v>
      </c>
      <c r="M1451" t="str">
        <f t="shared" si="86"/>
        <v>Stateline (WA) - FPL Energy Vansycle LLC</v>
      </c>
      <c r="N1451" t="str">
        <f t="shared" si="84"/>
        <v>2019 Surplus Applied to 2018</v>
      </c>
    </row>
    <row r="1452" spans="1:14" x14ac:dyDescent="0.25">
      <c r="A1452" s="79"/>
      <c r="B1452" s="2" t="str">
        <f>(E1449-1) &amp; " Surplus Applied to " &amp; E1449</f>
        <v>2019 Surplus Applied to 2020</v>
      </c>
      <c r="C1452" s="79"/>
      <c r="D1452" s="102">
        <f>-E1452</f>
        <v>-2582</v>
      </c>
      <c r="E1452" s="103">
        <v>2582</v>
      </c>
      <c r="F1452" s="48"/>
      <c r="G1452" s="48"/>
      <c r="H1452" s="49"/>
      <c r="L1452" t="str">
        <f t="shared" si="85"/>
        <v>REC only</v>
      </c>
      <c r="M1452" t="str">
        <f t="shared" si="86"/>
        <v>Stateline (WA) - FPL Energy Vansycle LLC</v>
      </c>
      <c r="N1452" t="str">
        <f t="shared" si="84"/>
        <v>2019 Surplus Applied to 2020</v>
      </c>
    </row>
    <row r="1453" spans="1:14" x14ac:dyDescent="0.25">
      <c r="A1453" s="79"/>
      <c r="B1453" s="2" t="str">
        <f>E1449 &amp; " Surplus Applied to " &amp; (E1449-1)</f>
        <v>2020 Surplus Applied to 2019</v>
      </c>
      <c r="C1453" s="79"/>
      <c r="D1453" s="104">
        <f>-E1453</f>
        <v>0</v>
      </c>
      <c r="E1453" s="105">
        <v>0</v>
      </c>
      <c r="F1453" s="100"/>
      <c r="G1453" s="100"/>
      <c r="H1453" s="101"/>
      <c r="L1453" t="str">
        <f t="shared" si="85"/>
        <v>REC only</v>
      </c>
      <c r="M1453" t="str">
        <f t="shared" si="86"/>
        <v>Stateline (WA) - FPL Energy Vansycle LLC</v>
      </c>
      <c r="N1453" t="str">
        <f t="shared" si="84"/>
        <v>2020 Surplus Applied to 2019</v>
      </c>
    </row>
    <row r="1454" spans="1:14" x14ac:dyDescent="0.25">
      <c r="A1454" s="79"/>
      <c r="B1454" s="2" t="str">
        <f>(F1449-1) &amp; " Surplus Applied to " &amp; F1449</f>
        <v>2020 Surplus Applied to 2021</v>
      </c>
      <c r="C1454" s="79"/>
      <c r="D1454" s="54"/>
      <c r="E1454" s="106">
        <f>-F1454</f>
        <v>0</v>
      </c>
      <c r="F1454" s="51">
        <v>0</v>
      </c>
      <c r="G1454" s="52"/>
      <c r="H1454" s="53"/>
      <c r="L1454" t="str">
        <f t="shared" si="85"/>
        <v>REC only</v>
      </c>
      <c r="M1454" t="str">
        <f t="shared" si="86"/>
        <v>Stateline (WA) - FPL Energy Vansycle LLC</v>
      </c>
      <c r="N1454" t="str">
        <f t="shared" si="84"/>
        <v>2020 Surplus Applied to 2021</v>
      </c>
    </row>
    <row r="1455" spans="1:14" x14ac:dyDescent="0.25">
      <c r="A1455" s="79"/>
      <c r="B1455" s="2" t="str">
        <f>F1449 &amp; " Surplus Applied to " &amp; (F1449-1)</f>
        <v>2021 Surplus Applied to 2020</v>
      </c>
      <c r="C1455" s="79"/>
      <c r="D1455" s="107"/>
      <c r="E1455" s="108">
        <f>-F1455</f>
        <v>0</v>
      </c>
      <c r="F1455" s="105">
        <v>0</v>
      </c>
      <c r="G1455" s="100"/>
      <c r="H1455" s="101"/>
      <c r="L1455" t="str">
        <f t="shared" si="85"/>
        <v>REC only</v>
      </c>
      <c r="M1455" t="str">
        <f t="shared" si="86"/>
        <v>Stateline (WA) - FPL Energy Vansycle LLC</v>
      </c>
      <c r="N1455" t="str">
        <f t="shared" si="84"/>
        <v>2021 Surplus Applied to 2020</v>
      </c>
    </row>
    <row r="1456" spans="1:14" x14ac:dyDescent="0.25">
      <c r="A1456" s="79"/>
      <c r="B1456" s="2" t="str">
        <f>(G1449-1) &amp; " Surplus Applied to " &amp; G1449</f>
        <v>2021 Surplus Applied to 2022</v>
      </c>
      <c r="C1456" s="79"/>
      <c r="D1456" s="54"/>
      <c r="E1456" s="52"/>
      <c r="F1456" s="106">
        <f>-G1456</f>
        <v>0</v>
      </c>
      <c r="G1456" s="51">
        <v>0</v>
      </c>
      <c r="H1456" s="53"/>
      <c r="L1456" t="str">
        <f t="shared" si="85"/>
        <v>REC only</v>
      </c>
      <c r="M1456" t="str">
        <f t="shared" si="86"/>
        <v>Stateline (WA) - FPL Energy Vansycle LLC</v>
      </c>
      <c r="N1456" t="str">
        <f t="shared" si="84"/>
        <v>2021 Surplus Applied to 2022</v>
      </c>
    </row>
    <row r="1457" spans="1:14" x14ac:dyDescent="0.25">
      <c r="A1457" s="79"/>
      <c r="B1457" s="2" t="str">
        <f>G1449 &amp; " Surplus Applied to " &amp; (G1449-1)</f>
        <v>2022 Surplus Applied to 2021</v>
      </c>
      <c r="C1457" s="79"/>
      <c r="D1457" s="107"/>
      <c r="E1457" s="100"/>
      <c r="F1457" s="108">
        <f>-G1457</f>
        <v>0</v>
      </c>
      <c r="G1457" s="105">
        <v>0</v>
      </c>
      <c r="H1457" s="101"/>
      <c r="L1457" t="str">
        <f t="shared" si="85"/>
        <v>REC only</v>
      </c>
      <c r="M1457" t="str">
        <f t="shared" si="86"/>
        <v>Stateline (WA) - FPL Energy Vansycle LLC</v>
      </c>
      <c r="N1457" t="str">
        <f t="shared" si="84"/>
        <v>2022 Surplus Applied to 2021</v>
      </c>
    </row>
    <row r="1458" spans="1:14" x14ac:dyDescent="0.25">
      <c r="A1458" s="79"/>
      <c r="B1458" s="2" t="str">
        <f>(H1449-1) &amp; " Surplus Applied to " &amp; H1449</f>
        <v>2022 Surplus Applied to 2023</v>
      </c>
      <c r="C1458" s="79"/>
      <c r="D1458" s="54"/>
      <c r="E1458" s="52"/>
      <c r="F1458" s="52"/>
      <c r="G1458" s="106">
        <f>-H1458</f>
        <v>0</v>
      </c>
      <c r="H1458" s="55">
        <v>0</v>
      </c>
      <c r="L1458" t="str">
        <f t="shared" si="85"/>
        <v>REC only</v>
      </c>
      <c r="M1458" t="str">
        <f t="shared" si="86"/>
        <v>Stateline (WA) - FPL Energy Vansycle LLC</v>
      </c>
      <c r="N1458" t="str">
        <f t="shared" si="84"/>
        <v>2022 Surplus Applied to 2023</v>
      </c>
    </row>
    <row r="1459" spans="1:14" x14ac:dyDescent="0.25">
      <c r="A1459" s="79"/>
      <c r="B1459" s="2" t="str">
        <f>H1449 &amp; " Surplus Applied to " &amp; (H1449-1)</f>
        <v>2023 Surplus Applied to 2022</v>
      </c>
      <c r="C1459" s="79"/>
      <c r="D1459" s="109"/>
      <c r="E1459" s="110"/>
      <c r="F1459" s="110"/>
      <c r="G1459" s="111">
        <f>-H1459</f>
        <v>0</v>
      </c>
      <c r="H1459" s="112">
        <v>0</v>
      </c>
      <c r="L1459" t="str">
        <f t="shared" si="85"/>
        <v>REC only</v>
      </c>
      <c r="M1459" t="str">
        <f t="shared" si="86"/>
        <v>Stateline (WA) - FPL Energy Vansycle LLC</v>
      </c>
      <c r="N1459" t="str">
        <f t="shared" si="84"/>
        <v>2023 Surplus Applied to 2022</v>
      </c>
    </row>
    <row r="1460" spans="1:14" x14ac:dyDescent="0.25">
      <c r="A1460" s="79"/>
      <c r="B1460" s="1" t="s">
        <v>135</v>
      </c>
      <c r="C1460" s="79"/>
      <c r="D1460" s="94">
        <f>SUM(D1450:D1459)</f>
        <v>-2582</v>
      </c>
      <c r="E1460" s="94">
        <f>SUM(E1450:E1459)</f>
        <v>2582</v>
      </c>
      <c r="F1460" s="94">
        <f>SUM(F1450:F1459)</f>
        <v>0</v>
      </c>
      <c r="G1460" s="94">
        <f>SUM(G1450:G1459)</f>
        <v>0</v>
      </c>
      <c r="H1460" s="94">
        <f>SUM(H1450:H1459)</f>
        <v>0</v>
      </c>
      <c r="L1460" t="str">
        <f t="shared" si="85"/>
        <v>REC only</v>
      </c>
      <c r="M1460" t="str">
        <f t="shared" si="86"/>
        <v>Stateline (WA) - FPL Energy Vansycle LLC</v>
      </c>
      <c r="N1460" t="str">
        <f t="shared" si="84"/>
        <v>Net Surplus Adjustments</v>
      </c>
    </row>
    <row r="1461" spans="1:14" x14ac:dyDescent="0.25">
      <c r="A1461" s="79"/>
      <c r="B1461" s="95"/>
      <c r="C1461" s="79"/>
      <c r="D1461" s="94"/>
      <c r="E1461" s="94"/>
      <c r="F1461" s="94"/>
      <c r="G1461" s="94"/>
      <c r="H1461" s="94"/>
      <c r="L1461" t="str">
        <f t="shared" si="85"/>
        <v>REC only</v>
      </c>
      <c r="M1461" t="str">
        <f t="shared" si="86"/>
        <v>Stateline (WA) - FPL Energy Vansycle LLC</v>
      </c>
    </row>
    <row r="1462" spans="1:14" x14ac:dyDescent="0.25">
      <c r="A1462" s="79"/>
      <c r="B1462" s="1" t="s">
        <v>136</v>
      </c>
      <c r="C1462" s="82"/>
      <c r="D1462" s="113">
        <v>0</v>
      </c>
      <c r="E1462" s="114">
        <v>0</v>
      </c>
      <c r="F1462" s="114">
        <v>0</v>
      </c>
      <c r="G1462" s="114">
        <v>0</v>
      </c>
      <c r="H1462" s="115">
        <v>0</v>
      </c>
      <c r="L1462" t="str">
        <f t="shared" si="85"/>
        <v>REC only</v>
      </c>
      <c r="M1462" t="str">
        <f t="shared" si="86"/>
        <v>Stateline (WA) - FPL Energy Vansycle LLC</v>
      </c>
      <c r="N1462" t="str">
        <f t="shared" si="84"/>
        <v>Adjustment for Events Beyond Control</v>
      </c>
    </row>
    <row r="1463" spans="1:14" x14ac:dyDescent="0.25">
      <c r="A1463" s="79"/>
      <c r="B1463" s="95"/>
      <c r="C1463" s="79"/>
      <c r="D1463" s="94"/>
      <c r="E1463" s="94"/>
      <c r="F1463" s="94"/>
      <c r="G1463" s="94"/>
      <c r="H1463" s="94"/>
      <c r="L1463" t="str">
        <f t="shared" si="85"/>
        <v>REC only</v>
      </c>
      <c r="M1463" t="str">
        <f t="shared" si="86"/>
        <v>Stateline (WA) - FPL Energy Vansycle LLC</v>
      </c>
    </row>
    <row r="1464" spans="1:14" ht="18.75" x14ac:dyDescent="0.3">
      <c r="A1464" s="81" t="s">
        <v>150</v>
      </c>
      <c r="B1464" s="79"/>
      <c r="C1464" s="82"/>
      <c r="D1464" s="116">
        <f>SUM(D1436,D1441,D1447,D1460,D1462)</f>
        <v>0</v>
      </c>
      <c r="E1464" s="116">
        <f>SUM(E1436,E1441,E1447,E1460,E1462)</f>
        <v>17241</v>
      </c>
      <c r="F1464" s="116">
        <f>SUM(F1436,F1441,F1447,F1460,F1462)</f>
        <v>1694</v>
      </c>
      <c r="G1464" s="116">
        <f>SUM(G1436,G1441,G1447,G1460,G1462)</f>
        <v>0</v>
      </c>
      <c r="H1464" s="117">
        <f>SUM(H1436,H1441,H1447,H1460,H1462)</f>
        <v>0</v>
      </c>
      <c r="L1464" t="str">
        <f t="shared" si="85"/>
        <v>REC only</v>
      </c>
      <c r="M1464" t="str">
        <f t="shared" si="86"/>
        <v>Stateline (WA) - FPL Energy Vansycle LLC</v>
      </c>
    </row>
    <row r="1465" spans="1:14" x14ac:dyDescent="0.25">
      <c r="A1465" s="79"/>
      <c r="B1465" s="95"/>
      <c r="C1465" s="118" t="s">
        <v>138</v>
      </c>
      <c r="D1465" s="94">
        <v>0</v>
      </c>
      <c r="E1465" s="94">
        <v>17241</v>
      </c>
      <c r="F1465" s="94">
        <v>1694</v>
      </c>
      <c r="G1465" s="94">
        <v>0</v>
      </c>
      <c r="H1465" s="94">
        <v>0</v>
      </c>
      <c r="L1465" t="str">
        <f t="shared" si="85"/>
        <v>REC only</v>
      </c>
      <c r="M1465" t="str">
        <f t="shared" si="86"/>
        <v>Stateline (WA) - FPL Energy Vansycle LLC</v>
      </c>
    </row>
    <row r="1466" spans="1:14" x14ac:dyDescent="0.25">
      <c r="A1466" s="79" t="str">
        <f>IF(ISBLANK(VLOOKUP($A1430,tblFacility,MATCH("Notes",tvFacility,0),FALSE)),"",VLOOKUP($A1430,tblFacility,MATCH("Notes",tvFacility,0),FALSE))</f>
        <v/>
      </c>
      <c r="B1466" s="79"/>
      <c r="C1466" s="79"/>
      <c r="D1466" s="80"/>
      <c r="E1466" s="80"/>
      <c r="F1466" s="80"/>
      <c r="G1466" s="80"/>
      <c r="H1466" s="80"/>
      <c r="L1466" t="str">
        <f t="shared" si="85"/>
        <v>REC only</v>
      </c>
      <c r="M1466" t="str">
        <f t="shared" si="86"/>
        <v>Stateline (WA) - FPL Energy Vansycle LLC</v>
      </c>
    </row>
    <row r="1467" spans="1:14" x14ac:dyDescent="0.25">
      <c r="L1467" t="str">
        <f t="shared" si="85"/>
        <v>REC only</v>
      </c>
      <c r="M1467" t="str">
        <f t="shared" si="86"/>
        <v>Stateline (WA) - FPL Energy Vansycle LLC</v>
      </c>
    </row>
    <row r="1468" spans="1:14" ht="21" x14ac:dyDescent="0.35">
      <c r="A1468" s="74">
        <f>A1430+1</f>
        <v>38</v>
      </c>
      <c r="B1468" s="74"/>
      <c r="C1468" s="75" t="str">
        <f>VLOOKUP(A1468,tblFacility,MATCH("Facility Name",tvFacility,0),FALSE)</f>
        <v>stimson lumber-plummer - stimson-plummer</v>
      </c>
      <c r="D1468" s="76"/>
      <c r="E1468" s="77"/>
      <c r="F1468" s="77"/>
      <c r="G1468" s="77"/>
      <c r="H1468" s="78"/>
      <c r="L1468" t="str">
        <f t="shared" si="85"/>
        <v>REC only</v>
      </c>
      <c r="M1468" t="str">
        <f>C1468</f>
        <v>stimson lumber-plummer - stimson-plummer</v>
      </c>
    </row>
    <row r="1469" spans="1:14" x14ac:dyDescent="0.25">
      <c r="A1469" s="79"/>
      <c r="B1469" s="79"/>
      <c r="C1469" s="79" t="str">
        <f>VLOOKUP(A1468,tblFacility,MATCH("Facility Status",tvFacility,0),FALSE)</f>
        <v>REC only</v>
      </c>
      <c r="D1469" s="80"/>
      <c r="E1469" s="80"/>
      <c r="F1469" s="80"/>
      <c r="G1469" s="80"/>
      <c r="H1469" s="80"/>
      <c r="L1469" t="str">
        <f t="shared" si="85"/>
        <v>REC only</v>
      </c>
      <c r="M1469" t="str">
        <f t="shared" ref="M1469:M1505" si="87">M1468</f>
        <v>stimson lumber-plummer - stimson-plummer</v>
      </c>
    </row>
    <row r="1470" spans="1:14" ht="18.75" x14ac:dyDescent="0.3">
      <c r="A1470" s="81" t="s">
        <v>146</v>
      </c>
      <c r="B1470" s="81"/>
      <c r="C1470" s="79"/>
      <c r="D1470" s="19">
        <f>E1470-1</f>
        <v>2019</v>
      </c>
      <c r="E1470" s="19">
        <f>F1470-1</f>
        <v>2020</v>
      </c>
      <c r="F1470" s="19">
        <f>G1470-1</f>
        <v>2021</v>
      </c>
      <c r="G1470" s="19">
        <f>H1470-1</f>
        <v>2022</v>
      </c>
      <c r="H1470" s="19">
        <f>nReportingYear</f>
        <v>2023</v>
      </c>
      <c r="L1470" t="str">
        <f t="shared" si="85"/>
        <v>REC only</v>
      </c>
      <c r="M1470" t="str">
        <f t="shared" si="87"/>
        <v>stimson lumber-plummer - stimson-plummer</v>
      </c>
    </row>
    <row r="1471" spans="1:14" x14ac:dyDescent="0.25">
      <c r="A1471" s="79"/>
      <c r="B1471" s="2" t="str">
        <f>"Total MWh Produced from " &amp;C1468</f>
        <v>Total MWh Produced from stimson lumber-plummer - stimson-plummer</v>
      </c>
      <c r="C1471" s="82"/>
      <c r="D1471" s="83">
        <f>VLOOKUP($A1468,tblTotalMWh,MATCH(D1470,tvTotalMWh,0),FALSE)</f>
        <v>0</v>
      </c>
      <c r="E1471" s="83">
        <f>VLOOKUP($A1468,tblTotalMWh,MATCH(E1470,tvTotalMWh,0),FALSE)</f>
        <v>25723</v>
      </c>
      <c r="F1471" s="83">
        <f>VLOOKUP($A1468,tblTotalMWh,MATCH(F1470,tvTotalMWh,0),FALSE)</f>
        <v>0</v>
      </c>
      <c r="G1471" s="83">
        <f>VLOOKUP($A1468,tblTotalMWh,MATCH(G1470,tvTotalMWh,0),FALSE)</f>
        <v>0</v>
      </c>
      <c r="H1471" s="84">
        <f>VLOOKUP($A1468,tblTotalMWh,MATCH(H1470,tvTotalMWh,0),FALSE)</f>
        <v>0</v>
      </c>
      <c r="L1471" t="str">
        <f t="shared" si="85"/>
        <v>REC only</v>
      </c>
      <c r="M1471" t="str">
        <f t="shared" si="87"/>
        <v>stimson lumber-plummer - stimson-plummer</v>
      </c>
      <c r="N1471" t="str">
        <f t="shared" ref="N1471:N1534" si="88">B1471</f>
        <v>Total MWh Produced from stimson lumber-plummer - stimson-plummer</v>
      </c>
    </row>
    <row r="1472" spans="1:14" x14ac:dyDescent="0.25">
      <c r="A1472" s="79"/>
      <c r="B1472" s="2" t="s">
        <v>105</v>
      </c>
      <c r="C1472" s="82"/>
      <c r="D1472" s="218">
        <f>VLOOKUP($A1468,tblFacility,MATCH("% Qualifying under RCW 19.285",tvFacility,0),FALSE)</f>
        <v>1</v>
      </c>
      <c r="E1472" s="218">
        <f>VLOOKUP($A1468,tblFacility,MATCH("% Qualifying under RCW 19.285",tvFacility,0),FALSE)</f>
        <v>1</v>
      </c>
      <c r="F1472" s="218">
        <f>VLOOKUP($A1468,tblFacility,MATCH("% Qualifying under RCW 19.285",tvFacility,0),FALSE)</f>
        <v>1</v>
      </c>
      <c r="G1472" s="218">
        <f>VLOOKUP($A1468,tblFacility,MATCH("% Qualifying under RCW 19.285",tvFacility,0),FALSE)</f>
        <v>1</v>
      </c>
      <c r="H1472" s="219">
        <f>VLOOKUP($A1468,tblFacility,MATCH("% Qualifying under RCW 19.285",tvFacility,0),FALSE)</f>
        <v>1</v>
      </c>
      <c r="L1472" t="str">
        <f t="shared" ref="L1472:L1535" si="89">VLOOKUP(M1472,$B$5:$D$48,3)</f>
        <v>REC only</v>
      </c>
      <c r="M1472" t="str">
        <f t="shared" si="87"/>
        <v>stimson lumber-plummer - stimson-plummer</v>
      </c>
      <c r="N1472" t="str">
        <f t="shared" si="88"/>
        <v>Percent of MWh Qualifying Under RCW 19.285</v>
      </c>
    </row>
    <row r="1473" spans="1:14" x14ac:dyDescent="0.25">
      <c r="A1473" s="79"/>
      <c r="B1473" s="2" t="s">
        <v>147</v>
      </c>
      <c r="C1473" s="82"/>
      <c r="D1473" s="85">
        <f>VLOOKUP($A1468,tblFacility,MATCH("% Qualifying Allocated to WA",tvFacility,0),FALSE)</f>
        <v>1</v>
      </c>
      <c r="E1473" s="85">
        <f>VLOOKUP($A1468,tblFacility,MATCH("% Qualifying Allocated to WA",tvFacility,0),FALSE)</f>
        <v>1</v>
      </c>
      <c r="F1473" s="85">
        <f>VLOOKUP($A1468,tblFacility,MATCH("% Qualifying Allocated to WA",tvFacility,0),FALSE)</f>
        <v>1</v>
      </c>
      <c r="G1473" s="85">
        <f>VLOOKUP($A1468,tblFacility,MATCH("% Qualifying Allocated to WA",tvFacility,0),FALSE)</f>
        <v>1</v>
      </c>
      <c r="H1473" s="86">
        <f>VLOOKUP($A1468,tblFacility,MATCH("% Qualifying Allocated to WA",tvFacility,0),FALSE)</f>
        <v>1</v>
      </c>
      <c r="L1473" t="str">
        <f t="shared" si="89"/>
        <v>REC only</v>
      </c>
      <c r="M1473" t="str">
        <f t="shared" si="87"/>
        <v>stimson lumber-plummer - stimson-plummer</v>
      </c>
      <c r="N1473" t="str">
        <f t="shared" si="88"/>
        <v>Percent of Qualifying MWh Allocated to WA</v>
      </c>
    </row>
    <row r="1474" spans="1:14" x14ac:dyDescent="0.25">
      <c r="A1474" s="79"/>
      <c r="B1474" s="1" t="s">
        <v>104</v>
      </c>
      <c r="C1474" s="95"/>
      <c r="D1474" s="220">
        <f>ROUNDDOWN(D1471*D1472*D1473,0)</f>
        <v>0</v>
      </c>
      <c r="E1474" s="220">
        <f>ROUNDDOWN(E1471*E1472*E1473,0)</f>
        <v>25723</v>
      </c>
      <c r="F1474" s="220">
        <f>ROUNDDOWN(F1471*F1472*F1473,0)</f>
        <v>0</v>
      </c>
      <c r="G1474" s="220">
        <f>ROUNDDOWN(G1471*G1472*G1473,0)</f>
        <v>0</v>
      </c>
      <c r="H1474" s="220">
        <f>ROUNDDOWN(H1471*H1472*H1473,0)</f>
        <v>0</v>
      </c>
      <c r="L1474" t="str">
        <f t="shared" si="89"/>
        <v>REC only</v>
      </c>
      <c r="M1474" t="str">
        <f t="shared" si="87"/>
        <v>stimson lumber-plummer - stimson-plummer</v>
      </c>
      <c r="N1474" t="str">
        <f t="shared" si="88"/>
        <v>Eligible MWh Available for RCW 19.285 Compliance</v>
      </c>
    </row>
    <row r="1475" spans="1:14" x14ac:dyDescent="0.25">
      <c r="A1475" s="79"/>
      <c r="B1475" s="79"/>
      <c r="C1475" s="79"/>
      <c r="D1475" s="87"/>
      <c r="E1475" s="87"/>
      <c r="F1475" s="87"/>
      <c r="G1475" s="88"/>
      <c r="H1475" s="89"/>
      <c r="L1475" t="str">
        <f t="shared" si="89"/>
        <v>REC only</v>
      </c>
      <c r="M1475" t="str">
        <f t="shared" si="87"/>
        <v>stimson lumber-plummer - stimson-plummer</v>
      </c>
    </row>
    <row r="1476" spans="1:14" ht="18.75" x14ac:dyDescent="0.3">
      <c r="A1476" s="81" t="s">
        <v>148</v>
      </c>
      <c r="B1476" s="79"/>
      <c r="C1476" s="79"/>
      <c r="D1476" s="19">
        <f>E1476-1</f>
        <v>2019</v>
      </c>
      <c r="E1476" s="19">
        <f>F1476-1</f>
        <v>2020</v>
      </c>
      <c r="F1476" s="19">
        <f>G1476-1</f>
        <v>2021</v>
      </c>
      <c r="G1476" s="19">
        <f>H1476-1</f>
        <v>2022</v>
      </c>
      <c r="H1476" s="19">
        <f>nReportingYear</f>
        <v>2023</v>
      </c>
      <c r="L1476" t="str">
        <f t="shared" si="89"/>
        <v>REC only</v>
      </c>
      <c r="M1476" t="str">
        <f t="shared" si="87"/>
        <v>stimson lumber-plummer - stimson-plummer</v>
      </c>
    </row>
    <row r="1477" spans="1:14" x14ac:dyDescent="0.25">
      <c r="A1477" s="79"/>
      <c r="B1477" s="2" t="s">
        <v>115</v>
      </c>
      <c r="C1477" s="82"/>
      <c r="D1477" s="124">
        <v>0</v>
      </c>
      <c r="E1477" s="125">
        <v>0</v>
      </c>
      <c r="F1477" s="125">
        <v>0</v>
      </c>
      <c r="G1477" s="125">
        <v>0</v>
      </c>
      <c r="H1477" s="126">
        <v>0</v>
      </c>
      <c r="L1477" t="str">
        <f t="shared" si="89"/>
        <v>REC only</v>
      </c>
      <c r="M1477" t="str">
        <f t="shared" si="87"/>
        <v>stimson lumber-plummer - stimson-plummer</v>
      </c>
      <c r="N1477" t="str">
        <f t="shared" si="88"/>
        <v>Extra Apprenticeship Credit</v>
      </c>
    </row>
    <row r="1478" spans="1:14" x14ac:dyDescent="0.25">
      <c r="A1478" s="79"/>
      <c r="B1478" s="2" t="s">
        <v>119</v>
      </c>
      <c r="C1478" s="82"/>
      <c r="D1478" s="29">
        <v>0</v>
      </c>
      <c r="E1478" s="127">
        <v>0</v>
      </c>
      <c r="F1478" s="127">
        <v>0</v>
      </c>
      <c r="G1478" s="127">
        <v>0</v>
      </c>
      <c r="H1478" s="128">
        <v>0</v>
      </c>
      <c r="L1478" t="str">
        <f t="shared" si="89"/>
        <v>REC only</v>
      </c>
      <c r="M1478" t="str">
        <f t="shared" si="87"/>
        <v>stimson lumber-plummer - stimson-plummer</v>
      </c>
      <c r="N1478" t="str">
        <f t="shared" si="88"/>
        <v>Distributed Generation Bonus</v>
      </c>
    </row>
    <row r="1479" spans="1:14" x14ac:dyDescent="0.25">
      <c r="A1479" s="79"/>
      <c r="B1479" s="1" t="s">
        <v>120</v>
      </c>
      <c r="C1479" s="95"/>
      <c r="D1479" s="90">
        <f>ROUND(D1477+D1478,0)</f>
        <v>0</v>
      </c>
      <c r="E1479" s="90">
        <f>ROUND(E1477+E1478,0)</f>
        <v>0</v>
      </c>
      <c r="F1479" s="90">
        <f>ROUND(F1477+F1478,0)</f>
        <v>0</v>
      </c>
      <c r="G1479" s="90">
        <f>ROUND(G1477+G1478,0)</f>
        <v>0</v>
      </c>
      <c r="H1479" s="90">
        <f>ROUND(H1477+H1478,0)</f>
        <v>0</v>
      </c>
      <c r="L1479" t="str">
        <f t="shared" si="89"/>
        <v>REC only</v>
      </c>
      <c r="M1479" t="str">
        <f t="shared" si="87"/>
        <v>stimson lumber-plummer - stimson-plummer</v>
      </c>
      <c r="N1479" t="str">
        <f t="shared" si="88"/>
        <v>Total Quantity from Non REC Eligible Generation</v>
      </c>
    </row>
    <row r="1480" spans="1:14" x14ac:dyDescent="0.25">
      <c r="A1480" s="79"/>
      <c r="B1480" s="79"/>
      <c r="C1480" s="79"/>
      <c r="D1480" s="91"/>
      <c r="E1480" s="91"/>
      <c r="F1480" s="91"/>
      <c r="G1480" s="91"/>
      <c r="H1480" s="92"/>
      <c r="L1480" t="str">
        <f t="shared" si="89"/>
        <v>REC only</v>
      </c>
      <c r="M1480" t="str">
        <f t="shared" si="87"/>
        <v>stimson lumber-plummer - stimson-plummer</v>
      </c>
    </row>
    <row r="1481" spans="1:14" ht="18.75" x14ac:dyDescent="0.3">
      <c r="A1481" s="81" t="s">
        <v>149</v>
      </c>
      <c r="B1481" s="79"/>
      <c r="C1481" s="79"/>
      <c r="D1481" s="19">
        <f>E1481-1</f>
        <v>2019</v>
      </c>
      <c r="E1481" s="19">
        <f>F1481-1</f>
        <v>2020</v>
      </c>
      <c r="F1481" s="19">
        <f>G1481-1</f>
        <v>2021</v>
      </c>
      <c r="G1481" s="19">
        <f>H1481-1</f>
        <v>2022</v>
      </c>
      <c r="H1481" s="19">
        <f>nReportingYear</f>
        <v>2023</v>
      </c>
      <c r="L1481" t="str">
        <f t="shared" si="89"/>
        <v>REC only</v>
      </c>
      <c r="M1481" t="str">
        <f t="shared" si="87"/>
        <v>stimson lumber-plummer - stimson-plummer</v>
      </c>
    </row>
    <row r="1482" spans="1:14" x14ac:dyDescent="0.25">
      <c r="A1482" s="79"/>
      <c r="B1482" s="2" t="s">
        <v>140</v>
      </c>
      <c r="C1482" s="82"/>
      <c r="D1482" s="83">
        <f>-VLOOKUP($A1468,tblSales,MATCH(D1481,tvSales,0),FALSE)</f>
        <v>0</v>
      </c>
      <c r="E1482" s="83">
        <f>-VLOOKUP($A1468,tblSales,MATCH(E1481,tvSales,0),FALSE)</f>
        <v>0</v>
      </c>
      <c r="F1482" s="83">
        <f>-VLOOKUP($A1468,tblSales,MATCH(F1481,tvSales,0),FALSE)</f>
        <v>0</v>
      </c>
      <c r="G1482" s="83">
        <f>-VLOOKUP($A1468,tblSales,MATCH(G1481,tvSales,0),FALSE)</f>
        <v>0</v>
      </c>
      <c r="H1482" s="84">
        <f>-VLOOKUP($A1468,tblSales,MATCH(H1481,tvSales,0),FALSE)</f>
        <v>0</v>
      </c>
      <c r="L1482" t="str">
        <f t="shared" si="89"/>
        <v>REC only</v>
      </c>
      <c r="M1482" t="str">
        <f t="shared" si="87"/>
        <v>stimson lumber-plummer - stimson-plummer</v>
      </c>
      <c r="N1482" t="str">
        <f t="shared" si="88"/>
        <v>Quantity of RECs Sold</v>
      </c>
    </row>
    <row r="1483" spans="1:14" x14ac:dyDescent="0.25">
      <c r="A1483" s="79"/>
      <c r="B1483" s="93" t="s">
        <v>141</v>
      </c>
      <c r="C1483" s="8"/>
      <c r="D1483" s="119">
        <v>0</v>
      </c>
      <c r="E1483" s="119">
        <v>0</v>
      </c>
      <c r="F1483" s="119">
        <v>0</v>
      </c>
      <c r="G1483" s="119">
        <v>0</v>
      </c>
      <c r="H1483" s="120">
        <v>0</v>
      </c>
      <c r="L1483" t="str">
        <f t="shared" si="89"/>
        <v>REC only</v>
      </c>
      <c r="M1483" t="str">
        <f t="shared" si="87"/>
        <v>stimson lumber-plummer - stimson-plummer</v>
      </c>
      <c r="N1483" t="str">
        <f t="shared" si="88"/>
        <v>Bonus Incentives Transferred</v>
      </c>
    </row>
    <row r="1484" spans="1:14" x14ac:dyDescent="0.25">
      <c r="A1484" s="79"/>
      <c r="B1484" s="93" t="s">
        <v>142</v>
      </c>
      <c r="D1484" s="121">
        <f>IF(VLOOKUP($A1468,tblFacility,MATCH("Extra Apprenticeship Credit Eligibility",tvFacility,0),FALSE)="Y",ROUND(nApprenticeshipBonus*D1482,0),0)</f>
        <v>0</v>
      </c>
      <c r="E1484" s="122">
        <f>IF(VLOOKUP($A1468,tblFacility,MATCH("Extra Apprenticeship Credit Eligibility",tvFacility,0),FALSE)="Y",ROUND(nApprenticeshipBonus*E1482,0),0)</f>
        <v>0</v>
      </c>
      <c r="F1484" s="122">
        <f>IF(VLOOKUP($A1468,tblFacility,MATCH("Extra Apprenticeship Credit Eligibility",tvFacility,0),FALSE)="Y",ROUND(nApprenticeshipBonus*F1482,0),0)</f>
        <v>0</v>
      </c>
      <c r="G1484" s="122">
        <f>IF(VLOOKUP($A1468,tblFacility,MATCH("Extra Apprenticeship Credit Eligibility",tvFacility,0),FALSE)="Y",ROUND(nApprenticeshipBonus*G1482,0),0)</f>
        <v>0</v>
      </c>
      <c r="H1484" s="123">
        <f>IF(VLOOKUP($A1468,tblFacility,MATCH("Extra Apprenticeship Credit Eligibility",tvFacility,0),FALSE)="Y",ROUND(nApprenticeshipBonus*H1482,0),0)</f>
        <v>0</v>
      </c>
      <c r="L1484" t="str">
        <f t="shared" si="89"/>
        <v>REC only</v>
      </c>
      <c r="M1484" t="str">
        <f t="shared" si="87"/>
        <v>stimson lumber-plummer - stimson-plummer</v>
      </c>
      <c r="N1484" t="str">
        <f t="shared" si="88"/>
        <v>Bonus Incentives Not Realized</v>
      </c>
    </row>
    <row r="1485" spans="1:14" x14ac:dyDescent="0.25">
      <c r="A1485" s="79"/>
      <c r="B1485" s="1" t="s">
        <v>143</v>
      </c>
      <c r="C1485" s="79"/>
      <c r="D1485" s="94">
        <f>SUM(D1482:D1484)</f>
        <v>0</v>
      </c>
      <c r="E1485" s="94">
        <f>SUM(E1482:E1484)</f>
        <v>0</v>
      </c>
      <c r="F1485" s="94">
        <f>SUM(F1482:F1484)</f>
        <v>0</v>
      </c>
      <c r="G1485" s="94">
        <f>SUM(G1482:G1484)</f>
        <v>0</v>
      </c>
      <c r="H1485" s="94">
        <f>SUM(H1482:H1484)</f>
        <v>0</v>
      </c>
      <c r="L1485" t="str">
        <f t="shared" si="89"/>
        <v>REC only</v>
      </c>
      <c r="M1485" t="str">
        <f t="shared" si="87"/>
        <v>stimson lumber-plummer - stimson-plummer</v>
      </c>
      <c r="N1485" t="str">
        <f t="shared" si="88"/>
        <v>Total Sold / Transferred / Unrealized</v>
      </c>
    </row>
    <row r="1486" spans="1:14" x14ac:dyDescent="0.25">
      <c r="A1486" s="79"/>
      <c r="B1486" s="95"/>
      <c r="C1486" s="79"/>
      <c r="D1486" s="88"/>
      <c r="E1486" s="88"/>
      <c r="F1486" s="88"/>
      <c r="G1486" s="88"/>
      <c r="H1486" s="94"/>
      <c r="L1486" t="str">
        <f t="shared" si="89"/>
        <v>REC only</v>
      </c>
      <c r="M1486" t="str">
        <f t="shared" si="87"/>
        <v>stimson lumber-plummer - stimson-plummer</v>
      </c>
    </row>
    <row r="1487" spans="1:14" ht="18.75" x14ac:dyDescent="0.3">
      <c r="A1487" s="81" t="s">
        <v>134</v>
      </c>
      <c r="B1487" s="79"/>
      <c r="C1487" s="79"/>
      <c r="D1487" s="19">
        <f>E1487-1</f>
        <v>2019</v>
      </c>
      <c r="E1487" s="19">
        <f>F1487-1</f>
        <v>2020</v>
      </c>
      <c r="F1487" s="19">
        <f>G1487-1</f>
        <v>2021</v>
      </c>
      <c r="G1487" s="19">
        <f>H1487-1</f>
        <v>2022</v>
      </c>
      <c r="H1487" s="19">
        <f>nReportingYear</f>
        <v>2023</v>
      </c>
      <c r="L1487" t="str">
        <f t="shared" si="89"/>
        <v>REC only</v>
      </c>
      <c r="M1487" t="str">
        <f t="shared" si="87"/>
        <v>stimson lumber-plummer - stimson-plummer</v>
      </c>
    </row>
    <row r="1488" spans="1:14" x14ac:dyDescent="0.25">
      <c r="A1488" s="79"/>
      <c r="B1488" s="2" t="str">
        <f>(D1487-1) &amp; " Surplus Applied to " &amp; D1487</f>
        <v>2018 Surplus Applied to 2019</v>
      </c>
      <c r="C1488" s="79"/>
      <c r="D1488" s="96">
        <v>0</v>
      </c>
      <c r="E1488" s="97"/>
      <c r="F1488" s="97"/>
      <c r="G1488" s="97"/>
      <c r="H1488" s="98"/>
      <c r="L1488" t="str">
        <f t="shared" si="89"/>
        <v>REC only</v>
      </c>
      <c r="M1488" t="str">
        <f t="shared" si="87"/>
        <v>stimson lumber-plummer - stimson-plummer</v>
      </c>
      <c r="N1488" t="str">
        <f t="shared" si="88"/>
        <v>2018 Surplus Applied to 2019</v>
      </c>
    </row>
    <row r="1489" spans="1:14" x14ac:dyDescent="0.25">
      <c r="A1489" s="79"/>
      <c r="B1489" s="2" t="str">
        <f>D1487 &amp; " Surplus Applied to " &amp; (D1487-1)</f>
        <v>2019 Surplus Applied to 2018</v>
      </c>
      <c r="C1489" s="79"/>
      <c r="D1489" s="99">
        <v>0</v>
      </c>
      <c r="E1489" s="100"/>
      <c r="F1489" s="100"/>
      <c r="G1489" s="100"/>
      <c r="H1489" s="101"/>
      <c r="L1489" t="str">
        <f t="shared" si="89"/>
        <v>REC only</v>
      </c>
      <c r="M1489" t="str">
        <f t="shared" si="87"/>
        <v>stimson lumber-plummer - stimson-plummer</v>
      </c>
      <c r="N1489" t="str">
        <f t="shared" si="88"/>
        <v>2019 Surplus Applied to 2018</v>
      </c>
    </row>
    <row r="1490" spans="1:14" x14ac:dyDescent="0.25">
      <c r="A1490" s="79"/>
      <c r="B1490" s="2" t="str">
        <f>(E1487-1) &amp; " Surplus Applied to " &amp; E1487</f>
        <v>2019 Surplus Applied to 2020</v>
      </c>
      <c r="C1490" s="79"/>
      <c r="D1490" s="102">
        <f>-E1490</f>
        <v>0</v>
      </c>
      <c r="E1490" s="103">
        <v>0</v>
      </c>
      <c r="F1490" s="48"/>
      <c r="G1490" s="48"/>
      <c r="H1490" s="49"/>
      <c r="L1490" t="str">
        <f t="shared" si="89"/>
        <v>REC only</v>
      </c>
      <c r="M1490" t="str">
        <f t="shared" si="87"/>
        <v>stimson lumber-plummer - stimson-plummer</v>
      </c>
      <c r="N1490" t="str">
        <f t="shared" si="88"/>
        <v>2019 Surplus Applied to 2020</v>
      </c>
    </row>
    <row r="1491" spans="1:14" x14ac:dyDescent="0.25">
      <c r="A1491" s="79"/>
      <c r="B1491" s="2" t="str">
        <f>E1487 &amp; " Surplus Applied to " &amp; (E1487-1)</f>
        <v>2020 Surplus Applied to 2019</v>
      </c>
      <c r="C1491" s="79"/>
      <c r="D1491" s="104">
        <f>-E1491</f>
        <v>0</v>
      </c>
      <c r="E1491" s="105">
        <v>0</v>
      </c>
      <c r="F1491" s="100"/>
      <c r="G1491" s="100"/>
      <c r="H1491" s="101"/>
      <c r="L1491" t="str">
        <f t="shared" si="89"/>
        <v>REC only</v>
      </c>
      <c r="M1491" t="str">
        <f t="shared" si="87"/>
        <v>stimson lumber-plummer - stimson-plummer</v>
      </c>
      <c r="N1491" t="str">
        <f t="shared" si="88"/>
        <v>2020 Surplus Applied to 2019</v>
      </c>
    </row>
    <row r="1492" spans="1:14" x14ac:dyDescent="0.25">
      <c r="A1492" s="79"/>
      <c r="B1492" s="2" t="str">
        <f>(F1487-1) &amp; " Surplus Applied to " &amp; F1487</f>
        <v>2020 Surplus Applied to 2021</v>
      </c>
      <c r="C1492" s="79"/>
      <c r="D1492" s="54"/>
      <c r="E1492" s="106">
        <f>-F1492</f>
        <v>0</v>
      </c>
      <c r="F1492" s="51">
        <v>0</v>
      </c>
      <c r="G1492" s="52"/>
      <c r="H1492" s="53"/>
      <c r="L1492" t="str">
        <f t="shared" si="89"/>
        <v>REC only</v>
      </c>
      <c r="M1492" t="str">
        <f t="shared" si="87"/>
        <v>stimson lumber-plummer - stimson-plummer</v>
      </c>
      <c r="N1492" t="str">
        <f t="shared" si="88"/>
        <v>2020 Surplus Applied to 2021</v>
      </c>
    </row>
    <row r="1493" spans="1:14" x14ac:dyDescent="0.25">
      <c r="A1493" s="79"/>
      <c r="B1493" s="2" t="str">
        <f>F1487 &amp; " Surplus Applied to " &amp; (F1487-1)</f>
        <v>2021 Surplus Applied to 2020</v>
      </c>
      <c r="C1493" s="79"/>
      <c r="D1493" s="107"/>
      <c r="E1493" s="108">
        <f>-F1493</f>
        <v>0</v>
      </c>
      <c r="F1493" s="105">
        <v>0</v>
      </c>
      <c r="G1493" s="100"/>
      <c r="H1493" s="101"/>
      <c r="L1493" t="str">
        <f t="shared" si="89"/>
        <v>REC only</v>
      </c>
      <c r="M1493" t="str">
        <f t="shared" si="87"/>
        <v>stimson lumber-plummer - stimson-plummer</v>
      </c>
      <c r="N1493" t="str">
        <f t="shared" si="88"/>
        <v>2021 Surplus Applied to 2020</v>
      </c>
    </row>
    <row r="1494" spans="1:14" x14ac:dyDescent="0.25">
      <c r="A1494" s="79"/>
      <c r="B1494" s="2" t="str">
        <f>(G1487-1) &amp; " Surplus Applied to " &amp; G1487</f>
        <v>2021 Surplus Applied to 2022</v>
      </c>
      <c r="C1494" s="79"/>
      <c r="D1494" s="54"/>
      <c r="E1494" s="52"/>
      <c r="F1494" s="106">
        <f>-G1494</f>
        <v>0</v>
      </c>
      <c r="G1494" s="51">
        <v>0</v>
      </c>
      <c r="H1494" s="53"/>
      <c r="L1494" t="str">
        <f t="shared" si="89"/>
        <v>REC only</v>
      </c>
      <c r="M1494" t="str">
        <f t="shared" si="87"/>
        <v>stimson lumber-plummer - stimson-plummer</v>
      </c>
      <c r="N1494" t="str">
        <f t="shared" si="88"/>
        <v>2021 Surplus Applied to 2022</v>
      </c>
    </row>
    <row r="1495" spans="1:14" x14ac:dyDescent="0.25">
      <c r="A1495" s="79"/>
      <c r="B1495" s="2" t="str">
        <f>G1487 &amp; " Surplus Applied to " &amp; (G1487-1)</f>
        <v>2022 Surplus Applied to 2021</v>
      </c>
      <c r="C1495" s="79"/>
      <c r="D1495" s="107"/>
      <c r="E1495" s="100"/>
      <c r="F1495" s="108">
        <f>-G1495</f>
        <v>0</v>
      </c>
      <c r="G1495" s="105">
        <v>0</v>
      </c>
      <c r="H1495" s="101"/>
      <c r="L1495" t="str">
        <f t="shared" si="89"/>
        <v>REC only</v>
      </c>
      <c r="M1495" t="str">
        <f t="shared" si="87"/>
        <v>stimson lumber-plummer - stimson-plummer</v>
      </c>
      <c r="N1495" t="str">
        <f t="shared" si="88"/>
        <v>2022 Surplus Applied to 2021</v>
      </c>
    </row>
    <row r="1496" spans="1:14" x14ac:dyDescent="0.25">
      <c r="A1496" s="79"/>
      <c r="B1496" s="2" t="str">
        <f>(H1487-1) &amp; " Surplus Applied to " &amp; H1487</f>
        <v>2022 Surplus Applied to 2023</v>
      </c>
      <c r="C1496" s="79"/>
      <c r="D1496" s="54"/>
      <c r="E1496" s="52"/>
      <c r="F1496" s="52"/>
      <c r="G1496" s="106">
        <f>-H1496</f>
        <v>0</v>
      </c>
      <c r="H1496" s="55">
        <v>0</v>
      </c>
      <c r="L1496" t="str">
        <f t="shared" si="89"/>
        <v>REC only</v>
      </c>
      <c r="M1496" t="str">
        <f t="shared" si="87"/>
        <v>stimson lumber-plummer - stimson-plummer</v>
      </c>
      <c r="N1496" t="str">
        <f t="shared" si="88"/>
        <v>2022 Surplus Applied to 2023</v>
      </c>
    </row>
    <row r="1497" spans="1:14" x14ac:dyDescent="0.25">
      <c r="A1497" s="79"/>
      <c r="B1497" s="2" t="str">
        <f>H1487 &amp; " Surplus Applied to " &amp; (H1487-1)</f>
        <v>2023 Surplus Applied to 2022</v>
      </c>
      <c r="C1497" s="79"/>
      <c r="D1497" s="109"/>
      <c r="E1497" s="110"/>
      <c r="F1497" s="110"/>
      <c r="G1497" s="111">
        <f>-H1497</f>
        <v>0</v>
      </c>
      <c r="H1497" s="112">
        <v>0</v>
      </c>
      <c r="L1497" t="str">
        <f t="shared" si="89"/>
        <v>REC only</v>
      </c>
      <c r="M1497" t="str">
        <f t="shared" si="87"/>
        <v>stimson lumber-plummer - stimson-plummer</v>
      </c>
      <c r="N1497" t="str">
        <f t="shared" si="88"/>
        <v>2023 Surplus Applied to 2022</v>
      </c>
    </row>
    <row r="1498" spans="1:14" x14ac:dyDescent="0.25">
      <c r="A1498" s="79"/>
      <c r="B1498" s="1" t="s">
        <v>135</v>
      </c>
      <c r="C1498" s="79"/>
      <c r="D1498" s="94">
        <f>SUM(D1488:D1497)</f>
        <v>0</v>
      </c>
      <c r="E1498" s="94">
        <f>SUM(E1488:E1497)</f>
        <v>0</v>
      </c>
      <c r="F1498" s="94">
        <f>SUM(F1488:F1497)</f>
        <v>0</v>
      </c>
      <c r="G1498" s="94">
        <f>SUM(G1488:G1497)</f>
        <v>0</v>
      </c>
      <c r="H1498" s="94">
        <f>SUM(H1488:H1497)</f>
        <v>0</v>
      </c>
      <c r="L1498" t="str">
        <f t="shared" si="89"/>
        <v>REC only</v>
      </c>
      <c r="M1498" t="str">
        <f t="shared" si="87"/>
        <v>stimson lumber-plummer - stimson-plummer</v>
      </c>
      <c r="N1498" t="str">
        <f t="shared" si="88"/>
        <v>Net Surplus Adjustments</v>
      </c>
    </row>
    <row r="1499" spans="1:14" x14ac:dyDescent="0.25">
      <c r="A1499" s="79"/>
      <c r="B1499" s="95"/>
      <c r="C1499" s="79"/>
      <c r="D1499" s="94"/>
      <c r="E1499" s="94"/>
      <c r="F1499" s="94"/>
      <c r="G1499" s="94"/>
      <c r="H1499" s="94"/>
      <c r="L1499" t="str">
        <f t="shared" si="89"/>
        <v>REC only</v>
      </c>
      <c r="M1499" t="str">
        <f t="shared" si="87"/>
        <v>stimson lumber-plummer - stimson-plummer</v>
      </c>
    </row>
    <row r="1500" spans="1:14" x14ac:dyDescent="0.25">
      <c r="A1500" s="79"/>
      <c r="B1500" s="1" t="s">
        <v>136</v>
      </c>
      <c r="C1500" s="82"/>
      <c r="D1500" s="113">
        <v>0</v>
      </c>
      <c r="E1500" s="114">
        <v>0</v>
      </c>
      <c r="F1500" s="114">
        <v>0</v>
      </c>
      <c r="G1500" s="114">
        <v>0</v>
      </c>
      <c r="H1500" s="115">
        <v>0</v>
      </c>
      <c r="L1500" t="str">
        <f t="shared" si="89"/>
        <v>REC only</v>
      </c>
      <c r="M1500" t="str">
        <f t="shared" si="87"/>
        <v>stimson lumber-plummer - stimson-plummer</v>
      </c>
      <c r="N1500" t="str">
        <f t="shared" si="88"/>
        <v>Adjustment for Events Beyond Control</v>
      </c>
    </row>
    <row r="1501" spans="1:14" x14ac:dyDescent="0.25">
      <c r="A1501" s="79"/>
      <c r="B1501" s="95"/>
      <c r="C1501" s="79"/>
      <c r="D1501" s="94"/>
      <c r="E1501" s="94"/>
      <c r="F1501" s="94"/>
      <c r="G1501" s="94"/>
      <c r="H1501" s="94"/>
      <c r="L1501" t="str">
        <f t="shared" si="89"/>
        <v>REC only</v>
      </c>
      <c r="M1501" t="str">
        <f t="shared" si="87"/>
        <v>stimson lumber-plummer - stimson-plummer</v>
      </c>
    </row>
    <row r="1502" spans="1:14" ht="18.75" x14ac:dyDescent="0.3">
      <c r="A1502" s="81" t="s">
        <v>150</v>
      </c>
      <c r="B1502" s="79"/>
      <c r="C1502" s="82"/>
      <c r="D1502" s="116">
        <f>SUM(D1474,D1479,D1485,D1498,D1500)</f>
        <v>0</v>
      </c>
      <c r="E1502" s="116">
        <f>SUM(E1474,E1479,E1485,E1498,E1500)</f>
        <v>25723</v>
      </c>
      <c r="F1502" s="116">
        <f>SUM(F1474,F1479,F1485,F1498,F1500)</f>
        <v>0</v>
      </c>
      <c r="G1502" s="116">
        <f>SUM(G1474,G1479,G1485,G1498,G1500)</f>
        <v>0</v>
      </c>
      <c r="H1502" s="117">
        <f>SUM(H1474,H1479,H1485,H1498,H1500)</f>
        <v>0</v>
      </c>
      <c r="L1502" t="str">
        <f t="shared" si="89"/>
        <v>REC only</v>
      </c>
      <c r="M1502" t="str">
        <f t="shared" si="87"/>
        <v>stimson lumber-plummer - stimson-plummer</v>
      </c>
    </row>
    <row r="1503" spans="1:14" x14ac:dyDescent="0.25">
      <c r="A1503" s="79"/>
      <c r="B1503" s="95"/>
      <c r="C1503" s="118" t="s">
        <v>138</v>
      </c>
      <c r="D1503" s="94">
        <v>0</v>
      </c>
      <c r="E1503" s="94">
        <v>25723</v>
      </c>
      <c r="F1503" s="94">
        <v>0</v>
      </c>
      <c r="G1503" s="94">
        <v>0</v>
      </c>
      <c r="H1503" s="94">
        <v>0</v>
      </c>
      <c r="L1503" t="str">
        <f t="shared" si="89"/>
        <v>REC only</v>
      </c>
      <c r="M1503" t="str">
        <f t="shared" si="87"/>
        <v>stimson lumber-plummer - stimson-plummer</v>
      </c>
    </row>
    <row r="1504" spans="1:14" x14ac:dyDescent="0.25">
      <c r="A1504" s="79" t="str">
        <f>IF(ISBLANK(VLOOKUP($A1468,tblFacility,MATCH("Notes",tvFacility,0),FALSE)),"",VLOOKUP($A1468,tblFacility,MATCH("Notes",tvFacility,0),FALSE))</f>
        <v/>
      </c>
      <c r="B1504" s="79"/>
      <c r="C1504" s="79"/>
      <c r="D1504" s="80"/>
      <c r="E1504" s="80"/>
      <c r="F1504" s="80"/>
      <c r="G1504" s="80"/>
      <c r="H1504" s="80"/>
      <c r="L1504" t="str">
        <f t="shared" si="89"/>
        <v>REC only</v>
      </c>
      <c r="M1504" t="str">
        <f t="shared" si="87"/>
        <v>stimson lumber-plummer - stimson-plummer</v>
      </c>
    </row>
    <row r="1505" spans="1:14" x14ac:dyDescent="0.25">
      <c r="L1505" t="str">
        <f t="shared" si="89"/>
        <v>REC only</v>
      </c>
      <c r="M1505" t="str">
        <f t="shared" si="87"/>
        <v>stimson lumber-plummer - stimson-plummer</v>
      </c>
    </row>
    <row r="1506" spans="1:14" ht="21" x14ac:dyDescent="0.35">
      <c r="A1506" s="74">
        <f>A1468+1</f>
        <v>39</v>
      </c>
      <c r="B1506" s="74"/>
      <c r="C1506" s="75" t="str">
        <f>VLOOKUP(A1506,tblFacility,MATCH("Facility Name",tvFacility,0),FALSE)</f>
        <v>Stoltze Cogeneration Plant - Stoltze CoGen1</v>
      </c>
      <c r="D1506" s="76"/>
      <c r="E1506" s="77"/>
      <c r="F1506" s="77"/>
      <c r="G1506" s="77"/>
      <c r="H1506" s="78"/>
      <c r="L1506" t="str">
        <f t="shared" si="89"/>
        <v>REC only</v>
      </c>
      <c r="M1506" t="str">
        <f>C1506</f>
        <v>Stoltze Cogeneration Plant - Stoltze CoGen1</v>
      </c>
    </row>
    <row r="1507" spans="1:14" x14ac:dyDescent="0.25">
      <c r="A1507" s="79"/>
      <c r="B1507" s="79"/>
      <c r="C1507" s="79" t="str">
        <f>VLOOKUP(A1506,tblFacility,MATCH("Facility Status",tvFacility,0),FALSE)</f>
        <v>REC only</v>
      </c>
      <c r="D1507" s="80"/>
      <c r="E1507" s="80"/>
      <c r="F1507" s="80"/>
      <c r="G1507" s="80"/>
      <c r="H1507" s="80"/>
      <c r="L1507" t="str">
        <f t="shared" si="89"/>
        <v>REC only</v>
      </c>
      <c r="M1507" t="str">
        <f t="shared" ref="M1507:M1543" si="90">M1506</f>
        <v>Stoltze Cogeneration Plant - Stoltze CoGen1</v>
      </c>
    </row>
    <row r="1508" spans="1:14" ht="18.75" x14ac:dyDescent="0.3">
      <c r="A1508" s="81" t="s">
        <v>146</v>
      </c>
      <c r="B1508" s="81"/>
      <c r="C1508" s="79"/>
      <c r="D1508" s="19">
        <f>E1508-1</f>
        <v>2019</v>
      </c>
      <c r="E1508" s="19">
        <f>F1508-1</f>
        <v>2020</v>
      </c>
      <c r="F1508" s="19">
        <f>G1508-1</f>
        <v>2021</v>
      </c>
      <c r="G1508" s="19">
        <f>H1508-1</f>
        <v>2022</v>
      </c>
      <c r="H1508" s="19">
        <f>nReportingYear</f>
        <v>2023</v>
      </c>
      <c r="L1508" t="str">
        <f t="shared" si="89"/>
        <v>REC only</v>
      </c>
      <c r="M1508" t="str">
        <f t="shared" si="90"/>
        <v>Stoltze Cogeneration Plant - Stoltze CoGen1</v>
      </c>
    </row>
    <row r="1509" spans="1:14" x14ac:dyDescent="0.25">
      <c r="A1509" s="79"/>
      <c r="B1509" s="2" t="str">
        <f>"Total MWh Produced from " &amp;C1506</f>
        <v>Total MWh Produced from Stoltze Cogeneration Plant - Stoltze CoGen1</v>
      </c>
      <c r="C1509" s="82"/>
      <c r="D1509" s="83">
        <f>VLOOKUP($A1506,tblTotalMWh,MATCH(D1508,tvTotalMWh,0),FALSE)</f>
        <v>0</v>
      </c>
      <c r="E1509" s="83">
        <f>VLOOKUP($A1506,tblTotalMWh,MATCH(E1508,tvTotalMWh,0),FALSE)</f>
        <v>15000</v>
      </c>
      <c r="F1509" s="83">
        <f>VLOOKUP($A1506,tblTotalMWh,MATCH(F1508,tvTotalMWh,0),FALSE)</f>
        <v>0</v>
      </c>
      <c r="G1509" s="83">
        <f>VLOOKUP($A1506,tblTotalMWh,MATCH(G1508,tvTotalMWh,0),FALSE)</f>
        <v>0</v>
      </c>
      <c r="H1509" s="84">
        <f>VLOOKUP($A1506,tblTotalMWh,MATCH(H1508,tvTotalMWh,0),FALSE)</f>
        <v>0</v>
      </c>
      <c r="L1509" t="str">
        <f t="shared" si="89"/>
        <v>REC only</v>
      </c>
      <c r="M1509" t="str">
        <f t="shared" si="90"/>
        <v>Stoltze Cogeneration Plant - Stoltze CoGen1</v>
      </c>
      <c r="N1509" t="str">
        <f t="shared" si="88"/>
        <v>Total MWh Produced from Stoltze Cogeneration Plant - Stoltze CoGen1</v>
      </c>
    </row>
    <row r="1510" spans="1:14" x14ac:dyDescent="0.25">
      <c r="A1510" s="79"/>
      <c r="B1510" s="2" t="s">
        <v>105</v>
      </c>
      <c r="C1510" s="82"/>
      <c r="D1510" s="218">
        <f>VLOOKUP($A1506,tblFacility,MATCH("% Qualifying under RCW 19.285",tvFacility,0),FALSE)</f>
        <v>1</v>
      </c>
      <c r="E1510" s="218">
        <f>VLOOKUP($A1506,tblFacility,MATCH("% Qualifying under RCW 19.285",tvFacility,0),FALSE)</f>
        <v>1</v>
      </c>
      <c r="F1510" s="218">
        <f>VLOOKUP($A1506,tblFacility,MATCH("% Qualifying under RCW 19.285",tvFacility,0),FALSE)</f>
        <v>1</v>
      </c>
      <c r="G1510" s="218">
        <f>VLOOKUP($A1506,tblFacility,MATCH("% Qualifying under RCW 19.285",tvFacility,0),FALSE)</f>
        <v>1</v>
      </c>
      <c r="H1510" s="219">
        <f>VLOOKUP($A1506,tblFacility,MATCH("% Qualifying under RCW 19.285",tvFacility,0),FALSE)</f>
        <v>1</v>
      </c>
      <c r="L1510" t="str">
        <f t="shared" si="89"/>
        <v>REC only</v>
      </c>
      <c r="M1510" t="str">
        <f t="shared" si="90"/>
        <v>Stoltze Cogeneration Plant - Stoltze CoGen1</v>
      </c>
      <c r="N1510" t="str">
        <f t="shared" si="88"/>
        <v>Percent of MWh Qualifying Under RCW 19.285</v>
      </c>
    </row>
    <row r="1511" spans="1:14" x14ac:dyDescent="0.25">
      <c r="A1511" s="79"/>
      <c r="B1511" s="2" t="s">
        <v>147</v>
      </c>
      <c r="C1511" s="82"/>
      <c r="D1511" s="85">
        <f>VLOOKUP($A1506,tblFacility,MATCH("% Qualifying Allocated to WA",tvFacility,0),FALSE)</f>
        <v>1</v>
      </c>
      <c r="E1511" s="85">
        <f>VLOOKUP($A1506,tblFacility,MATCH("% Qualifying Allocated to WA",tvFacility,0),FALSE)</f>
        <v>1</v>
      </c>
      <c r="F1511" s="85">
        <f>VLOOKUP($A1506,tblFacility,MATCH("% Qualifying Allocated to WA",tvFacility,0),FALSE)</f>
        <v>1</v>
      </c>
      <c r="G1511" s="85">
        <f>VLOOKUP($A1506,tblFacility,MATCH("% Qualifying Allocated to WA",tvFacility,0),FALSE)</f>
        <v>1</v>
      </c>
      <c r="H1511" s="86">
        <f>VLOOKUP($A1506,tblFacility,MATCH("% Qualifying Allocated to WA",tvFacility,0),FALSE)</f>
        <v>1</v>
      </c>
      <c r="L1511" t="str">
        <f t="shared" si="89"/>
        <v>REC only</v>
      </c>
      <c r="M1511" t="str">
        <f t="shared" si="90"/>
        <v>Stoltze Cogeneration Plant - Stoltze CoGen1</v>
      </c>
      <c r="N1511" t="str">
        <f t="shared" si="88"/>
        <v>Percent of Qualifying MWh Allocated to WA</v>
      </c>
    </row>
    <row r="1512" spans="1:14" x14ac:dyDescent="0.25">
      <c r="A1512" s="79"/>
      <c r="B1512" s="1" t="s">
        <v>104</v>
      </c>
      <c r="C1512" s="95"/>
      <c r="D1512" s="220">
        <f>ROUNDDOWN(D1509*D1510*D1511,0)</f>
        <v>0</v>
      </c>
      <c r="E1512" s="220">
        <f>ROUNDDOWN(E1509*E1510*E1511,0)</f>
        <v>15000</v>
      </c>
      <c r="F1512" s="220">
        <f>ROUNDDOWN(F1509*F1510*F1511,0)</f>
        <v>0</v>
      </c>
      <c r="G1512" s="220">
        <f>ROUNDDOWN(G1509*G1510*G1511,0)</f>
        <v>0</v>
      </c>
      <c r="H1512" s="220">
        <f>ROUNDDOWN(H1509*H1510*H1511,0)</f>
        <v>0</v>
      </c>
      <c r="L1512" t="str">
        <f t="shared" si="89"/>
        <v>REC only</v>
      </c>
      <c r="M1512" t="str">
        <f t="shared" si="90"/>
        <v>Stoltze Cogeneration Plant - Stoltze CoGen1</v>
      </c>
      <c r="N1512" t="str">
        <f t="shared" si="88"/>
        <v>Eligible MWh Available for RCW 19.285 Compliance</v>
      </c>
    </row>
    <row r="1513" spans="1:14" x14ac:dyDescent="0.25">
      <c r="A1513" s="79"/>
      <c r="B1513" s="79"/>
      <c r="C1513" s="79"/>
      <c r="D1513" s="87"/>
      <c r="E1513" s="87"/>
      <c r="F1513" s="87"/>
      <c r="G1513" s="88"/>
      <c r="H1513" s="89"/>
      <c r="L1513" t="str">
        <f t="shared" si="89"/>
        <v>REC only</v>
      </c>
      <c r="M1513" t="str">
        <f t="shared" si="90"/>
        <v>Stoltze Cogeneration Plant - Stoltze CoGen1</v>
      </c>
    </row>
    <row r="1514" spans="1:14" ht="18.75" x14ac:dyDescent="0.3">
      <c r="A1514" s="81" t="s">
        <v>148</v>
      </c>
      <c r="B1514" s="79"/>
      <c r="C1514" s="79"/>
      <c r="D1514" s="19">
        <f>E1514-1</f>
        <v>2019</v>
      </c>
      <c r="E1514" s="19">
        <f>F1514-1</f>
        <v>2020</v>
      </c>
      <c r="F1514" s="19">
        <f>G1514-1</f>
        <v>2021</v>
      </c>
      <c r="G1514" s="19">
        <f>H1514-1</f>
        <v>2022</v>
      </c>
      <c r="H1514" s="19">
        <f>nReportingYear</f>
        <v>2023</v>
      </c>
      <c r="L1514" t="str">
        <f t="shared" si="89"/>
        <v>REC only</v>
      </c>
      <c r="M1514" t="str">
        <f t="shared" si="90"/>
        <v>Stoltze Cogeneration Plant - Stoltze CoGen1</v>
      </c>
    </row>
    <row r="1515" spans="1:14" x14ac:dyDescent="0.25">
      <c r="A1515" s="79"/>
      <c r="B1515" s="2" t="s">
        <v>115</v>
      </c>
      <c r="C1515" s="82"/>
      <c r="D1515" s="124">
        <v>0</v>
      </c>
      <c r="E1515" s="125">
        <v>0</v>
      </c>
      <c r="F1515" s="125">
        <v>0</v>
      </c>
      <c r="G1515" s="125">
        <v>0</v>
      </c>
      <c r="H1515" s="126">
        <v>0</v>
      </c>
      <c r="L1515" t="str">
        <f t="shared" si="89"/>
        <v>REC only</v>
      </c>
      <c r="M1515" t="str">
        <f t="shared" si="90"/>
        <v>Stoltze Cogeneration Plant - Stoltze CoGen1</v>
      </c>
      <c r="N1515" t="str">
        <f t="shared" si="88"/>
        <v>Extra Apprenticeship Credit</v>
      </c>
    </row>
    <row r="1516" spans="1:14" x14ac:dyDescent="0.25">
      <c r="A1516" s="79"/>
      <c r="B1516" s="2" t="s">
        <v>119</v>
      </c>
      <c r="C1516" s="82"/>
      <c r="D1516" s="29">
        <v>0</v>
      </c>
      <c r="E1516" s="127">
        <v>15000</v>
      </c>
      <c r="F1516" s="127">
        <v>0</v>
      </c>
      <c r="G1516" s="127">
        <v>0</v>
      </c>
      <c r="H1516" s="128">
        <v>0</v>
      </c>
      <c r="L1516" t="str">
        <f t="shared" si="89"/>
        <v>REC only</v>
      </c>
      <c r="M1516" t="str">
        <f t="shared" si="90"/>
        <v>Stoltze Cogeneration Plant - Stoltze CoGen1</v>
      </c>
      <c r="N1516" t="str">
        <f t="shared" si="88"/>
        <v>Distributed Generation Bonus</v>
      </c>
    </row>
    <row r="1517" spans="1:14" x14ac:dyDescent="0.25">
      <c r="A1517" s="79"/>
      <c r="B1517" s="1" t="s">
        <v>120</v>
      </c>
      <c r="C1517" s="95"/>
      <c r="D1517" s="90">
        <f>ROUND(D1515+D1516,0)</f>
        <v>0</v>
      </c>
      <c r="E1517" s="90">
        <f>ROUND(E1515+E1516,0)</f>
        <v>15000</v>
      </c>
      <c r="F1517" s="90">
        <f>ROUND(F1515+F1516,0)</f>
        <v>0</v>
      </c>
      <c r="G1517" s="90">
        <f>ROUND(G1515+G1516,0)</f>
        <v>0</v>
      </c>
      <c r="H1517" s="90">
        <f>ROUND(H1515+H1516,0)</f>
        <v>0</v>
      </c>
      <c r="L1517" t="str">
        <f t="shared" si="89"/>
        <v>REC only</v>
      </c>
      <c r="M1517" t="str">
        <f t="shared" si="90"/>
        <v>Stoltze Cogeneration Plant - Stoltze CoGen1</v>
      </c>
      <c r="N1517" t="str">
        <f t="shared" si="88"/>
        <v>Total Quantity from Non REC Eligible Generation</v>
      </c>
    </row>
    <row r="1518" spans="1:14" x14ac:dyDescent="0.25">
      <c r="A1518" s="79"/>
      <c r="B1518" s="79"/>
      <c r="C1518" s="79"/>
      <c r="D1518" s="91"/>
      <c r="E1518" s="91"/>
      <c r="F1518" s="91"/>
      <c r="G1518" s="91"/>
      <c r="H1518" s="92"/>
      <c r="L1518" t="str">
        <f t="shared" si="89"/>
        <v>REC only</v>
      </c>
      <c r="M1518" t="str">
        <f t="shared" si="90"/>
        <v>Stoltze Cogeneration Plant - Stoltze CoGen1</v>
      </c>
    </row>
    <row r="1519" spans="1:14" ht="18.75" x14ac:dyDescent="0.3">
      <c r="A1519" s="81" t="s">
        <v>149</v>
      </c>
      <c r="B1519" s="79"/>
      <c r="C1519" s="79"/>
      <c r="D1519" s="19">
        <f>E1519-1</f>
        <v>2019</v>
      </c>
      <c r="E1519" s="19">
        <f>F1519-1</f>
        <v>2020</v>
      </c>
      <c r="F1519" s="19">
        <f>G1519-1</f>
        <v>2021</v>
      </c>
      <c r="G1519" s="19">
        <f>H1519-1</f>
        <v>2022</v>
      </c>
      <c r="H1519" s="19">
        <f>nReportingYear</f>
        <v>2023</v>
      </c>
      <c r="L1519" t="str">
        <f t="shared" si="89"/>
        <v>REC only</v>
      </c>
      <c r="M1519" t="str">
        <f t="shared" si="90"/>
        <v>Stoltze Cogeneration Plant - Stoltze CoGen1</v>
      </c>
    </row>
    <row r="1520" spans="1:14" x14ac:dyDescent="0.25">
      <c r="A1520" s="79"/>
      <c r="B1520" s="2" t="s">
        <v>140</v>
      </c>
      <c r="C1520" s="82"/>
      <c r="D1520" s="83">
        <f>-VLOOKUP($A1506,tblSales,MATCH(D1519,tvSales,0),FALSE)</f>
        <v>0</v>
      </c>
      <c r="E1520" s="83">
        <f>-VLOOKUP($A1506,tblSales,MATCH(E1519,tvSales,0),FALSE)</f>
        <v>0</v>
      </c>
      <c r="F1520" s="83">
        <f>-VLOOKUP($A1506,tblSales,MATCH(F1519,tvSales,0),FALSE)</f>
        <v>0</v>
      </c>
      <c r="G1520" s="83">
        <f>-VLOOKUP($A1506,tblSales,MATCH(G1519,tvSales,0),FALSE)</f>
        <v>0</v>
      </c>
      <c r="H1520" s="84">
        <f>-VLOOKUP($A1506,tblSales,MATCH(H1519,tvSales,0),FALSE)</f>
        <v>0</v>
      </c>
      <c r="L1520" t="str">
        <f t="shared" si="89"/>
        <v>REC only</v>
      </c>
      <c r="M1520" t="str">
        <f t="shared" si="90"/>
        <v>Stoltze Cogeneration Plant - Stoltze CoGen1</v>
      </c>
      <c r="N1520" t="str">
        <f t="shared" si="88"/>
        <v>Quantity of RECs Sold</v>
      </c>
    </row>
    <row r="1521" spans="1:14" x14ac:dyDescent="0.25">
      <c r="A1521" s="79"/>
      <c r="B1521" s="93" t="s">
        <v>141</v>
      </c>
      <c r="C1521" s="8"/>
      <c r="D1521" s="119">
        <v>0</v>
      </c>
      <c r="E1521" s="119">
        <v>0</v>
      </c>
      <c r="F1521" s="119">
        <v>0</v>
      </c>
      <c r="G1521" s="119">
        <v>0</v>
      </c>
      <c r="H1521" s="120">
        <v>0</v>
      </c>
      <c r="L1521" t="str">
        <f t="shared" si="89"/>
        <v>REC only</v>
      </c>
      <c r="M1521" t="str">
        <f t="shared" si="90"/>
        <v>Stoltze Cogeneration Plant - Stoltze CoGen1</v>
      </c>
      <c r="N1521" t="str">
        <f t="shared" si="88"/>
        <v>Bonus Incentives Transferred</v>
      </c>
    </row>
    <row r="1522" spans="1:14" x14ac:dyDescent="0.25">
      <c r="A1522" s="79"/>
      <c r="B1522" s="93" t="s">
        <v>142</v>
      </c>
      <c r="D1522" s="121">
        <f>IF(VLOOKUP($A1506,tblFacility,MATCH("Extra Apprenticeship Credit Eligibility",tvFacility,0),FALSE)="Y",ROUND(nApprenticeshipBonus*D1520,0),0)</f>
        <v>0</v>
      </c>
      <c r="E1522" s="122">
        <f>IF(VLOOKUP($A1506,tblFacility,MATCH("Extra Apprenticeship Credit Eligibility",tvFacility,0),FALSE)="Y",ROUND(nApprenticeshipBonus*E1520,0),0)</f>
        <v>0</v>
      </c>
      <c r="F1522" s="122">
        <f>IF(VLOOKUP($A1506,tblFacility,MATCH("Extra Apprenticeship Credit Eligibility",tvFacility,0),FALSE)="Y",ROUND(nApprenticeshipBonus*F1520,0),0)</f>
        <v>0</v>
      </c>
      <c r="G1522" s="122">
        <f>IF(VLOOKUP($A1506,tblFacility,MATCH("Extra Apprenticeship Credit Eligibility",tvFacility,0),FALSE)="Y",ROUND(nApprenticeshipBonus*G1520,0),0)</f>
        <v>0</v>
      </c>
      <c r="H1522" s="123">
        <f>IF(VLOOKUP($A1506,tblFacility,MATCH("Extra Apprenticeship Credit Eligibility",tvFacility,0),FALSE)="Y",ROUND(nApprenticeshipBonus*H1520,0),0)</f>
        <v>0</v>
      </c>
      <c r="L1522" t="str">
        <f t="shared" si="89"/>
        <v>REC only</v>
      </c>
      <c r="M1522" t="str">
        <f t="shared" si="90"/>
        <v>Stoltze Cogeneration Plant - Stoltze CoGen1</v>
      </c>
      <c r="N1522" t="str">
        <f t="shared" si="88"/>
        <v>Bonus Incentives Not Realized</v>
      </c>
    </row>
    <row r="1523" spans="1:14" x14ac:dyDescent="0.25">
      <c r="A1523" s="79"/>
      <c r="B1523" s="1" t="s">
        <v>143</v>
      </c>
      <c r="C1523" s="79"/>
      <c r="D1523" s="94">
        <f>SUM(D1520:D1522)</f>
        <v>0</v>
      </c>
      <c r="E1523" s="94">
        <f>SUM(E1520:E1522)</f>
        <v>0</v>
      </c>
      <c r="F1523" s="94">
        <f>SUM(F1520:F1522)</f>
        <v>0</v>
      </c>
      <c r="G1523" s="94">
        <f>SUM(G1520:G1522)</f>
        <v>0</v>
      </c>
      <c r="H1523" s="94">
        <f>SUM(H1520:H1522)</f>
        <v>0</v>
      </c>
      <c r="L1523" t="str">
        <f t="shared" si="89"/>
        <v>REC only</v>
      </c>
      <c r="M1523" t="str">
        <f t="shared" si="90"/>
        <v>Stoltze Cogeneration Plant - Stoltze CoGen1</v>
      </c>
      <c r="N1523" t="str">
        <f t="shared" si="88"/>
        <v>Total Sold / Transferred / Unrealized</v>
      </c>
    </row>
    <row r="1524" spans="1:14" x14ac:dyDescent="0.25">
      <c r="A1524" s="79"/>
      <c r="B1524" s="95"/>
      <c r="C1524" s="79"/>
      <c r="D1524" s="88"/>
      <c r="E1524" s="88"/>
      <c r="F1524" s="88"/>
      <c r="G1524" s="88"/>
      <c r="H1524" s="94"/>
      <c r="L1524" t="str">
        <f t="shared" si="89"/>
        <v>REC only</v>
      </c>
      <c r="M1524" t="str">
        <f t="shared" si="90"/>
        <v>Stoltze Cogeneration Plant - Stoltze CoGen1</v>
      </c>
    </row>
    <row r="1525" spans="1:14" ht="18.75" x14ac:dyDescent="0.3">
      <c r="A1525" s="81" t="s">
        <v>134</v>
      </c>
      <c r="B1525" s="79"/>
      <c r="C1525" s="79"/>
      <c r="D1525" s="19">
        <f>E1525-1</f>
        <v>2019</v>
      </c>
      <c r="E1525" s="19">
        <f>F1525-1</f>
        <v>2020</v>
      </c>
      <c r="F1525" s="19">
        <f>G1525-1</f>
        <v>2021</v>
      </c>
      <c r="G1525" s="19">
        <f>H1525-1</f>
        <v>2022</v>
      </c>
      <c r="H1525" s="19">
        <f>nReportingYear</f>
        <v>2023</v>
      </c>
      <c r="L1525" t="str">
        <f t="shared" si="89"/>
        <v>REC only</v>
      </c>
      <c r="M1525" t="str">
        <f t="shared" si="90"/>
        <v>Stoltze Cogeneration Plant - Stoltze CoGen1</v>
      </c>
    </row>
    <row r="1526" spans="1:14" x14ac:dyDescent="0.25">
      <c r="A1526" s="79"/>
      <c r="B1526" s="2" t="str">
        <f>(D1525-1) &amp; " Surplus Applied to " &amp; D1525</f>
        <v>2018 Surplus Applied to 2019</v>
      </c>
      <c r="C1526" s="79"/>
      <c r="D1526" s="96">
        <v>0</v>
      </c>
      <c r="E1526" s="97"/>
      <c r="F1526" s="97"/>
      <c r="G1526" s="97"/>
      <c r="H1526" s="98"/>
      <c r="L1526" t="str">
        <f t="shared" si="89"/>
        <v>REC only</v>
      </c>
      <c r="M1526" t="str">
        <f t="shared" si="90"/>
        <v>Stoltze Cogeneration Plant - Stoltze CoGen1</v>
      </c>
      <c r="N1526" t="str">
        <f t="shared" si="88"/>
        <v>2018 Surplus Applied to 2019</v>
      </c>
    </row>
    <row r="1527" spans="1:14" x14ac:dyDescent="0.25">
      <c r="A1527" s="79"/>
      <c r="B1527" s="2" t="str">
        <f>D1525 &amp; " Surplus Applied to " &amp; (D1525-1)</f>
        <v>2019 Surplus Applied to 2018</v>
      </c>
      <c r="C1527" s="79"/>
      <c r="D1527" s="99">
        <v>0</v>
      </c>
      <c r="E1527" s="100"/>
      <c r="F1527" s="100"/>
      <c r="G1527" s="100"/>
      <c r="H1527" s="101"/>
      <c r="L1527" t="str">
        <f t="shared" si="89"/>
        <v>REC only</v>
      </c>
      <c r="M1527" t="str">
        <f t="shared" si="90"/>
        <v>Stoltze Cogeneration Plant - Stoltze CoGen1</v>
      </c>
      <c r="N1527" t="str">
        <f t="shared" si="88"/>
        <v>2019 Surplus Applied to 2018</v>
      </c>
    </row>
    <row r="1528" spans="1:14" x14ac:dyDescent="0.25">
      <c r="A1528" s="79"/>
      <c r="B1528" s="2" t="str">
        <f>(E1525-1) &amp; " Surplus Applied to " &amp; E1525</f>
        <v>2019 Surplus Applied to 2020</v>
      </c>
      <c r="C1528" s="79"/>
      <c r="D1528" s="102">
        <f>-E1528</f>
        <v>0</v>
      </c>
      <c r="E1528" s="103">
        <v>0</v>
      </c>
      <c r="F1528" s="48"/>
      <c r="G1528" s="48"/>
      <c r="H1528" s="49"/>
      <c r="L1528" t="str">
        <f t="shared" si="89"/>
        <v>REC only</v>
      </c>
      <c r="M1528" t="str">
        <f t="shared" si="90"/>
        <v>Stoltze Cogeneration Plant - Stoltze CoGen1</v>
      </c>
      <c r="N1528" t="str">
        <f t="shared" si="88"/>
        <v>2019 Surplus Applied to 2020</v>
      </c>
    </row>
    <row r="1529" spans="1:14" x14ac:dyDescent="0.25">
      <c r="A1529" s="79"/>
      <c r="B1529" s="2" t="str">
        <f>E1525 &amp; " Surplus Applied to " &amp; (E1525-1)</f>
        <v>2020 Surplus Applied to 2019</v>
      </c>
      <c r="C1529" s="79"/>
      <c r="D1529" s="104">
        <f>-E1529</f>
        <v>0</v>
      </c>
      <c r="E1529" s="105">
        <v>0</v>
      </c>
      <c r="F1529" s="100"/>
      <c r="G1529" s="100"/>
      <c r="H1529" s="101"/>
      <c r="L1529" t="str">
        <f t="shared" si="89"/>
        <v>REC only</v>
      </c>
      <c r="M1529" t="str">
        <f t="shared" si="90"/>
        <v>Stoltze Cogeneration Plant - Stoltze CoGen1</v>
      </c>
      <c r="N1529" t="str">
        <f t="shared" si="88"/>
        <v>2020 Surplus Applied to 2019</v>
      </c>
    </row>
    <row r="1530" spans="1:14" x14ac:dyDescent="0.25">
      <c r="A1530" s="79"/>
      <c r="B1530" s="2" t="str">
        <f>(F1525-1) &amp; " Surplus Applied to " &amp; F1525</f>
        <v>2020 Surplus Applied to 2021</v>
      </c>
      <c r="C1530" s="79"/>
      <c r="D1530" s="54"/>
      <c r="E1530" s="106">
        <f>-F1530</f>
        <v>0</v>
      </c>
      <c r="F1530" s="51">
        <v>0</v>
      </c>
      <c r="G1530" s="52"/>
      <c r="H1530" s="53"/>
      <c r="L1530" t="str">
        <f t="shared" si="89"/>
        <v>REC only</v>
      </c>
      <c r="M1530" t="str">
        <f t="shared" si="90"/>
        <v>Stoltze Cogeneration Plant - Stoltze CoGen1</v>
      </c>
      <c r="N1530" t="str">
        <f t="shared" si="88"/>
        <v>2020 Surplus Applied to 2021</v>
      </c>
    </row>
    <row r="1531" spans="1:14" x14ac:dyDescent="0.25">
      <c r="A1531" s="79"/>
      <c r="B1531" s="2" t="str">
        <f>F1525 &amp; " Surplus Applied to " &amp; (F1525-1)</f>
        <v>2021 Surplus Applied to 2020</v>
      </c>
      <c r="C1531" s="79"/>
      <c r="D1531" s="107"/>
      <c r="E1531" s="108">
        <f>-F1531</f>
        <v>0</v>
      </c>
      <c r="F1531" s="105">
        <v>0</v>
      </c>
      <c r="G1531" s="100"/>
      <c r="H1531" s="101"/>
      <c r="L1531" t="str">
        <f t="shared" si="89"/>
        <v>REC only</v>
      </c>
      <c r="M1531" t="str">
        <f t="shared" si="90"/>
        <v>Stoltze Cogeneration Plant - Stoltze CoGen1</v>
      </c>
      <c r="N1531" t="str">
        <f t="shared" si="88"/>
        <v>2021 Surplus Applied to 2020</v>
      </c>
    </row>
    <row r="1532" spans="1:14" x14ac:dyDescent="0.25">
      <c r="A1532" s="79"/>
      <c r="B1532" s="2" t="str">
        <f>(G1525-1) &amp; " Surplus Applied to " &amp; G1525</f>
        <v>2021 Surplus Applied to 2022</v>
      </c>
      <c r="C1532" s="79"/>
      <c r="D1532" s="54"/>
      <c r="E1532" s="52"/>
      <c r="F1532" s="106">
        <f>-G1532</f>
        <v>0</v>
      </c>
      <c r="G1532" s="51">
        <v>0</v>
      </c>
      <c r="H1532" s="53"/>
      <c r="L1532" t="str">
        <f t="shared" si="89"/>
        <v>REC only</v>
      </c>
      <c r="M1532" t="str">
        <f t="shared" si="90"/>
        <v>Stoltze Cogeneration Plant - Stoltze CoGen1</v>
      </c>
      <c r="N1532" t="str">
        <f t="shared" si="88"/>
        <v>2021 Surplus Applied to 2022</v>
      </c>
    </row>
    <row r="1533" spans="1:14" x14ac:dyDescent="0.25">
      <c r="A1533" s="79"/>
      <c r="B1533" s="2" t="str">
        <f>G1525 &amp; " Surplus Applied to " &amp; (G1525-1)</f>
        <v>2022 Surplus Applied to 2021</v>
      </c>
      <c r="C1533" s="79"/>
      <c r="D1533" s="107"/>
      <c r="E1533" s="100"/>
      <c r="F1533" s="108">
        <f>-G1533</f>
        <v>0</v>
      </c>
      <c r="G1533" s="105">
        <v>0</v>
      </c>
      <c r="H1533" s="101"/>
      <c r="L1533" t="str">
        <f t="shared" si="89"/>
        <v>REC only</v>
      </c>
      <c r="M1533" t="str">
        <f t="shared" si="90"/>
        <v>Stoltze Cogeneration Plant - Stoltze CoGen1</v>
      </c>
      <c r="N1533" t="str">
        <f t="shared" si="88"/>
        <v>2022 Surplus Applied to 2021</v>
      </c>
    </row>
    <row r="1534" spans="1:14" x14ac:dyDescent="0.25">
      <c r="A1534" s="79"/>
      <c r="B1534" s="2" t="str">
        <f>(H1525-1) &amp; " Surplus Applied to " &amp; H1525</f>
        <v>2022 Surplus Applied to 2023</v>
      </c>
      <c r="C1534" s="79"/>
      <c r="D1534" s="54"/>
      <c r="E1534" s="52"/>
      <c r="F1534" s="52"/>
      <c r="G1534" s="106">
        <f>-H1534</f>
        <v>0</v>
      </c>
      <c r="H1534" s="55">
        <v>0</v>
      </c>
      <c r="L1534" t="str">
        <f t="shared" si="89"/>
        <v>REC only</v>
      </c>
      <c r="M1534" t="str">
        <f t="shared" si="90"/>
        <v>Stoltze Cogeneration Plant - Stoltze CoGen1</v>
      </c>
      <c r="N1534" t="str">
        <f t="shared" si="88"/>
        <v>2022 Surplus Applied to 2023</v>
      </c>
    </row>
    <row r="1535" spans="1:14" x14ac:dyDescent="0.25">
      <c r="A1535" s="79"/>
      <c r="B1535" s="2" t="str">
        <f>H1525 &amp; " Surplus Applied to " &amp; (H1525-1)</f>
        <v>2023 Surplus Applied to 2022</v>
      </c>
      <c r="C1535" s="79"/>
      <c r="D1535" s="109"/>
      <c r="E1535" s="110"/>
      <c r="F1535" s="110"/>
      <c r="G1535" s="111">
        <f>-H1535</f>
        <v>0</v>
      </c>
      <c r="H1535" s="112">
        <v>0</v>
      </c>
      <c r="L1535" t="str">
        <f t="shared" si="89"/>
        <v>REC only</v>
      </c>
      <c r="M1535" t="str">
        <f t="shared" si="90"/>
        <v>Stoltze Cogeneration Plant - Stoltze CoGen1</v>
      </c>
      <c r="N1535" t="str">
        <f t="shared" ref="N1535:N1598" si="91">B1535</f>
        <v>2023 Surplus Applied to 2022</v>
      </c>
    </row>
    <row r="1536" spans="1:14" x14ac:dyDescent="0.25">
      <c r="A1536" s="79"/>
      <c r="B1536" s="1" t="s">
        <v>135</v>
      </c>
      <c r="C1536" s="79"/>
      <c r="D1536" s="94">
        <f>SUM(D1526:D1535)</f>
        <v>0</v>
      </c>
      <c r="E1536" s="94">
        <f>SUM(E1526:E1535)</f>
        <v>0</v>
      </c>
      <c r="F1536" s="94">
        <f>SUM(F1526:F1535)</f>
        <v>0</v>
      </c>
      <c r="G1536" s="94">
        <f>SUM(G1526:G1535)</f>
        <v>0</v>
      </c>
      <c r="H1536" s="94">
        <f>SUM(H1526:H1535)</f>
        <v>0</v>
      </c>
      <c r="L1536" t="str">
        <f t="shared" ref="L1536:L1599" si="92">VLOOKUP(M1536,$B$5:$D$48,3)</f>
        <v>REC only</v>
      </c>
      <c r="M1536" t="str">
        <f t="shared" si="90"/>
        <v>Stoltze Cogeneration Plant - Stoltze CoGen1</v>
      </c>
      <c r="N1536" t="str">
        <f t="shared" si="91"/>
        <v>Net Surplus Adjustments</v>
      </c>
    </row>
    <row r="1537" spans="1:14" x14ac:dyDescent="0.25">
      <c r="A1537" s="79"/>
      <c r="B1537" s="95"/>
      <c r="C1537" s="79"/>
      <c r="D1537" s="94"/>
      <c r="E1537" s="94"/>
      <c r="F1537" s="94"/>
      <c r="G1537" s="94"/>
      <c r="H1537" s="94"/>
      <c r="L1537" t="str">
        <f t="shared" si="92"/>
        <v>REC only</v>
      </c>
      <c r="M1537" t="str">
        <f t="shared" si="90"/>
        <v>Stoltze Cogeneration Plant - Stoltze CoGen1</v>
      </c>
    </row>
    <row r="1538" spans="1:14" x14ac:dyDescent="0.25">
      <c r="A1538" s="79"/>
      <c r="B1538" s="1" t="s">
        <v>136</v>
      </c>
      <c r="C1538" s="82"/>
      <c r="D1538" s="113">
        <v>0</v>
      </c>
      <c r="E1538" s="114">
        <v>0</v>
      </c>
      <c r="F1538" s="114">
        <v>0</v>
      </c>
      <c r="G1538" s="114">
        <v>0</v>
      </c>
      <c r="H1538" s="115">
        <v>0</v>
      </c>
      <c r="L1538" t="str">
        <f t="shared" si="92"/>
        <v>REC only</v>
      </c>
      <c r="M1538" t="str">
        <f t="shared" si="90"/>
        <v>Stoltze Cogeneration Plant - Stoltze CoGen1</v>
      </c>
      <c r="N1538" t="str">
        <f t="shared" si="91"/>
        <v>Adjustment for Events Beyond Control</v>
      </c>
    </row>
    <row r="1539" spans="1:14" x14ac:dyDescent="0.25">
      <c r="A1539" s="79"/>
      <c r="B1539" s="95"/>
      <c r="C1539" s="79"/>
      <c r="D1539" s="94"/>
      <c r="E1539" s="94"/>
      <c r="F1539" s="94"/>
      <c r="G1539" s="94"/>
      <c r="H1539" s="94"/>
      <c r="L1539" t="str">
        <f t="shared" si="92"/>
        <v>REC only</v>
      </c>
      <c r="M1539" t="str">
        <f t="shared" si="90"/>
        <v>Stoltze Cogeneration Plant - Stoltze CoGen1</v>
      </c>
    </row>
    <row r="1540" spans="1:14" ht="18.75" x14ac:dyDescent="0.3">
      <c r="A1540" s="81" t="s">
        <v>150</v>
      </c>
      <c r="B1540" s="79"/>
      <c r="C1540" s="82"/>
      <c r="D1540" s="116">
        <f>SUM(D1512,D1517,D1523,D1536,D1538)</f>
        <v>0</v>
      </c>
      <c r="E1540" s="116">
        <f>SUM(E1512,E1517,E1523,E1536,E1538)</f>
        <v>30000</v>
      </c>
      <c r="F1540" s="116">
        <f>SUM(F1512,F1517,F1523,F1536,F1538)</f>
        <v>0</v>
      </c>
      <c r="G1540" s="116">
        <f>SUM(G1512,G1517,G1523,G1536,G1538)</f>
        <v>0</v>
      </c>
      <c r="H1540" s="117">
        <f>SUM(H1512,H1517,H1523,H1536,H1538)</f>
        <v>0</v>
      </c>
      <c r="L1540" t="str">
        <f t="shared" si="92"/>
        <v>REC only</v>
      </c>
      <c r="M1540" t="str">
        <f t="shared" si="90"/>
        <v>Stoltze Cogeneration Plant - Stoltze CoGen1</v>
      </c>
    </row>
    <row r="1541" spans="1:14" x14ac:dyDescent="0.25">
      <c r="A1541" s="79"/>
      <c r="B1541" s="95"/>
      <c r="C1541" s="118" t="s">
        <v>138</v>
      </c>
      <c r="D1541" s="94">
        <v>0</v>
      </c>
      <c r="E1541" s="94">
        <v>15000</v>
      </c>
      <c r="F1541" s="94">
        <v>0</v>
      </c>
      <c r="G1541" s="94">
        <v>0</v>
      </c>
      <c r="H1541" s="94">
        <v>0</v>
      </c>
      <c r="L1541" t="str">
        <f t="shared" si="92"/>
        <v>REC only</v>
      </c>
      <c r="M1541" t="str">
        <f t="shared" si="90"/>
        <v>Stoltze Cogeneration Plant - Stoltze CoGen1</v>
      </c>
    </row>
    <row r="1542" spans="1:14" x14ac:dyDescent="0.25">
      <c r="A1542" s="79" t="str">
        <f>IF(ISBLANK(VLOOKUP($A1506,tblFacility,MATCH("Notes",tvFacility,0),FALSE)),"",VLOOKUP($A1506,tblFacility,MATCH("Notes",tvFacility,0),FALSE))</f>
        <v/>
      </c>
      <c r="B1542" s="79"/>
      <c r="C1542" s="79"/>
      <c r="D1542" s="80"/>
      <c r="E1542" s="80"/>
      <c r="F1542" s="80"/>
      <c r="G1542" s="80"/>
      <c r="H1542" s="80"/>
      <c r="L1542" t="str">
        <f t="shared" si="92"/>
        <v>REC only</v>
      </c>
      <c r="M1542" t="str">
        <f t="shared" si="90"/>
        <v>Stoltze Cogeneration Plant - Stoltze CoGen1</v>
      </c>
    </row>
    <row r="1543" spans="1:14" x14ac:dyDescent="0.25">
      <c r="L1543" t="str">
        <f t="shared" si="92"/>
        <v>REC only</v>
      </c>
      <c r="M1543" t="str">
        <f t="shared" si="90"/>
        <v>Stoltze Cogeneration Plant - Stoltze CoGen1</v>
      </c>
    </row>
    <row r="1544" spans="1:14" ht="21" x14ac:dyDescent="0.35">
      <c r="A1544" s="74">
        <f>A1506+1</f>
        <v>40</v>
      </c>
      <c r="B1544" s="74"/>
      <c r="C1544" s="75" t="str">
        <f>VLOOKUP(A1544,tblFacility,MATCH("Facility Name",tvFacility,0),FALSE)</f>
        <v>Thousand Springs Wind Park, LLC - Thousand Springs Wind Park</v>
      </c>
      <c r="D1544" s="76"/>
      <c r="E1544" s="77"/>
      <c r="F1544" s="77"/>
      <c r="G1544" s="77"/>
      <c r="H1544" s="78"/>
      <c r="L1544" t="str">
        <f t="shared" si="92"/>
        <v>REC only</v>
      </c>
      <c r="M1544" t="str">
        <f>C1544</f>
        <v>Thousand Springs Wind Park, LLC - Thousand Springs Wind Park</v>
      </c>
    </row>
    <row r="1545" spans="1:14" x14ac:dyDescent="0.25">
      <c r="A1545" s="79"/>
      <c r="B1545" s="79"/>
      <c r="C1545" s="79" t="str">
        <f>VLOOKUP(A1544,tblFacility,MATCH("Facility Status",tvFacility,0),FALSE)</f>
        <v>REC only</v>
      </c>
      <c r="D1545" s="80"/>
      <c r="E1545" s="80"/>
      <c r="F1545" s="80"/>
      <c r="G1545" s="80"/>
      <c r="H1545" s="80"/>
      <c r="L1545" t="str">
        <f t="shared" si="92"/>
        <v>REC only</v>
      </c>
      <c r="M1545" t="str">
        <f t="shared" ref="M1545:M1581" si="93">M1544</f>
        <v>Thousand Springs Wind Park, LLC - Thousand Springs Wind Park</v>
      </c>
    </row>
    <row r="1546" spans="1:14" ht="18.75" x14ac:dyDescent="0.3">
      <c r="A1546" s="81" t="s">
        <v>146</v>
      </c>
      <c r="B1546" s="81"/>
      <c r="C1546" s="79"/>
      <c r="D1546" s="19">
        <f>E1546-1</f>
        <v>2019</v>
      </c>
      <c r="E1546" s="19">
        <f>F1546-1</f>
        <v>2020</v>
      </c>
      <c r="F1546" s="19">
        <f>G1546-1</f>
        <v>2021</v>
      </c>
      <c r="G1546" s="19">
        <f>H1546-1</f>
        <v>2022</v>
      </c>
      <c r="H1546" s="19">
        <f>nReportingYear</f>
        <v>2023</v>
      </c>
      <c r="L1546" t="str">
        <f t="shared" si="92"/>
        <v>REC only</v>
      </c>
      <c r="M1546" t="str">
        <f t="shared" si="93"/>
        <v>Thousand Springs Wind Park, LLC - Thousand Springs Wind Park</v>
      </c>
    </row>
    <row r="1547" spans="1:14" x14ac:dyDescent="0.25">
      <c r="A1547" s="79"/>
      <c r="B1547" s="2" t="str">
        <f>"Total MWh Produced from " &amp;C1544</f>
        <v>Total MWh Produced from Thousand Springs Wind Park, LLC - Thousand Springs Wind Park</v>
      </c>
      <c r="C1547" s="82"/>
      <c r="D1547" s="83">
        <f>VLOOKUP($A1544,tblTotalMWh,MATCH(D1546,tvTotalMWh,0),FALSE)</f>
        <v>8681</v>
      </c>
      <c r="E1547" s="83">
        <f>VLOOKUP($A1544,tblTotalMWh,MATCH(E1546,tvTotalMWh,0),FALSE)</f>
        <v>0</v>
      </c>
      <c r="F1547" s="83">
        <f>VLOOKUP($A1544,tblTotalMWh,MATCH(F1546,tvTotalMWh,0),FALSE)</f>
        <v>0</v>
      </c>
      <c r="G1547" s="83">
        <f>VLOOKUP($A1544,tblTotalMWh,MATCH(G1546,tvTotalMWh,0),FALSE)</f>
        <v>0</v>
      </c>
      <c r="H1547" s="84">
        <f>VLOOKUP($A1544,tblTotalMWh,MATCH(H1546,tvTotalMWh,0),FALSE)</f>
        <v>0</v>
      </c>
      <c r="L1547" t="str">
        <f t="shared" si="92"/>
        <v>REC only</v>
      </c>
      <c r="M1547" t="str">
        <f t="shared" si="93"/>
        <v>Thousand Springs Wind Park, LLC - Thousand Springs Wind Park</v>
      </c>
      <c r="N1547" t="str">
        <f t="shared" si="91"/>
        <v>Total MWh Produced from Thousand Springs Wind Park, LLC - Thousand Springs Wind Park</v>
      </c>
    </row>
    <row r="1548" spans="1:14" x14ac:dyDescent="0.25">
      <c r="A1548" s="79"/>
      <c r="B1548" s="2" t="s">
        <v>105</v>
      </c>
      <c r="C1548" s="82"/>
      <c r="D1548" s="218">
        <f>VLOOKUP($A1544,tblFacility,MATCH("% Qualifying under RCW 19.285",tvFacility,0),FALSE)</f>
        <v>1</v>
      </c>
      <c r="E1548" s="218">
        <f>VLOOKUP($A1544,tblFacility,MATCH("% Qualifying under RCW 19.285",tvFacility,0),FALSE)</f>
        <v>1</v>
      </c>
      <c r="F1548" s="218">
        <f>VLOOKUP($A1544,tblFacility,MATCH("% Qualifying under RCW 19.285",tvFacility,0),FALSE)</f>
        <v>1</v>
      </c>
      <c r="G1548" s="218">
        <f>VLOOKUP($A1544,tblFacility,MATCH("% Qualifying under RCW 19.285",tvFacility,0),FALSE)</f>
        <v>1</v>
      </c>
      <c r="H1548" s="219">
        <f>VLOOKUP($A1544,tblFacility,MATCH("% Qualifying under RCW 19.285",tvFacility,0),FALSE)</f>
        <v>1</v>
      </c>
      <c r="L1548" t="str">
        <f t="shared" si="92"/>
        <v>REC only</v>
      </c>
      <c r="M1548" t="str">
        <f t="shared" si="93"/>
        <v>Thousand Springs Wind Park, LLC - Thousand Springs Wind Park</v>
      </c>
      <c r="N1548" t="str">
        <f t="shared" si="91"/>
        <v>Percent of MWh Qualifying Under RCW 19.285</v>
      </c>
    </row>
    <row r="1549" spans="1:14" x14ac:dyDescent="0.25">
      <c r="A1549" s="79"/>
      <c r="B1549" s="2" t="s">
        <v>147</v>
      </c>
      <c r="C1549" s="82"/>
      <c r="D1549" s="85">
        <f>VLOOKUP($A1544,tblFacility,MATCH("% Qualifying Allocated to WA",tvFacility,0),FALSE)</f>
        <v>1</v>
      </c>
      <c r="E1549" s="85">
        <f>VLOOKUP($A1544,tblFacility,MATCH("% Qualifying Allocated to WA",tvFacility,0),FALSE)</f>
        <v>1</v>
      </c>
      <c r="F1549" s="85">
        <f>VLOOKUP($A1544,tblFacility,MATCH("% Qualifying Allocated to WA",tvFacility,0),FALSE)</f>
        <v>1</v>
      </c>
      <c r="G1549" s="85">
        <f>VLOOKUP($A1544,tblFacility,MATCH("% Qualifying Allocated to WA",tvFacility,0),FALSE)</f>
        <v>1</v>
      </c>
      <c r="H1549" s="86">
        <f>VLOOKUP($A1544,tblFacility,MATCH("% Qualifying Allocated to WA",tvFacility,0),FALSE)</f>
        <v>1</v>
      </c>
      <c r="L1549" t="str">
        <f t="shared" si="92"/>
        <v>REC only</v>
      </c>
      <c r="M1549" t="str">
        <f t="shared" si="93"/>
        <v>Thousand Springs Wind Park, LLC - Thousand Springs Wind Park</v>
      </c>
      <c r="N1549" t="str">
        <f t="shared" si="91"/>
        <v>Percent of Qualifying MWh Allocated to WA</v>
      </c>
    </row>
    <row r="1550" spans="1:14" x14ac:dyDescent="0.25">
      <c r="A1550" s="79"/>
      <c r="B1550" s="1" t="s">
        <v>104</v>
      </c>
      <c r="C1550" s="95"/>
      <c r="D1550" s="220">
        <f>ROUNDDOWN(D1547*D1548*D1549,0)</f>
        <v>8681</v>
      </c>
      <c r="E1550" s="220">
        <f>ROUNDDOWN(E1547*E1548*E1549,0)</f>
        <v>0</v>
      </c>
      <c r="F1550" s="220">
        <f>ROUNDDOWN(F1547*F1548*F1549,0)</f>
        <v>0</v>
      </c>
      <c r="G1550" s="220">
        <f>ROUNDDOWN(G1547*G1548*G1549,0)</f>
        <v>0</v>
      </c>
      <c r="H1550" s="220">
        <f>ROUNDDOWN(H1547*H1548*H1549,0)</f>
        <v>0</v>
      </c>
      <c r="L1550" t="str">
        <f t="shared" si="92"/>
        <v>REC only</v>
      </c>
      <c r="M1550" t="str">
        <f t="shared" si="93"/>
        <v>Thousand Springs Wind Park, LLC - Thousand Springs Wind Park</v>
      </c>
      <c r="N1550" t="str">
        <f t="shared" si="91"/>
        <v>Eligible MWh Available for RCW 19.285 Compliance</v>
      </c>
    </row>
    <row r="1551" spans="1:14" x14ac:dyDescent="0.25">
      <c r="A1551" s="79"/>
      <c r="B1551" s="79"/>
      <c r="C1551" s="79"/>
      <c r="D1551" s="87"/>
      <c r="E1551" s="87"/>
      <c r="F1551" s="87"/>
      <c r="G1551" s="88"/>
      <c r="H1551" s="89"/>
      <c r="L1551" t="str">
        <f t="shared" si="92"/>
        <v>REC only</v>
      </c>
      <c r="M1551" t="str">
        <f t="shared" si="93"/>
        <v>Thousand Springs Wind Park, LLC - Thousand Springs Wind Park</v>
      </c>
    </row>
    <row r="1552" spans="1:14" ht="18.75" x14ac:dyDescent="0.3">
      <c r="A1552" s="81" t="s">
        <v>148</v>
      </c>
      <c r="B1552" s="79"/>
      <c r="C1552" s="79"/>
      <c r="D1552" s="19">
        <f>E1552-1</f>
        <v>2019</v>
      </c>
      <c r="E1552" s="19">
        <f>F1552-1</f>
        <v>2020</v>
      </c>
      <c r="F1552" s="19">
        <f>G1552-1</f>
        <v>2021</v>
      </c>
      <c r="G1552" s="19">
        <f>H1552-1</f>
        <v>2022</v>
      </c>
      <c r="H1552" s="19">
        <f>nReportingYear</f>
        <v>2023</v>
      </c>
      <c r="L1552" t="str">
        <f t="shared" si="92"/>
        <v>REC only</v>
      </c>
      <c r="M1552" t="str">
        <f t="shared" si="93"/>
        <v>Thousand Springs Wind Park, LLC - Thousand Springs Wind Park</v>
      </c>
    </row>
    <row r="1553" spans="1:14" x14ac:dyDescent="0.25">
      <c r="A1553" s="79"/>
      <c r="B1553" s="2" t="s">
        <v>115</v>
      </c>
      <c r="C1553" s="82"/>
      <c r="D1553" s="124">
        <v>0</v>
      </c>
      <c r="E1553" s="125">
        <v>0</v>
      </c>
      <c r="F1553" s="125">
        <v>0</v>
      </c>
      <c r="G1553" s="125">
        <v>0</v>
      </c>
      <c r="H1553" s="126">
        <v>0</v>
      </c>
      <c r="L1553" t="str">
        <f t="shared" si="92"/>
        <v>REC only</v>
      </c>
      <c r="M1553" t="str">
        <f t="shared" si="93"/>
        <v>Thousand Springs Wind Park, LLC - Thousand Springs Wind Park</v>
      </c>
      <c r="N1553" t="str">
        <f t="shared" si="91"/>
        <v>Extra Apprenticeship Credit</v>
      </c>
    </row>
    <row r="1554" spans="1:14" x14ac:dyDescent="0.25">
      <c r="A1554" s="79"/>
      <c r="B1554" s="2" t="s">
        <v>119</v>
      </c>
      <c r="C1554" s="82"/>
      <c r="D1554" s="29">
        <v>0</v>
      </c>
      <c r="E1554" s="127">
        <v>0</v>
      </c>
      <c r="F1554" s="127">
        <v>0</v>
      </c>
      <c r="G1554" s="127">
        <v>0</v>
      </c>
      <c r="H1554" s="128">
        <v>0</v>
      </c>
      <c r="L1554" t="str">
        <f t="shared" si="92"/>
        <v>REC only</v>
      </c>
      <c r="M1554" t="str">
        <f t="shared" si="93"/>
        <v>Thousand Springs Wind Park, LLC - Thousand Springs Wind Park</v>
      </c>
      <c r="N1554" t="str">
        <f t="shared" si="91"/>
        <v>Distributed Generation Bonus</v>
      </c>
    </row>
    <row r="1555" spans="1:14" x14ac:dyDescent="0.25">
      <c r="A1555" s="79"/>
      <c r="B1555" s="1" t="s">
        <v>120</v>
      </c>
      <c r="C1555" s="95"/>
      <c r="D1555" s="90">
        <f>ROUND(D1553+D1554,0)</f>
        <v>0</v>
      </c>
      <c r="E1555" s="90">
        <f>ROUND(E1553+E1554,0)</f>
        <v>0</v>
      </c>
      <c r="F1555" s="90">
        <f>ROUND(F1553+F1554,0)</f>
        <v>0</v>
      </c>
      <c r="G1555" s="90">
        <f>ROUND(G1553+G1554,0)</f>
        <v>0</v>
      </c>
      <c r="H1555" s="90">
        <f>ROUND(H1553+H1554,0)</f>
        <v>0</v>
      </c>
      <c r="L1555" t="str">
        <f t="shared" si="92"/>
        <v>REC only</v>
      </c>
      <c r="M1555" t="str">
        <f t="shared" si="93"/>
        <v>Thousand Springs Wind Park, LLC - Thousand Springs Wind Park</v>
      </c>
      <c r="N1555" t="str">
        <f t="shared" si="91"/>
        <v>Total Quantity from Non REC Eligible Generation</v>
      </c>
    </row>
    <row r="1556" spans="1:14" x14ac:dyDescent="0.25">
      <c r="A1556" s="79"/>
      <c r="B1556" s="79"/>
      <c r="C1556" s="79"/>
      <c r="D1556" s="91"/>
      <c r="E1556" s="91"/>
      <c r="F1556" s="91"/>
      <c r="G1556" s="91"/>
      <c r="H1556" s="92"/>
      <c r="L1556" t="str">
        <f t="shared" si="92"/>
        <v>REC only</v>
      </c>
      <c r="M1556" t="str">
        <f t="shared" si="93"/>
        <v>Thousand Springs Wind Park, LLC - Thousand Springs Wind Park</v>
      </c>
    </row>
    <row r="1557" spans="1:14" ht="18.75" x14ac:dyDescent="0.3">
      <c r="A1557" s="81" t="s">
        <v>149</v>
      </c>
      <c r="B1557" s="79"/>
      <c r="C1557" s="79"/>
      <c r="D1557" s="19">
        <f>E1557-1</f>
        <v>2019</v>
      </c>
      <c r="E1557" s="19">
        <f>F1557-1</f>
        <v>2020</v>
      </c>
      <c r="F1557" s="19">
        <f>G1557-1</f>
        <v>2021</v>
      </c>
      <c r="G1557" s="19">
        <f>H1557-1</f>
        <v>2022</v>
      </c>
      <c r="H1557" s="19">
        <f>nReportingYear</f>
        <v>2023</v>
      </c>
      <c r="L1557" t="str">
        <f t="shared" si="92"/>
        <v>REC only</v>
      </c>
      <c r="M1557" t="str">
        <f t="shared" si="93"/>
        <v>Thousand Springs Wind Park, LLC - Thousand Springs Wind Park</v>
      </c>
    </row>
    <row r="1558" spans="1:14" x14ac:dyDescent="0.25">
      <c r="A1558" s="79"/>
      <c r="B1558" s="2" t="s">
        <v>140</v>
      </c>
      <c r="C1558" s="82"/>
      <c r="D1558" s="83">
        <f>-VLOOKUP($A1544,tblSales,MATCH(D1557,tvSales,0),FALSE)</f>
        <v>0</v>
      </c>
      <c r="E1558" s="83">
        <f>-VLOOKUP($A1544,tblSales,MATCH(E1557,tvSales,0),FALSE)</f>
        <v>0</v>
      </c>
      <c r="F1558" s="83">
        <f>-VLOOKUP($A1544,tblSales,MATCH(F1557,tvSales,0),FALSE)</f>
        <v>0</v>
      </c>
      <c r="G1558" s="83">
        <f>-VLOOKUP($A1544,tblSales,MATCH(G1557,tvSales,0),FALSE)</f>
        <v>0</v>
      </c>
      <c r="H1558" s="84">
        <f>-VLOOKUP($A1544,tblSales,MATCH(H1557,tvSales,0),FALSE)</f>
        <v>0</v>
      </c>
      <c r="L1558" t="str">
        <f t="shared" si="92"/>
        <v>REC only</v>
      </c>
      <c r="M1558" t="str">
        <f t="shared" si="93"/>
        <v>Thousand Springs Wind Park, LLC - Thousand Springs Wind Park</v>
      </c>
      <c r="N1558" t="str">
        <f t="shared" si="91"/>
        <v>Quantity of RECs Sold</v>
      </c>
    </row>
    <row r="1559" spans="1:14" x14ac:dyDescent="0.25">
      <c r="A1559" s="79"/>
      <c r="B1559" s="93" t="s">
        <v>141</v>
      </c>
      <c r="C1559" s="8"/>
      <c r="D1559" s="119">
        <v>0</v>
      </c>
      <c r="E1559" s="119">
        <v>0</v>
      </c>
      <c r="F1559" s="119">
        <v>0</v>
      </c>
      <c r="G1559" s="119">
        <v>0</v>
      </c>
      <c r="H1559" s="120">
        <v>0</v>
      </c>
      <c r="L1559" t="str">
        <f t="shared" si="92"/>
        <v>REC only</v>
      </c>
      <c r="M1559" t="str">
        <f t="shared" si="93"/>
        <v>Thousand Springs Wind Park, LLC - Thousand Springs Wind Park</v>
      </c>
      <c r="N1559" t="str">
        <f t="shared" si="91"/>
        <v>Bonus Incentives Transferred</v>
      </c>
    </row>
    <row r="1560" spans="1:14" x14ac:dyDescent="0.25">
      <c r="A1560" s="79"/>
      <c r="B1560" s="93" t="s">
        <v>142</v>
      </c>
      <c r="D1560" s="121">
        <f>IF(VLOOKUP($A1544,tblFacility,MATCH("Extra Apprenticeship Credit Eligibility",tvFacility,0),FALSE)="Y",ROUND(nApprenticeshipBonus*D1558,0),0)</f>
        <v>0</v>
      </c>
      <c r="E1560" s="122">
        <f>IF(VLOOKUP($A1544,tblFacility,MATCH("Extra Apprenticeship Credit Eligibility",tvFacility,0),FALSE)="Y",ROUND(nApprenticeshipBonus*E1558,0),0)</f>
        <v>0</v>
      </c>
      <c r="F1560" s="122">
        <f>IF(VLOOKUP($A1544,tblFacility,MATCH("Extra Apprenticeship Credit Eligibility",tvFacility,0),FALSE)="Y",ROUND(nApprenticeshipBonus*F1558,0),0)</f>
        <v>0</v>
      </c>
      <c r="G1560" s="122">
        <f>IF(VLOOKUP($A1544,tblFacility,MATCH("Extra Apprenticeship Credit Eligibility",tvFacility,0),FALSE)="Y",ROUND(nApprenticeshipBonus*G1558,0),0)</f>
        <v>0</v>
      </c>
      <c r="H1560" s="123">
        <f>IF(VLOOKUP($A1544,tblFacility,MATCH("Extra Apprenticeship Credit Eligibility",tvFacility,0),FALSE)="Y",ROUND(nApprenticeshipBonus*H1558,0),0)</f>
        <v>0</v>
      </c>
      <c r="L1560" t="str">
        <f t="shared" si="92"/>
        <v>REC only</v>
      </c>
      <c r="M1560" t="str">
        <f t="shared" si="93"/>
        <v>Thousand Springs Wind Park, LLC - Thousand Springs Wind Park</v>
      </c>
      <c r="N1560" t="str">
        <f t="shared" si="91"/>
        <v>Bonus Incentives Not Realized</v>
      </c>
    </row>
    <row r="1561" spans="1:14" x14ac:dyDescent="0.25">
      <c r="A1561" s="79"/>
      <c r="B1561" s="1" t="s">
        <v>143</v>
      </c>
      <c r="C1561" s="79"/>
      <c r="D1561" s="94">
        <f>SUM(D1558:D1560)</f>
        <v>0</v>
      </c>
      <c r="E1561" s="94">
        <f>SUM(E1558:E1560)</f>
        <v>0</v>
      </c>
      <c r="F1561" s="94">
        <f>SUM(F1558:F1560)</f>
        <v>0</v>
      </c>
      <c r="G1561" s="94">
        <f>SUM(G1558:G1560)</f>
        <v>0</v>
      </c>
      <c r="H1561" s="94">
        <f>SUM(H1558:H1560)</f>
        <v>0</v>
      </c>
      <c r="L1561" t="str">
        <f t="shared" si="92"/>
        <v>REC only</v>
      </c>
      <c r="M1561" t="str">
        <f t="shared" si="93"/>
        <v>Thousand Springs Wind Park, LLC - Thousand Springs Wind Park</v>
      </c>
      <c r="N1561" t="str">
        <f t="shared" si="91"/>
        <v>Total Sold / Transferred / Unrealized</v>
      </c>
    </row>
    <row r="1562" spans="1:14" x14ac:dyDescent="0.25">
      <c r="A1562" s="79"/>
      <c r="B1562" s="95"/>
      <c r="C1562" s="79"/>
      <c r="D1562" s="88"/>
      <c r="E1562" s="88"/>
      <c r="F1562" s="88"/>
      <c r="G1562" s="88"/>
      <c r="H1562" s="94"/>
      <c r="L1562" t="str">
        <f t="shared" si="92"/>
        <v>REC only</v>
      </c>
      <c r="M1562" t="str">
        <f t="shared" si="93"/>
        <v>Thousand Springs Wind Park, LLC - Thousand Springs Wind Park</v>
      </c>
    </row>
    <row r="1563" spans="1:14" ht="18.75" x14ac:dyDescent="0.3">
      <c r="A1563" s="81" t="s">
        <v>134</v>
      </c>
      <c r="B1563" s="79"/>
      <c r="C1563" s="79"/>
      <c r="D1563" s="19">
        <f>E1563-1</f>
        <v>2019</v>
      </c>
      <c r="E1563" s="19">
        <f>F1563-1</f>
        <v>2020</v>
      </c>
      <c r="F1563" s="19">
        <f>G1563-1</f>
        <v>2021</v>
      </c>
      <c r="G1563" s="19">
        <f>H1563-1</f>
        <v>2022</v>
      </c>
      <c r="H1563" s="19">
        <f>nReportingYear</f>
        <v>2023</v>
      </c>
      <c r="L1563" t="str">
        <f t="shared" si="92"/>
        <v>REC only</v>
      </c>
      <c r="M1563" t="str">
        <f t="shared" si="93"/>
        <v>Thousand Springs Wind Park, LLC - Thousand Springs Wind Park</v>
      </c>
    </row>
    <row r="1564" spans="1:14" x14ac:dyDescent="0.25">
      <c r="A1564" s="79"/>
      <c r="B1564" s="2" t="str">
        <f>(D1563-1) &amp; " Surplus Applied to " &amp; D1563</f>
        <v>2018 Surplus Applied to 2019</v>
      </c>
      <c r="C1564" s="79"/>
      <c r="D1564" s="96">
        <v>0</v>
      </c>
      <c r="E1564" s="97"/>
      <c r="F1564" s="97"/>
      <c r="G1564" s="97"/>
      <c r="H1564" s="98"/>
      <c r="L1564" t="str">
        <f t="shared" si="92"/>
        <v>REC only</v>
      </c>
      <c r="M1564" t="str">
        <f t="shared" si="93"/>
        <v>Thousand Springs Wind Park, LLC - Thousand Springs Wind Park</v>
      </c>
      <c r="N1564" t="str">
        <f t="shared" si="91"/>
        <v>2018 Surplus Applied to 2019</v>
      </c>
    </row>
    <row r="1565" spans="1:14" x14ac:dyDescent="0.25">
      <c r="A1565" s="79"/>
      <c r="B1565" s="2" t="str">
        <f>D1563 &amp; " Surplus Applied to " &amp; (D1563-1)</f>
        <v>2019 Surplus Applied to 2018</v>
      </c>
      <c r="C1565" s="79"/>
      <c r="D1565" s="99">
        <v>0</v>
      </c>
      <c r="E1565" s="100"/>
      <c r="F1565" s="100"/>
      <c r="G1565" s="100"/>
      <c r="H1565" s="101"/>
      <c r="L1565" t="str">
        <f t="shared" si="92"/>
        <v>REC only</v>
      </c>
      <c r="M1565" t="str">
        <f t="shared" si="93"/>
        <v>Thousand Springs Wind Park, LLC - Thousand Springs Wind Park</v>
      </c>
      <c r="N1565" t="str">
        <f t="shared" si="91"/>
        <v>2019 Surplus Applied to 2018</v>
      </c>
    </row>
    <row r="1566" spans="1:14" x14ac:dyDescent="0.25">
      <c r="A1566" s="79"/>
      <c r="B1566" s="2" t="str">
        <f>(E1563-1) &amp; " Surplus Applied to " &amp; E1563</f>
        <v>2019 Surplus Applied to 2020</v>
      </c>
      <c r="C1566" s="79"/>
      <c r="D1566" s="102">
        <f>-E1566</f>
        <v>-8681</v>
      </c>
      <c r="E1566" s="103">
        <v>8681</v>
      </c>
      <c r="F1566" s="48"/>
      <c r="G1566" s="48"/>
      <c r="H1566" s="49"/>
      <c r="L1566" t="str">
        <f t="shared" si="92"/>
        <v>REC only</v>
      </c>
      <c r="M1566" t="str">
        <f t="shared" si="93"/>
        <v>Thousand Springs Wind Park, LLC - Thousand Springs Wind Park</v>
      </c>
      <c r="N1566" t="str">
        <f t="shared" si="91"/>
        <v>2019 Surplus Applied to 2020</v>
      </c>
    </row>
    <row r="1567" spans="1:14" x14ac:dyDescent="0.25">
      <c r="A1567" s="79"/>
      <c r="B1567" s="2" t="str">
        <f>E1563 &amp; " Surplus Applied to " &amp; (E1563-1)</f>
        <v>2020 Surplus Applied to 2019</v>
      </c>
      <c r="C1567" s="79"/>
      <c r="D1567" s="104">
        <f>-E1567</f>
        <v>0</v>
      </c>
      <c r="E1567" s="105">
        <v>0</v>
      </c>
      <c r="F1567" s="100"/>
      <c r="G1567" s="100"/>
      <c r="H1567" s="101"/>
      <c r="L1567" t="str">
        <f t="shared" si="92"/>
        <v>REC only</v>
      </c>
      <c r="M1567" t="str">
        <f t="shared" si="93"/>
        <v>Thousand Springs Wind Park, LLC - Thousand Springs Wind Park</v>
      </c>
      <c r="N1567" t="str">
        <f t="shared" si="91"/>
        <v>2020 Surplus Applied to 2019</v>
      </c>
    </row>
    <row r="1568" spans="1:14" x14ac:dyDescent="0.25">
      <c r="A1568" s="79"/>
      <c r="B1568" s="2" t="str">
        <f>(F1563-1) &amp; " Surplus Applied to " &amp; F1563</f>
        <v>2020 Surplus Applied to 2021</v>
      </c>
      <c r="C1568" s="79"/>
      <c r="D1568" s="54"/>
      <c r="E1568" s="106">
        <f>-F1568</f>
        <v>0</v>
      </c>
      <c r="F1568" s="51">
        <v>0</v>
      </c>
      <c r="G1568" s="52"/>
      <c r="H1568" s="53"/>
      <c r="L1568" t="str">
        <f t="shared" si="92"/>
        <v>REC only</v>
      </c>
      <c r="M1568" t="str">
        <f t="shared" si="93"/>
        <v>Thousand Springs Wind Park, LLC - Thousand Springs Wind Park</v>
      </c>
      <c r="N1568" t="str">
        <f t="shared" si="91"/>
        <v>2020 Surplus Applied to 2021</v>
      </c>
    </row>
    <row r="1569" spans="1:14" x14ac:dyDescent="0.25">
      <c r="A1569" s="79"/>
      <c r="B1569" s="2" t="str">
        <f>F1563 &amp; " Surplus Applied to " &amp; (F1563-1)</f>
        <v>2021 Surplus Applied to 2020</v>
      </c>
      <c r="C1569" s="79"/>
      <c r="D1569" s="107"/>
      <c r="E1569" s="108">
        <f>-F1569</f>
        <v>0</v>
      </c>
      <c r="F1569" s="105">
        <v>0</v>
      </c>
      <c r="G1569" s="100"/>
      <c r="H1569" s="101"/>
      <c r="L1569" t="str">
        <f t="shared" si="92"/>
        <v>REC only</v>
      </c>
      <c r="M1569" t="str">
        <f t="shared" si="93"/>
        <v>Thousand Springs Wind Park, LLC - Thousand Springs Wind Park</v>
      </c>
      <c r="N1569" t="str">
        <f t="shared" si="91"/>
        <v>2021 Surplus Applied to 2020</v>
      </c>
    </row>
    <row r="1570" spans="1:14" x14ac:dyDescent="0.25">
      <c r="A1570" s="79"/>
      <c r="B1570" s="2" t="str">
        <f>(G1563-1) &amp; " Surplus Applied to " &amp; G1563</f>
        <v>2021 Surplus Applied to 2022</v>
      </c>
      <c r="C1570" s="79"/>
      <c r="D1570" s="54"/>
      <c r="E1570" s="52"/>
      <c r="F1570" s="106">
        <f>-G1570</f>
        <v>0</v>
      </c>
      <c r="G1570" s="51">
        <v>0</v>
      </c>
      <c r="H1570" s="53"/>
      <c r="L1570" t="str">
        <f t="shared" si="92"/>
        <v>REC only</v>
      </c>
      <c r="M1570" t="str">
        <f t="shared" si="93"/>
        <v>Thousand Springs Wind Park, LLC - Thousand Springs Wind Park</v>
      </c>
      <c r="N1570" t="str">
        <f t="shared" si="91"/>
        <v>2021 Surplus Applied to 2022</v>
      </c>
    </row>
    <row r="1571" spans="1:14" x14ac:dyDescent="0.25">
      <c r="A1571" s="79"/>
      <c r="B1571" s="2" t="str">
        <f>G1563 &amp; " Surplus Applied to " &amp; (G1563-1)</f>
        <v>2022 Surplus Applied to 2021</v>
      </c>
      <c r="C1571" s="79"/>
      <c r="D1571" s="107"/>
      <c r="E1571" s="100"/>
      <c r="F1571" s="108">
        <f>-G1571</f>
        <v>0</v>
      </c>
      <c r="G1571" s="105">
        <v>0</v>
      </c>
      <c r="H1571" s="101"/>
      <c r="L1571" t="str">
        <f t="shared" si="92"/>
        <v>REC only</v>
      </c>
      <c r="M1571" t="str">
        <f t="shared" si="93"/>
        <v>Thousand Springs Wind Park, LLC - Thousand Springs Wind Park</v>
      </c>
      <c r="N1571" t="str">
        <f t="shared" si="91"/>
        <v>2022 Surplus Applied to 2021</v>
      </c>
    </row>
    <row r="1572" spans="1:14" x14ac:dyDescent="0.25">
      <c r="A1572" s="79"/>
      <c r="B1572" s="2" t="str">
        <f>(H1563-1) &amp; " Surplus Applied to " &amp; H1563</f>
        <v>2022 Surplus Applied to 2023</v>
      </c>
      <c r="C1572" s="79"/>
      <c r="D1572" s="54"/>
      <c r="E1572" s="52"/>
      <c r="F1572" s="52"/>
      <c r="G1572" s="106">
        <f>-H1572</f>
        <v>0</v>
      </c>
      <c r="H1572" s="55">
        <v>0</v>
      </c>
      <c r="L1572" t="str">
        <f t="shared" si="92"/>
        <v>REC only</v>
      </c>
      <c r="M1572" t="str">
        <f t="shared" si="93"/>
        <v>Thousand Springs Wind Park, LLC - Thousand Springs Wind Park</v>
      </c>
      <c r="N1572" t="str">
        <f t="shared" si="91"/>
        <v>2022 Surplus Applied to 2023</v>
      </c>
    </row>
    <row r="1573" spans="1:14" x14ac:dyDescent="0.25">
      <c r="A1573" s="79"/>
      <c r="B1573" s="2" t="str">
        <f>H1563 &amp; " Surplus Applied to " &amp; (H1563-1)</f>
        <v>2023 Surplus Applied to 2022</v>
      </c>
      <c r="C1573" s="79"/>
      <c r="D1573" s="109"/>
      <c r="E1573" s="110"/>
      <c r="F1573" s="110"/>
      <c r="G1573" s="111">
        <f>-H1573</f>
        <v>0</v>
      </c>
      <c r="H1573" s="112">
        <v>0</v>
      </c>
      <c r="L1573" t="str">
        <f t="shared" si="92"/>
        <v>REC only</v>
      </c>
      <c r="M1573" t="str">
        <f t="shared" si="93"/>
        <v>Thousand Springs Wind Park, LLC - Thousand Springs Wind Park</v>
      </c>
      <c r="N1573" t="str">
        <f t="shared" si="91"/>
        <v>2023 Surplus Applied to 2022</v>
      </c>
    </row>
    <row r="1574" spans="1:14" x14ac:dyDescent="0.25">
      <c r="A1574" s="79"/>
      <c r="B1574" s="1" t="s">
        <v>135</v>
      </c>
      <c r="C1574" s="79"/>
      <c r="D1574" s="94">
        <f>SUM(D1564:D1573)</f>
        <v>-8681</v>
      </c>
      <c r="E1574" s="94">
        <f>SUM(E1564:E1573)</f>
        <v>8681</v>
      </c>
      <c r="F1574" s="94">
        <f>SUM(F1564:F1573)</f>
        <v>0</v>
      </c>
      <c r="G1574" s="94">
        <f>SUM(G1564:G1573)</f>
        <v>0</v>
      </c>
      <c r="H1574" s="94">
        <f>SUM(H1564:H1573)</f>
        <v>0</v>
      </c>
      <c r="L1574" t="str">
        <f t="shared" si="92"/>
        <v>REC only</v>
      </c>
      <c r="M1574" t="str">
        <f t="shared" si="93"/>
        <v>Thousand Springs Wind Park, LLC - Thousand Springs Wind Park</v>
      </c>
      <c r="N1574" t="str">
        <f t="shared" si="91"/>
        <v>Net Surplus Adjustments</v>
      </c>
    </row>
    <row r="1575" spans="1:14" x14ac:dyDescent="0.25">
      <c r="A1575" s="79"/>
      <c r="B1575" s="95"/>
      <c r="C1575" s="79"/>
      <c r="D1575" s="94"/>
      <c r="E1575" s="94"/>
      <c r="F1575" s="94"/>
      <c r="G1575" s="94"/>
      <c r="H1575" s="94"/>
      <c r="L1575" t="str">
        <f t="shared" si="92"/>
        <v>REC only</v>
      </c>
      <c r="M1575" t="str">
        <f t="shared" si="93"/>
        <v>Thousand Springs Wind Park, LLC - Thousand Springs Wind Park</v>
      </c>
    </row>
    <row r="1576" spans="1:14" x14ac:dyDescent="0.25">
      <c r="A1576" s="79"/>
      <c r="B1576" s="1" t="s">
        <v>136</v>
      </c>
      <c r="C1576" s="82"/>
      <c r="D1576" s="113">
        <v>0</v>
      </c>
      <c r="E1576" s="114">
        <v>0</v>
      </c>
      <c r="F1576" s="114">
        <v>0</v>
      </c>
      <c r="G1576" s="114">
        <v>0</v>
      </c>
      <c r="H1576" s="115">
        <v>0</v>
      </c>
      <c r="L1576" t="str">
        <f t="shared" si="92"/>
        <v>REC only</v>
      </c>
      <c r="M1576" t="str">
        <f t="shared" si="93"/>
        <v>Thousand Springs Wind Park, LLC - Thousand Springs Wind Park</v>
      </c>
      <c r="N1576" t="str">
        <f t="shared" si="91"/>
        <v>Adjustment for Events Beyond Control</v>
      </c>
    </row>
    <row r="1577" spans="1:14" x14ac:dyDescent="0.25">
      <c r="A1577" s="79"/>
      <c r="B1577" s="95"/>
      <c r="C1577" s="79"/>
      <c r="D1577" s="94"/>
      <c r="E1577" s="94"/>
      <c r="F1577" s="94"/>
      <c r="G1577" s="94"/>
      <c r="H1577" s="94"/>
      <c r="L1577" t="str">
        <f t="shared" si="92"/>
        <v>REC only</v>
      </c>
      <c r="M1577" t="str">
        <f t="shared" si="93"/>
        <v>Thousand Springs Wind Park, LLC - Thousand Springs Wind Park</v>
      </c>
    </row>
    <row r="1578" spans="1:14" ht="18.75" x14ac:dyDescent="0.3">
      <c r="A1578" s="81" t="s">
        <v>150</v>
      </c>
      <c r="B1578" s="79"/>
      <c r="C1578" s="82"/>
      <c r="D1578" s="116">
        <f>SUM(D1550,D1555,D1561,D1574,D1576)</f>
        <v>0</v>
      </c>
      <c r="E1578" s="116">
        <f>SUM(E1550,E1555,E1561,E1574,E1576)</f>
        <v>8681</v>
      </c>
      <c r="F1578" s="116">
        <f>SUM(F1550,F1555,F1561,F1574,F1576)</f>
        <v>0</v>
      </c>
      <c r="G1578" s="116">
        <f>SUM(G1550,G1555,G1561,G1574,G1576)</f>
        <v>0</v>
      </c>
      <c r="H1578" s="117">
        <f>SUM(H1550,H1555,H1561,H1574,H1576)</f>
        <v>0</v>
      </c>
      <c r="L1578" t="str">
        <f t="shared" si="92"/>
        <v>REC only</v>
      </c>
      <c r="M1578" t="str">
        <f t="shared" si="93"/>
        <v>Thousand Springs Wind Park, LLC - Thousand Springs Wind Park</v>
      </c>
    </row>
    <row r="1579" spans="1:14" x14ac:dyDescent="0.25">
      <c r="A1579" s="79"/>
      <c r="B1579" s="95"/>
      <c r="C1579" s="118" t="s">
        <v>138</v>
      </c>
      <c r="D1579" s="94">
        <v>0</v>
      </c>
      <c r="E1579" s="94">
        <v>8681</v>
      </c>
      <c r="F1579" s="94">
        <v>0</v>
      </c>
      <c r="G1579" s="94">
        <v>0</v>
      </c>
      <c r="H1579" s="94">
        <v>0</v>
      </c>
      <c r="L1579" t="str">
        <f t="shared" si="92"/>
        <v>REC only</v>
      </c>
      <c r="M1579" t="str">
        <f t="shared" si="93"/>
        <v>Thousand Springs Wind Park, LLC - Thousand Springs Wind Park</v>
      </c>
    </row>
    <row r="1580" spans="1:14" x14ac:dyDescent="0.25">
      <c r="A1580" s="79" t="str">
        <f>IF(ISBLANK(VLOOKUP($A1544,tblFacility,MATCH("Notes",tvFacility,0),FALSE)),"",VLOOKUP($A1544,tblFacility,MATCH("Notes",tvFacility,0),FALSE))</f>
        <v/>
      </c>
      <c r="B1580" s="79"/>
      <c r="C1580" s="79"/>
      <c r="D1580" s="80"/>
      <c r="E1580" s="80"/>
      <c r="F1580" s="80"/>
      <c r="G1580" s="80"/>
      <c r="H1580" s="80"/>
      <c r="L1580" t="str">
        <f t="shared" si="92"/>
        <v>REC only</v>
      </c>
      <c r="M1580" t="str">
        <f t="shared" si="93"/>
        <v>Thousand Springs Wind Park, LLC - Thousand Springs Wind Park</v>
      </c>
    </row>
    <row r="1581" spans="1:14" x14ac:dyDescent="0.25">
      <c r="L1581" t="str">
        <f t="shared" si="92"/>
        <v>REC only</v>
      </c>
      <c r="M1581" t="str">
        <f t="shared" si="93"/>
        <v>Thousand Springs Wind Park, LLC - Thousand Springs Wind Park</v>
      </c>
    </row>
    <row r="1582" spans="1:14" ht="21" x14ac:dyDescent="0.35">
      <c r="A1582" s="74">
        <f>A1544+1</f>
        <v>41</v>
      </c>
      <c r="B1582" s="74"/>
      <c r="C1582" s="75" t="str">
        <f>VLOOKUP(A1582,tblFacility,MATCH("Facility Name",tvFacility,0),FALSE)</f>
        <v>Top of the World - Top of the World</v>
      </c>
      <c r="D1582" s="76"/>
      <c r="E1582" s="77"/>
      <c r="F1582" s="77"/>
      <c r="G1582" s="77"/>
      <c r="H1582" s="78"/>
      <c r="L1582" t="str">
        <f t="shared" si="92"/>
        <v>REC only</v>
      </c>
      <c r="M1582" t="str">
        <f>C1582</f>
        <v>Top of the World - Top of the World</v>
      </c>
    </row>
    <row r="1583" spans="1:14" x14ac:dyDescent="0.25">
      <c r="A1583" s="79"/>
      <c r="B1583" s="79"/>
      <c r="C1583" s="79" t="str">
        <f>VLOOKUP(A1582,tblFacility,MATCH("Facility Status",tvFacility,0),FALSE)</f>
        <v>REC only</v>
      </c>
      <c r="D1583" s="80"/>
      <c r="E1583" s="80"/>
      <c r="F1583" s="80"/>
      <c r="G1583" s="80"/>
      <c r="H1583" s="80"/>
      <c r="L1583" t="str">
        <f t="shared" si="92"/>
        <v>REC only</v>
      </c>
      <c r="M1583" t="str">
        <f t="shared" ref="M1583:M1619" si="94">M1582</f>
        <v>Top of the World - Top of the World</v>
      </c>
    </row>
    <row r="1584" spans="1:14" ht="18.75" x14ac:dyDescent="0.3">
      <c r="A1584" s="81" t="s">
        <v>146</v>
      </c>
      <c r="B1584" s="81"/>
      <c r="C1584" s="79"/>
      <c r="D1584" s="19">
        <f>E1584-1</f>
        <v>2019</v>
      </c>
      <c r="E1584" s="19">
        <f>F1584-1</f>
        <v>2020</v>
      </c>
      <c r="F1584" s="19">
        <f>G1584-1</f>
        <v>2021</v>
      </c>
      <c r="G1584" s="19">
        <f>H1584-1</f>
        <v>2022</v>
      </c>
      <c r="H1584" s="19">
        <f>nReportingYear</f>
        <v>2023</v>
      </c>
      <c r="L1584" t="str">
        <f t="shared" si="92"/>
        <v>REC only</v>
      </c>
      <c r="M1584" t="str">
        <f t="shared" si="94"/>
        <v>Top of the World - Top of the World</v>
      </c>
    </row>
    <row r="1585" spans="1:14" x14ac:dyDescent="0.25">
      <c r="A1585" s="79"/>
      <c r="B1585" s="2" t="str">
        <f>"Total MWh Produced from " &amp;C1582</f>
        <v>Total MWh Produced from Top of the World - Top of the World</v>
      </c>
      <c r="C1585" s="82"/>
      <c r="D1585" s="83">
        <f>VLOOKUP($A1582,tblTotalMWh,MATCH(D1584,tvTotalMWh,0),FALSE)</f>
        <v>21727</v>
      </c>
      <c r="E1585" s="83">
        <f>VLOOKUP($A1582,tblTotalMWh,MATCH(E1584,tvTotalMWh,0),FALSE)</f>
        <v>0</v>
      </c>
      <c r="F1585" s="83">
        <f>VLOOKUP($A1582,tblTotalMWh,MATCH(F1584,tvTotalMWh,0),FALSE)</f>
        <v>0</v>
      </c>
      <c r="G1585" s="83">
        <f>VLOOKUP($A1582,tblTotalMWh,MATCH(G1584,tvTotalMWh,0),FALSE)</f>
        <v>0</v>
      </c>
      <c r="H1585" s="84">
        <f>VLOOKUP($A1582,tblTotalMWh,MATCH(H1584,tvTotalMWh,0),FALSE)</f>
        <v>0</v>
      </c>
      <c r="L1585" t="str">
        <f t="shared" si="92"/>
        <v>REC only</v>
      </c>
      <c r="M1585" t="str">
        <f t="shared" si="94"/>
        <v>Top of the World - Top of the World</v>
      </c>
      <c r="N1585" t="str">
        <f t="shared" si="91"/>
        <v>Total MWh Produced from Top of the World - Top of the World</v>
      </c>
    </row>
    <row r="1586" spans="1:14" x14ac:dyDescent="0.25">
      <c r="A1586" s="79"/>
      <c r="B1586" s="2" t="s">
        <v>105</v>
      </c>
      <c r="C1586" s="82"/>
      <c r="D1586" s="218">
        <f>VLOOKUP($A1582,tblFacility,MATCH("% Qualifying under RCW 19.285",tvFacility,0),FALSE)</f>
        <v>1</v>
      </c>
      <c r="E1586" s="218">
        <f>VLOOKUP($A1582,tblFacility,MATCH("% Qualifying under RCW 19.285",tvFacility,0),FALSE)</f>
        <v>1</v>
      </c>
      <c r="F1586" s="218">
        <f>VLOOKUP($A1582,tblFacility,MATCH("% Qualifying under RCW 19.285",tvFacility,0),FALSE)</f>
        <v>1</v>
      </c>
      <c r="G1586" s="218">
        <f>VLOOKUP($A1582,tblFacility,MATCH("% Qualifying under RCW 19.285",tvFacility,0),FALSE)</f>
        <v>1</v>
      </c>
      <c r="H1586" s="219">
        <f>VLOOKUP($A1582,tblFacility,MATCH("% Qualifying under RCW 19.285",tvFacility,0),FALSE)</f>
        <v>1</v>
      </c>
      <c r="L1586" t="str">
        <f t="shared" si="92"/>
        <v>REC only</v>
      </c>
      <c r="M1586" t="str">
        <f t="shared" si="94"/>
        <v>Top of the World - Top of the World</v>
      </c>
      <c r="N1586" t="str">
        <f t="shared" si="91"/>
        <v>Percent of MWh Qualifying Under RCW 19.285</v>
      </c>
    </row>
    <row r="1587" spans="1:14" x14ac:dyDescent="0.25">
      <c r="A1587" s="79"/>
      <c r="B1587" s="2" t="s">
        <v>147</v>
      </c>
      <c r="C1587" s="82"/>
      <c r="D1587" s="85">
        <f>VLOOKUP($A1582,tblFacility,MATCH("% Qualifying Allocated to WA",tvFacility,0),FALSE)</f>
        <v>1</v>
      </c>
      <c r="E1587" s="85">
        <f>VLOOKUP($A1582,tblFacility,MATCH("% Qualifying Allocated to WA",tvFacility,0),FALSE)</f>
        <v>1</v>
      </c>
      <c r="F1587" s="85">
        <f>VLOOKUP($A1582,tblFacility,MATCH("% Qualifying Allocated to WA",tvFacility,0),FALSE)</f>
        <v>1</v>
      </c>
      <c r="G1587" s="85">
        <f>VLOOKUP($A1582,tblFacility,MATCH("% Qualifying Allocated to WA",tvFacility,0),FALSE)</f>
        <v>1</v>
      </c>
      <c r="H1587" s="86">
        <f>VLOOKUP($A1582,tblFacility,MATCH("% Qualifying Allocated to WA",tvFacility,0),FALSE)</f>
        <v>1</v>
      </c>
      <c r="L1587" t="str">
        <f t="shared" si="92"/>
        <v>REC only</v>
      </c>
      <c r="M1587" t="str">
        <f t="shared" si="94"/>
        <v>Top of the World - Top of the World</v>
      </c>
      <c r="N1587" t="str">
        <f t="shared" si="91"/>
        <v>Percent of Qualifying MWh Allocated to WA</v>
      </c>
    </row>
    <row r="1588" spans="1:14" x14ac:dyDescent="0.25">
      <c r="A1588" s="79"/>
      <c r="B1588" s="1" t="s">
        <v>104</v>
      </c>
      <c r="C1588" s="95"/>
      <c r="D1588" s="220">
        <f>ROUNDDOWN(D1585*D1586*D1587,0)</f>
        <v>21727</v>
      </c>
      <c r="E1588" s="220">
        <f>ROUNDDOWN(E1585*E1586*E1587,0)</f>
        <v>0</v>
      </c>
      <c r="F1588" s="220">
        <f>ROUNDDOWN(F1585*F1586*F1587,0)</f>
        <v>0</v>
      </c>
      <c r="G1588" s="220">
        <f>ROUNDDOWN(G1585*G1586*G1587,0)</f>
        <v>0</v>
      </c>
      <c r="H1588" s="220">
        <f>ROUNDDOWN(H1585*H1586*H1587,0)</f>
        <v>0</v>
      </c>
      <c r="L1588" t="str">
        <f t="shared" si="92"/>
        <v>REC only</v>
      </c>
      <c r="M1588" t="str">
        <f t="shared" si="94"/>
        <v>Top of the World - Top of the World</v>
      </c>
      <c r="N1588" t="str">
        <f t="shared" si="91"/>
        <v>Eligible MWh Available for RCW 19.285 Compliance</v>
      </c>
    </row>
    <row r="1589" spans="1:14" x14ac:dyDescent="0.25">
      <c r="A1589" s="79"/>
      <c r="B1589" s="79"/>
      <c r="C1589" s="79"/>
      <c r="D1589" s="87"/>
      <c r="E1589" s="87"/>
      <c r="F1589" s="87"/>
      <c r="G1589" s="88"/>
      <c r="H1589" s="89"/>
      <c r="L1589" t="str">
        <f t="shared" si="92"/>
        <v>REC only</v>
      </c>
      <c r="M1589" t="str">
        <f t="shared" si="94"/>
        <v>Top of the World - Top of the World</v>
      </c>
    </row>
    <row r="1590" spans="1:14" ht="18.75" x14ac:dyDescent="0.3">
      <c r="A1590" s="81" t="s">
        <v>148</v>
      </c>
      <c r="B1590" s="79"/>
      <c r="C1590" s="79"/>
      <c r="D1590" s="19">
        <f>E1590-1</f>
        <v>2019</v>
      </c>
      <c r="E1590" s="19">
        <f>F1590-1</f>
        <v>2020</v>
      </c>
      <c r="F1590" s="19">
        <f>G1590-1</f>
        <v>2021</v>
      </c>
      <c r="G1590" s="19">
        <f>H1590-1</f>
        <v>2022</v>
      </c>
      <c r="H1590" s="19">
        <f>nReportingYear</f>
        <v>2023</v>
      </c>
      <c r="L1590" t="str">
        <f t="shared" si="92"/>
        <v>REC only</v>
      </c>
      <c r="M1590" t="str">
        <f t="shared" si="94"/>
        <v>Top of the World - Top of the World</v>
      </c>
    </row>
    <row r="1591" spans="1:14" x14ac:dyDescent="0.25">
      <c r="A1591" s="79"/>
      <c r="B1591" s="2" t="s">
        <v>115</v>
      </c>
      <c r="C1591" s="82"/>
      <c r="D1591" s="124">
        <v>0</v>
      </c>
      <c r="E1591" s="125">
        <v>0</v>
      </c>
      <c r="F1591" s="125">
        <v>0</v>
      </c>
      <c r="G1591" s="125">
        <v>0</v>
      </c>
      <c r="H1591" s="126">
        <v>0</v>
      </c>
      <c r="L1591" t="str">
        <f t="shared" si="92"/>
        <v>REC only</v>
      </c>
      <c r="M1591" t="str">
        <f t="shared" si="94"/>
        <v>Top of the World - Top of the World</v>
      </c>
      <c r="N1591" t="str">
        <f t="shared" si="91"/>
        <v>Extra Apprenticeship Credit</v>
      </c>
    </row>
    <row r="1592" spans="1:14" x14ac:dyDescent="0.25">
      <c r="A1592" s="79"/>
      <c r="B1592" s="2" t="s">
        <v>119</v>
      </c>
      <c r="C1592" s="82"/>
      <c r="D1592" s="29">
        <v>0</v>
      </c>
      <c r="E1592" s="127">
        <v>0</v>
      </c>
      <c r="F1592" s="127">
        <v>0</v>
      </c>
      <c r="G1592" s="127">
        <v>0</v>
      </c>
      <c r="H1592" s="128">
        <v>0</v>
      </c>
      <c r="L1592" t="str">
        <f t="shared" si="92"/>
        <v>REC only</v>
      </c>
      <c r="M1592" t="str">
        <f t="shared" si="94"/>
        <v>Top of the World - Top of the World</v>
      </c>
      <c r="N1592" t="str">
        <f t="shared" si="91"/>
        <v>Distributed Generation Bonus</v>
      </c>
    </row>
    <row r="1593" spans="1:14" x14ac:dyDescent="0.25">
      <c r="A1593" s="79"/>
      <c r="B1593" s="1" t="s">
        <v>120</v>
      </c>
      <c r="C1593" s="95"/>
      <c r="D1593" s="90">
        <f>ROUND(D1591+D1592,0)</f>
        <v>0</v>
      </c>
      <c r="E1593" s="90">
        <f>ROUND(E1591+E1592,0)</f>
        <v>0</v>
      </c>
      <c r="F1593" s="90">
        <f>ROUND(F1591+F1592,0)</f>
        <v>0</v>
      </c>
      <c r="G1593" s="90">
        <f>ROUND(G1591+G1592,0)</f>
        <v>0</v>
      </c>
      <c r="H1593" s="90">
        <f>ROUND(H1591+H1592,0)</f>
        <v>0</v>
      </c>
      <c r="L1593" t="str">
        <f t="shared" si="92"/>
        <v>REC only</v>
      </c>
      <c r="M1593" t="str">
        <f t="shared" si="94"/>
        <v>Top of the World - Top of the World</v>
      </c>
      <c r="N1593" t="str">
        <f t="shared" si="91"/>
        <v>Total Quantity from Non REC Eligible Generation</v>
      </c>
    </row>
    <row r="1594" spans="1:14" x14ac:dyDescent="0.25">
      <c r="A1594" s="79"/>
      <c r="B1594" s="79"/>
      <c r="C1594" s="79"/>
      <c r="D1594" s="91"/>
      <c r="E1594" s="91"/>
      <c r="F1594" s="91"/>
      <c r="G1594" s="91"/>
      <c r="H1594" s="92"/>
      <c r="L1594" t="str">
        <f t="shared" si="92"/>
        <v>REC only</v>
      </c>
      <c r="M1594" t="str">
        <f t="shared" si="94"/>
        <v>Top of the World - Top of the World</v>
      </c>
    </row>
    <row r="1595" spans="1:14" ht="18.75" x14ac:dyDescent="0.3">
      <c r="A1595" s="81" t="s">
        <v>149</v>
      </c>
      <c r="B1595" s="79"/>
      <c r="C1595" s="79"/>
      <c r="D1595" s="19">
        <f>E1595-1</f>
        <v>2019</v>
      </c>
      <c r="E1595" s="19">
        <f>F1595-1</f>
        <v>2020</v>
      </c>
      <c r="F1595" s="19">
        <f>G1595-1</f>
        <v>2021</v>
      </c>
      <c r="G1595" s="19">
        <f>H1595-1</f>
        <v>2022</v>
      </c>
      <c r="H1595" s="19">
        <f>nReportingYear</f>
        <v>2023</v>
      </c>
      <c r="L1595" t="str">
        <f t="shared" si="92"/>
        <v>REC only</v>
      </c>
      <c r="M1595" t="str">
        <f t="shared" si="94"/>
        <v>Top of the World - Top of the World</v>
      </c>
    </row>
    <row r="1596" spans="1:14" x14ac:dyDescent="0.25">
      <c r="A1596" s="79"/>
      <c r="B1596" s="2" t="s">
        <v>140</v>
      </c>
      <c r="C1596" s="82"/>
      <c r="D1596" s="83">
        <f>-VLOOKUP($A1582,tblSales,MATCH(D1595,tvSales,0),FALSE)</f>
        <v>0</v>
      </c>
      <c r="E1596" s="83">
        <f>-VLOOKUP($A1582,tblSales,MATCH(E1595,tvSales,0),FALSE)</f>
        <v>0</v>
      </c>
      <c r="F1596" s="83">
        <f>-VLOOKUP($A1582,tblSales,MATCH(F1595,tvSales,0),FALSE)</f>
        <v>0</v>
      </c>
      <c r="G1596" s="83">
        <f>-VLOOKUP($A1582,tblSales,MATCH(G1595,tvSales,0),FALSE)</f>
        <v>0</v>
      </c>
      <c r="H1596" s="84">
        <f>-VLOOKUP($A1582,tblSales,MATCH(H1595,tvSales,0),FALSE)</f>
        <v>0</v>
      </c>
      <c r="L1596" t="str">
        <f t="shared" si="92"/>
        <v>REC only</v>
      </c>
      <c r="M1596" t="str">
        <f t="shared" si="94"/>
        <v>Top of the World - Top of the World</v>
      </c>
      <c r="N1596" t="str">
        <f t="shared" si="91"/>
        <v>Quantity of RECs Sold</v>
      </c>
    </row>
    <row r="1597" spans="1:14" x14ac:dyDescent="0.25">
      <c r="A1597" s="79"/>
      <c r="B1597" s="93" t="s">
        <v>141</v>
      </c>
      <c r="C1597" s="8"/>
      <c r="D1597" s="119">
        <v>0</v>
      </c>
      <c r="E1597" s="119">
        <v>0</v>
      </c>
      <c r="F1597" s="119">
        <v>0</v>
      </c>
      <c r="G1597" s="119">
        <v>0</v>
      </c>
      <c r="H1597" s="120">
        <v>0</v>
      </c>
      <c r="L1597" t="str">
        <f t="shared" si="92"/>
        <v>REC only</v>
      </c>
      <c r="M1597" t="str">
        <f t="shared" si="94"/>
        <v>Top of the World - Top of the World</v>
      </c>
      <c r="N1597" t="str">
        <f t="shared" si="91"/>
        <v>Bonus Incentives Transferred</v>
      </c>
    </row>
    <row r="1598" spans="1:14" x14ac:dyDescent="0.25">
      <c r="A1598" s="79"/>
      <c r="B1598" s="93" t="s">
        <v>142</v>
      </c>
      <c r="D1598" s="121">
        <f>IF(VLOOKUP($A1582,tblFacility,MATCH("Extra Apprenticeship Credit Eligibility",tvFacility,0),FALSE)="Y",ROUND(nApprenticeshipBonus*D1596,0),0)</f>
        <v>0</v>
      </c>
      <c r="E1598" s="122">
        <f>IF(VLOOKUP($A1582,tblFacility,MATCH("Extra Apprenticeship Credit Eligibility",tvFacility,0),FALSE)="Y",ROUND(nApprenticeshipBonus*E1596,0),0)</f>
        <v>0</v>
      </c>
      <c r="F1598" s="122">
        <f>IF(VLOOKUP($A1582,tblFacility,MATCH("Extra Apprenticeship Credit Eligibility",tvFacility,0),FALSE)="Y",ROUND(nApprenticeshipBonus*F1596,0),0)</f>
        <v>0</v>
      </c>
      <c r="G1598" s="122">
        <f>IF(VLOOKUP($A1582,tblFacility,MATCH("Extra Apprenticeship Credit Eligibility",tvFacility,0),FALSE)="Y",ROUND(nApprenticeshipBonus*G1596,0),0)</f>
        <v>0</v>
      </c>
      <c r="H1598" s="123">
        <f>IF(VLOOKUP($A1582,tblFacility,MATCH("Extra Apprenticeship Credit Eligibility",tvFacility,0),FALSE)="Y",ROUND(nApprenticeshipBonus*H1596,0),0)</f>
        <v>0</v>
      </c>
      <c r="L1598" t="str">
        <f t="shared" si="92"/>
        <v>REC only</v>
      </c>
      <c r="M1598" t="str">
        <f t="shared" si="94"/>
        <v>Top of the World - Top of the World</v>
      </c>
      <c r="N1598" t="str">
        <f t="shared" si="91"/>
        <v>Bonus Incentives Not Realized</v>
      </c>
    </row>
    <row r="1599" spans="1:14" x14ac:dyDescent="0.25">
      <c r="A1599" s="79"/>
      <c r="B1599" s="1" t="s">
        <v>143</v>
      </c>
      <c r="C1599" s="79"/>
      <c r="D1599" s="94">
        <f>SUM(D1596:D1598)</f>
        <v>0</v>
      </c>
      <c r="E1599" s="94">
        <f>SUM(E1596:E1598)</f>
        <v>0</v>
      </c>
      <c r="F1599" s="94">
        <f>SUM(F1596:F1598)</f>
        <v>0</v>
      </c>
      <c r="G1599" s="94">
        <f>SUM(G1596:G1598)</f>
        <v>0</v>
      </c>
      <c r="H1599" s="94">
        <f>SUM(H1596:H1598)</f>
        <v>0</v>
      </c>
      <c r="L1599" t="str">
        <f t="shared" si="92"/>
        <v>REC only</v>
      </c>
      <c r="M1599" t="str">
        <f t="shared" si="94"/>
        <v>Top of the World - Top of the World</v>
      </c>
      <c r="N1599" t="str">
        <f t="shared" ref="N1599:N1662" si="95">B1599</f>
        <v>Total Sold / Transferred / Unrealized</v>
      </c>
    </row>
    <row r="1600" spans="1:14" x14ac:dyDescent="0.25">
      <c r="A1600" s="79"/>
      <c r="B1600" s="95"/>
      <c r="C1600" s="79"/>
      <c r="D1600" s="88"/>
      <c r="E1600" s="88"/>
      <c r="F1600" s="88"/>
      <c r="G1600" s="88"/>
      <c r="H1600" s="94"/>
      <c r="L1600" t="str">
        <f t="shared" ref="L1600:L1663" si="96">VLOOKUP(M1600,$B$5:$D$48,3)</f>
        <v>REC only</v>
      </c>
      <c r="M1600" t="str">
        <f t="shared" si="94"/>
        <v>Top of the World - Top of the World</v>
      </c>
    </row>
    <row r="1601" spans="1:14" ht="18.75" x14ac:dyDescent="0.3">
      <c r="A1601" s="81" t="s">
        <v>134</v>
      </c>
      <c r="B1601" s="79"/>
      <c r="C1601" s="79"/>
      <c r="D1601" s="19">
        <f>E1601-1</f>
        <v>2019</v>
      </c>
      <c r="E1601" s="19">
        <f>F1601-1</f>
        <v>2020</v>
      </c>
      <c r="F1601" s="19">
        <f>G1601-1</f>
        <v>2021</v>
      </c>
      <c r="G1601" s="19">
        <f>H1601-1</f>
        <v>2022</v>
      </c>
      <c r="H1601" s="19">
        <f>nReportingYear</f>
        <v>2023</v>
      </c>
      <c r="L1601" t="str">
        <f t="shared" si="96"/>
        <v>REC only</v>
      </c>
      <c r="M1601" t="str">
        <f t="shared" si="94"/>
        <v>Top of the World - Top of the World</v>
      </c>
    </row>
    <row r="1602" spans="1:14" x14ac:dyDescent="0.25">
      <c r="A1602" s="79"/>
      <c r="B1602" s="2" t="str">
        <f>(D1601-1) &amp; " Surplus Applied to " &amp; D1601</f>
        <v>2018 Surplus Applied to 2019</v>
      </c>
      <c r="C1602" s="79"/>
      <c r="D1602" s="96">
        <v>0</v>
      </c>
      <c r="E1602" s="97"/>
      <c r="F1602" s="97"/>
      <c r="G1602" s="97"/>
      <c r="H1602" s="98"/>
      <c r="L1602" t="str">
        <f t="shared" si="96"/>
        <v>REC only</v>
      </c>
      <c r="M1602" t="str">
        <f t="shared" si="94"/>
        <v>Top of the World - Top of the World</v>
      </c>
      <c r="N1602" t="str">
        <f t="shared" si="95"/>
        <v>2018 Surplus Applied to 2019</v>
      </c>
    </row>
    <row r="1603" spans="1:14" x14ac:dyDescent="0.25">
      <c r="A1603" s="79"/>
      <c r="B1603" s="2" t="str">
        <f>D1601 &amp; " Surplus Applied to " &amp; (D1601-1)</f>
        <v>2019 Surplus Applied to 2018</v>
      </c>
      <c r="C1603" s="79"/>
      <c r="D1603" s="99">
        <v>0</v>
      </c>
      <c r="E1603" s="100"/>
      <c r="F1603" s="100"/>
      <c r="G1603" s="100"/>
      <c r="H1603" s="101"/>
      <c r="L1603" t="str">
        <f t="shared" si="96"/>
        <v>REC only</v>
      </c>
      <c r="M1603" t="str">
        <f t="shared" si="94"/>
        <v>Top of the World - Top of the World</v>
      </c>
      <c r="N1603" t="str">
        <f t="shared" si="95"/>
        <v>2019 Surplus Applied to 2018</v>
      </c>
    </row>
    <row r="1604" spans="1:14" x14ac:dyDescent="0.25">
      <c r="A1604" s="79"/>
      <c r="B1604" s="2" t="str">
        <f>(E1601-1) &amp; " Surplus Applied to " &amp; E1601</f>
        <v>2019 Surplus Applied to 2020</v>
      </c>
      <c r="C1604" s="79"/>
      <c r="D1604" s="102">
        <f>-E1604</f>
        <v>-21727</v>
      </c>
      <c r="E1604" s="103">
        <v>21727</v>
      </c>
      <c r="F1604" s="48"/>
      <c r="G1604" s="48"/>
      <c r="H1604" s="49"/>
      <c r="L1604" t="str">
        <f t="shared" si="96"/>
        <v>REC only</v>
      </c>
      <c r="M1604" t="str">
        <f t="shared" si="94"/>
        <v>Top of the World - Top of the World</v>
      </c>
      <c r="N1604" t="str">
        <f t="shared" si="95"/>
        <v>2019 Surplus Applied to 2020</v>
      </c>
    </row>
    <row r="1605" spans="1:14" x14ac:dyDescent="0.25">
      <c r="A1605" s="79"/>
      <c r="B1605" s="2" t="str">
        <f>E1601 &amp; " Surplus Applied to " &amp; (E1601-1)</f>
        <v>2020 Surplus Applied to 2019</v>
      </c>
      <c r="C1605" s="79"/>
      <c r="D1605" s="104">
        <f>-E1605</f>
        <v>0</v>
      </c>
      <c r="E1605" s="105">
        <v>0</v>
      </c>
      <c r="F1605" s="100"/>
      <c r="G1605" s="100"/>
      <c r="H1605" s="101"/>
      <c r="L1605" t="str">
        <f t="shared" si="96"/>
        <v>REC only</v>
      </c>
      <c r="M1605" t="str">
        <f t="shared" si="94"/>
        <v>Top of the World - Top of the World</v>
      </c>
      <c r="N1605" t="str">
        <f t="shared" si="95"/>
        <v>2020 Surplus Applied to 2019</v>
      </c>
    </row>
    <row r="1606" spans="1:14" x14ac:dyDescent="0.25">
      <c r="A1606" s="79"/>
      <c r="B1606" s="2" t="str">
        <f>(F1601-1) &amp; " Surplus Applied to " &amp; F1601</f>
        <v>2020 Surplus Applied to 2021</v>
      </c>
      <c r="C1606" s="79"/>
      <c r="D1606" s="54"/>
      <c r="E1606" s="106">
        <f>-F1606</f>
        <v>0</v>
      </c>
      <c r="F1606" s="51">
        <v>0</v>
      </c>
      <c r="G1606" s="52"/>
      <c r="H1606" s="53"/>
      <c r="L1606" t="str">
        <f t="shared" si="96"/>
        <v>REC only</v>
      </c>
      <c r="M1606" t="str">
        <f t="shared" si="94"/>
        <v>Top of the World - Top of the World</v>
      </c>
      <c r="N1606" t="str">
        <f t="shared" si="95"/>
        <v>2020 Surplus Applied to 2021</v>
      </c>
    </row>
    <row r="1607" spans="1:14" x14ac:dyDescent="0.25">
      <c r="A1607" s="79"/>
      <c r="B1607" s="2" t="str">
        <f>F1601 &amp; " Surplus Applied to " &amp; (F1601-1)</f>
        <v>2021 Surplus Applied to 2020</v>
      </c>
      <c r="C1607" s="79"/>
      <c r="D1607" s="107"/>
      <c r="E1607" s="108">
        <f>-F1607</f>
        <v>0</v>
      </c>
      <c r="F1607" s="105">
        <v>0</v>
      </c>
      <c r="G1607" s="100"/>
      <c r="H1607" s="101"/>
      <c r="L1607" t="str">
        <f t="shared" si="96"/>
        <v>REC only</v>
      </c>
      <c r="M1607" t="str">
        <f t="shared" si="94"/>
        <v>Top of the World - Top of the World</v>
      </c>
      <c r="N1607" t="str">
        <f t="shared" si="95"/>
        <v>2021 Surplus Applied to 2020</v>
      </c>
    </row>
    <row r="1608" spans="1:14" x14ac:dyDescent="0.25">
      <c r="A1608" s="79"/>
      <c r="B1608" s="2" t="str">
        <f>(G1601-1) &amp; " Surplus Applied to " &amp; G1601</f>
        <v>2021 Surplus Applied to 2022</v>
      </c>
      <c r="C1608" s="79"/>
      <c r="D1608" s="54"/>
      <c r="E1608" s="52"/>
      <c r="F1608" s="106">
        <f>-G1608</f>
        <v>0</v>
      </c>
      <c r="G1608" s="51">
        <v>0</v>
      </c>
      <c r="H1608" s="53"/>
      <c r="L1608" t="str">
        <f t="shared" si="96"/>
        <v>REC only</v>
      </c>
      <c r="M1608" t="str">
        <f t="shared" si="94"/>
        <v>Top of the World - Top of the World</v>
      </c>
      <c r="N1608" t="str">
        <f t="shared" si="95"/>
        <v>2021 Surplus Applied to 2022</v>
      </c>
    </row>
    <row r="1609" spans="1:14" x14ac:dyDescent="0.25">
      <c r="A1609" s="79"/>
      <c r="B1609" s="2" t="str">
        <f>G1601 &amp; " Surplus Applied to " &amp; (G1601-1)</f>
        <v>2022 Surplus Applied to 2021</v>
      </c>
      <c r="C1609" s="79"/>
      <c r="D1609" s="107"/>
      <c r="E1609" s="100"/>
      <c r="F1609" s="108">
        <f>-G1609</f>
        <v>0</v>
      </c>
      <c r="G1609" s="105">
        <v>0</v>
      </c>
      <c r="H1609" s="101"/>
      <c r="L1609" t="str">
        <f t="shared" si="96"/>
        <v>REC only</v>
      </c>
      <c r="M1609" t="str">
        <f t="shared" si="94"/>
        <v>Top of the World - Top of the World</v>
      </c>
      <c r="N1609" t="str">
        <f t="shared" si="95"/>
        <v>2022 Surplus Applied to 2021</v>
      </c>
    </row>
    <row r="1610" spans="1:14" x14ac:dyDescent="0.25">
      <c r="A1610" s="79"/>
      <c r="B1610" s="2" t="str">
        <f>(H1601-1) &amp; " Surplus Applied to " &amp; H1601</f>
        <v>2022 Surplus Applied to 2023</v>
      </c>
      <c r="C1610" s="79"/>
      <c r="D1610" s="54"/>
      <c r="E1610" s="52"/>
      <c r="F1610" s="52"/>
      <c r="G1610" s="106">
        <f>-H1610</f>
        <v>0</v>
      </c>
      <c r="H1610" s="55">
        <v>0</v>
      </c>
      <c r="L1610" t="str">
        <f t="shared" si="96"/>
        <v>REC only</v>
      </c>
      <c r="M1610" t="str">
        <f t="shared" si="94"/>
        <v>Top of the World - Top of the World</v>
      </c>
      <c r="N1610" t="str">
        <f t="shared" si="95"/>
        <v>2022 Surplus Applied to 2023</v>
      </c>
    </row>
    <row r="1611" spans="1:14" x14ac:dyDescent="0.25">
      <c r="A1611" s="79"/>
      <c r="B1611" s="2" t="str">
        <f>H1601 &amp; " Surplus Applied to " &amp; (H1601-1)</f>
        <v>2023 Surplus Applied to 2022</v>
      </c>
      <c r="C1611" s="79"/>
      <c r="D1611" s="109"/>
      <c r="E1611" s="110"/>
      <c r="F1611" s="110"/>
      <c r="G1611" s="111">
        <f>-H1611</f>
        <v>0</v>
      </c>
      <c r="H1611" s="112">
        <v>0</v>
      </c>
      <c r="L1611" t="str">
        <f t="shared" si="96"/>
        <v>REC only</v>
      </c>
      <c r="M1611" t="str">
        <f t="shared" si="94"/>
        <v>Top of the World - Top of the World</v>
      </c>
      <c r="N1611" t="str">
        <f t="shared" si="95"/>
        <v>2023 Surplus Applied to 2022</v>
      </c>
    </row>
    <row r="1612" spans="1:14" x14ac:dyDescent="0.25">
      <c r="A1612" s="79"/>
      <c r="B1612" s="1" t="s">
        <v>135</v>
      </c>
      <c r="C1612" s="79"/>
      <c r="D1612" s="94">
        <f>SUM(D1602:D1611)</f>
        <v>-21727</v>
      </c>
      <c r="E1612" s="94">
        <f>SUM(E1602:E1611)</f>
        <v>21727</v>
      </c>
      <c r="F1612" s="94">
        <f>SUM(F1602:F1611)</f>
        <v>0</v>
      </c>
      <c r="G1612" s="94">
        <f>SUM(G1602:G1611)</f>
        <v>0</v>
      </c>
      <c r="H1612" s="94">
        <f>SUM(H1602:H1611)</f>
        <v>0</v>
      </c>
      <c r="L1612" t="str">
        <f t="shared" si="96"/>
        <v>REC only</v>
      </c>
      <c r="M1612" t="str">
        <f t="shared" si="94"/>
        <v>Top of the World - Top of the World</v>
      </c>
      <c r="N1612" t="str">
        <f t="shared" si="95"/>
        <v>Net Surplus Adjustments</v>
      </c>
    </row>
    <row r="1613" spans="1:14" x14ac:dyDescent="0.25">
      <c r="A1613" s="79"/>
      <c r="B1613" s="95"/>
      <c r="C1613" s="79"/>
      <c r="D1613" s="94"/>
      <c r="E1613" s="94"/>
      <c r="F1613" s="94"/>
      <c r="G1613" s="94"/>
      <c r="H1613" s="94"/>
      <c r="L1613" t="str">
        <f t="shared" si="96"/>
        <v>REC only</v>
      </c>
      <c r="M1613" t="str">
        <f t="shared" si="94"/>
        <v>Top of the World - Top of the World</v>
      </c>
    </row>
    <row r="1614" spans="1:14" x14ac:dyDescent="0.25">
      <c r="A1614" s="79"/>
      <c r="B1614" s="1" t="s">
        <v>136</v>
      </c>
      <c r="C1614" s="82"/>
      <c r="D1614" s="113">
        <v>0</v>
      </c>
      <c r="E1614" s="114">
        <v>0</v>
      </c>
      <c r="F1614" s="114">
        <v>0</v>
      </c>
      <c r="G1614" s="114">
        <v>0</v>
      </c>
      <c r="H1614" s="115">
        <v>0</v>
      </c>
      <c r="L1614" t="str">
        <f t="shared" si="96"/>
        <v>REC only</v>
      </c>
      <c r="M1614" t="str">
        <f t="shared" si="94"/>
        <v>Top of the World - Top of the World</v>
      </c>
      <c r="N1614" t="str">
        <f t="shared" si="95"/>
        <v>Adjustment for Events Beyond Control</v>
      </c>
    </row>
    <row r="1615" spans="1:14" x14ac:dyDescent="0.25">
      <c r="A1615" s="79"/>
      <c r="B1615" s="95"/>
      <c r="C1615" s="79"/>
      <c r="D1615" s="94"/>
      <c r="E1615" s="94"/>
      <c r="F1615" s="94"/>
      <c r="G1615" s="94"/>
      <c r="H1615" s="94"/>
      <c r="L1615" t="str">
        <f t="shared" si="96"/>
        <v>REC only</v>
      </c>
      <c r="M1615" t="str">
        <f t="shared" si="94"/>
        <v>Top of the World - Top of the World</v>
      </c>
    </row>
    <row r="1616" spans="1:14" ht="18.75" x14ac:dyDescent="0.3">
      <c r="A1616" s="81" t="s">
        <v>150</v>
      </c>
      <c r="B1616" s="79"/>
      <c r="C1616" s="82"/>
      <c r="D1616" s="116">
        <f>SUM(D1588,D1593,D1599,D1612,D1614)</f>
        <v>0</v>
      </c>
      <c r="E1616" s="116">
        <f>SUM(E1588,E1593,E1599,E1612,E1614)</f>
        <v>21727</v>
      </c>
      <c r="F1616" s="116">
        <f>SUM(F1588,F1593,F1599,F1612,F1614)</f>
        <v>0</v>
      </c>
      <c r="G1616" s="116">
        <f>SUM(G1588,G1593,G1599,G1612,G1614)</f>
        <v>0</v>
      </c>
      <c r="H1616" s="117">
        <f>SUM(H1588,H1593,H1599,H1612,H1614)</f>
        <v>0</v>
      </c>
      <c r="L1616" t="str">
        <f t="shared" si="96"/>
        <v>REC only</v>
      </c>
      <c r="M1616" t="str">
        <f t="shared" si="94"/>
        <v>Top of the World - Top of the World</v>
      </c>
    </row>
    <row r="1617" spans="1:14" x14ac:dyDescent="0.25">
      <c r="A1617" s="79"/>
      <c r="B1617" s="95"/>
      <c r="C1617" s="118" t="s">
        <v>138</v>
      </c>
      <c r="D1617" s="94">
        <v>0</v>
      </c>
      <c r="E1617" s="94">
        <v>21727</v>
      </c>
      <c r="F1617" s="94">
        <v>0</v>
      </c>
      <c r="G1617" s="94">
        <v>0</v>
      </c>
      <c r="H1617" s="94">
        <v>0</v>
      </c>
      <c r="L1617" t="str">
        <f t="shared" si="96"/>
        <v>REC only</v>
      </c>
      <c r="M1617" t="str">
        <f t="shared" si="94"/>
        <v>Top of the World - Top of the World</v>
      </c>
    </row>
    <row r="1618" spans="1:14" x14ac:dyDescent="0.25">
      <c r="A1618" s="79" t="str">
        <f>IF(ISBLANK(VLOOKUP($A1582,tblFacility,MATCH("Notes",tvFacility,0),FALSE)),"",VLOOKUP($A1582,tblFacility,MATCH("Notes",tvFacility,0),FALSE))</f>
        <v/>
      </c>
      <c r="B1618" s="79"/>
      <c r="C1618" s="79"/>
      <c r="D1618" s="80"/>
      <c r="E1618" s="80"/>
      <c r="F1618" s="80"/>
      <c r="G1618" s="80"/>
      <c r="H1618" s="80"/>
      <c r="L1618" t="str">
        <f t="shared" si="96"/>
        <v>REC only</v>
      </c>
      <c r="M1618" t="str">
        <f t="shared" si="94"/>
        <v>Top of the World - Top of the World</v>
      </c>
    </row>
    <row r="1619" spans="1:14" x14ac:dyDescent="0.25">
      <c r="L1619" t="str">
        <f t="shared" si="96"/>
        <v>REC only</v>
      </c>
      <c r="M1619" t="str">
        <f t="shared" si="94"/>
        <v>Top of the World - Top of the World</v>
      </c>
    </row>
    <row r="1620" spans="1:14" ht="21" x14ac:dyDescent="0.35">
      <c r="A1620" s="74">
        <f>A1582+1</f>
        <v>42</v>
      </c>
      <c r="B1620" s="74"/>
      <c r="C1620" s="75" t="str">
        <f>VLOOKUP(A1620,tblFacility,MATCH("Facility Name",tvFacility,0),FALSE)</f>
        <v>Tuana Gulch Wind Park, LLC - Tuana Gulch Wind Park</v>
      </c>
      <c r="D1620" s="76"/>
      <c r="E1620" s="77"/>
      <c r="F1620" s="77"/>
      <c r="G1620" s="77"/>
      <c r="H1620" s="78"/>
      <c r="L1620" t="str">
        <f t="shared" si="96"/>
        <v>REC only</v>
      </c>
      <c r="M1620" t="str">
        <f>C1620</f>
        <v>Tuana Gulch Wind Park, LLC - Tuana Gulch Wind Park</v>
      </c>
    </row>
    <row r="1621" spans="1:14" x14ac:dyDescent="0.25">
      <c r="A1621" s="79"/>
      <c r="B1621" s="79"/>
      <c r="C1621" s="79" t="str">
        <f>VLOOKUP(A1620,tblFacility,MATCH("Facility Status",tvFacility,0),FALSE)</f>
        <v>REC only</v>
      </c>
      <c r="D1621" s="80"/>
      <c r="E1621" s="80"/>
      <c r="F1621" s="80"/>
      <c r="G1621" s="80"/>
      <c r="H1621" s="80"/>
      <c r="L1621" t="str">
        <f t="shared" si="96"/>
        <v>REC only</v>
      </c>
      <c r="M1621" t="str">
        <f t="shared" ref="M1621:M1657" si="97">M1620</f>
        <v>Tuana Gulch Wind Park, LLC - Tuana Gulch Wind Park</v>
      </c>
    </row>
    <row r="1622" spans="1:14" ht="18.75" x14ac:dyDescent="0.3">
      <c r="A1622" s="81" t="s">
        <v>146</v>
      </c>
      <c r="B1622" s="81"/>
      <c r="C1622" s="79"/>
      <c r="D1622" s="19">
        <f>E1622-1</f>
        <v>2019</v>
      </c>
      <c r="E1622" s="19">
        <f>F1622-1</f>
        <v>2020</v>
      </c>
      <c r="F1622" s="19">
        <f>G1622-1</f>
        <v>2021</v>
      </c>
      <c r="G1622" s="19">
        <f>H1622-1</f>
        <v>2022</v>
      </c>
      <c r="H1622" s="19">
        <f>nReportingYear</f>
        <v>2023</v>
      </c>
      <c r="L1622" t="str">
        <f t="shared" si="96"/>
        <v>REC only</v>
      </c>
      <c r="M1622" t="str">
        <f t="shared" si="97"/>
        <v>Tuana Gulch Wind Park, LLC - Tuana Gulch Wind Park</v>
      </c>
    </row>
    <row r="1623" spans="1:14" x14ac:dyDescent="0.25">
      <c r="A1623" s="79"/>
      <c r="B1623" s="2" t="str">
        <f>"Total MWh Produced from " &amp;C1620</f>
        <v>Total MWh Produced from Tuana Gulch Wind Park, LLC - Tuana Gulch Wind Park</v>
      </c>
      <c r="C1623" s="82"/>
      <c r="D1623" s="83">
        <f>VLOOKUP($A1620,tblTotalMWh,MATCH(D1622,tvTotalMWh,0),FALSE)</f>
        <v>7912</v>
      </c>
      <c r="E1623" s="83">
        <f>VLOOKUP($A1620,tblTotalMWh,MATCH(E1622,tvTotalMWh,0),FALSE)</f>
        <v>0</v>
      </c>
      <c r="F1623" s="83">
        <f>VLOOKUP($A1620,tblTotalMWh,MATCH(F1622,tvTotalMWh,0),FALSE)</f>
        <v>0</v>
      </c>
      <c r="G1623" s="83">
        <f>VLOOKUP($A1620,tblTotalMWh,MATCH(G1622,tvTotalMWh,0),FALSE)</f>
        <v>0</v>
      </c>
      <c r="H1623" s="84">
        <f>VLOOKUP($A1620,tblTotalMWh,MATCH(H1622,tvTotalMWh,0),FALSE)</f>
        <v>0</v>
      </c>
      <c r="L1623" t="str">
        <f t="shared" si="96"/>
        <v>REC only</v>
      </c>
      <c r="M1623" t="str">
        <f t="shared" si="97"/>
        <v>Tuana Gulch Wind Park, LLC - Tuana Gulch Wind Park</v>
      </c>
      <c r="N1623" t="str">
        <f t="shared" si="95"/>
        <v>Total MWh Produced from Tuana Gulch Wind Park, LLC - Tuana Gulch Wind Park</v>
      </c>
    </row>
    <row r="1624" spans="1:14" x14ac:dyDescent="0.25">
      <c r="A1624" s="79"/>
      <c r="B1624" s="2" t="s">
        <v>105</v>
      </c>
      <c r="C1624" s="82"/>
      <c r="D1624" s="218">
        <f>VLOOKUP($A1620,tblFacility,MATCH("% Qualifying under RCW 19.285",tvFacility,0),FALSE)</f>
        <v>1</v>
      </c>
      <c r="E1624" s="218">
        <f>VLOOKUP($A1620,tblFacility,MATCH("% Qualifying under RCW 19.285",tvFacility,0),FALSE)</f>
        <v>1</v>
      </c>
      <c r="F1624" s="218">
        <f>VLOOKUP($A1620,tblFacility,MATCH("% Qualifying under RCW 19.285",tvFacility,0),FALSE)</f>
        <v>1</v>
      </c>
      <c r="G1624" s="218">
        <f>VLOOKUP($A1620,tblFacility,MATCH("% Qualifying under RCW 19.285",tvFacility,0),FALSE)</f>
        <v>1</v>
      </c>
      <c r="H1624" s="219">
        <f>VLOOKUP($A1620,tblFacility,MATCH("% Qualifying under RCW 19.285",tvFacility,0),FALSE)</f>
        <v>1</v>
      </c>
      <c r="L1624" t="str">
        <f t="shared" si="96"/>
        <v>REC only</v>
      </c>
      <c r="M1624" t="str">
        <f t="shared" si="97"/>
        <v>Tuana Gulch Wind Park, LLC - Tuana Gulch Wind Park</v>
      </c>
      <c r="N1624" t="str">
        <f t="shared" si="95"/>
        <v>Percent of MWh Qualifying Under RCW 19.285</v>
      </c>
    </row>
    <row r="1625" spans="1:14" x14ac:dyDescent="0.25">
      <c r="A1625" s="79"/>
      <c r="B1625" s="2" t="s">
        <v>147</v>
      </c>
      <c r="C1625" s="82"/>
      <c r="D1625" s="85">
        <f>VLOOKUP($A1620,tblFacility,MATCH("% Qualifying Allocated to WA",tvFacility,0),FALSE)</f>
        <v>1</v>
      </c>
      <c r="E1625" s="85">
        <f>VLOOKUP($A1620,tblFacility,MATCH("% Qualifying Allocated to WA",tvFacility,0),FALSE)</f>
        <v>1</v>
      </c>
      <c r="F1625" s="85">
        <f>VLOOKUP($A1620,tblFacility,MATCH("% Qualifying Allocated to WA",tvFacility,0),FALSE)</f>
        <v>1</v>
      </c>
      <c r="G1625" s="85">
        <f>VLOOKUP($A1620,tblFacility,MATCH("% Qualifying Allocated to WA",tvFacility,0),FALSE)</f>
        <v>1</v>
      </c>
      <c r="H1625" s="86">
        <f>VLOOKUP($A1620,tblFacility,MATCH("% Qualifying Allocated to WA",tvFacility,0),FALSE)</f>
        <v>1</v>
      </c>
      <c r="L1625" t="str">
        <f t="shared" si="96"/>
        <v>REC only</v>
      </c>
      <c r="M1625" t="str">
        <f t="shared" si="97"/>
        <v>Tuana Gulch Wind Park, LLC - Tuana Gulch Wind Park</v>
      </c>
      <c r="N1625" t="str">
        <f t="shared" si="95"/>
        <v>Percent of Qualifying MWh Allocated to WA</v>
      </c>
    </row>
    <row r="1626" spans="1:14" x14ac:dyDescent="0.25">
      <c r="A1626" s="79"/>
      <c r="B1626" s="1" t="s">
        <v>104</v>
      </c>
      <c r="C1626" s="95"/>
      <c r="D1626" s="220">
        <f>ROUNDDOWN(D1623*D1624*D1625,0)</f>
        <v>7912</v>
      </c>
      <c r="E1626" s="220">
        <f>ROUNDDOWN(E1623*E1624*E1625,0)</f>
        <v>0</v>
      </c>
      <c r="F1626" s="220">
        <f>ROUNDDOWN(F1623*F1624*F1625,0)</f>
        <v>0</v>
      </c>
      <c r="G1626" s="220">
        <f>ROUNDDOWN(G1623*G1624*G1625,0)</f>
        <v>0</v>
      </c>
      <c r="H1626" s="220">
        <f>ROUNDDOWN(H1623*H1624*H1625,0)</f>
        <v>0</v>
      </c>
      <c r="L1626" t="str">
        <f t="shared" si="96"/>
        <v>REC only</v>
      </c>
      <c r="M1626" t="str">
        <f t="shared" si="97"/>
        <v>Tuana Gulch Wind Park, LLC - Tuana Gulch Wind Park</v>
      </c>
      <c r="N1626" t="str">
        <f t="shared" si="95"/>
        <v>Eligible MWh Available for RCW 19.285 Compliance</v>
      </c>
    </row>
    <row r="1627" spans="1:14" x14ac:dyDescent="0.25">
      <c r="A1627" s="79"/>
      <c r="B1627" s="79"/>
      <c r="C1627" s="79"/>
      <c r="D1627" s="87"/>
      <c r="E1627" s="87"/>
      <c r="F1627" s="87"/>
      <c r="G1627" s="88"/>
      <c r="H1627" s="89"/>
      <c r="L1627" t="str">
        <f t="shared" si="96"/>
        <v>REC only</v>
      </c>
      <c r="M1627" t="str">
        <f t="shared" si="97"/>
        <v>Tuana Gulch Wind Park, LLC - Tuana Gulch Wind Park</v>
      </c>
    </row>
    <row r="1628" spans="1:14" ht="18.75" x14ac:dyDescent="0.3">
      <c r="A1628" s="81" t="s">
        <v>148</v>
      </c>
      <c r="B1628" s="79"/>
      <c r="C1628" s="79"/>
      <c r="D1628" s="19">
        <f>E1628-1</f>
        <v>2019</v>
      </c>
      <c r="E1628" s="19">
        <f>F1628-1</f>
        <v>2020</v>
      </c>
      <c r="F1628" s="19">
        <f>G1628-1</f>
        <v>2021</v>
      </c>
      <c r="G1628" s="19">
        <f>H1628-1</f>
        <v>2022</v>
      </c>
      <c r="H1628" s="19">
        <f>nReportingYear</f>
        <v>2023</v>
      </c>
      <c r="L1628" t="str">
        <f t="shared" si="96"/>
        <v>REC only</v>
      </c>
      <c r="M1628" t="str">
        <f t="shared" si="97"/>
        <v>Tuana Gulch Wind Park, LLC - Tuana Gulch Wind Park</v>
      </c>
    </row>
    <row r="1629" spans="1:14" x14ac:dyDescent="0.25">
      <c r="A1629" s="79"/>
      <c r="B1629" s="2" t="s">
        <v>115</v>
      </c>
      <c r="C1629" s="82"/>
      <c r="D1629" s="124">
        <v>0</v>
      </c>
      <c r="E1629" s="125">
        <v>0</v>
      </c>
      <c r="F1629" s="125">
        <v>0</v>
      </c>
      <c r="G1629" s="125">
        <v>0</v>
      </c>
      <c r="H1629" s="126">
        <v>0</v>
      </c>
      <c r="L1629" t="str">
        <f t="shared" si="96"/>
        <v>REC only</v>
      </c>
      <c r="M1629" t="str">
        <f t="shared" si="97"/>
        <v>Tuana Gulch Wind Park, LLC - Tuana Gulch Wind Park</v>
      </c>
      <c r="N1629" t="str">
        <f t="shared" si="95"/>
        <v>Extra Apprenticeship Credit</v>
      </c>
    </row>
    <row r="1630" spans="1:14" x14ac:dyDescent="0.25">
      <c r="A1630" s="79"/>
      <c r="B1630" s="2" t="s">
        <v>119</v>
      </c>
      <c r="C1630" s="82"/>
      <c r="D1630" s="29">
        <v>0</v>
      </c>
      <c r="E1630" s="127">
        <v>0</v>
      </c>
      <c r="F1630" s="127">
        <v>0</v>
      </c>
      <c r="G1630" s="127">
        <v>0</v>
      </c>
      <c r="H1630" s="128">
        <v>0</v>
      </c>
      <c r="L1630" t="str">
        <f t="shared" si="96"/>
        <v>REC only</v>
      </c>
      <c r="M1630" t="str">
        <f t="shared" si="97"/>
        <v>Tuana Gulch Wind Park, LLC - Tuana Gulch Wind Park</v>
      </c>
      <c r="N1630" t="str">
        <f t="shared" si="95"/>
        <v>Distributed Generation Bonus</v>
      </c>
    </row>
    <row r="1631" spans="1:14" x14ac:dyDescent="0.25">
      <c r="A1631" s="79"/>
      <c r="B1631" s="1" t="s">
        <v>120</v>
      </c>
      <c r="C1631" s="95"/>
      <c r="D1631" s="90">
        <f>ROUND(D1629+D1630,0)</f>
        <v>0</v>
      </c>
      <c r="E1631" s="90">
        <f>ROUND(E1629+E1630,0)</f>
        <v>0</v>
      </c>
      <c r="F1631" s="90">
        <f>ROUND(F1629+F1630,0)</f>
        <v>0</v>
      </c>
      <c r="G1631" s="90">
        <f>ROUND(G1629+G1630,0)</f>
        <v>0</v>
      </c>
      <c r="H1631" s="90">
        <f>ROUND(H1629+H1630,0)</f>
        <v>0</v>
      </c>
      <c r="L1631" t="str">
        <f t="shared" si="96"/>
        <v>REC only</v>
      </c>
      <c r="M1631" t="str">
        <f t="shared" si="97"/>
        <v>Tuana Gulch Wind Park, LLC - Tuana Gulch Wind Park</v>
      </c>
      <c r="N1631" t="str">
        <f t="shared" si="95"/>
        <v>Total Quantity from Non REC Eligible Generation</v>
      </c>
    </row>
    <row r="1632" spans="1:14" x14ac:dyDescent="0.25">
      <c r="A1632" s="79"/>
      <c r="B1632" s="79"/>
      <c r="C1632" s="79"/>
      <c r="D1632" s="91"/>
      <c r="E1632" s="91"/>
      <c r="F1632" s="91"/>
      <c r="G1632" s="91"/>
      <c r="H1632" s="92"/>
      <c r="L1632" t="str">
        <f t="shared" si="96"/>
        <v>REC only</v>
      </c>
      <c r="M1632" t="str">
        <f t="shared" si="97"/>
        <v>Tuana Gulch Wind Park, LLC - Tuana Gulch Wind Park</v>
      </c>
    </row>
    <row r="1633" spans="1:14" ht="18.75" x14ac:dyDescent="0.3">
      <c r="A1633" s="81" t="s">
        <v>149</v>
      </c>
      <c r="B1633" s="79"/>
      <c r="C1633" s="79"/>
      <c r="D1633" s="19">
        <f>E1633-1</f>
        <v>2019</v>
      </c>
      <c r="E1633" s="19">
        <f>F1633-1</f>
        <v>2020</v>
      </c>
      <c r="F1633" s="19">
        <f>G1633-1</f>
        <v>2021</v>
      </c>
      <c r="G1633" s="19">
        <f>H1633-1</f>
        <v>2022</v>
      </c>
      <c r="H1633" s="19">
        <f>nReportingYear</f>
        <v>2023</v>
      </c>
      <c r="L1633" t="str">
        <f t="shared" si="96"/>
        <v>REC only</v>
      </c>
      <c r="M1633" t="str">
        <f t="shared" si="97"/>
        <v>Tuana Gulch Wind Park, LLC - Tuana Gulch Wind Park</v>
      </c>
    </row>
    <row r="1634" spans="1:14" x14ac:dyDescent="0.25">
      <c r="A1634" s="79"/>
      <c r="B1634" s="2" t="s">
        <v>140</v>
      </c>
      <c r="C1634" s="82"/>
      <c r="D1634" s="83">
        <f>-VLOOKUP($A1620,tblSales,MATCH(D1633,tvSales,0),FALSE)</f>
        <v>0</v>
      </c>
      <c r="E1634" s="83">
        <f>-VLOOKUP($A1620,tblSales,MATCH(E1633,tvSales,0),FALSE)</f>
        <v>0</v>
      </c>
      <c r="F1634" s="83">
        <f>-VLOOKUP($A1620,tblSales,MATCH(F1633,tvSales,0),FALSE)</f>
        <v>0</v>
      </c>
      <c r="G1634" s="83">
        <f>-VLOOKUP($A1620,tblSales,MATCH(G1633,tvSales,0),FALSE)</f>
        <v>0</v>
      </c>
      <c r="H1634" s="84">
        <f>-VLOOKUP($A1620,tblSales,MATCH(H1633,tvSales,0),FALSE)</f>
        <v>0</v>
      </c>
      <c r="L1634" t="str">
        <f t="shared" si="96"/>
        <v>REC only</v>
      </c>
      <c r="M1634" t="str">
        <f t="shared" si="97"/>
        <v>Tuana Gulch Wind Park, LLC - Tuana Gulch Wind Park</v>
      </c>
      <c r="N1634" t="str">
        <f t="shared" si="95"/>
        <v>Quantity of RECs Sold</v>
      </c>
    </row>
    <row r="1635" spans="1:14" x14ac:dyDescent="0.25">
      <c r="A1635" s="79"/>
      <c r="B1635" s="93" t="s">
        <v>141</v>
      </c>
      <c r="C1635" s="8"/>
      <c r="D1635" s="119">
        <v>0</v>
      </c>
      <c r="E1635" s="119">
        <v>0</v>
      </c>
      <c r="F1635" s="119">
        <v>0</v>
      </c>
      <c r="G1635" s="119">
        <v>0</v>
      </c>
      <c r="H1635" s="120">
        <v>0</v>
      </c>
      <c r="L1635" t="str">
        <f t="shared" si="96"/>
        <v>REC only</v>
      </c>
      <c r="M1635" t="str">
        <f t="shared" si="97"/>
        <v>Tuana Gulch Wind Park, LLC - Tuana Gulch Wind Park</v>
      </c>
      <c r="N1635" t="str">
        <f t="shared" si="95"/>
        <v>Bonus Incentives Transferred</v>
      </c>
    </row>
    <row r="1636" spans="1:14" x14ac:dyDescent="0.25">
      <c r="A1636" s="79"/>
      <c r="B1636" s="93" t="s">
        <v>142</v>
      </c>
      <c r="D1636" s="121">
        <f>IF(VLOOKUP($A1620,tblFacility,MATCH("Extra Apprenticeship Credit Eligibility",tvFacility,0),FALSE)="Y",ROUND(nApprenticeshipBonus*D1634,0),0)</f>
        <v>0</v>
      </c>
      <c r="E1636" s="122">
        <f>IF(VLOOKUP($A1620,tblFacility,MATCH("Extra Apprenticeship Credit Eligibility",tvFacility,0),FALSE)="Y",ROUND(nApprenticeshipBonus*E1634,0),0)</f>
        <v>0</v>
      </c>
      <c r="F1636" s="122">
        <f>IF(VLOOKUP($A1620,tblFacility,MATCH("Extra Apprenticeship Credit Eligibility",tvFacility,0),FALSE)="Y",ROUND(nApprenticeshipBonus*F1634,0),0)</f>
        <v>0</v>
      </c>
      <c r="G1636" s="122">
        <f>IF(VLOOKUP($A1620,tblFacility,MATCH("Extra Apprenticeship Credit Eligibility",tvFacility,0),FALSE)="Y",ROUND(nApprenticeshipBonus*G1634,0),0)</f>
        <v>0</v>
      </c>
      <c r="H1636" s="123">
        <f>IF(VLOOKUP($A1620,tblFacility,MATCH("Extra Apprenticeship Credit Eligibility",tvFacility,0),FALSE)="Y",ROUND(nApprenticeshipBonus*H1634,0),0)</f>
        <v>0</v>
      </c>
      <c r="L1636" t="str">
        <f t="shared" si="96"/>
        <v>REC only</v>
      </c>
      <c r="M1636" t="str">
        <f t="shared" si="97"/>
        <v>Tuana Gulch Wind Park, LLC - Tuana Gulch Wind Park</v>
      </c>
      <c r="N1636" t="str">
        <f t="shared" si="95"/>
        <v>Bonus Incentives Not Realized</v>
      </c>
    </row>
    <row r="1637" spans="1:14" x14ac:dyDescent="0.25">
      <c r="A1637" s="79"/>
      <c r="B1637" s="1" t="s">
        <v>143</v>
      </c>
      <c r="C1637" s="79"/>
      <c r="D1637" s="94">
        <f>SUM(D1634:D1636)</f>
        <v>0</v>
      </c>
      <c r="E1637" s="94">
        <f>SUM(E1634:E1636)</f>
        <v>0</v>
      </c>
      <c r="F1637" s="94">
        <f>SUM(F1634:F1636)</f>
        <v>0</v>
      </c>
      <c r="G1637" s="94">
        <f>SUM(G1634:G1636)</f>
        <v>0</v>
      </c>
      <c r="H1637" s="94">
        <f>SUM(H1634:H1636)</f>
        <v>0</v>
      </c>
      <c r="L1637" t="str">
        <f t="shared" si="96"/>
        <v>REC only</v>
      </c>
      <c r="M1637" t="str">
        <f t="shared" si="97"/>
        <v>Tuana Gulch Wind Park, LLC - Tuana Gulch Wind Park</v>
      </c>
      <c r="N1637" t="str">
        <f t="shared" si="95"/>
        <v>Total Sold / Transferred / Unrealized</v>
      </c>
    </row>
    <row r="1638" spans="1:14" x14ac:dyDescent="0.25">
      <c r="A1638" s="79"/>
      <c r="B1638" s="95"/>
      <c r="C1638" s="79"/>
      <c r="D1638" s="88"/>
      <c r="E1638" s="88"/>
      <c r="F1638" s="88"/>
      <c r="G1638" s="88"/>
      <c r="H1638" s="94"/>
      <c r="L1638" t="str">
        <f t="shared" si="96"/>
        <v>REC only</v>
      </c>
      <c r="M1638" t="str">
        <f t="shared" si="97"/>
        <v>Tuana Gulch Wind Park, LLC - Tuana Gulch Wind Park</v>
      </c>
    </row>
    <row r="1639" spans="1:14" ht="18.75" x14ac:dyDescent="0.3">
      <c r="A1639" s="81" t="s">
        <v>134</v>
      </c>
      <c r="B1639" s="79"/>
      <c r="C1639" s="79"/>
      <c r="D1639" s="19">
        <f>E1639-1</f>
        <v>2019</v>
      </c>
      <c r="E1639" s="19">
        <f>F1639-1</f>
        <v>2020</v>
      </c>
      <c r="F1639" s="19">
        <f>G1639-1</f>
        <v>2021</v>
      </c>
      <c r="G1639" s="19">
        <f>H1639-1</f>
        <v>2022</v>
      </c>
      <c r="H1639" s="19">
        <f>nReportingYear</f>
        <v>2023</v>
      </c>
      <c r="L1639" t="str">
        <f t="shared" si="96"/>
        <v>REC only</v>
      </c>
      <c r="M1639" t="str">
        <f t="shared" si="97"/>
        <v>Tuana Gulch Wind Park, LLC - Tuana Gulch Wind Park</v>
      </c>
    </row>
    <row r="1640" spans="1:14" x14ac:dyDescent="0.25">
      <c r="A1640" s="79"/>
      <c r="B1640" s="2" t="str">
        <f>(D1639-1) &amp; " Surplus Applied to " &amp; D1639</f>
        <v>2018 Surplus Applied to 2019</v>
      </c>
      <c r="C1640" s="79"/>
      <c r="D1640" s="96">
        <v>0</v>
      </c>
      <c r="E1640" s="97"/>
      <c r="F1640" s="97"/>
      <c r="G1640" s="97"/>
      <c r="H1640" s="98"/>
      <c r="L1640" t="str">
        <f t="shared" si="96"/>
        <v>REC only</v>
      </c>
      <c r="M1640" t="str">
        <f t="shared" si="97"/>
        <v>Tuana Gulch Wind Park, LLC - Tuana Gulch Wind Park</v>
      </c>
      <c r="N1640" t="str">
        <f t="shared" si="95"/>
        <v>2018 Surplus Applied to 2019</v>
      </c>
    </row>
    <row r="1641" spans="1:14" x14ac:dyDescent="0.25">
      <c r="A1641" s="79"/>
      <c r="B1641" s="2" t="str">
        <f>D1639 &amp; " Surplus Applied to " &amp; (D1639-1)</f>
        <v>2019 Surplus Applied to 2018</v>
      </c>
      <c r="C1641" s="79"/>
      <c r="D1641" s="99">
        <v>0</v>
      </c>
      <c r="E1641" s="100"/>
      <c r="F1641" s="100"/>
      <c r="G1641" s="100"/>
      <c r="H1641" s="101"/>
      <c r="L1641" t="str">
        <f t="shared" si="96"/>
        <v>REC only</v>
      </c>
      <c r="M1641" t="str">
        <f t="shared" si="97"/>
        <v>Tuana Gulch Wind Park, LLC - Tuana Gulch Wind Park</v>
      </c>
      <c r="N1641" t="str">
        <f t="shared" si="95"/>
        <v>2019 Surplus Applied to 2018</v>
      </c>
    </row>
    <row r="1642" spans="1:14" x14ac:dyDescent="0.25">
      <c r="A1642" s="79"/>
      <c r="B1642" s="2" t="str">
        <f>(E1639-1) &amp; " Surplus Applied to " &amp; E1639</f>
        <v>2019 Surplus Applied to 2020</v>
      </c>
      <c r="C1642" s="79"/>
      <c r="D1642" s="102">
        <f>-E1642</f>
        <v>-7912</v>
      </c>
      <c r="E1642" s="103">
        <v>7912</v>
      </c>
      <c r="F1642" s="48"/>
      <c r="G1642" s="48"/>
      <c r="H1642" s="49"/>
      <c r="L1642" t="str">
        <f t="shared" si="96"/>
        <v>REC only</v>
      </c>
      <c r="M1642" t="str">
        <f t="shared" si="97"/>
        <v>Tuana Gulch Wind Park, LLC - Tuana Gulch Wind Park</v>
      </c>
      <c r="N1642" t="str">
        <f t="shared" si="95"/>
        <v>2019 Surplus Applied to 2020</v>
      </c>
    </row>
    <row r="1643" spans="1:14" x14ac:dyDescent="0.25">
      <c r="A1643" s="79"/>
      <c r="B1643" s="2" t="str">
        <f>E1639 &amp; " Surplus Applied to " &amp; (E1639-1)</f>
        <v>2020 Surplus Applied to 2019</v>
      </c>
      <c r="C1643" s="79"/>
      <c r="D1643" s="104">
        <f>-E1643</f>
        <v>0</v>
      </c>
      <c r="E1643" s="105">
        <v>0</v>
      </c>
      <c r="F1643" s="100"/>
      <c r="G1643" s="100"/>
      <c r="H1643" s="101"/>
      <c r="L1643" t="str">
        <f t="shared" si="96"/>
        <v>REC only</v>
      </c>
      <c r="M1643" t="str">
        <f t="shared" si="97"/>
        <v>Tuana Gulch Wind Park, LLC - Tuana Gulch Wind Park</v>
      </c>
      <c r="N1643" t="str">
        <f t="shared" si="95"/>
        <v>2020 Surplus Applied to 2019</v>
      </c>
    </row>
    <row r="1644" spans="1:14" x14ac:dyDescent="0.25">
      <c r="A1644" s="79"/>
      <c r="B1644" s="2" t="str">
        <f>(F1639-1) &amp; " Surplus Applied to " &amp; F1639</f>
        <v>2020 Surplus Applied to 2021</v>
      </c>
      <c r="C1644" s="79"/>
      <c r="D1644" s="54"/>
      <c r="E1644" s="106">
        <f>-F1644</f>
        <v>0</v>
      </c>
      <c r="F1644" s="51">
        <v>0</v>
      </c>
      <c r="G1644" s="52"/>
      <c r="H1644" s="53"/>
      <c r="L1644" t="str">
        <f t="shared" si="96"/>
        <v>REC only</v>
      </c>
      <c r="M1644" t="str">
        <f t="shared" si="97"/>
        <v>Tuana Gulch Wind Park, LLC - Tuana Gulch Wind Park</v>
      </c>
      <c r="N1644" t="str">
        <f t="shared" si="95"/>
        <v>2020 Surplus Applied to 2021</v>
      </c>
    </row>
    <row r="1645" spans="1:14" x14ac:dyDescent="0.25">
      <c r="A1645" s="79"/>
      <c r="B1645" s="2" t="str">
        <f>F1639 &amp; " Surplus Applied to " &amp; (F1639-1)</f>
        <v>2021 Surplus Applied to 2020</v>
      </c>
      <c r="C1645" s="79"/>
      <c r="D1645" s="107"/>
      <c r="E1645" s="108">
        <f>-F1645</f>
        <v>0</v>
      </c>
      <c r="F1645" s="105">
        <v>0</v>
      </c>
      <c r="G1645" s="100"/>
      <c r="H1645" s="101"/>
      <c r="L1645" t="str">
        <f t="shared" si="96"/>
        <v>REC only</v>
      </c>
      <c r="M1645" t="str">
        <f t="shared" si="97"/>
        <v>Tuana Gulch Wind Park, LLC - Tuana Gulch Wind Park</v>
      </c>
      <c r="N1645" t="str">
        <f t="shared" si="95"/>
        <v>2021 Surplus Applied to 2020</v>
      </c>
    </row>
    <row r="1646" spans="1:14" x14ac:dyDescent="0.25">
      <c r="A1646" s="79"/>
      <c r="B1646" s="2" t="str">
        <f>(G1639-1) &amp; " Surplus Applied to " &amp; G1639</f>
        <v>2021 Surplus Applied to 2022</v>
      </c>
      <c r="C1646" s="79"/>
      <c r="D1646" s="54"/>
      <c r="E1646" s="52"/>
      <c r="F1646" s="106">
        <f>-G1646</f>
        <v>0</v>
      </c>
      <c r="G1646" s="51">
        <v>0</v>
      </c>
      <c r="H1646" s="53"/>
      <c r="L1646" t="str">
        <f t="shared" si="96"/>
        <v>REC only</v>
      </c>
      <c r="M1646" t="str">
        <f t="shared" si="97"/>
        <v>Tuana Gulch Wind Park, LLC - Tuana Gulch Wind Park</v>
      </c>
      <c r="N1646" t="str">
        <f t="shared" si="95"/>
        <v>2021 Surplus Applied to 2022</v>
      </c>
    </row>
    <row r="1647" spans="1:14" x14ac:dyDescent="0.25">
      <c r="A1647" s="79"/>
      <c r="B1647" s="2" t="str">
        <f>G1639 &amp; " Surplus Applied to " &amp; (G1639-1)</f>
        <v>2022 Surplus Applied to 2021</v>
      </c>
      <c r="C1647" s="79"/>
      <c r="D1647" s="107"/>
      <c r="E1647" s="100"/>
      <c r="F1647" s="108">
        <f>-G1647</f>
        <v>0</v>
      </c>
      <c r="G1647" s="105">
        <v>0</v>
      </c>
      <c r="H1647" s="101"/>
      <c r="L1647" t="str">
        <f t="shared" si="96"/>
        <v>REC only</v>
      </c>
      <c r="M1647" t="str">
        <f t="shared" si="97"/>
        <v>Tuana Gulch Wind Park, LLC - Tuana Gulch Wind Park</v>
      </c>
      <c r="N1647" t="str">
        <f t="shared" si="95"/>
        <v>2022 Surplus Applied to 2021</v>
      </c>
    </row>
    <row r="1648" spans="1:14" x14ac:dyDescent="0.25">
      <c r="A1648" s="79"/>
      <c r="B1648" s="2" t="str">
        <f>(H1639-1) &amp; " Surplus Applied to " &amp; H1639</f>
        <v>2022 Surplus Applied to 2023</v>
      </c>
      <c r="C1648" s="79"/>
      <c r="D1648" s="54"/>
      <c r="E1648" s="52"/>
      <c r="F1648" s="52"/>
      <c r="G1648" s="106">
        <f>-H1648</f>
        <v>0</v>
      </c>
      <c r="H1648" s="55">
        <v>0</v>
      </c>
      <c r="L1648" t="str">
        <f t="shared" si="96"/>
        <v>REC only</v>
      </c>
      <c r="M1648" t="str">
        <f t="shared" si="97"/>
        <v>Tuana Gulch Wind Park, LLC - Tuana Gulch Wind Park</v>
      </c>
      <c r="N1648" t="str">
        <f t="shared" si="95"/>
        <v>2022 Surplus Applied to 2023</v>
      </c>
    </row>
    <row r="1649" spans="1:14" x14ac:dyDescent="0.25">
      <c r="A1649" s="79"/>
      <c r="B1649" s="2" t="str">
        <f>H1639 &amp; " Surplus Applied to " &amp; (H1639-1)</f>
        <v>2023 Surplus Applied to 2022</v>
      </c>
      <c r="C1649" s="79"/>
      <c r="D1649" s="109"/>
      <c r="E1649" s="110"/>
      <c r="F1649" s="110"/>
      <c r="G1649" s="111">
        <f>-H1649</f>
        <v>0</v>
      </c>
      <c r="H1649" s="112">
        <v>0</v>
      </c>
      <c r="L1649" t="str">
        <f t="shared" si="96"/>
        <v>REC only</v>
      </c>
      <c r="M1649" t="str">
        <f t="shared" si="97"/>
        <v>Tuana Gulch Wind Park, LLC - Tuana Gulch Wind Park</v>
      </c>
      <c r="N1649" t="str">
        <f t="shared" si="95"/>
        <v>2023 Surplus Applied to 2022</v>
      </c>
    </row>
    <row r="1650" spans="1:14" x14ac:dyDescent="0.25">
      <c r="A1650" s="79"/>
      <c r="B1650" s="1" t="s">
        <v>135</v>
      </c>
      <c r="C1650" s="79"/>
      <c r="D1650" s="94">
        <f>SUM(D1640:D1649)</f>
        <v>-7912</v>
      </c>
      <c r="E1650" s="94">
        <f>SUM(E1640:E1649)</f>
        <v>7912</v>
      </c>
      <c r="F1650" s="94">
        <f>SUM(F1640:F1649)</f>
        <v>0</v>
      </c>
      <c r="G1650" s="94">
        <f>SUM(G1640:G1649)</f>
        <v>0</v>
      </c>
      <c r="H1650" s="94">
        <f>SUM(H1640:H1649)</f>
        <v>0</v>
      </c>
      <c r="L1650" t="str">
        <f t="shared" si="96"/>
        <v>REC only</v>
      </c>
      <c r="M1650" t="str">
        <f t="shared" si="97"/>
        <v>Tuana Gulch Wind Park, LLC - Tuana Gulch Wind Park</v>
      </c>
      <c r="N1650" t="str">
        <f t="shared" si="95"/>
        <v>Net Surplus Adjustments</v>
      </c>
    </row>
    <row r="1651" spans="1:14" x14ac:dyDescent="0.25">
      <c r="A1651" s="79"/>
      <c r="B1651" s="95"/>
      <c r="C1651" s="79"/>
      <c r="D1651" s="94"/>
      <c r="E1651" s="94"/>
      <c r="F1651" s="94"/>
      <c r="G1651" s="94"/>
      <c r="H1651" s="94"/>
      <c r="L1651" t="str">
        <f t="shared" si="96"/>
        <v>REC only</v>
      </c>
      <c r="M1651" t="str">
        <f t="shared" si="97"/>
        <v>Tuana Gulch Wind Park, LLC - Tuana Gulch Wind Park</v>
      </c>
    </row>
    <row r="1652" spans="1:14" x14ac:dyDescent="0.25">
      <c r="A1652" s="79"/>
      <c r="B1652" s="1" t="s">
        <v>136</v>
      </c>
      <c r="C1652" s="82"/>
      <c r="D1652" s="113">
        <v>0</v>
      </c>
      <c r="E1652" s="114">
        <v>0</v>
      </c>
      <c r="F1652" s="114">
        <v>0</v>
      </c>
      <c r="G1652" s="114">
        <v>0</v>
      </c>
      <c r="H1652" s="115">
        <v>0</v>
      </c>
      <c r="L1652" t="str">
        <f t="shared" si="96"/>
        <v>REC only</v>
      </c>
      <c r="M1652" t="str">
        <f t="shared" si="97"/>
        <v>Tuana Gulch Wind Park, LLC - Tuana Gulch Wind Park</v>
      </c>
      <c r="N1652" t="str">
        <f t="shared" si="95"/>
        <v>Adjustment for Events Beyond Control</v>
      </c>
    </row>
    <row r="1653" spans="1:14" x14ac:dyDescent="0.25">
      <c r="A1653" s="79"/>
      <c r="B1653" s="95"/>
      <c r="C1653" s="79"/>
      <c r="D1653" s="94"/>
      <c r="E1653" s="94"/>
      <c r="F1653" s="94"/>
      <c r="G1653" s="94"/>
      <c r="H1653" s="94"/>
      <c r="L1653" t="str">
        <f t="shared" si="96"/>
        <v>REC only</v>
      </c>
      <c r="M1653" t="str">
        <f t="shared" si="97"/>
        <v>Tuana Gulch Wind Park, LLC - Tuana Gulch Wind Park</v>
      </c>
    </row>
    <row r="1654" spans="1:14" ht="18.75" x14ac:dyDescent="0.3">
      <c r="A1654" s="81" t="s">
        <v>150</v>
      </c>
      <c r="B1654" s="79"/>
      <c r="C1654" s="82"/>
      <c r="D1654" s="116">
        <f>SUM(D1626,D1631,D1637,D1650,D1652)</f>
        <v>0</v>
      </c>
      <c r="E1654" s="116">
        <f>SUM(E1626,E1631,E1637,E1650,E1652)</f>
        <v>7912</v>
      </c>
      <c r="F1654" s="116">
        <f>SUM(F1626,F1631,F1637,F1650,F1652)</f>
        <v>0</v>
      </c>
      <c r="G1654" s="116">
        <f>SUM(G1626,G1631,G1637,G1650,G1652)</f>
        <v>0</v>
      </c>
      <c r="H1654" s="117">
        <f>SUM(H1626,H1631,H1637,H1650,H1652)</f>
        <v>0</v>
      </c>
      <c r="L1654" t="str">
        <f t="shared" si="96"/>
        <v>REC only</v>
      </c>
      <c r="M1654" t="str">
        <f t="shared" si="97"/>
        <v>Tuana Gulch Wind Park, LLC - Tuana Gulch Wind Park</v>
      </c>
    </row>
    <row r="1655" spans="1:14" x14ac:dyDescent="0.25">
      <c r="A1655" s="79"/>
      <c r="B1655" s="95"/>
      <c r="C1655" s="118" t="s">
        <v>138</v>
      </c>
      <c r="D1655" s="94">
        <v>0</v>
      </c>
      <c r="E1655" s="94">
        <v>7912</v>
      </c>
      <c r="F1655" s="94">
        <v>0</v>
      </c>
      <c r="G1655" s="94">
        <v>0</v>
      </c>
      <c r="H1655" s="94">
        <v>0</v>
      </c>
      <c r="L1655" t="str">
        <f t="shared" si="96"/>
        <v>REC only</v>
      </c>
      <c r="M1655" t="str">
        <f t="shared" si="97"/>
        <v>Tuana Gulch Wind Park, LLC - Tuana Gulch Wind Park</v>
      </c>
    </row>
    <row r="1656" spans="1:14" x14ac:dyDescent="0.25">
      <c r="A1656" s="79" t="str">
        <f>IF(ISBLANK(VLOOKUP($A1620,tblFacility,MATCH("Notes",tvFacility,0),FALSE)),"",VLOOKUP($A1620,tblFacility,MATCH("Notes",tvFacility,0),FALSE))</f>
        <v/>
      </c>
      <c r="B1656" s="79"/>
      <c r="C1656" s="79"/>
      <c r="D1656" s="80"/>
      <c r="E1656" s="80"/>
      <c r="F1656" s="80"/>
      <c r="G1656" s="80"/>
      <c r="H1656" s="80"/>
      <c r="L1656" t="str">
        <f t="shared" si="96"/>
        <v>REC only</v>
      </c>
      <c r="M1656" t="str">
        <f t="shared" si="97"/>
        <v>Tuana Gulch Wind Park, LLC - Tuana Gulch Wind Park</v>
      </c>
    </row>
    <row r="1657" spans="1:14" x14ac:dyDescent="0.25">
      <c r="L1657" t="str">
        <f t="shared" si="96"/>
        <v>REC only</v>
      </c>
      <c r="M1657" t="str">
        <f t="shared" si="97"/>
        <v>Tuana Gulch Wind Park, LLC - Tuana Gulch Wind Park</v>
      </c>
    </row>
    <row r="1658" spans="1:14" ht="21" x14ac:dyDescent="0.35">
      <c r="A1658" s="74">
        <f>A1620+1</f>
        <v>43</v>
      </c>
      <c r="B1658" s="74"/>
      <c r="C1658" s="75" t="str">
        <f>VLOOKUP(A1658,tblFacility,MATCH("Facility Name",tvFacility,0),FALSE)</f>
        <v>Tuana Springs Energy, LLC - Tuana Springs</v>
      </c>
      <c r="D1658" s="76"/>
      <c r="E1658" s="77"/>
      <c r="F1658" s="77"/>
      <c r="G1658" s="77"/>
      <c r="H1658" s="78"/>
      <c r="L1658" t="str">
        <f t="shared" si="96"/>
        <v>REC only</v>
      </c>
      <c r="M1658" t="str">
        <f>C1658</f>
        <v>Tuana Springs Energy, LLC - Tuana Springs</v>
      </c>
    </row>
    <row r="1659" spans="1:14" x14ac:dyDescent="0.25">
      <c r="A1659" s="79"/>
      <c r="B1659" s="79"/>
      <c r="C1659" s="79" t="str">
        <f>VLOOKUP(A1658,tblFacility,MATCH("Facility Status",tvFacility,0),FALSE)</f>
        <v>REC only</v>
      </c>
      <c r="D1659" s="80"/>
      <c r="E1659" s="80"/>
      <c r="F1659" s="80"/>
      <c r="G1659" s="80"/>
      <c r="H1659" s="80"/>
      <c r="L1659" t="str">
        <f t="shared" si="96"/>
        <v>REC only</v>
      </c>
      <c r="M1659" t="str">
        <f t="shared" ref="M1659:M1695" si="98">M1658</f>
        <v>Tuana Springs Energy, LLC - Tuana Springs</v>
      </c>
    </row>
    <row r="1660" spans="1:14" ht="18.75" x14ac:dyDescent="0.3">
      <c r="A1660" s="81" t="s">
        <v>146</v>
      </c>
      <c r="B1660" s="81"/>
      <c r="C1660" s="79"/>
      <c r="D1660" s="19">
        <f>E1660-1</f>
        <v>2019</v>
      </c>
      <c r="E1660" s="19">
        <f>F1660-1</f>
        <v>2020</v>
      </c>
      <c r="F1660" s="19">
        <f>G1660-1</f>
        <v>2021</v>
      </c>
      <c r="G1660" s="19">
        <f>H1660-1</f>
        <v>2022</v>
      </c>
      <c r="H1660" s="19">
        <f>nReportingYear</f>
        <v>2023</v>
      </c>
      <c r="L1660" t="str">
        <f t="shared" si="96"/>
        <v>REC only</v>
      </c>
      <c r="M1660" t="str">
        <f t="shared" si="98"/>
        <v>Tuana Springs Energy, LLC - Tuana Springs</v>
      </c>
    </row>
    <row r="1661" spans="1:14" x14ac:dyDescent="0.25">
      <c r="A1661" s="79"/>
      <c r="B1661" s="2" t="str">
        <f>"Total MWh Produced from " &amp;C1658</f>
        <v>Total MWh Produced from Tuana Springs Energy, LLC - Tuana Springs</v>
      </c>
      <c r="C1661" s="82"/>
      <c r="D1661" s="83">
        <f>VLOOKUP($A1658,tblTotalMWh,MATCH(D1660,tvTotalMWh,0),FALSE)</f>
        <v>30105</v>
      </c>
      <c r="E1661" s="83">
        <f>VLOOKUP($A1658,tblTotalMWh,MATCH(E1660,tvTotalMWh,0),FALSE)</f>
        <v>10000</v>
      </c>
      <c r="F1661" s="83">
        <f>VLOOKUP($A1658,tblTotalMWh,MATCH(F1660,tvTotalMWh,0),FALSE)</f>
        <v>0</v>
      </c>
      <c r="G1661" s="83">
        <f>VLOOKUP($A1658,tblTotalMWh,MATCH(G1660,tvTotalMWh,0),FALSE)</f>
        <v>0</v>
      </c>
      <c r="H1661" s="84">
        <f>VLOOKUP($A1658,tblTotalMWh,MATCH(H1660,tvTotalMWh,0),FALSE)</f>
        <v>0</v>
      </c>
      <c r="L1661" t="str">
        <f t="shared" si="96"/>
        <v>REC only</v>
      </c>
      <c r="M1661" t="str">
        <f t="shared" si="98"/>
        <v>Tuana Springs Energy, LLC - Tuana Springs</v>
      </c>
      <c r="N1661" t="str">
        <f t="shared" si="95"/>
        <v>Total MWh Produced from Tuana Springs Energy, LLC - Tuana Springs</v>
      </c>
    </row>
    <row r="1662" spans="1:14" x14ac:dyDescent="0.25">
      <c r="A1662" s="79"/>
      <c r="B1662" s="2" t="s">
        <v>105</v>
      </c>
      <c r="C1662" s="82"/>
      <c r="D1662" s="218">
        <f>VLOOKUP($A1658,tblFacility,MATCH("% Qualifying under RCW 19.285",tvFacility,0),FALSE)</f>
        <v>1</v>
      </c>
      <c r="E1662" s="218">
        <f>VLOOKUP($A1658,tblFacility,MATCH("% Qualifying under RCW 19.285",tvFacility,0),FALSE)</f>
        <v>1</v>
      </c>
      <c r="F1662" s="218">
        <f>VLOOKUP($A1658,tblFacility,MATCH("% Qualifying under RCW 19.285",tvFacility,0),FALSE)</f>
        <v>1</v>
      </c>
      <c r="G1662" s="218">
        <f>VLOOKUP($A1658,tblFacility,MATCH("% Qualifying under RCW 19.285",tvFacility,0),FALSE)</f>
        <v>1</v>
      </c>
      <c r="H1662" s="219">
        <f>VLOOKUP($A1658,tblFacility,MATCH("% Qualifying under RCW 19.285",tvFacility,0),FALSE)</f>
        <v>1</v>
      </c>
      <c r="L1662" t="str">
        <f t="shared" si="96"/>
        <v>REC only</v>
      </c>
      <c r="M1662" t="str">
        <f t="shared" si="98"/>
        <v>Tuana Springs Energy, LLC - Tuana Springs</v>
      </c>
      <c r="N1662" t="str">
        <f t="shared" si="95"/>
        <v>Percent of MWh Qualifying Under RCW 19.285</v>
      </c>
    </row>
    <row r="1663" spans="1:14" x14ac:dyDescent="0.25">
      <c r="A1663" s="79"/>
      <c r="B1663" s="2" t="s">
        <v>147</v>
      </c>
      <c r="C1663" s="82"/>
      <c r="D1663" s="85">
        <f>VLOOKUP($A1658,tblFacility,MATCH("% Qualifying Allocated to WA",tvFacility,0),FALSE)</f>
        <v>1</v>
      </c>
      <c r="E1663" s="85">
        <f>VLOOKUP($A1658,tblFacility,MATCH("% Qualifying Allocated to WA",tvFacility,0),FALSE)</f>
        <v>1</v>
      </c>
      <c r="F1663" s="85">
        <f>VLOOKUP($A1658,tblFacility,MATCH("% Qualifying Allocated to WA",tvFacility,0),FALSE)</f>
        <v>1</v>
      </c>
      <c r="G1663" s="85">
        <f>VLOOKUP($A1658,tblFacility,MATCH("% Qualifying Allocated to WA",tvFacility,0),FALSE)</f>
        <v>1</v>
      </c>
      <c r="H1663" s="86">
        <f>VLOOKUP($A1658,tblFacility,MATCH("% Qualifying Allocated to WA",tvFacility,0),FALSE)</f>
        <v>1</v>
      </c>
      <c r="L1663" t="str">
        <f t="shared" si="96"/>
        <v>REC only</v>
      </c>
      <c r="M1663" t="str">
        <f t="shared" si="98"/>
        <v>Tuana Springs Energy, LLC - Tuana Springs</v>
      </c>
      <c r="N1663" t="str">
        <f t="shared" ref="N1663:N1726" si="99">B1663</f>
        <v>Percent of Qualifying MWh Allocated to WA</v>
      </c>
    </row>
    <row r="1664" spans="1:14" x14ac:dyDescent="0.25">
      <c r="A1664" s="79"/>
      <c r="B1664" s="1" t="s">
        <v>104</v>
      </c>
      <c r="C1664" s="95"/>
      <c r="D1664" s="220">
        <f>ROUNDDOWN(D1661*D1662*D1663,0)</f>
        <v>30105</v>
      </c>
      <c r="E1664" s="220">
        <f>ROUNDDOWN(E1661*E1662*E1663,0)</f>
        <v>10000</v>
      </c>
      <c r="F1664" s="220">
        <f>ROUNDDOWN(F1661*F1662*F1663,0)</f>
        <v>0</v>
      </c>
      <c r="G1664" s="220">
        <f>ROUNDDOWN(G1661*G1662*G1663,0)</f>
        <v>0</v>
      </c>
      <c r="H1664" s="220">
        <f>ROUNDDOWN(H1661*H1662*H1663,0)</f>
        <v>0</v>
      </c>
      <c r="L1664" t="str">
        <f t="shared" ref="L1664:L1727" si="100">VLOOKUP(M1664,$B$5:$D$48,3)</f>
        <v>REC only</v>
      </c>
      <c r="M1664" t="str">
        <f t="shared" si="98"/>
        <v>Tuana Springs Energy, LLC - Tuana Springs</v>
      </c>
      <c r="N1664" t="str">
        <f t="shared" si="99"/>
        <v>Eligible MWh Available for RCW 19.285 Compliance</v>
      </c>
    </row>
    <row r="1665" spans="1:14" x14ac:dyDescent="0.25">
      <c r="A1665" s="79"/>
      <c r="B1665" s="79"/>
      <c r="C1665" s="79"/>
      <c r="D1665" s="87"/>
      <c r="E1665" s="87"/>
      <c r="F1665" s="87"/>
      <c r="G1665" s="88"/>
      <c r="H1665" s="89"/>
      <c r="L1665" t="str">
        <f t="shared" si="100"/>
        <v>REC only</v>
      </c>
      <c r="M1665" t="str">
        <f t="shared" si="98"/>
        <v>Tuana Springs Energy, LLC - Tuana Springs</v>
      </c>
    </row>
    <row r="1666" spans="1:14" ht="18.75" x14ac:dyDescent="0.3">
      <c r="A1666" s="81" t="s">
        <v>148</v>
      </c>
      <c r="B1666" s="79"/>
      <c r="C1666" s="79"/>
      <c r="D1666" s="19">
        <f>E1666-1</f>
        <v>2019</v>
      </c>
      <c r="E1666" s="19">
        <f>F1666-1</f>
        <v>2020</v>
      </c>
      <c r="F1666" s="19">
        <f>G1666-1</f>
        <v>2021</v>
      </c>
      <c r="G1666" s="19">
        <f>H1666-1</f>
        <v>2022</v>
      </c>
      <c r="H1666" s="19">
        <f>nReportingYear</f>
        <v>2023</v>
      </c>
      <c r="L1666" t="str">
        <f t="shared" si="100"/>
        <v>REC only</v>
      </c>
      <c r="M1666" t="str">
        <f t="shared" si="98"/>
        <v>Tuana Springs Energy, LLC - Tuana Springs</v>
      </c>
    </row>
    <row r="1667" spans="1:14" x14ac:dyDescent="0.25">
      <c r="A1667" s="79"/>
      <c r="B1667" s="2" t="s">
        <v>115</v>
      </c>
      <c r="C1667" s="82"/>
      <c r="D1667" s="124">
        <v>0</v>
      </c>
      <c r="E1667" s="125">
        <v>0</v>
      </c>
      <c r="F1667" s="125">
        <v>0</v>
      </c>
      <c r="G1667" s="125">
        <v>0</v>
      </c>
      <c r="H1667" s="126">
        <v>0</v>
      </c>
      <c r="L1667" t="str">
        <f t="shared" si="100"/>
        <v>REC only</v>
      </c>
      <c r="M1667" t="str">
        <f t="shared" si="98"/>
        <v>Tuana Springs Energy, LLC - Tuana Springs</v>
      </c>
      <c r="N1667" t="str">
        <f t="shared" si="99"/>
        <v>Extra Apprenticeship Credit</v>
      </c>
    </row>
    <row r="1668" spans="1:14" x14ac:dyDescent="0.25">
      <c r="A1668" s="79"/>
      <c r="B1668" s="2" t="s">
        <v>119</v>
      </c>
      <c r="C1668" s="82"/>
      <c r="D1668" s="29">
        <v>0</v>
      </c>
      <c r="E1668" s="127">
        <v>0</v>
      </c>
      <c r="F1668" s="127">
        <v>0</v>
      </c>
      <c r="G1668" s="127">
        <v>0</v>
      </c>
      <c r="H1668" s="128">
        <v>0</v>
      </c>
      <c r="L1668" t="str">
        <f t="shared" si="100"/>
        <v>REC only</v>
      </c>
      <c r="M1668" t="str">
        <f t="shared" si="98"/>
        <v>Tuana Springs Energy, LLC - Tuana Springs</v>
      </c>
      <c r="N1668" t="str">
        <f t="shared" si="99"/>
        <v>Distributed Generation Bonus</v>
      </c>
    </row>
    <row r="1669" spans="1:14" x14ac:dyDescent="0.25">
      <c r="A1669" s="79"/>
      <c r="B1669" s="1" t="s">
        <v>120</v>
      </c>
      <c r="C1669" s="95"/>
      <c r="D1669" s="90">
        <f>ROUND(D1667+D1668,0)</f>
        <v>0</v>
      </c>
      <c r="E1669" s="90">
        <f>ROUND(E1667+E1668,0)</f>
        <v>0</v>
      </c>
      <c r="F1669" s="90">
        <f>ROUND(F1667+F1668,0)</f>
        <v>0</v>
      </c>
      <c r="G1669" s="90">
        <f>ROUND(G1667+G1668,0)</f>
        <v>0</v>
      </c>
      <c r="H1669" s="90">
        <f>ROUND(H1667+H1668,0)</f>
        <v>0</v>
      </c>
      <c r="L1669" t="str">
        <f t="shared" si="100"/>
        <v>REC only</v>
      </c>
      <c r="M1669" t="str">
        <f t="shared" si="98"/>
        <v>Tuana Springs Energy, LLC - Tuana Springs</v>
      </c>
      <c r="N1669" t="str">
        <f t="shared" si="99"/>
        <v>Total Quantity from Non REC Eligible Generation</v>
      </c>
    </row>
    <row r="1670" spans="1:14" x14ac:dyDescent="0.25">
      <c r="A1670" s="79"/>
      <c r="B1670" s="79"/>
      <c r="C1670" s="79"/>
      <c r="D1670" s="91"/>
      <c r="E1670" s="91"/>
      <c r="F1670" s="91"/>
      <c r="G1670" s="91"/>
      <c r="H1670" s="92"/>
      <c r="L1670" t="str">
        <f t="shared" si="100"/>
        <v>REC only</v>
      </c>
      <c r="M1670" t="str">
        <f t="shared" si="98"/>
        <v>Tuana Springs Energy, LLC - Tuana Springs</v>
      </c>
    </row>
    <row r="1671" spans="1:14" ht="18.75" x14ac:dyDescent="0.3">
      <c r="A1671" s="81" t="s">
        <v>149</v>
      </c>
      <c r="B1671" s="79"/>
      <c r="C1671" s="79"/>
      <c r="D1671" s="19">
        <f>E1671-1</f>
        <v>2019</v>
      </c>
      <c r="E1671" s="19">
        <f>F1671-1</f>
        <v>2020</v>
      </c>
      <c r="F1671" s="19">
        <f>G1671-1</f>
        <v>2021</v>
      </c>
      <c r="G1671" s="19">
        <f>H1671-1</f>
        <v>2022</v>
      </c>
      <c r="H1671" s="19">
        <f>nReportingYear</f>
        <v>2023</v>
      </c>
      <c r="L1671" t="str">
        <f t="shared" si="100"/>
        <v>REC only</v>
      </c>
      <c r="M1671" t="str">
        <f t="shared" si="98"/>
        <v>Tuana Springs Energy, LLC - Tuana Springs</v>
      </c>
    </row>
    <row r="1672" spans="1:14" x14ac:dyDescent="0.25">
      <c r="A1672" s="79"/>
      <c r="B1672" s="2" t="s">
        <v>140</v>
      </c>
      <c r="C1672" s="82"/>
      <c r="D1672" s="83">
        <f>-VLOOKUP($A1658,tblSales,MATCH(D1671,tvSales,0),FALSE)</f>
        <v>0</v>
      </c>
      <c r="E1672" s="83">
        <f>-VLOOKUP($A1658,tblSales,MATCH(E1671,tvSales,0),FALSE)</f>
        <v>0</v>
      </c>
      <c r="F1672" s="83">
        <f>-VLOOKUP($A1658,tblSales,MATCH(F1671,tvSales,0),FALSE)</f>
        <v>0</v>
      </c>
      <c r="G1672" s="83">
        <f>-VLOOKUP($A1658,tblSales,MATCH(G1671,tvSales,0),FALSE)</f>
        <v>0</v>
      </c>
      <c r="H1672" s="84">
        <f>-VLOOKUP($A1658,tblSales,MATCH(H1671,tvSales,0),FALSE)</f>
        <v>0</v>
      </c>
      <c r="L1672" t="str">
        <f t="shared" si="100"/>
        <v>REC only</v>
      </c>
      <c r="M1672" t="str">
        <f t="shared" si="98"/>
        <v>Tuana Springs Energy, LLC - Tuana Springs</v>
      </c>
      <c r="N1672" t="str">
        <f t="shared" si="99"/>
        <v>Quantity of RECs Sold</v>
      </c>
    </row>
    <row r="1673" spans="1:14" x14ac:dyDescent="0.25">
      <c r="A1673" s="79"/>
      <c r="B1673" s="93" t="s">
        <v>141</v>
      </c>
      <c r="C1673" s="8"/>
      <c r="D1673" s="119">
        <v>0</v>
      </c>
      <c r="E1673" s="119">
        <v>0</v>
      </c>
      <c r="F1673" s="119">
        <v>0</v>
      </c>
      <c r="G1673" s="119">
        <v>0</v>
      </c>
      <c r="H1673" s="120">
        <v>0</v>
      </c>
      <c r="L1673" t="str">
        <f t="shared" si="100"/>
        <v>REC only</v>
      </c>
      <c r="M1673" t="str">
        <f t="shared" si="98"/>
        <v>Tuana Springs Energy, LLC - Tuana Springs</v>
      </c>
      <c r="N1673" t="str">
        <f t="shared" si="99"/>
        <v>Bonus Incentives Transferred</v>
      </c>
    </row>
    <row r="1674" spans="1:14" x14ac:dyDescent="0.25">
      <c r="A1674" s="79"/>
      <c r="B1674" s="93" t="s">
        <v>142</v>
      </c>
      <c r="D1674" s="121">
        <f>IF(VLOOKUP($A1658,tblFacility,MATCH("Extra Apprenticeship Credit Eligibility",tvFacility,0),FALSE)="Y",ROUND(nApprenticeshipBonus*D1672,0),0)</f>
        <v>0</v>
      </c>
      <c r="E1674" s="122">
        <f>IF(VLOOKUP($A1658,tblFacility,MATCH("Extra Apprenticeship Credit Eligibility",tvFacility,0),FALSE)="Y",ROUND(nApprenticeshipBonus*E1672,0),0)</f>
        <v>0</v>
      </c>
      <c r="F1674" s="122">
        <f>IF(VLOOKUP($A1658,tblFacility,MATCH("Extra Apprenticeship Credit Eligibility",tvFacility,0),FALSE)="Y",ROUND(nApprenticeshipBonus*F1672,0),0)</f>
        <v>0</v>
      </c>
      <c r="G1674" s="122">
        <f>IF(VLOOKUP($A1658,tblFacility,MATCH("Extra Apprenticeship Credit Eligibility",tvFacility,0),FALSE)="Y",ROUND(nApprenticeshipBonus*G1672,0),0)</f>
        <v>0</v>
      </c>
      <c r="H1674" s="123">
        <f>IF(VLOOKUP($A1658,tblFacility,MATCH("Extra Apprenticeship Credit Eligibility",tvFacility,0),FALSE)="Y",ROUND(nApprenticeshipBonus*H1672,0),0)</f>
        <v>0</v>
      </c>
      <c r="L1674" t="str">
        <f t="shared" si="100"/>
        <v>REC only</v>
      </c>
      <c r="M1674" t="str">
        <f t="shared" si="98"/>
        <v>Tuana Springs Energy, LLC - Tuana Springs</v>
      </c>
      <c r="N1674" t="str">
        <f t="shared" si="99"/>
        <v>Bonus Incentives Not Realized</v>
      </c>
    </row>
    <row r="1675" spans="1:14" x14ac:dyDescent="0.25">
      <c r="A1675" s="79"/>
      <c r="B1675" s="1" t="s">
        <v>143</v>
      </c>
      <c r="C1675" s="79"/>
      <c r="D1675" s="94">
        <f>SUM(D1672:D1674)</f>
        <v>0</v>
      </c>
      <c r="E1675" s="94">
        <f>SUM(E1672:E1674)</f>
        <v>0</v>
      </c>
      <c r="F1675" s="94">
        <f>SUM(F1672:F1674)</f>
        <v>0</v>
      </c>
      <c r="G1675" s="94">
        <f>SUM(G1672:G1674)</f>
        <v>0</v>
      </c>
      <c r="H1675" s="94">
        <f>SUM(H1672:H1674)</f>
        <v>0</v>
      </c>
      <c r="L1675" t="str">
        <f t="shared" si="100"/>
        <v>REC only</v>
      </c>
      <c r="M1675" t="str">
        <f t="shared" si="98"/>
        <v>Tuana Springs Energy, LLC - Tuana Springs</v>
      </c>
      <c r="N1675" t="str">
        <f t="shared" si="99"/>
        <v>Total Sold / Transferred / Unrealized</v>
      </c>
    </row>
    <row r="1676" spans="1:14" x14ac:dyDescent="0.25">
      <c r="A1676" s="79"/>
      <c r="B1676" s="95"/>
      <c r="C1676" s="79"/>
      <c r="D1676" s="88"/>
      <c r="E1676" s="88"/>
      <c r="F1676" s="88"/>
      <c r="G1676" s="88"/>
      <c r="H1676" s="94"/>
      <c r="L1676" t="str">
        <f t="shared" si="100"/>
        <v>REC only</v>
      </c>
      <c r="M1676" t="str">
        <f t="shared" si="98"/>
        <v>Tuana Springs Energy, LLC - Tuana Springs</v>
      </c>
    </row>
    <row r="1677" spans="1:14" ht="18.75" x14ac:dyDescent="0.3">
      <c r="A1677" s="81" t="s">
        <v>134</v>
      </c>
      <c r="B1677" s="79"/>
      <c r="C1677" s="79"/>
      <c r="D1677" s="19">
        <f>E1677-1</f>
        <v>2019</v>
      </c>
      <c r="E1677" s="19">
        <f>F1677-1</f>
        <v>2020</v>
      </c>
      <c r="F1677" s="19">
        <f>G1677-1</f>
        <v>2021</v>
      </c>
      <c r="G1677" s="19">
        <f>H1677-1</f>
        <v>2022</v>
      </c>
      <c r="H1677" s="19">
        <f>nReportingYear</f>
        <v>2023</v>
      </c>
      <c r="L1677" t="str">
        <f t="shared" si="100"/>
        <v>REC only</v>
      </c>
      <c r="M1677" t="str">
        <f t="shared" si="98"/>
        <v>Tuana Springs Energy, LLC - Tuana Springs</v>
      </c>
    </row>
    <row r="1678" spans="1:14" x14ac:dyDescent="0.25">
      <c r="A1678" s="79"/>
      <c r="B1678" s="2" t="str">
        <f>(D1677-1) &amp; " Surplus Applied to " &amp; D1677</f>
        <v>2018 Surplus Applied to 2019</v>
      </c>
      <c r="C1678" s="79"/>
      <c r="D1678" s="96">
        <v>0</v>
      </c>
      <c r="E1678" s="97"/>
      <c r="F1678" s="97"/>
      <c r="G1678" s="97"/>
      <c r="H1678" s="98"/>
      <c r="L1678" t="str">
        <f t="shared" si="100"/>
        <v>REC only</v>
      </c>
      <c r="M1678" t="str">
        <f t="shared" si="98"/>
        <v>Tuana Springs Energy, LLC - Tuana Springs</v>
      </c>
      <c r="N1678" t="str">
        <f t="shared" si="99"/>
        <v>2018 Surplus Applied to 2019</v>
      </c>
    </row>
    <row r="1679" spans="1:14" x14ac:dyDescent="0.25">
      <c r="A1679" s="79"/>
      <c r="B1679" s="2" t="str">
        <f>D1677 &amp; " Surplus Applied to " &amp; (D1677-1)</f>
        <v>2019 Surplus Applied to 2018</v>
      </c>
      <c r="C1679" s="79"/>
      <c r="D1679" s="99">
        <v>0</v>
      </c>
      <c r="E1679" s="100"/>
      <c r="F1679" s="100"/>
      <c r="G1679" s="100"/>
      <c r="H1679" s="101"/>
      <c r="L1679" t="str">
        <f t="shared" si="100"/>
        <v>REC only</v>
      </c>
      <c r="M1679" t="str">
        <f t="shared" si="98"/>
        <v>Tuana Springs Energy, LLC - Tuana Springs</v>
      </c>
      <c r="N1679" t="str">
        <f t="shared" si="99"/>
        <v>2019 Surplus Applied to 2018</v>
      </c>
    </row>
    <row r="1680" spans="1:14" x14ac:dyDescent="0.25">
      <c r="A1680" s="79"/>
      <c r="B1680" s="2" t="str">
        <f>(E1677-1) &amp; " Surplus Applied to " &amp; E1677</f>
        <v>2019 Surplus Applied to 2020</v>
      </c>
      <c r="C1680" s="79"/>
      <c r="D1680" s="102">
        <f>-E1680</f>
        <v>-30105</v>
      </c>
      <c r="E1680" s="103">
        <v>30105</v>
      </c>
      <c r="F1680" s="48"/>
      <c r="G1680" s="48"/>
      <c r="H1680" s="49"/>
      <c r="L1680" t="str">
        <f t="shared" si="100"/>
        <v>REC only</v>
      </c>
      <c r="M1680" t="str">
        <f t="shared" si="98"/>
        <v>Tuana Springs Energy, LLC - Tuana Springs</v>
      </c>
      <c r="N1680" t="str">
        <f t="shared" si="99"/>
        <v>2019 Surplus Applied to 2020</v>
      </c>
    </row>
    <row r="1681" spans="1:14" x14ac:dyDescent="0.25">
      <c r="A1681" s="79"/>
      <c r="B1681" s="2" t="str">
        <f>E1677 &amp; " Surplus Applied to " &amp; (E1677-1)</f>
        <v>2020 Surplus Applied to 2019</v>
      </c>
      <c r="C1681" s="79"/>
      <c r="D1681" s="104">
        <f>-E1681</f>
        <v>0</v>
      </c>
      <c r="E1681" s="105">
        <v>0</v>
      </c>
      <c r="F1681" s="100"/>
      <c r="G1681" s="100"/>
      <c r="H1681" s="101"/>
      <c r="L1681" t="str">
        <f t="shared" si="100"/>
        <v>REC only</v>
      </c>
      <c r="M1681" t="str">
        <f t="shared" si="98"/>
        <v>Tuana Springs Energy, LLC - Tuana Springs</v>
      </c>
      <c r="N1681" t="str">
        <f t="shared" si="99"/>
        <v>2020 Surplus Applied to 2019</v>
      </c>
    </row>
    <row r="1682" spans="1:14" x14ac:dyDescent="0.25">
      <c r="A1682" s="79"/>
      <c r="B1682" s="2" t="str">
        <f>(F1677-1) &amp; " Surplus Applied to " &amp; F1677</f>
        <v>2020 Surplus Applied to 2021</v>
      </c>
      <c r="C1682" s="79"/>
      <c r="D1682" s="54"/>
      <c r="E1682" s="106">
        <f>-F1682</f>
        <v>0</v>
      </c>
      <c r="F1682" s="51">
        <v>0</v>
      </c>
      <c r="G1682" s="52"/>
      <c r="H1682" s="53"/>
      <c r="L1682" t="str">
        <f t="shared" si="100"/>
        <v>REC only</v>
      </c>
      <c r="M1682" t="str">
        <f t="shared" si="98"/>
        <v>Tuana Springs Energy, LLC - Tuana Springs</v>
      </c>
      <c r="N1682" t="str">
        <f t="shared" si="99"/>
        <v>2020 Surplus Applied to 2021</v>
      </c>
    </row>
    <row r="1683" spans="1:14" x14ac:dyDescent="0.25">
      <c r="A1683" s="79"/>
      <c r="B1683" s="2" t="str">
        <f>F1677 &amp; " Surplus Applied to " &amp; (F1677-1)</f>
        <v>2021 Surplus Applied to 2020</v>
      </c>
      <c r="C1683" s="79"/>
      <c r="D1683" s="107"/>
      <c r="E1683" s="108">
        <f>-F1683</f>
        <v>0</v>
      </c>
      <c r="F1683" s="105">
        <v>0</v>
      </c>
      <c r="G1683" s="100"/>
      <c r="H1683" s="101"/>
      <c r="L1683" t="str">
        <f t="shared" si="100"/>
        <v>REC only</v>
      </c>
      <c r="M1683" t="str">
        <f t="shared" si="98"/>
        <v>Tuana Springs Energy, LLC - Tuana Springs</v>
      </c>
      <c r="N1683" t="str">
        <f t="shared" si="99"/>
        <v>2021 Surplus Applied to 2020</v>
      </c>
    </row>
    <row r="1684" spans="1:14" x14ac:dyDescent="0.25">
      <c r="A1684" s="79"/>
      <c r="B1684" s="2" t="str">
        <f>(G1677-1) &amp; " Surplus Applied to " &amp; G1677</f>
        <v>2021 Surplus Applied to 2022</v>
      </c>
      <c r="C1684" s="79"/>
      <c r="D1684" s="54"/>
      <c r="E1684" s="52"/>
      <c r="F1684" s="106">
        <f>-G1684</f>
        <v>0</v>
      </c>
      <c r="G1684" s="51">
        <v>0</v>
      </c>
      <c r="H1684" s="53"/>
      <c r="L1684" t="str">
        <f t="shared" si="100"/>
        <v>REC only</v>
      </c>
      <c r="M1684" t="str">
        <f t="shared" si="98"/>
        <v>Tuana Springs Energy, LLC - Tuana Springs</v>
      </c>
      <c r="N1684" t="str">
        <f t="shared" si="99"/>
        <v>2021 Surplus Applied to 2022</v>
      </c>
    </row>
    <row r="1685" spans="1:14" x14ac:dyDescent="0.25">
      <c r="A1685" s="79"/>
      <c r="B1685" s="2" t="str">
        <f>G1677 &amp; " Surplus Applied to " &amp; (G1677-1)</f>
        <v>2022 Surplus Applied to 2021</v>
      </c>
      <c r="C1685" s="79"/>
      <c r="D1685" s="107"/>
      <c r="E1685" s="100"/>
      <c r="F1685" s="108">
        <f>-G1685</f>
        <v>0</v>
      </c>
      <c r="G1685" s="105">
        <v>0</v>
      </c>
      <c r="H1685" s="101"/>
      <c r="L1685" t="str">
        <f t="shared" si="100"/>
        <v>REC only</v>
      </c>
      <c r="M1685" t="str">
        <f t="shared" si="98"/>
        <v>Tuana Springs Energy, LLC - Tuana Springs</v>
      </c>
      <c r="N1685" t="str">
        <f t="shared" si="99"/>
        <v>2022 Surplus Applied to 2021</v>
      </c>
    </row>
    <row r="1686" spans="1:14" x14ac:dyDescent="0.25">
      <c r="A1686" s="79"/>
      <c r="B1686" s="2" t="str">
        <f>(H1677-1) &amp; " Surplus Applied to " &amp; H1677</f>
        <v>2022 Surplus Applied to 2023</v>
      </c>
      <c r="C1686" s="79"/>
      <c r="D1686" s="54"/>
      <c r="E1686" s="52"/>
      <c r="F1686" s="52"/>
      <c r="G1686" s="106">
        <f>-H1686</f>
        <v>0</v>
      </c>
      <c r="H1686" s="55">
        <v>0</v>
      </c>
      <c r="L1686" t="str">
        <f t="shared" si="100"/>
        <v>REC only</v>
      </c>
      <c r="M1686" t="str">
        <f t="shared" si="98"/>
        <v>Tuana Springs Energy, LLC - Tuana Springs</v>
      </c>
      <c r="N1686" t="str">
        <f t="shared" si="99"/>
        <v>2022 Surplus Applied to 2023</v>
      </c>
    </row>
    <row r="1687" spans="1:14" x14ac:dyDescent="0.25">
      <c r="A1687" s="79"/>
      <c r="B1687" s="2" t="str">
        <f>H1677 &amp; " Surplus Applied to " &amp; (H1677-1)</f>
        <v>2023 Surplus Applied to 2022</v>
      </c>
      <c r="C1687" s="79"/>
      <c r="D1687" s="109"/>
      <c r="E1687" s="110"/>
      <c r="F1687" s="110"/>
      <c r="G1687" s="111">
        <f>-H1687</f>
        <v>0</v>
      </c>
      <c r="H1687" s="112">
        <v>0</v>
      </c>
      <c r="L1687" t="str">
        <f t="shared" si="100"/>
        <v>REC only</v>
      </c>
      <c r="M1687" t="str">
        <f t="shared" si="98"/>
        <v>Tuana Springs Energy, LLC - Tuana Springs</v>
      </c>
      <c r="N1687" t="str">
        <f t="shared" si="99"/>
        <v>2023 Surplus Applied to 2022</v>
      </c>
    </row>
    <row r="1688" spans="1:14" x14ac:dyDescent="0.25">
      <c r="A1688" s="79"/>
      <c r="B1688" s="1" t="s">
        <v>135</v>
      </c>
      <c r="C1688" s="79"/>
      <c r="D1688" s="94">
        <f>SUM(D1678:D1687)</f>
        <v>-30105</v>
      </c>
      <c r="E1688" s="94">
        <f>SUM(E1678:E1687)</f>
        <v>30105</v>
      </c>
      <c r="F1688" s="94">
        <f>SUM(F1678:F1687)</f>
        <v>0</v>
      </c>
      <c r="G1688" s="94">
        <f>SUM(G1678:G1687)</f>
        <v>0</v>
      </c>
      <c r="H1688" s="94">
        <f>SUM(H1678:H1687)</f>
        <v>0</v>
      </c>
      <c r="L1688" t="str">
        <f t="shared" si="100"/>
        <v>REC only</v>
      </c>
      <c r="M1688" t="str">
        <f t="shared" si="98"/>
        <v>Tuana Springs Energy, LLC - Tuana Springs</v>
      </c>
      <c r="N1688" t="str">
        <f t="shared" si="99"/>
        <v>Net Surplus Adjustments</v>
      </c>
    </row>
    <row r="1689" spans="1:14" x14ac:dyDescent="0.25">
      <c r="A1689" s="79"/>
      <c r="B1689" s="95"/>
      <c r="C1689" s="79"/>
      <c r="D1689" s="94"/>
      <c r="E1689" s="94"/>
      <c r="F1689" s="94"/>
      <c r="G1689" s="94"/>
      <c r="H1689" s="94"/>
      <c r="L1689" t="str">
        <f t="shared" si="100"/>
        <v>REC only</v>
      </c>
      <c r="M1689" t="str">
        <f t="shared" si="98"/>
        <v>Tuana Springs Energy, LLC - Tuana Springs</v>
      </c>
    </row>
    <row r="1690" spans="1:14" x14ac:dyDescent="0.25">
      <c r="A1690" s="79"/>
      <c r="B1690" s="1" t="s">
        <v>136</v>
      </c>
      <c r="C1690" s="82"/>
      <c r="D1690" s="113">
        <v>0</v>
      </c>
      <c r="E1690" s="114">
        <v>0</v>
      </c>
      <c r="F1690" s="114">
        <v>0</v>
      </c>
      <c r="G1690" s="114">
        <v>0</v>
      </c>
      <c r="H1690" s="115">
        <v>0</v>
      </c>
      <c r="L1690" t="str">
        <f t="shared" si="100"/>
        <v>REC only</v>
      </c>
      <c r="M1690" t="str">
        <f t="shared" si="98"/>
        <v>Tuana Springs Energy, LLC - Tuana Springs</v>
      </c>
      <c r="N1690" t="str">
        <f t="shared" si="99"/>
        <v>Adjustment for Events Beyond Control</v>
      </c>
    </row>
    <row r="1691" spans="1:14" x14ac:dyDescent="0.25">
      <c r="A1691" s="79"/>
      <c r="B1691" s="95"/>
      <c r="C1691" s="79"/>
      <c r="D1691" s="94"/>
      <c r="E1691" s="94"/>
      <c r="F1691" s="94"/>
      <c r="G1691" s="94"/>
      <c r="H1691" s="94"/>
      <c r="L1691" t="str">
        <f t="shared" si="100"/>
        <v>REC only</v>
      </c>
      <c r="M1691" t="str">
        <f t="shared" si="98"/>
        <v>Tuana Springs Energy, LLC - Tuana Springs</v>
      </c>
    </row>
    <row r="1692" spans="1:14" ht="18.75" x14ac:dyDescent="0.3">
      <c r="A1692" s="81" t="s">
        <v>150</v>
      </c>
      <c r="B1692" s="79"/>
      <c r="C1692" s="82"/>
      <c r="D1692" s="116">
        <f>SUM(D1664,D1669,D1675,D1688,D1690)</f>
        <v>0</v>
      </c>
      <c r="E1692" s="116">
        <f>SUM(E1664,E1669,E1675,E1688,E1690)</f>
        <v>40105</v>
      </c>
      <c r="F1692" s="116">
        <f>SUM(F1664,F1669,F1675,F1688,F1690)</f>
        <v>0</v>
      </c>
      <c r="G1692" s="116">
        <f>SUM(G1664,G1669,G1675,G1688,G1690)</f>
        <v>0</v>
      </c>
      <c r="H1692" s="117">
        <f>SUM(H1664,H1669,H1675,H1688,H1690)</f>
        <v>0</v>
      </c>
      <c r="L1692" t="str">
        <f t="shared" si="100"/>
        <v>REC only</v>
      </c>
      <c r="M1692" t="str">
        <f t="shared" si="98"/>
        <v>Tuana Springs Energy, LLC - Tuana Springs</v>
      </c>
    </row>
    <row r="1693" spans="1:14" x14ac:dyDescent="0.25">
      <c r="A1693" s="79"/>
      <c r="B1693" s="95"/>
      <c r="C1693" s="118" t="s">
        <v>138</v>
      </c>
      <c r="D1693" s="94">
        <v>0</v>
      </c>
      <c r="E1693" s="94">
        <v>40105</v>
      </c>
      <c r="F1693" s="94">
        <v>0</v>
      </c>
      <c r="G1693" s="94">
        <v>0</v>
      </c>
      <c r="H1693" s="94">
        <v>0</v>
      </c>
      <c r="L1693" t="str">
        <f t="shared" si="100"/>
        <v>REC only</v>
      </c>
      <c r="M1693" t="str">
        <f t="shared" si="98"/>
        <v>Tuana Springs Energy, LLC - Tuana Springs</v>
      </c>
    </row>
    <row r="1694" spans="1:14" x14ac:dyDescent="0.25">
      <c r="A1694" s="79" t="str">
        <f>IF(ISBLANK(VLOOKUP($A1658,tblFacility,MATCH("Notes",tvFacility,0),FALSE)),"",VLOOKUP($A1658,tblFacility,MATCH("Notes",tvFacility,0),FALSE))</f>
        <v/>
      </c>
      <c r="B1694" s="79"/>
      <c r="C1694" s="79"/>
      <c r="D1694" s="80"/>
      <c r="E1694" s="80"/>
      <c r="F1694" s="80"/>
      <c r="G1694" s="80"/>
      <c r="H1694" s="80"/>
      <c r="L1694" t="str">
        <f t="shared" si="100"/>
        <v>REC only</v>
      </c>
      <c r="M1694" t="str">
        <f t="shared" si="98"/>
        <v>Tuana Springs Energy, LLC - Tuana Springs</v>
      </c>
    </row>
    <row r="1695" spans="1:14" x14ac:dyDescent="0.25">
      <c r="L1695" t="str">
        <f t="shared" si="100"/>
        <v>REC only</v>
      </c>
      <c r="M1695" t="str">
        <f t="shared" si="98"/>
        <v>Tuana Springs Energy, LLC - Tuana Springs</v>
      </c>
    </row>
    <row r="1696" spans="1:14" ht="21" x14ac:dyDescent="0.35">
      <c r="A1696" s="74">
        <f>A1658+1</f>
        <v>44</v>
      </c>
      <c r="B1696" s="74"/>
      <c r="C1696" s="75" t="str">
        <f>VLOOKUP(A1696,tblFacility,MATCH("Facility Name",tvFacility,0),FALSE)</f>
        <v>White Creek Wind 1 - White Creek</v>
      </c>
      <c r="D1696" s="76"/>
      <c r="E1696" s="77"/>
      <c r="F1696" s="77"/>
      <c r="G1696" s="77"/>
      <c r="H1696" s="78"/>
      <c r="L1696" t="str">
        <f t="shared" si="100"/>
        <v>REC only</v>
      </c>
      <c r="M1696" t="str">
        <f>C1696</f>
        <v>White Creek Wind 1 - White Creek</v>
      </c>
    </row>
    <row r="1697" spans="1:14" x14ac:dyDescent="0.25">
      <c r="A1697" s="79"/>
      <c r="B1697" s="79"/>
      <c r="C1697" s="79" t="str">
        <f>VLOOKUP(A1696,tblFacility,MATCH("Facility Status",tvFacility,0),FALSE)</f>
        <v>REC only</v>
      </c>
      <c r="D1697" s="80"/>
      <c r="E1697" s="80"/>
      <c r="F1697" s="80"/>
      <c r="G1697" s="80"/>
      <c r="H1697" s="80"/>
      <c r="L1697" t="str">
        <f t="shared" si="100"/>
        <v>REC only</v>
      </c>
      <c r="M1697" t="str">
        <f t="shared" ref="M1697:M1732" si="101">M1696</f>
        <v>White Creek Wind 1 - White Creek</v>
      </c>
    </row>
    <row r="1698" spans="1:14" ht="18.75" x14ac:dyDescent="0.3">
      <c r="A1698" s="81" t="s">
        <v>146</v>
      </c>
      <c r="B1698" s="81"/>
      <c r="C1698" s="79"/>
      <c r="D1698" s="19">
        <f>E1698-1</f>
        <v>2019</v>
      </c>
      <c r="E1698" s="19">
        <f>F1698-1</f>
        <v>2020</v>
      </c>
      <c r="F1698" s="19">
        <f>G1698-1</f>
        <v>2021</v>
      </c>
      <c r="G1698" s="19">
        <f>H1698-1</f>
        <v>2022</v>
      </c>
      <c r="H1698" s="19">
        <f>nReportingYear</f>
        <v>2023</v>
      </c>
      <c r="L1698" t="str">
        <f t="shared" si="100"/>
        <v>REC only</v>
      </c>
      <c r="M1698" t="str">
        <f t="shared" si="101"/>
        <v>White Creek Wind 1 - White Creek</v>
      </c>
    </row>
    <row r="1699" spans="1:14" x14ac:dyDescent="0.25">
      <c r="A1699" s="79"/>
      <c r="B1699" s="2" t="str">
        <f>"Total MWh Produced from " &amp;C1696</f>
        <v>Total MWh Produced from White Creek Wind 1 - White Creek</v>
      </c>
      <c r="C1699" s="82"/>
      <c r="D1699" s="83">
        <f>VLOOKUP($A1696,tblTotalMWh,MATCH(D1698,tvTotalMWh,0),FALSE)</f>
        <v>3077</v>
      </c>
      <c r="E1699" s="83">
        <f>VLOOKUP($A1696,tblTotalMWh,MATCH(E1698,tvTotalMWh,0),FALSE)</f>
        <v>1047</v>
      </c>
      <c r="F1699" s="83">
        <f>VLOOKUP($A1696,tblTotalMWh,MATCH(F1698,tvTotalMWh,0),FALSE)</f>
        <v>0</v>
      </c>
      <c r="G1699" s="83">
        <f>VLOOKUP($A1696,tblTotalMWh,MATCH(G1698,tvTotalMWh,0),FALSE)</f>
        <v>0</v>
      </c>
      <c r="H1699" s="84">
        <f>VLOOKUP($A1696,tblTotalMWh,MATCH(H1698,tvTotalMWh,0),FALSE)</f>
        <v>0</v>
      </c>
      <c r="L1699" t="str">
        <f t="shared" si="100"/>
        <v>REC only</v>
      </c>
      <c r="M1699" t="str">
        <f t="shared" si="101"/>
        <v>White Creek Wind 1 - White Creek</v>
      </c>
      <c r="N1699" t="str">
        <f t="shared" si="99"/>
        <v>Total MWh Produced from White Creek Wind 1 - White Creek</v>
      </c>
    </row>
    <row r="1700" spans="1:14" x14ac:dyDescent="0.25">
      <c r="A1700" s="79"/>
      <c r="B1700" s="2" t="s">
        <v>105</v>
      </c>
      <c r="C1700" s="82"/>
      <c r="D1700" s="218">
        <f>VLOOKUP($A1696,tblFacility,MATCH("% Qualifying under RCW 19.285",tvFacility,0),FALSE)</f>
        <v>1</v>
      </c>
      <c r="E1700" s="218">
        <f>VLOOKUP($A1696,tblFacility,MATCH("% Qualifying under RCW 19.285",tvFacility,0),FALSE)</f>
        <v>1</v>
      </c>
      <c r="F1700" s="218">
        <f>VLOOKUP($A1696,tblFacility,MATCH("% Qualifying under RCW 19.285",tvFacility,0),FALSE)</f>
        <v>1</v>
      </c>
      <c r="G1700" s="218">
        <f>VLOOKUP($A1696,tblFacility,MATCH("% Qualifying under RCW 19.285",tvFacility,0),FALSE)</f>
        <v>1</v>
      </c>
      <c r="H1700" s="219">
        <f>VLOOKUP($A1696,tblFacility,MATCH("% Qualifying under RCW 19.285",tvFacility,0),FALSE)</f>
        <v>1</v>
      </c>
      <c r="L1700" t="str">
        <f t="shared" si="100"/>
        <v>REC only</v>
      </c>
      <c r="M1700" t="str">
        <f t="shared" si="101"/>
        <v>White Creek Wind 1 - White Creek</v>
      </c>
      <c r="N1700" t="str">
        <f t="shared" si="99"/>
        <v>Percent of MWh Qualifying Under RCW 19.285</v>
      </c>
    </row>
    <row r="1701" spans="1:14" x14ac:dyDescent="0.25">
      <c r="A1701" s="79"/>
      <c r="B1701" s="2" t="s">
        <v>147</v>
      </c>
      <c r="C1701" s="82"/>
      <c r="D1701" s="85">
        <f>VLOOKUP($A1696,tblFacility,MATCH("% Qualifying Allocated to WA",tvFacility,0),FALSE)</f>
        <v>1</v>
      </c>
      <c r="E1701" s="85">
        <f>VLOOKUP($A1696,tblFacility,MATCH("% Qualifying Allocated to WA",tvFacility,0),FALSE)</f>
        <v>1</v>
      </c>
      <c r="F1701" s="85">
        <f>VLOOKUP($A1696,tblFacility,MATCH("% Qualifying Allocated to WA",tvFacility,0),FALSE)</f>
        <v>1</v>
      </c>
      <c r="G1701" s="85">
        <f>VLOOKUP($A1696,tblFacility,MATCH("% Qualifying Allocated to WA",tvFacility,0),FALSE)</f>
        <v>1</v>
      </c>
      <c r="H1701" s="86">
        <f>VLOOKUP($A1696,tblFacility,MATCH("% Qualifying Allocated to WA",tvFacility,0),FALSE)</f>
        <v>1</v>
      </c>
      <c r="L1701" t="str">
        <f t="shared" si="100"/>
        <v>REC only</v>
      </c>
      <c r="M1701" t="str">
        <f t="shared" si="101"/>
        <v>White Creek Wind 1 - White Creek</v>
      </c>
      <c r="N1701" t="str">
        <f t="shared" si="99"/>
        <v>Percent of Qualifying MWh Allocated to WA</v>
      </c>
    </row>
    <row r="1702" spans="1:14" x14ac:dyDescent="0.25">
      <c r="A1702" s="79"/>
      <c r="B1702" s="1" t="s">
        <v>104</v>
      </c>
      <c r="C1702" s="95"/>
      <c r="D1702" s="220">
        <f>ROUNDDOWN(D1699*D1700*D1701,0)</f>
        <v>3077</v>
      </c>
      <c r="E1702" s="220">
        <f>ROUNDDOWN(E1699*E1700*E1701,0)</f>
        <v>1047</v>
      </c>
      <c r="F1702" s="220">
        <f>ROUNDDOWN(F1699*F1700*F1701,0)</f>
        <v>0</v>
      </c>
      <c r="G1702" s="220">
        <f>ROUNDDOWN(G1699*G1700*G1701,0)</f>
        <v>0</v>
      </c>
      <c r="H1702" s="220">
        <f>ROUNDDOWN(H1699*H1700*H1701,0)</f>
        <v>0</v>
      </c>
      <c r="L1702" t="str">
        <f t="shared" si="100"/>
        <v>REC only</v>
      </c>
      <c r="M1702" t="str">
        <f t="shared" si="101"/>
        <v>White Creek Wind 1 - White Creek</v>
      </c>
      <c r="N1702" t="str">
        <f t="shared" si="99"/>
        <v>Eligible MWh Available for RCW 19.285 Compliance</v>
      </c>
    </row>
    <row r="1703" spans="1:14" x14ac:dyDescent="0.25">
      <c r="A1703" s="79"/>
      <c r="B1703" s="79"/>
      <c r="C1703" s="79"/>
      <c r="D1703" s="87"/>
      <c r="E1703" s="87"/>
      <c r="F1703" s="87"/>
      <c r="G1703" s="88"/>
      <c r="H1703" s="89"/>
      <c r="L1703" t="str">
        <f t="shared" si="100"/>
        <v>REC only</v>
      </c>
      <c r="M1703" t="str">
        <f t="shared" si="101"/>
        <v>White Creek Wind 1 - White Creek</v>
      </c>
    </row>
    <row r="1704" spans="1:14" ht="18.75" x14ac:dyDescent="0.3">
      <c r="A1704" s="81" t="s">
        <v>148</v>
      </c>
      <c r="B1704" s="79"/>
      <c r="C1704" s="79"/>
      <c r="D1704" s="19">
        <f>E1704-1</f>
        <v>2019</v>
      </c>
      <c r="E1704" s="19">
        <f>F1704-1</f>
        <v>2020</v>
      </c>
      <c r="F1704" s="19">
        <f>G1704-1</f>
        <v>2021</v>
      </c>
      <c r="G1704" s="19">
        <f>H1704-1</f>
        <v>2022</v>
      </c>
      <c r="H1704" s="19">
        <f>nReportingYear</f>
        <v>2023</v>
      </c>
      <c r="L1704" t="str">
        <f t="shared" si="100"/>
        <v>REC only</v>
      </c>
      <c r="M1704" t="str">
        <f t="shared" si="101"/>
        <v>White Creek Wind 1 - White Creek</v>
      </c>
    </row>
    <row r="1705" spans="1:14" x14ac:dyDescent="0.25">
      <c r="A1705" s="79"/>
      <c r="B1705" s="2" t="s">
        <v>115</v>
      </c>
      <c r="C1705" s="82"/>
      <c r="D1705" s="124">
        <v>0</v>
      </c>
      <c r="E1705" s="125">
        <v>0</v>
      </c>
      <c r="F1705" s="125">
        <v>0</v>
      </c>
      <c r="G1705" s="125">
        <v>0</v>
      </c>
      <c r="H1705" s="126">
        <v>0</v>
      </c>
      <c r="L1705" t="str">
        <f t="shared" si="100"/>
        <v>REC only</v>
      </c>
      <c r="M1705" t="str">
        <f t="shared" si="101"/>
        <v>White Creek Wind 1 - White Creek</v>
      </c>
      <c r="N1705" t="str">
        <f t="shared" si="99"/>
        <v>Extra Apprenticeship Credit</v>
      </c>
    </row>
    <row r="1706" spans="1:14" x14ac:dyDescent="0.25">
      <c r="A1706" s="79"/>
      <c r="B1706" s="2" t="s">
        <v>119</v>
      </c>
      <c r="C1706" s="82"/>
      <c r="D1706" s="29">
        <v>0</v>
      </c>
      <c r="E1706" s="127">
        <v>0</v>
      </c>
      <c r="F1706" s="127">
        <v>0</v>
      </c>
      <c r="G1706" s="127">
        <v>0</v>
      </c>
      <c r="H1706" s="128">
        <v>0</v>
      </c>
      <c r="L1706" t="str">
        <f t="shared" si="100"/>
        <v>REC only</v>
      </c>
      <c r="M1706" t="str">
        <f t="shared" si="101"/>
        <v>White Creek Wind 1 - White Creek</v>
      </c>
      <c r="N1706" t="str">
        <f t="shared" si="99"/>
        <v>Distributed Generation Bonus</v>
      </c>
    </row>
    <row r="1707" spans="1:14" x14ac:dyDescent="0.25">
      <c r="A1707" s="79"/>
      <c r="B1707" s="1" t="s">
        <v>120</v>
      </c>
      <c r="C1707" s="95"/>
      <c r="D1707" s="90">
        <f>ROUND(D1705+D1706,0)</f>
        <v>0</v>
      </c>
      <c r="E1707" s="90">
        <f>ROUND(E1705+E1706,0)</f>
        <v>0</v>
      </c>
      <c r="F1707" s="90">
        <f>ROUND(F1705+F1706,0)</f>
        <v>0</v>
      </c>
      <c r="G1707" s="90">
        <f>ROUND(G1705+G1706,0)</f>
        <v>0</v>
      </c>
      <c r="H1707" s="90">
        <f>ROUND(H1705+H1706,0)</f>
        <v>0</v>
      </c>
      <c r="L1707" t="str">
        <f t="shared" si="100"/>
        <v>REC only</v>
      </c>
      <c r="M1707" t="str">
        <f t="shared" si="101"/>
        <v>White Creek Wind 1 - White Creek</v>
      </c>
      <c r="N1707" t="str">
        <f t="shared" si="99"/>
        <v>Total Quantity from Non REC Eligible Generation</v>
      </c>
    </row>
    <row r="1708" spans="1:14" x14ac:dyDescent="0.25">
      <c r="A1708" s="79"/>
      <c r="B1708" s="79"/>
      <c r="C1708" s="79"/>
      <c r="D1708" s="91"/>
      <c r="E1708" s="91"/>
      <c r="F1708" s="91"/>
      <c r="G1708" s="91"/>
      <c r="H1708" s="92"/>
      <c r="L1708" t="str">
        <f t="shared" si="100"/>
        <v>REC only</v>
      </c>
      <c r="M1708" t="str">
        <f t="shared" si="101"/>
        <v>White Creek Wind 1 - White Creek</v>
      </c>
    </row>
    <row r="1709" spans="1:14" ht="18.75" x14ac:dyDescent="0.3">
      <c r="A1709" s="81" t="s">
        <v>149</v>
      </c>
      <c r="B1709" s="79"/>
      <c r="C1709" s="79"/>
      <c r="D1709" s="19">
        <f>E1709-1</f>
        <v>2019</v>
      </c>
      <c r="E1709" s="19">
        <f>F1709-1</f>
        <v>2020</v>
      </c>
      <c r="F1709" s="19">
        <f>G1709-1</f>
        <v>2021</v>
      </c>
      <c r="G1709" s="19">
        <f>H1709-1</f>
        <v>2022</v>
      </c>
      <c r="H1709" s="19">
        <f>nReportingYear</f>
        <v>2023</v>
      </c>
      <c r="L1709" t="str">
        <f t="shared" si="100"/>
        <v>REC only</v>
      </c>
      <c r="M1709" t="str">
        <f t="shared" si="101"/>
        <v>White Creek Wind 1 - White Creek</v>
      </c>
    </row>
    <row r="1710" spans="1:14" x14ac:dyDescent="0.25">
      <c r="A1710" s="79"/>
      <c r="B1710" s="2" t="s">
        <v>140</v>
      </c>
      <c r="C1710" s="82"/>
      <c r="D1710" s="83">
        <f>-VLOOKUP($A1696,tblSales,MATCH(D1709,tvSales,0),FALSE)</f>
        <v>0</v>
      </c>
      <c r="E1710" s="83">
        <f>-VLOOKUP($A1696,tblSales,MATCH(E1709,tvSales,0),FALSE)</f>
        <v>0</v>
      </c>
      <c r="F1710" s="83">
        <f>-VLOOKUP($A1696,tblSales,MATCH(F1709,tvSales,0),FALSE)</f>
        <v>0</v>
      </c>
      <c r="G1710" s="83">
        <f>-VLOOKUP($A1696,tblSales,MATCH(G1709,tvSales,0),FALSE)</f>
        <v>0</v>
      </c>
      <c r="H1710" s="84">
        <f>-VLOOKUP($A1696,tblSales,MATCH(H1709,tvSales,0),FALSE)</f>
        <v>0</v>
      </c>
      <c r="L1710" t="str">
        <f t="shared" si="100"/>
        <v>REC only</v>
      </c>
      <c r="M1710" t="str">
        <f t="shared" si="101"/>
        <v>White Creek Wind 1 - White Creek</v>
      </c>
      <c r="N1710" t="str">
        <f t="shared" si="99"/>
        <v>Quantity of RECs Sold</v>
      </c>
    </row>
    <row r="1711" spans="1:14" x14ac:dyDescent="0.25">
      <c r="A1711" s="79"/>
      <c r="B1711" s="93" t="s">
        <v>141</v>
      </c>
      <c r="C1711" s="8"/>
      <c r="D1711" s="119">
        <v>0</v>
      </c>
      <c r="E1711" s="119">
        <v>0</v>
      </c>
      <c r="F1711" s="119">
        <v>0</v>
      </c>
      <c r="G1711" s="119">
        <v>0</v>
      </c>
      <c r="H1711" s="120">
        <v>0</v>
      </c>
      <c r="L1711" t="str">
        <f t="shared" si="100"/>
        <v>REC only</v>
      </c>
      <c r="M1711" t="str">
        <f t="shared" si="101"/>
        <v>White Creek Wind 1 - White Creek</v>
      </c>
      <c r="N1711" t="str">
        <f t="shared" si="99"/>
        <v>Bonus Incentives Transferred</v>
      </c>
    </row>
    <row r="1712" spans="1:14" x14ac:dyDescent="0.25">
      <c r="A1712" s="79"/>
      <c r="B1712" s="93" t="s">
        <v>142</v>
      </c>
      <c r="D1712" s="121">
        <f>IF(VLOOKUP($A1696,tblFacility,MATCH("Extra Apprenticeship Credit Eligibility",tvFacility,0),FALSE)="Y",ROUND(nApprenticeshipBonus*D1710,0),0)</f>
        <v>0</v>
      </c>
      <c r="E1712" s="122">
        <f>IF(VLOOKUP($A1696,tblFacility,MATCH("Extra Apprenticeship Credit Eligibility",tvFacility,0),FALSE)="Y",ROUND(nApprenticeshipBonus*E1710,0),0)</f>
        <v>0</v>
      </c>
      <c r="F1712" s="122">
        <f>IF(VLOOKUP($A1696,tblFacility,MATCH("Extra Apprenticeship Credit Eligibility",tvFacility,0),FALSE)="Y",ROUND(nApprenticeshipBonus*F1710,0),0)</f>
        <v>0</v>
      </c>
      <c r="G1712" s="122">
        <f>IF(VLOOKUP($A1696,tblFacility,MATCH("Extra Apprenticeship Credit Eligibility",tvFacility,0),FALSE)="Y",ROUND(nApprenticeshipBonus*G1710,0),0)</f>
        <v>0</v>
      </c>
      <c r="H1712" s="123">
        <f>IF(VLOOKUP($A1696,tblFacility,MATCH("Extra Apprenticeship Credit Eligibility",tvFacility,0),FALSE)="Y",ROUND(nApprenticeshipBonus*H1710,0),0)</f>
        <v>0</v>
      </c>
      <c r="L1712" t="str">
        <f t="shared" si="100"/>
        <v>REC only</v>
      </c>
      <c r="M1712" t="str">
        <f t="shared" si="101"/>
        <v>White Creek Wind 1 - White Creek</v>
      </c>
      <c r="N1712" t="str">
        <f t="shared" si="99"/>
        <v>Bonus Incentives Not Realized</v>
      </c>
    </row>
    <row r="1713" spans="1:14" x14ac:dyDescent="0.25">
      <c r="A1713" s="79"/>
      <c r="B1713" s="1" t="s">
        <v>143</v>
      </c>
      <c r="C1713" s="79"/>
      <c r="D1713" s="94">
        <f>SUM(D1710:D1712)</f>
        <v>0</v>
      </c>
      <c r="E1713" s="94">
        <f>SUM(E1710:E1712)</f>
        <v>0</v>
      </c>
      <c r="F1713" s="94">
        <f>SUM(F1710:F1712)</f>
        <v>0</v>
      </c>
      <c r="G1713" s="94">
        <f>SUM(G1710:G1712)</f>
        <v>0</v>
      </c>
      <c r="H1713" s="94">
        <f>SUM(H1710:H1712)</f>
        <v>0</v>
      </c>
      <c r="L1713" t="str">
        <f t="shared" si="100"/>
        <v>REC only</v>
      </c>
      <c r="M1713" t="str">
        <f t="shared" si="101"/>
        <v>White Creek Wind 1 - White Creek</v>
      </c>
      <c r="N1713" t="str">
        <f t="shared" si="99"/>
        <v>Total Sold / Transferred / Unrealized</v>
      </c>
    </row>
    <row r="1714" spans="1:14" x14ac:dyDescent="0.25">
      <c r="A1714" s="79"/>
      <c r="B1714" s="95"/>
      <c r="C1714" s="79"/>
      <c r="D1714" s="88"/>
      <c r="E1714" s="88"/>
      <c r="F1714" s="88"/>
      <c r="G1714" s="88"/>
      <c r="H1714" s="94"/>
      <c r="L1714" t="str">
        <f t="shared" si="100"/>
        <v>REC only</v>
      </c>
      <c r="M1714" t="str">
        <f t="shared" si="101"/>
        <v>White Creek Wind 1 - White Creek</v>
      </c>
    </row>
    <row r="1715" spans="1:14" ht="18.75" x14ac:dyDescent="0.3">
      <c r="A1715" s="81" t="s">
        <v>134</v>
      </c>
      <c r="B1715" s="79"/>
      <c r="C1715" s="79"/>
      <c r="D1715" s="19">
        <f>E1715-1</f>
        <v>2019</v>
      </c>
      <c r="E1715" s="19">
        <f>F1715-1</f>
        <v>2020</v>
      </c>
      <c r="F1715" s="19">
        <f>G1715-1</f>
        <v>2021</v>
      </c>
      <c r="G1715" s="19">
        <f>H1715-1</f>
        <v>2022</v>
      </c>
      <c r="H1715" s="19">
        <f>nReportingYear</f>
        <v>2023</v>
      </c>
      <c r="L1715" t="str">
        <f t="shared" si="100"/>
        <v>REC only</v>
      </c>
      <c r="M1715" t="str">
        <f t="shared" si="101"/>
        <v>White Creek Wind 1 - White Creek</v>
      </c>
    </row>
    <row r="1716" spans="1:14" x14ac:dyDescent="0.25">
      <c r="A1716" s="79"/>
      <c r="B1716" s="2" t="str">
        <f>(D1715-1) &amp; " Surplus Applied to " &amp; D1715</f>
        <v>2018 Surplus Applied to 2019</v>
      </c>
      <c r="C1716" s="79"/>
      <c r="D1716" s="96">
        <v>0</v>
      </c>
      <c r="E1716" s="97"/>
      <c r="F1716" s="97"/>
      <c r="G1716" s="97"/>
      <c r="H1716" s="98"/>
      <c r="L1716" t="str">
        <f t="shared" si="100"/>
        <v>REC only</v>
      </c>
      <c r="M1716" t="str">
        <f t="shared" si="101"/>
        <v>White Creek Wind 1 - White Creek</v>
      </c>
      <c r="N1716" t="str">
        <f t="shared" si="99"/>
        <v>2018 Surplus Applied to 2019</v>
      </c>
    </row>
    <row r="1717" spans="1:14" x14ac:dyDescent="0.25">
      <c r="A1717" s="79"/>
      <c r="B1717" s="2" t="str">
        <f>D1715 &amp; " Surplus Applied to " &amp; (D1715-1)</f>
        <v>2019 Surplus Applied to 2018</v>
      </c>
      <c r="C1717" s="79"/>
      <c r="D1717" s="99">
        <v>0</v>
      </c>
      <c r="E1717" s="100"/>
      <c r="F1717" s="100"/>
      <c r="G1717" s="100"/>
      <c r="H1717" s="101"/>
      <c r="L1717" t="str">
        <f t="shared" si="100"/>
        <v>REC only</v>
      </c>
      <c r="M1717" t="str">
        <f t="shared" si="101"/>
        <v>White Creek Wind 1 - White Creek</v>
      </c>
      <c r="N1717" t="str">
        <f t="shared" si="99"/>
        <v>2019 Surplus Applied to 2018</v>
      </c>
    </row>
    <row r="1718" spans="1:14" x14ac:dyDescent="0.25">
      <c r="A1718" s="79"/>
      <c r="B1718" s="2" t="str">
        <f>(E1715-1) &amp; " Surplus Applied to " &amp; E1715</f>
        <v>2019 Surplus Applied to 2020</v>
      </c>
      <c r="C1718" s="79"/>
      <c r="D1718" s="102">
        <f>-E1718</f>
        <v>-3077</v>
      </c>
      <c r="E1718" s="103">
        <v>3077</v>
      </c>
      <c r="F1718" s="48"/>
      <c r="G1718" s="48"/>
      <c r="H1718" s="49"/>
      <c r="L1718" t="str">
        <f t="shared" si="100"/>
        <v>REC only</v>
      </c>
      <c r="M1718" t="str">
        <f t="shared" si="101"/>
        <v>White Creek Wind 1 - White Creek</v>
      </c>
      <c r="N1718" t="str">
        <f t="shared" si="99"/>
        <v>2019 Surplus Applied to 2020</v>
      </c>
    </row>
    <row r="1719" spans="1:14" x14ac:dyDescent="0.25">
      <c r="A1719" s="79"/>
      <c r="B1719" s="2" t="str">
        <f>E1715 &amp; " Surplus Applied to " &amp; (E1715-1)</f>
        <v>2020 Surplus Applied to 2019</v>
      </c>
      <c r="C1719" s="79"/>
      <c r="D1719" s="104">
        <f>-E1719</f>
        <v>0</v>
      </c>
      <c r="E1719" s="105">
        <v>0</v>
      </c>
      <c r="F1719" s="100"/>
      <c r="G1719" s="100"/>
      <c r="H1719" s="101"/>
      <c r="L1719" t="str">
        <f t="shared" si="100"/>
        <v>REC only</v>
      </c>
      <c r="M1719" t="str">
        <f t="shared" si="101"/>
        <v>White Creek Wind 1 - White Creek</v>
      </c>
      <c r="N1719" t="str">
        <f t="shared" si="99"/>
        <v>2020 Surplus Applied to 2019</v>
      </c>
    </row>
    <row r="1720" spans="1:14" x14ac:dyDescent="0.25">
      <c r="A1720" s="79"/>
      <c r="B1720" s="2" t="str">
        <f>(F1715-1) &amp; " Surplus Applied to " &amp; F1715</f>
        <v>2020 Surplus Applied to 2021</v>
      </c>
      <c r="C1720" s="79"/>
      <c r="D1720" s="54"/>
      <c r="E1720" s="106">
        <f>-F1720</f>
        <v>0</v>
      </c>
      <c r="F1720" s="51">
        <v>0</v>
      </c>
      <c r="G1720" s="52"/>
      <c r="H1720" s="53"/>
      <c r="L1720" t="str">
        <f t="shared" si="100"/>
        <v>REC only</v>
      </c>
      <c r="M1720" t="str">
        <f t="shared" si="101"/>
        <v>White Creek Wind 1 - White Creek</v>
      </c>
      <c r="N1720" t="str">
        <f t="shared" si="99"/>
        <v>2020 Surplus Applied to 2021</v>
      </c>
    </row>
    <row r="1721" spans="1:14" x14ac:dyDescent="0.25">
      <c r="A1721" s="79"/>
      <c r="B1721" s="2" t="str">
        <f>F1715 &amp; " Surplus Applied to " &amp; (F1715-1)</f>
        <v>2021 Surplus Applied to 2020</v>
      </c>
      <c r="C1721" s="79"/>
      <c r="D1721" s="107"/>
      <c r="E1721" s="108">
        <f>-F1721</f>
        <v>0</v>
      </c>
      <c r="F1721" s="105">
        <v>0</v>
      </c>
      <c r="G1721" s="100"/>
      <c r="H1721" s="101"/>
      <c r="L1721" t="str">
        <f t="shared" si="100"/>
        <v>REC only</v>
      </c>
      <c r="M1721" t="str">
        <f t="shared" si="101"/>
        <v>White Creek Wind 1 - White Creek</v>
      </c>
      <c r="N1721" t="str">
        <f t="shared" si="99"/>
        <v>2021 Surplus Applied to 2020</v>
      </c>
    </row>
    <row r="1722" spans="1:14" x14ac:dyDescent="0.25">
      <c r="A1722" s="79"/>
      <c r="B1722" s="2" t="str">
        <f>(G1715-1) &amp; " Surplus Applied to " &amp; G1715</f>
        <v>2021 Surplus Applied to 2022</v>
      </c>
      <c r="C1722" s="79"/>
      <c r="D1722" s="54"/>
      <c r="E1722" s="52"/>
      <c r="F1722" s="106">
        <f>-G1722</f>
        <v>0</v>
      </c>
      <c r="G1722" s="51">
        <v>0</v>
      </c>
      <c r="H1722" s="53"/>
      <c r="L1722" t="str">
        <f t="shared" si="100"/>
        <v>REC only</v>
      </c>
      <c r="M1722" t="str">
        <f t="shared" si="101"/>
        <v>White Creek Wind 1 - White Creek</v>
      </c>
      <c r="N1722" t="str">
        <f t="shared" si="99"/>
        <v>2021 Surplus Applied to 2022</v>
      </c>
    </row>
    <row r="1723" spans="1:14" x14ac:dyDescent="0.25">
      <c r="A1723" s="79"/>
      <c r="B1723" s="2" t="str">
        <f>G1715 &amp; " Surplus Applied to " &amp; (G1715-1)</f>
        <v>2022 Surplus Applied to 2021</v>
      </c>
      <c r="C1723" s="79"/>
      <c r="D1723" s="107"/>
      <c r="E1723" s="100"/>
      <c r="F1723" s="108">
        <f>-G1723</f>
        <v>0</v>
      </c>
      <c r="G1723" s="105">
        <v>0</v>
      </c>
      <c r="H1723" s="101"/>
      <c r="L1723" t="str">
        <f t="shared" si="100"/>
        <v>REC only</v>
      </c>
      <c r="M1723" t="str">
        <f t="shared" si="101"/>
        <v>White Creek Wind 1 - White Creek</v>
      </c>
      <c r="N1723" t="str">
        <f t="shared" si="99"/>
        <v>2022 Surplus Applied to 2021</v>
      </c>
    </row>
    <row r="1724" spans="1:14" x14ac:dyDescent="0.25">
      <c r="A1724" s="79"/>
      <c r="B1724" s="2" t="str">
        <f>(H1715-1) &amp; " Surplus Applied to " &amp; H1715</f>
        <v>2022 Surplus Applied to 2023</v>
      </c>
      <c r="C1724" s="79"/>
      <c r="D1724" s="54"/>
      <c r="E1724" s="52"/>
      <c r="F1724" s="52"/>
      <c r="G1724" s="106">
        <f>-H1724</f>
        <v>0</v>
      </c>
      <c r="H1724" s="55">
        <v>0</v>
      </c>
      <c r="L1724" t="str">
        <f t="shared" si="100"/>
        <v>REC only</v>
      </c>
      <c r="M1724" t="str">
        <f t="shared" si="101"/>
        <v>White Creek Wind 1 - White Creek</v>
      </c>
      <c r="N1724" t="str">
        <f t="shared" si="99"/>
        <v>2022 Surplus Applied to 2023</v>
      </c>
    </row>
    <row r="1725" spans="1:14" x14ac:dyDescent="0.25">
      <c r="A1725" s="79"/>
      <c r="B1725" s="2" t="str">
        <f>H1715 &amp; " Surplus Applied to " &amp; (H1715-1)</f>
        <v>2023 Surplus Applied to 2022</v>
      </c>
      <c r="C1725" s="79"/>
      <c r="D1725" s="109"/>
      <c r="E1725" s="110"/>
      <c r="F1725" s="110"/>
      <c r="G1725" s="111">
        <f>-H1725</f>
        <v>0</v>
      </c>
      <c r="H1725" s="112">
        <v>0</v>
      </c>
      <c r="L1725" t="str">
        <f t="shared" si="100"/>
        <v>REC only</v>
      </c>
      <c r="M1725" t="str">
        <f t="shared" si="101"/>
        <v>White Creek Wind 1 - White Creek</v>
      </c>
      <c r="N1725" t="str">
        <f t="shared" si="99"/>
        <v>2023 Surplus Applied to 2022</v>
      </c>
    </row>
    <row r="1726" spans="1:14" x14ac:dyDescent="0.25">
      <c r="A1726" s="79"/>
      <c r="B1726" s="1" t="s">
        <v>135</v>
      </c>
      <c r="C1726" s="79"/>
      <c r="D1726" s="94">
        <f>SUM(D1716:D1725)</f>
        <v>-3077</v>
      </c>
      <c r="E1726" s="94">
        <f>SUM(E1716:E1725)</f>
        <v>3077</v>
      </c>
      <c r="F1726" s="94">
        <f>SUM(F1716:F1725)</f>
        <v>0</v>
      </c>
      <c r="G1726" s="94">
        <f>SUM(G1716:G1725)</f>
        <v>0</v>
      </c>
      <c r="H1726" s="94">
        <f>SUM(H1716:H1725)</f>
        <v>0</v>
      </c>
      <c r="L1726" t="str">
        <f t="shared" si="100"/>
        <v>REC only</v>
      </c>
      <c r="M1726" t="str">
        <f t="shared" si="101"/>
        <v>White Creek Wind 1 - White Creek</v>
      </c>
      <c r="N1726" t="str">
        <f t="shared" si="99"/>
        <v>Net Surplus Adjustments</v>
      </c>
    </row>
    <row r="1727" spans="1:14" x14ac:dyDescent="0.25">
      <c r="A1727" s="79"/>
      <c r="B1727" s="95"/>
      <c r="C1727" s="79"/>
      <c r="D1727" s="94"/>
      <c r="E1727" s="94"/>
      <c r="F1727" s="94"/>
      <c r="G1727" s="94"/>
      <c r="H1727" s="94"/>
      <c r="L1727" t="str">
        <f t="shared" si="100"/>
        <v>REC only</v>
      </c>
      <c r="M1727" t="str">
        <f t="shared" si="101"/>
        <v>White Creek Wind 1 - White Creek</v>
      </c>
    </row>
    <row r="1728" spans="1:14" x14ac:dyDescent="0.25">
      <c r="A1728" s="79"/>
      <c r="B1728" s="1" t="s">
        <v>136</v>
      </c>
      <c r="C1728" s="82"/>
      <c r="D1728" s="113">
        <v>0</v>
      </c>
      <c r="E1728" s="114">
        <v>0</v>
      </c>
      <c r="F1728" s="114">
        <v>0</v>
      </c>
      <c r="G1728" s="114">
        <v>0</v>
      </c>
      <c r="H1728" s="115">
        <v>0</v>
      </c>
      <c r="L1728" t="str">
        <f t="shared" ref="L1728:L1732" si="102">VLOOKUP(M1728,$B$5:$D$48,3)</f>
        <v>REC only</v>
      </c>
      <c r="M1728" t="str">
        <f t="shared" si="101"/>
        <v>White Creek Wind 1 - White Creek</v>
      </c>
      <c r="N1728" t="str">
        <f t="shared" ref="N1728" si="103">B1728</f>
        <v>Adjustment for Events Beyond Control</v>
      </c>
    </row>
    <row r="1729" spans="1:13" x14ac:dyDescent="0.25">
      <c r="A1729" s="79"/>
      <c r="B1729" s="95"/>
      <c r="C1729" s="79"/>
      <c r="D1729" s="94"/>
      <c r="E1729" s="94"/>
      <c r="F1729" s="94"/>
      <c r="G1729" s="94"/>
      <c r="H1729" s="94"/>
      <c r="L1729" t="str">
        <f t="shared" si="102"/>
        <v>REC only</v>
      </c>
      <c r="M1729" t="str">
        <f t="shared" si="101"/>
        <v>White Creek Wind 1 - White Creek</v>
      </c>
    </row>
    <row r="1730" spans="1:13" ht="18.75" x14ac:dyDescent="0.3">
      <c r="A1730" s="81" t="s">
        <v>150</v>
      </c>
      <c r="B1730" s="79"/>
      <c r="C1730" s="82"/>
      <c r="D1730" s="116">
        <f>SUM(D1702,D1707,D1713,D1726,D1728)</f>
        <v>0</v>
      </c>
      <c r="E1730" s="116">
        <f>SUM(E1702,E1707,E1713,E1726,E1728)</f>
        <v>4124</v>
      </c>
      <c r="F1730" s="116">
        <f>SUM(F1702,F1707,F1713,F1726,F1728)</f>
        <v>0</v>
      </c>
      <c r="G1730" s="116">
        <f>SUM(G1702,G1707,G1713,G1726,G1728)</f>
        <v>0</v>
      </c>
      <c r="H1730" s="117">
        <f>SUM(H1702,H1707,H1713,H1726,H1728)</f>
        <v>0</v>
      </c>
      <c r="L1730" t="str">
        <f t="shared" si="102"/>
        <v>REC only</v>
      </c>
      <c r="M1730" t="str">
        <f t="shared" si="101"/>
        <v>White Creek Wind 1 - White Creek</v>
      </c>
    </row>
    <row r="1731" spans="1:13" x14ac:dyDescent="0.25">
      <c r="A1731" s="79"/>
      <c r="B1731" s="95"/>
      <c r="C1731" s="118" t="s">
        <v>138</v>
      </c>
      <c r="D1731" s="94">
        <v>0</v>
      </c>
      <c r="E1731" s="94">
        <v>4124</v>
      </c>
      <c r="F1731" s="94">
        <v>0</v>
      </c>
      <c r="G1731" s="94">
        <v>0</v>
      </c>
      <c r="H1731" s="94">
        <v>0</v>
      </c>
      <c r="L1731" t="str">
        <f t="shared" si="102"/>
        <v>REC only</v>
      </c>
      <c r="M1731" t="str">
        <f t="shared" si="101"/>
        <v>White Creek Wind 1 - White Creek</v>
      </c>
    </row>
    <row r="1732" spans="1:13" x14ac:dyDescent="0.25">
      <c r="A1732" s="79" t="str">
        <f>IF(ISBLANK(VLOOKUP($A1696,tblFacility,MATCH("Notes",tvFacility,0),FALSE)),"",VLOOKUP($A1696,tblFacility,MATCH("Notes",tvFacility,0),FALSE))</f>
        <v/>
      </c>
      <c r="B1732" s="79"/>
      <c r="C1732" s="79"/>
      <c r="D1732" s="80"/>
      <c r="E1732" s="80"/>
      <c r="F1732" s="80"/>
      <c r="G1732" s="80"/>
      <c r="H1732" s="80"/>
      <c r="L1732" t="str">
        <f t="shared" si="102"/>
        <v>REC only</v>
      </c>
      <c r="M1732" t="str">
        <f t="shared" si="101"/>
        <v>White Creek Wind 1 - White Creek</v>
      </c>
    </row>
  </sheetData>
  <autoFilter ref="A1:N1732" xr:uid="{00000000-0009-0000-0000-000008000000}"/>
  <mergeCells count="1">
    <mergeCell ref="B58:F58"/>
  </mergeCells>
  <dataValidations disablePrompts="1" count="2">
    <dataValidation type="list" allowBlank="1" showInputMessage="1" showErrorMessage="1" sqref="E5:E56" xr:uid="{00000000-0002-0000-0800-000000000000}">
      <formula1>FacilityTypes</formula1>
    </dataValidation>
    <dataValidation type="list" allowBlank="1" showInputMessage="1" showErrorMessage="1" sqref="F5:G56" xr:uid="{00000000-0002-0000-0800-000001000000}">
      <formula1>LaborBonus</formula1>
    </dataValidation>
  </dataValidations>
  <pageMargins left="0.7" right="0.7" top="0.75" bottom="0.75" header="0.3" footer="0.3"/>
  <pageSetup orientation="portrait" r:id="rId1"/>
  <customProperties>
    <customPr name="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H7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7" sqref="H7"/>
    </sheetView>
  </sheetViews>
  <sheetFormatPr defaultRowHeight="15" x14ac:dyDescent="0.25"/>
  <cols>
    <col min="2" max="2" width="58.42578125" style="197" bestFit="1" customWidth="1"/>
    <col min="3" max="3" width="18.28515625" style="197" customWidth="1"/>
    <col min="4" max="4" width="11.5703125" style="197" bestFit="1" customWidth="1"/>
    <col min="5" max="5" width="12.42578125" style="197" customWidth="1"/>
    <col min="6" max="8" width="11.5703125" style="197" bestFit="1" customWidth="1"/>
  </cols>
  <sheetData>
    <row r="1" spans="2:8" ht="21" x14ac:dyDescent="0.35">
      <c r="B1" s="193" t="str">
        <f>"PUGET SOUND ENERGY " &amp; TEXT(nReportingYear,"0000") &amp; " RPS REPORT"</f>
        <v>PUGET SOUND ENERGY 2023 RPS REPORT</v>
      </c>
    </row>
    <row r="2" spans="2:8" ht="21" x14ac:dyDescent="0.35">
      <c r="B2" s="193" t="s">
        <v>4223</v>
      </c>
    </row>
    <row r="4" spans="2:8" x14ac:dyDescent="0.25">
      <c r="D4" s="195">
        <f>E4-1</f>
        <v>2019</v>
      </c>
      <c r="E4" s="195">
        <f>F4-1</f>
        <v>2020</v>
      </c>
      <c r="F4" s="195">
        <f>G4-1</f>
        <v>2021</v>
      </c>
      <c r="G4" s="195">
        <f>H4-1</f>
        <v>2022</v>
      </c>
      <c r="H4" s="195">
        <f>nReportingYear</f>
        <v>2023</v>
      </c>
    </row>
    <row r="5" spans="2:8" x14ac:dyDescent="0.25">
      <c r="B5" s="191" t="s">
        <v>10</v>
      </c>
      <c r="D5" s="201">
        <f t="shared" ref="D5:H13" ca="1" si="0">SUMIFS(D$19:D$69,$C$19:$C$69,$B5)</f>
        <v>1800256</v>
      </c>
      <c r="E5" s="202">
        <f t="shared" ca="1" si="0"/>
        <v>2823587</v>
      </c>
      <c r="F5" s="202">
        <f t="shared" ca="1" si="0"/>
        <v>2818171</v>
      </c>
      <c r="G5" s="202">
        <f t="shared" ca="1" si="0"/>
        <v>2878417</v>
      </c>
      <c r="H5" s="203">
        <f t="shared" ca="1" si="0"/>
        <v>5019089</v>
      </c>
    </row>
    <row r="6" spans="2:8" x14ac:dyDescent="0.25">
      <c r="B6" s="191" t="s">
        <v>47</v>
      </c>
      <c r="D6" s="204">
        <f t="shared" si="0"/>
        <v>0</v>
      </c>
      <c r="E6" s="205">
        <f t="shared" si="0"/>
        <v>0</v>
      </c>
      <c r="F6" s="205">
        <f t="shared" si="0"/>
        <v>0</v>
      </c>
      <c r="G6" s="205">
        <f t="shared" si="0"/>
        <v>0</v>
      </c>
      <c r="H6" s="206">
        <f t="shared" si="0"/>
        <v>0</v>
      </c>
    </row>
    <row r="7" spans="2:8" x14ac:dyDescent="0.25">
      <c r="B7" s="191" t="s">
        <v>5</v>
      </c>
      <c r="D7" s="204">
        <f t="shared" ca="1" si="0"/>
        <v>90356</v>
      </c>
      <c r="E7" s="205">
        <f t="shared" ca="1" si="0"/>
        <v>128279</v>
      </c>
      <c r="F7" s="205">
        <f t="shared" ca="1" si="0"/>
        <v>124292</v>
      </c>
      <c r="G7" s="205">
        <f t="shared" ca="1" si="0"/>
        <v>104511</v>
      </c>
      <c r="H7" s="206">
        <f t="shared" ca="1" si="0"/>
        <v>118836</v>
      </c>
    </row>
    <row r="8" spans="2:8" x14ac:dyDescent="0.25">
      <c r="B8" s="191" t="s">
        <v>52</v>
      </c>
      <c r="D8" s="204">
        <f t="shared" ca="1" si="0"/>
        <v>0</v>
      </c>
      <c r="E8" s="205">
        <f t="shared" ca="1" si="0"/>
        <v>51974</v>
      </c>
      <c r="F8" s="205">
        <f t="shared" ca="1" si="0"/>
        <v>908</v>
      </c>
      <c r="G8" s="205">
        <f t="shared" ca="1" si="0"/>
        <v>0</v>
      </c>
      <c r="H8" s="206">
        <f t="shared" ca="1" si="0"/>
        <v>0</v>
      </c>
    </row>
    <row r="9" spans="2:8" x14ac:dyDescent="0.25">
      <c r="B9" s="191" t="s">
        <v>25</v>
      </c>
      <c r="D9" s="204">
        <f t="shared" ca="1" si="0"/>
        <v>0</v>
      </c>
      <c r="E9" s="205">
        <f t="shared" ca="1" si="0"/>
        <v>108581</v>
      </c>
      <c r="F9" s="205">
        <f t="shared" ca="1" si="0"/>
        <v>125738</v>
      </c>
      <c r="G9" s="205">
        <f t="shared" ca="1" si="0"/>
        <v>101435</v>
      </c>
      <c r="H9" s="206">
        <f t="shared" ca="1" si="0"/>
        <v>82835</v>
      </c>
    </row>
    <row r="10" spans="2:8" x14ac:dyDescent="0.25">
      <c r="B10" s="191" t="s">
        <v>156</v>
      </c>
      <c r="D10" s="204">
        <f t="shared" si="0"/>
        <v>0</v>
      </c>
      <c r="E10" s="205">
        <f t="shared" si="0"/>
        <v>0</v>
      </c>
      <c r="F10" s="205">
        <f t="shared" si="0"/>
        <v>0</v>
      </c>
      <c r="G10" s="205">
        <f t="shared" si="0"/>
        <v>0</v>
      </c>
      <c r="H10" s="206">
        <f t="shared" si="0"/>
        <v>0</v>
      </c>
    </row>
    <row r="11" spans="2:8" x14ac:dyDescent="0.25">
      <c r="B11" s="191" t="s">
        <v>82</v>
      </c>
      <c r="D11" s="204">
        <f t="shared" ca="1" si="0"/>
        <v>0</v>
      </c>
      <c r="E11" s="205">
        <f t="shared" ca="1" si="0"/>
        <v>2361</v>
      </c>
      <c r="F11" s="205">
        <f t="shared" ca="1" si="0"/>
        <v>0</v>
      </c>
      <c r="G11" s="205">
        <f t="shared" ca="1" si="0"/>
        <v>0</v>
      </c>
      <c r="H11" s="206">
        <f t="shared" ca="1" si="0"/>
        <v>0</v>
      </c>
    </row>
    <row r="12" spans="2:8" x14ac:dyDescent="0.25">
      <c r="B12" s="191" t="s">
        <v>157</v>
      </c>
      <c r="D12" s="204">
        <f t="shared" si="0"/>
        <v>0</v>
      </c>
      <c r="E12" s="205">
        <f t="shared" si="0"/>
        <v>0</v>
      </c>
      <c r="F12" s="205">
        <f t="shared" si="0"/>
        <v>0</v>
      </c>
      <c r="G12" s="205">
        <f t="shared" si="0"/>
        <v>0</v>
      </c>
      <c r="H12" s="206">
        <f t="shared" si="0"/>
        <v>0</v>
      </c>
    </row>
    <row r="13" spans="2:8" x14ac:dyDescent="0.25">
      <c r="B13" s="191" t="s">
        <v>158</v>
      </c>
      <c r="D13" s="207">
        <f t="shared" si="0"/>
        <v>0</v>
      </c>
      <c r="E13" s="208">
        <f t="shared" si="0"/>
        <v>0</v>
      </c>
      <c r="F13" s="208">
        <f t="shared" si="0"/>
        <v>0</v>
      </c>
      <c r="G13" s="208">
        <f t="shared" si="0"/>
        <v>0</v>
      </c>
      <c r="H13" s="209">
        <f t="shared" si="0"/>
        <v>0</v>
      </c>
    </row>
    <row r="14" spans="2:8" ht="15.75" x14ac:dyDescent="0.25">
      <c r="B14" s="194"/>
      <c r="C14" s="210"/>
      <c r="D14" s="210">
        <f ca="1">SUM(D5:D13)</f>
        <v>1890612</v>
      </c>
      <c r="E14" s="210">
        <f ca="1">SUM(E5:E13)</f>
        <v>3114782</v>
      </c>
      <c r="F14" s="210">
        <f ca="1">SUM(F5:F13)</f>
        <v>3069109</v>
      </c>
      <c r="G14" s="210">
        <f ca="1">SUM(G5:G13)</f>
        <v>3084363</v>
      </c>
      <c r="H14" s="210">
        <f ca="1">SUM(H5:H13)</f>
        <v>5220760</v>
      </c>
    </row>
    <row r="15" spans="2:8" x14ac:dyDescent="0.25">
      <c r="C15" s="199" t="s">
        <v>4224</v>
      </c>
      <c r="D15" s="196">
        <f ca="1">'Compliance Summary'!B14+'Compliance Summary'!B20+'Compliance Summary'!B33-D14</f>
        <v>0</v>
      </c>
      <c r="E15" s="196">
        <f ca="1">'Compliance Summary'!C14+'Compliance Summary'!C20+'Compliance Summary'!C33-E14</f>
        <v>0</v>
      </c>
      <c r="F15" s="196">
        <f ca="1">'Compliance Summary'!D14+'Compliance Summary'!D20+'Compliance Summary'!D33-F14</f>
        <v>0</v>
      </c>
      <c r="G15" s="196">
        <f ca="1">'Compliance Summary'!E14+'Compliance Summary'!E20+'Compliance Summary'!E33-G14</f>
        <v>0</v>
      </c>
      <c r="H15" s="196">
        <f ca="1">'Compliance Summary'!F14+'Compliance Summary'!F20+'Compliance Summary'!F33-H14</f>
        <v>0</v>
      </c>
    </row>
    <row r="16" spans="2:8" x14ac:dyDescent="0.25">
      <c r="D16" s="198"/>
      <c r="E16" s="198"/>
      <c r="F16" s="198"/>
      <c r="G16" s="198"/>
      <c r="H16" s="198"/>
    </row>
    <row r="17" spans="1:8" x14ac:dyDescent="0.25">
      <c r="H17" s="200"/>
    </row>
    <row r="18" spans="1:8" x14ac:dyDescent="0.25">
      <c r="B18" s="192" t="s">
        <v>113</v>
      </c>
      <c r="C18" s="200" t="s">
        <v>1</v>
      </c>
      <c r="D18" s="200">
        <f>D4</f>
        <v>2019</v>
      </c>
      <c r="E18" s="200">
        <f>E4</f>
        <v>2020</v>
      </c>
      <c r="F18" s="200">
        <f>F4</f>
        <v>2021</v>
      </c>
      <c r="G18" s="200">
        <f>G4</f>
        <v>2022</v>
      </c>
      <c r="H18" s="200">
        <f>H4</f>
        <v>2023</v>
      </c>
    </row>
    <row r="19" spans="1:8" x14ac:dyDescent="0.25">
      <c r="A19">
        <v>1</v>
      </c>
      <c r="B19" s="216" t="str">
        <f t="shared" ref="B19:C38" si="1">VLOOKUP($A19,tblFacility,MATCH(B$18,tvFacility,0),FALSE)</f>
        <v>Baker River Project</v>
      </c>
      <c r="C19" s="211" t="str">
        <f t="shared" si="1"/>
        <v>Water (Incremental Hydro)</v>
      </c>
      <c r="D19" s="212">
        <f ca="1">OFFSET('Facility Detail'!$A$1,MATCH($A19,'Facility Detail'!$A:$A,0)+nOffsetContrib,COLUMN()-1)</f>
        <v>74606</v>
      </c>
      <c r="E19" s="213">
        <f ca="1">OFFSET('Facility Detail'!$A$1,MATCH($A19,'Facility Detail'!$A:$A,0)+nOffsetContrib,COLUMN()-1)</f>
        <v>108503</v>
      </c>
      <c r="F19" s="213">
        <f ca="1">OFFSET('Facility Detail'!$A$1,MATCH($A19,'Facility Detail'!$A:$A,0)+nOffsetContrib,COLUMN()-1)</f>
        <v>106440</v>
      </c>
      <c r="G19" s="213">
        <f ca="1">OFFSET('Facility Detail'!$A$1,MATCH($A19,'Facility Detail'!$A:$A,0)+nOffsetContrib,COLUMN()-1)</f>
        <v>89806</v>
      </c>
      <c r="H19" s="214">
        <f ca="1">OFFSET('Facility Detail'!$A$1,MATCH($A19,'Facility Detail'!$A:$A,0)+nOffsetContrib,COLUMN()-1)</f>
        <v>96283</v>
      </c>
    </row>
    <row r="20" spans="1:8" x14ac:dyDescent="0.25">
      <c r="A20">
        <v>2</v>
      </c>
      <c r="B20" s="217" t="str">
        <f t="shared" si="1"/>
        <v>Clearwater</v>
      </c>
      <c r="C20" s="217" t="str">
        <f t="shared" si="1"/>
        <v>Wind</v>
      </c>
      <c r="D20" s="212">
        <f ca="1">OFFSET('Facility Detail'!$A$1,MATCH($A20,'Facility Detail'!$A:$A,0)+nOffsetContrib,COLUMN()-1)</f>
        <v>0</v>
      </c>
      <c r="E20" s="213">
        <f ca="1">OFFSET('Facility Detail'!$A$1,MATCH($A20,'Facility Detail'!$A:$A,0)+nOffsetContrib,COLUMN()-1)</f>
        <v>0</v>
      </c>
      <c r="F20" s="213">
        <f ca="1">OFFSET('Facility Detail'!$A$1,MATCH($A20,'Facility Detail'!$A:$A,0)+nOffsetContrib,COLUMN()-1)</f>
        <v>0</v>
      </c>
      <c r="G20" s="213">
        <f ca="1">OFFSET('Facility Detail'!$A$1,MATCH($A20,'Facility Detail'!$A:$A,0)+nOffsetContrib,COLUMN()-1)</f>
        <v>0</v>
      </c>
      <c r="H20" s="214">
        <f ca="1">OFFSET('Facility Detail'!$A$1,MATCH($A20,'Facility Detail'!$A:$A,0)+nOffsetContrib,COLUMN()-1)</f>
        <v>1595166</v>
      </c>
    </row>
    <row r="21" spans="1:8" x14ac:dyDescent="0.25">
      <c r="A21">
        <v>3</v>
      </c>
      <c r="B21" s="217" t="str">
        <f t="shared" si="1"/>
        <v>Golden Hills Wind Farm LLC</v>
      </c>
      <c r="C21" s="217" t="str">
        <f t="shared" si="1"/>
        <v>Wind</v>
      </c>
      <c r="D21" s="212">
        <f ca="1">OFFSET('Facility Detail'!$A$1,MATCH($A21,'Facility Detail'!$A:$A,0)+nOffsetContrib,COLUMN()-1)</f>
        <v>0</v>
      </c>
      <c r="E21" s="213">
        <f ca="1">OFFSET('Facility Detail'!$A$1,MATCH($A21,'Facility Detail'!$A:$A,0)+nOffsetContrib,COLUMN()-1)</f>
        <v>0</v>
      </c>
      <c r="F21" s="213">
        <f ca="1">OFFSET('Facility Detail'!$A$1,MATCH($A21,'Facility Detail'!$A:$A,0)+nOffsetContrib,COLUMN()-1)</f>
        <v>0</v>
      </c>
      <c r="G21" s="213">
        <f ca="1">OFFSET('Facility Detail'!$A$1,MATCH($A21,'Facility Detail'!$A:$A,0)+nOffsetContrib,COLUMN()-1)</f>
        <v>316787</v>
      </c>
      <c r="H21" s="214">
        <f ca="1">OFFSET('Facility Detail'!$A$1,MATCH($A21,'Facility Detail'!$A:$A,0)+nOffsetContrib,COLUMN()-1)</f>
        <v>683431</v>
      </c>
    </row>
    <row r="22" spans="1:8" x14ac:dyDescent="0.25">
      <c r="A22">
        <v>4</v>
      </c>
      <c r="B22" s="217" t="str">
        <f t="shared" si="1"/>
        <v>Hopkins Ridge</v>
      </c>
      <c r="C22" s="217" t="str">
        <f t="shared" si="1"/>
        <v>Wind</v>
      </c>
      <c r="D22" s="212">
        <f ca="1">OFFSET('Facility Detail'!$A$1,MATCH($A22,'Facility Detail'!$A:$A,0)+nOffsetContrib,COLUMN()-1)</f>
        <v>215750</v>
      </c>
      <c r="E22" s="213">
        <f ca="1">OFFSET('Facility Detail'!$A$1,MATCH($A22,'Facility Detail'!$A:$A,0)+nOffsetContrib,COLUMN()-1)</f>
        <v>756028</v>
      </c>
      <c r="F22" s="213">
        <f ca="1">OFFSET('Facility Detail'!$A$1,MATCH($A22,'Facility Detail'!$A:$A,0)+nOffsetContrib,COLUMN()-1)</f>
        <v>399017</v>
      </c>
      <c r="G22" s="213">
        <f ca="1">OFFSET('Facility Detail'!$A$1,MATCH($A22,'Facility Detail'!$A:$A,0)+nOffsetContrib,COLUMN()-1)</f>
        <v>334611</v>
      </c>
      <c r="H22" s="214">
        <f ca="1">OFFSET('Facility Detail'!$A$1,MATCH($A22,'Facility Detail'!$A:$A,0)+nOffsetContrib,COLUMN()-1)</f>
        <v>393780</v>
      </c>
    </row>
    <row r="23" spans="1:8" x14ac:dyDescent="0.25">
      <c r="A23">
        <v>5</v>
      </c>
      <c r="B23" s="217" t="str">
        <f t="shared" si="1"/>
        <v>Hopkins Ridge Phase II</v>
      </c>
      <c r="C23" s="217" t="str">
        <f t="shared" si="1"/>
        <v>Wind</v>
      </c>
      <c r="D23" s="212">
        <f ca="1">OFFSET('Facility Detail'!$A$1,MATCH($A23,'Facility Detail'!$A:$A,0)+nOffsetContrib,COLUMN()-1)</f>
        <v>8722</v>
      </c>
      <c r="E23" s="213">
        <f ca="1">OFFSET('Facility Detail'!$A$1,MATCH($A23,'Facility Detail'!$A:$A,0)+nOffsetContrib,COLUMN()-1)</f>
        <v>37640</v>
      </c>
      <c r="F23" s="213">
        <f ca="1">OFFSET('Facility Detail'!$A$1,MATCH($A23,'Facility Detail'!$A:$A,0)+nOffsetContrib,COLUMN()-1)</f>
        <v>12029</v>
      </c>
      <c r="G23" s="213">
        <f ca="1">OFFSET('Facility Detail'!$A$1,MATCH($A23,'Facility Detail'!$A:$A,0)+nOffsetContrib,COLUMN()-1)</f>
        <v>16127</v>
      </c>
      <c r="H23" s="214">
        <f ca="1">OFFSET('Facility Detail'!$A$1,MATCH($A23,'Facility Detail'!$A:$A,0)+nOffsetContrib,COLUMN()-1)</f>
        <v>18977</v>
      </c>
    </row>
    <row r="24" spans="1:8" x14ac:dyDescent="0.25">
      <c r="A24">
        <v>6</v>
      </c>
      <c r="B24" s="217" t="str">
        <f t="shared" si="1"/>
        <v>Klondike III</v>
      </c>
      <c r="C24" s="217" t="str">
        <f t="shared" si="1"/>
        <v>Wind</v>
      </c>
      <c r="D24" s="212">
        <f ca="1">OFFSET('Facility Detail'!$A$1,MATCH($A24,'Facility Detail'!$A:$A,0)+nOffsetContrib,COLUMN()-1)</f>
        <v>61829</v>
      </c>
      <c r="E24" s="213">
        <f ca="1">OFFSET('Facility Detail'!$A$1,MATCH($A24,'Facility Detail'!$A:$A,0)+nOffsetContrib,COLUMN()-1)</f>
        <v>126680</v>
      </c>
      <c r="F24" s="213">
        <f ca="1">OFFSET('Facility Detail'!$A$1,MATCH($A24,'Facility Detail'!$A:$A,0)+nOffsetContrib,COLUMN()-1)</f>
        <v>143350</v>
      </c>
      <c r="G24" s="213">
        <f ca="1">OFFSET('Facility Detail'!$A$1,MATCH($A24,'Facility Detail'!$A:$A,0)+nOffsetContrib,COLUMN()-1)</f>
        <v>93844</v>
      </c>
      <c r="H24" s="214">
        <f ca="1">OFFSET('Facility Detail'!$A$1,MATCH($A24,'Facility Detail'!$A:$A,0)+nOffsetContrib,COLUMN()-1)</f>
        <v>152106</v>
      </c>
    </row>
    <row r="25" spans="1:8" x14ac:dyDescent="0.25">
      <c r="A25">
        <v>7</v>
      </c>
      <c r="B25" s="217" t="str">
        <f t="shared" si="1"/>
        <v>Lower Snake River - Dodge Junction</v>
      </c>
      <c r="C25" s="217" t="str">
        <f t="shared" si="1"/>
        <v>Wind</v>
      </c>
      <c r="D25" s="212">
        <f ca="1">OFFSET('Facility Detail'!$A$1,MATCH($A25,'Facility Detail'!$A:$A,0)+nOffsetContrib,COLUMN()-1)</f>
        <v>609892</v>
      </c>
      <c r="E25" s="213">
        <f ca="1">OFFSET('Facility Detail'!$A$1,MATCH($A25,'Facility Detail'!$A:$A,0)+nOffsetContrib,COLUMN()-1)</f>
        <v>494518</v>
      </c>
      <c r="F25" s="213">
        <f ca="1">OFFSET('Facility Detail'!$A$1,MATCH($A25,'Facility Detail'!$A:$A,0)+nOffsetContrib,COLUMN()-1)</f>
        <v>672352</v>
      </c>
      <c r="G25" s="213">
        <f ca="1">OFFSET('Facility Detail'!$A$1,MATCH($A25,'Facility Detail'!$A:$A,0)+nOffsetContrib,COLUMN()-1)</f>
        <v>1131243</v>
      </c>
      <c r="H25" s="214">
        <f ca="1">OFFSET('Facility Detail'!$A$1,MATCH($A25,'Facility Detail'!$A:$A,0)+nOffsetContrib,COLUMN()-1)</f>
        <v>571572</v>
      </c>
    </row>
    <row r="26" spans="1:8" x14ac:dyDescent="0.25">
      <c r="A26">
        <v>8</v>
      </c>
      <c r="B26" s="217" t="str">
        <f t="shared" si="1"/>
        <v>Lower Snake River - Phalen Gulch</v>
      </c>
      <c r="C26" s="217" t="str">
        <f t="shared" si="1"/>
        <v>Wind</v>
      </c>
      <c r="D26" s="212">
        <f ca="1">OFFSET('Facility Detail'!$A$1,MATCH($A26,'Facility Detail'!$A:$A,0)+nOffsetContrib,COLUMN()-1)</f>
        <v>444982</v>
      </c>
      <c r="E26" s="213">
        <f ca="1">OFFSET('Facility Detail'!$A$1,MATCH($A26,'Facility Detail'!$A:$A,0)+nOffsetContrib,COLUMN()-1)</f>
        <v>358415</v>
      </c>
      <c r="F26" s="213">
        <f ca="1">OFFSET('Facility Detail'!$A$1,MATCH($A26,'Facility Detail'!$A:$A,0)+nOffsetContrib,COLUMN()-1)</f>
        <v>485209</v>
      </c>
      <c r="G26" s="213">
        <f ca="1">OFFSET('Facility Detail'!$A$1,MATCH($A26,'Facility Detail'!$A:$A,0)+nOffsetContrib,COLUMN()-1)</f>
        <v>859529</v>
      </c>
      <c r="H26" s="214">
        <f ca="1">OFFSET('Facility Detail'!$A$1,MATCH($A26,'Facility Detail'!$A:$A,0)+nOffsetContrib,COLUMN()-1)</f>
        <v>429751</v>
      </c>
    </row>
    <row r="27" spans="1:8" x14ac:dyDescent="0.25">
      <c r="A27">
        <v>9</v>
      </c>
      <c r="B27" s="217" t="str">
        <f t="shared" si="1"/>
        <v>Sierra Pacific Burlington - Sierra Pacific Burlington</v>
      </c>
      <c r="C27" s="217" t="str">
        <f t="shared" si="1"/>
        <v>Biomass</v>
      </c>
      <c r="D27" s="212">
        <f ca="1">OFFSET('Facility Detail'!$A$1,MATCH($A27,'Facility Detail'!$A:$A,0)+nOffsetContrib,COLUMN()-1)</f>
        <v>0</v>
      </c>
      <c r="E27" s="213">
        <f ca="1">OFFSET('Facility Detail'!$A$1,MATCH($A27,'Facility Detail'!$A:$A,0)+nOffsetContrib,COLUMN()-1)</f>
        <v>0</v>
      </c>
      <c r="F27" s="213">
        <f ca="1">OFFSET('Facility Detail'!$A$1,MATCH($A27,'Facility Detail'!$A:$A,0)+nOffsetContrib,COLUMN()-1)</f>
        <v>125738</v>
      </c>
      <c r="G27" s="213">
        <f ca="1">OFFSET('Facility Detail'!$A$1,MATCH($A27,'Facility Detail'!$A:$A,0)+nOffsetContrib,COLUMN()-1)</f>
        <v>82835</v>
      </c>
      <c r="H27" s="214">
        <f ca="1">OFFSET('Facility Detail'!$A$1,MATCH($A27,'Facility Detail'!$A:$A,0)+nOffsetContrib,COLUMN()-1)</f>
        <v>82835</v>
      </c>
    </row>
    <row r="28" spans="1:8" x14ac:dyDescent="0.25">
      <c r="A28">
        <v>10</v>
      </c>
      <c r="B28" s="217" t="str">
        <f t="shared" si="1"/>
        <v>Snoqualmie Falls Project</v>
      </c>
      <c r="C28" s="217" t="str">
        <f t="shared" si="1"/>
        <v>Water (Incremental Hydro)</v>
      </c>
      <c r="D28" s="212">
        <f ca="1">OFFSET('Facility Detail'!$A$1,MATCH($A28,'Facility Detail'!$A:$A,0)+nOffsetContrib,COLUMN()-1)</f>
        <v>15750</v>
      </c>
      <c r="E28" s="213">
        <f ca="1">OFFSET('Facility Detail'!$A$1,MATCH($A28,'Facility Detail'!$A:$A,0)+nOffsetContrib,COLUMN()-1)</f>
        <v>19776</v>
      </c>
      <c r="F28" s="213">
        <f ca="1">OFFSET('Facility Detail'!$A$1,MATCH($A28,'Facility Detail'!$A:$A,0)+nOffsetContrib,COLUMN()-1)</f>
        <v>17852</v>
      </c>
      <c r="G28" s="213">
        <f ca="1">OFFSET('Facility Detail'!$A$1,MATCH($A28,'Facility Detail'!$A:$A,0)+nOffsetContrib,COLUMN()-1)</f>
        <v>14705</v>
      </c>
      <c r="H28" s="214">
        <f ca="1">OFFSET('Facility Detail'!$A$1,MATCH($A28,'Facility Detail'!$A:$A,0)+nOffsetContrib,COLUMN()-1)</f>
        <v>22553</v>
      </c>
    </row>
    <row r="29" spans="1:8" x14ac:dyDescent="0.25">
      <c r="A29">
        <v>11</v>
      </c>
      <c r="B29" s="217" t="str">
        <f t="shared" si="1"/>
        <v>Wild Horse</v>
      </c>
      <c r="C29" s="217" t="str">
        <f t="shared" si="1"/>
        <v>Wind</v>
      </c>
      <c r="D29" s="212">
        <f ca="1">OFFSET('Facility Detail'!$A$1,MATCH($A29,'Facility Detail'!$A:$A,0)+nOffsetContrib,COLUMN()-1)</f>
        <v>334325</v>
      </c>
      <c r="E29" s="213">
        <f ca="1">OFFSET('Facility Detail'!$A$1,MATCH($A29,'Facility Detail'!$A:$A,0)+nOffsetContrib,COLUMN()-1)</f>
        <v>393886</v>
      </c>
      <c r="F29" s="213">
        <f ca="1">OFFSET('Facility Detail'!$A$1,MATCH($A29,'Facility Detail'!$A:$A,0)+nOffsetContrib,COLUMN()-1)</f>
        <v>823665</v>
      </c>
      <c r="G29" s="213">
        <f ca="1">OFFSET('Facility Detail'!$A$1,MATCH($A29,'Facility Detail'!$A:$A,0)+nOffsetContrib,COLUMN()-1)</f>
        <v>166</v>
      </c>
      <c r="H29" s="214">
        <f ca="1">OFFSET('Facility Detail'!$A$1,MATCH($A29,'Facility Detail'!$A:$A,0)+nOffsetContrib,COLUMN()-1)</f>
        <v>1065494</v>
      </c>
    </row>
    <row r="30" spans="1:8" x14ac:dyDescent="0.25">
      <c r="A30">
        <v>12</v>
      </c>
      <c r="B30" s="217" t="str">
        <f t="shared" si="1"/>
        <v>Wild Horse Phase II</v>
      </c>
      <c r="C30" s="217" t="str">
        <f t="shared" si="1"/>
        <v>Wind</v>
      </c>
      <c r="D30" s="212">
        <f ca="1">OFFSET('Facility Detail'!$A$1,MATCH($A30,'Facility Detail'!$A:$A,0)+nOffsetContrib,COLUMN()-1)</f>
        <v>124154</v>
      </c>
      <c r="E30" s="213">
        <f ca="1">OFFSET('Facility Detail'!$A$1,MATCH($A30,'Facility Detail'!$A:$A,0)+nOffsetContrib,COLUMN()-1)</f>
        <v>119231</v>
      </c>
      <c r="F30" s="213">
        <f ca="1">OFFSET('Facility Detail'!$A$1,MATCH($A30,'Facility Detail'!$A:$A,0)+nOffsetContrib,COLUMN()-1)</f>
        <v>271003</v>
      </c>
      <c r="G30" s="213">
        <f ca="1">OFFSET('Facility Detail'!$A$1,MATCH($A30,'Facility Detail'!$A:$A,0)+nOffsetContrib,COLUMN()-1)</f>
        <v>126110</v>
      </c>
      <c r="H30" s="214">
        <f ca="1">OFFSET('Facility Detail'!$A$1,MATCH($A30,'Facility Detail'!$A:$A,0)+nOffsetContrib,COLUMN()-1)</f>
        <v>108812</v>
      </c>
    </row>
    <row r="31" spans="1:8" x14ac:dyDescent="0.25">
      <c r="A31">
        <v>13</v>
      </c>
      <c r="B31" s="217" t="str">
        <f t="shared" si="1"/>
        <v>Camp Reed Wind Park - Camp Reed Wind Park</v>
      </c>
      <c r="C31" s="217" t="str">
        <f t="shared" si="1"/>
        <v>Wind</v>
      </c>
      <c r="D31" s="212">
        <f ca="1">OFFSET('Facility Detail'!$A$1,MATCH($A31,'Facility Detail'!$A:$A,0)+nOffsetContrib,COLUMN()-1)</f>
        <v>602</v>
      </c>
      <c r="E31" s="213">
        <f ca="1">OFFSET('Facility Detail'!$A$1,MATCH($A31,'Facility Detail'!$A:$A,0)+nOffsetContrib,COLUMN()-1)</f>
        <v>17435</v>
      </c>
      <c r="F31" s="213">
        <f ca="1">OFFSET('Facility Detail'!$A$1,MATCH($A31,'Facility Detail'!$A:$A,0)+nOffsetContrib,COLUMN()-1)</f>
        <v>0</v>
      </c>
      <c r="G31" s="213">
        <f ca="1">OFFSET('Facility Detail'!$A$1,MATCH($A31,'Facility Detail'!$A:$A,0)+nOffsetContrib,COLUMN()-1)</f>
        <v>0</v>
      </c>
      <c r="H31" s="214">
        <f ca="1">OFFSET('Facility Detail'!$A$1,MATCH($A31,'Facility Detail'!$A:$A,0)+nOffsetContrib,COLUMN()-1)</f>
        <v>0</v>
      </c>
    </row>
    <row r="32" spans="1:8" x14ac:dyDescent="0.25">
      <c r="A32">
        <v>14</v>
      </c>
      <c r="B32" s="217" t="str">
        <f t="shared" si="1"/>
        <v>Condon Wind Power</v>
      </c>
      <c r="C32" s="217" t="str">
        <f t="shared" si="1"/>
        <v>Wind</v>
      </c>
      <c r="D32" s="212">
        <f ca="1">OFFSET('Facility Detail'!$A$1,MATCH($A32,'Facility Detail'!$A:$A,0)+nOffsetContrib,COLUMN()-1)</f>
        <v>0</v>
      </c>
      <c r="E32" s="213">
        <f ca="1">OFFSET('Facility Detail'!$A$1,MATCH($A32,'Facility Detail'!$A:$A,0)+nOffsetContrib,COLUMN()-1)</f>
        <v>1063</v>
      </c>
      <c r="F32" s="213">
        <f ca="1">OFFSET('Facility Detail'!$A$1,MATCH($A32,'Facility Detail'!$A:$A,0)+nOffsetContrib,COLUMN()-1)</f>
        <v>446</v>
      </c>
      <c r="G32" s="213">
        <f ca="1">OFFSET('Facility Detail'!$A$1,MATCH($A32,'Facility Detail'!$A:$A,0)+nOffsetContrib,COLUMN()-1)</f>
        <v>0</v>
      </c>
      <c r="H32" s="214">
        <f ca="1">OFFSET('Facility Detail'!$A$1,MATCH($A32,'Facility Detail'!$A:$A,0)+nOffsetContrib,COLUMN()-1)</f>
        <v>0</v>
      </c>
    </row>
    <row r="33" spans="1:8" x14ac:dyDescent="0.25">
      <c r="A33">
        <v>15</v>
      </c>
      <c r="B33" s="217" t="str">
        <f t="shared" si="1"/>
        <v>Condon Wind Power Phase II</v>
      </c>
      <c r="C33" s="217" t="str">
        <f t="shared" si="1"/>
        <v>Wind</v>
      </c>
      <c r="D33" s="212">
        <f ca="1">OFFSET('Facility Detail'!$A$1,MATCH($A33,'Facility Detail'!$A:$A,0)+nOffsetContrib,COLUMN()-1)</f>
        <v>0</v>
      </c>
      <c r="E33" s="213">
        <f ca="1">OFFSET('Facility Detail'!$A$1,MATCH($A33,'Facility Detail'!$A:$A,0)+nOffsetContrib,COLUMN()-1)</f>
        <v>1082</v>
      </c>
      <c r="F33" s="213">
        <f ca="1">OFFSET('Facility Detail'!$A$1,MATCH($A33,'Facility Detail'!$A:$A,0)+nOffsetContrib,COLUMN()-1)</f>
        <v>451</v>
      </c>
      <c r="G33" s="213">
        <f ca="1">OFFSET('Facility Detail'!$A$1,MATCH($A33,'Facility Detail'!$A:$A,0)+nOffsetContrib,COLUMN()-1)</f>
        <v>0</v>
      </c>
      <c r="H33" s="214">
        <f ca="1">OFFSET('Facility Detail'!$A$1,MATCH($A33,'Facility Detail'!$A:$A,0)+nOffsetContrib,COLUMN()-1)</f>
        <v>0</v>
      </c>
    </row>
    <row r="34" spans="1:8" x14ac:dyDescent="0.25">
      <c r="A34">
        <v>16</v>
      </c>
      <c r="B34" s="217" t="str">
        <f t="shared" si="1"/>
        <v>Cosmo Specialty Fibers - Cos1</v>
      </c>
      <c r="C34" s="217" t="str">
        <f t="shared" si="1"/>
        <v>Biomass</v>
      </c>
      <c r="D34" s="212">
        <f ca="1">OFFSET('Facility Detail'!$A$1,MATCH($A34,'Facility Detail'!$A:$A,0)+nOffsetContrib,COLUMN()-1)</f>
        <v>0</v>
      </c>
      <c r="E34" s="213">
        <f ca="1">OFFSET('Facility Detail'!$A$1,MATCH($A34,'Facility Detail'!$A:$A,0)+nOffsetContrib,COLUMN()-1)</f>
        <v>25871</v>
      </c>
      <c r="F34" s="213">
        <f ca="1">OFFSET('Facility Detail'!$A$1,MATCH($A34,'Facility Detail'!$A:$A,0)+nOffsetContrib,COLUMN()-1)</f>
        <v>0</v>
      </c>
      <c r="G34" s="213">
        <f ca="1">OFFSET('Facility Detail'!$A$1,MATCH($A34,'Facility Detail'!$A:$A,0)+nOffsetContrib,COLUMN()-1)</f>
        <v>7028</v>
      </c>
      <c r="H34" s="214">
        <f ca="1">OFFSET('Facility Detail'!$A$1,MATCH($A34,'Facility Detail'!$A:$A,0)+nOffsetContrib,COLUMN()-1)</f>
        <v>0</v>
      </c>
    </row>
    <row r="35" spans="1:8" x14ac:dyDescent="0.25">
      <c r="A35">
        <v>17</v>
      </c>
      <c r="B35" s="217" t="str">
        <f t="shared" si="1"/>
        <v>Cosmo Specialty Fibers Inc. - COS2</v>
      </c>
      <c r="C35" s="217" t="str">
        <f t="shared" si="1"/>
        <v>Biomass</v>
      </c>
      <c r="D35" s="212">
        <f ca="1">OFFSET('Facility Detail'!$A$1,MATCH($A35,'Facility Detail'!$A:$A,0)+nOffsetContrib,COLUMN()-1)</f>
        <v>0</v>
      </c>
      <c r="E35" s="213">
        <f ca="1">OFFSET('Facility Detail'!$A$1,MATCH($A35,'Facility Detail'!$A:$A,0)+nOffsetContrib,COLUMN()-1)</f>
        <v>26987</v>
      </c>
      <c r="F35" s="213">
        <f ca="1">OFFSET('Facility Detail'!$A$1,MATCH($A35,'Facility Detail'!$A:$A,0)+nOffsetContrib,COLUMN()-1)</f>
        <v>0</v>
      </c>
      <c r="G35" s="213">
        <f ca="1">OFFSET('Facility Detail'!$A$1,MATCH($A35,'Facility Detail'!$A:$A,0)+nOffsetContrib,COLUMN()-1)</f>
        <v>11572</v>
      </c>
      <c r="H35" s="214">
        <f ca="1">OFFSET('Facility Detail'!$A$1,MATCH($A35,'Facility Detail'!$A:$A,0)+nOffsetContrib,COLUMN()-1)</f>
        <v>0</v>
      </c>
    </row>
    <row r="36" spans="1:8" x14ac:dyDescent="0.25">
      <c r="A36">
        <v>18</v>
      </c>
      <c r="B36" s="217" t="str">
        <f t="shared" si="1"/>
        <v>Golden Valley Wind Park - Golden Valley Wind Park</v>
      </c>
      <c r="C36" s="217" t="str">
        <f t="shared" si="1"/>
        <v>Wind</v>
      </c>
      <c r="D36" s="212">
        <f ca="1">OFFSET('Facility Detail'!$A$1,MATCH($A36,'Facility Detail'!$A:$A,0)+nOffsetContrib,COLUMN()-1)</f>
        <v>0</v>
      </c>
      <c r="E36" s="213">
        <f ca="1">OFFSET('Facility Detail'!$A$1,MATCH($A36,'Facility Detail'!$A:$A,0)+nOffsetContrib,COLUMN()-1)</f>
        <v>8707</v>
      </c>
      <c r="F36" s="213">
        <f ca="1">OFFSET('Facility Detail'!$A$1,MATCH($A36,'Facility Detail'!$A:$A,0)+nOffsetContrib,COLUMN()-1)</f>
        <v>0</v>
      </c>
      <c r="G36" s="213">
        <f ca="1">OFFSET('Facility Detail'!$A$1,MATCH($A36,'Facility Detail'!$A:$A,0)+nOffsetContrib,COLUMN()-1)</f>
        <v>0</v>
      </c>
      <c r="H36" s="214">
        <f ca="1">OFFSET('Facility Detail'!$A$1,MATCH($A36,'Facility Detail'!$A:$A,0)+nOffsetContrib,COLUMN()-1)</f>
        <v>0</v>
      </c>
    </row>
    <row r="37" spans="1:8" x14ac:dyDescent="0.25">
      <c r="A37">
        <v>19</v>
      </c>
      <c r="B37" s="217" t="str">
        <f t="shared" si="1"/>
        <v>Goodnoe Hills - Goodnoe Hills</v>
      </c>
      <c r="C37" s="217" t="str">
        <f t="shared" si="1"/>
        <v>Wind</v>
      </c>
      <c r="D37" s="212">
        <f ca="1">OFFSET('Facility Detail'!$A$1,MATCH($A37,'Facility Detail'!$A:$A,0)+nOffsetContrib,COLUMN()-1)</f>
        <v>0</v>
      </c>
      <c r="E37" s="213">
        <f ca="1">OFFSET('Facility Detail'!$A$1,MATCH($A37,'Facility Detail'!$A:$A,0)+nOffsetContrib,COLUMN()-1)</f>
        <v>6000</v>
      </c>
      <c r="F37" s="213">
        <f ca="1">OFFSET('Facility Detail'!$A$1,MATCH($A37,'Facility Detail'!$A:$A,0)+nOffsetContrib,COLUMN()-1)</f>
        <v>0</v>
      </c>
      <c r="G37" s="213">
        <f ca="1">OFFSET('Facility Detail'!$A$1,MATCH($A37,'Facility Detail'!$A:$A,0)+nOffsetContrib,COLUMN()-1)</f>
        <v>0</v>
      </c>
      <c r="H37" s="214">
        <f ca="1">OFFSET('Facility Detail'!$A$1,MATCH($A37,'Facility Detail'!$A:$A,0)+nOffsetContrib,COLUMN()-1)</f>
        <v>0</v>
      </c>
    </row>
    <row r="38" spans="1:8" x14ac:dyDescent="0.25">
      <c r="A38">
        <v>20</v>
      </c>
      <c r="B38" s="217" t="str">
        <f t="shared" si="1"/>
        <v>Hidden Hollow Energy LLC - Hidden Hollow Energy</v>
      </c>
      <c r="C38" s="217" t="str">
        <f t="shared" si="1"/>
        <v>Biogas</v>
      </c>
      <c r="D38" s="212">
        <f ca="1">OFFSET('Facility Detail'!$A$1,MATCH($A38,'Facility Detail'!$A:$A,0)+nOffsetContrib,COLUMN()-1)</f>
        <v>0</v>
      </c>
      <c r="E38" s="213">
        <f ca="1">OFFSET('Facility Detail'!$A$1,MATCH($A38,'Facility Detail'!$A:$A,0)+nOffsetContrib,COLUMN()-1)</f>
        <v>51974</v>
      </c>
      <c r="F38" s="213">
        <f ca="1">OFFSET('Facility Detail'!$A$1,MATCH($A38,'Facility Detail'!$A:$A,0)+nOffsetContrib,COLUMN()-1)</f>
        <v>908</v>
      </c>
      <c r="G38" s="213">
        <f ca="1">OFFSET('Facility Detail'!$A$1,MATCH($A38,'Facility Detail'!$A:$A,0)+nOffsetContrib,COLUMN()-1)</f>
        <v>0</v>
      </c>
      <c r="H38" s="214">
        <f ca="1">OFFSET('Facility Detail'!$A$1,MATCH($A38,'Facility Detail'!$A:$A,0)+nOffsetContrib,COLUMN()-1)</f>
        <v>0</v>
      </c>
    </row>
    <row r="39" spans="1:8" x14ac:dyDescent="0.25">
      <c r="A39">
        <v>21</v>
      </c>
      <c r="B39" s="217" t="str">
        <f t="shared" ref="B39:C62" si="2">VLOOKUP($A39,tblFacility,MATCH(B$18,tvFacility,0),FALSE)</f>
        <v>Horse Butte Wind</v>
      </c>
      <c r="C39" s="217" t="str">
        <f t="shared" si="2"/>
        <v>Wind</v>
      </c>
      <c r="D39" s="212">
        <f ca="1">OFFSET('Facility Detail'!$A$1,MATCH($A39,'Facility Detail'!$A:$A,0)+nOffsetContrib,COLUMN()-1)</f>
        <v>0</v>
      </c>
      <c r="E39" s="213">
        <f ca="1">OFFSET('Facility Detail'!$A$1,MATCH($A39,'Facility Detail'!$A:$A,0)+nOffsetContrib,COLUMN()-1)</f>
        <v>18134</v>
      </c>
      <c r="F39" s="213">
        <f ca="1">OFFSET('Facility Detail'!$A$1,MATCH($A39,'Facility Detail'!$A:$A,0)+nOffsetContrib,COLUMN()-1)</f>
        <v>0</v>
      </c>
      <c r="G39" s="213">
        <f ca="1">OFFSET('Facility Detail'!$A$1,MATCH($A39,'Facility Detail'!$A:$A,0)+nOffsetContrib,COLUMN()-1)</f>
        <v>0</v>
      </c>
      <c r="H39" s="214">
        <f ca="1">OFFSET('Facility Detail'!$A$1,MATCH($A39,'Facility Detail'!$A:$A,0)+nOffsetContrib,COLUMN()-1)</f>
        <v>0</v>
      </c>
    </row>
    <row r="40" spans="1:8" x14ac:dyDescent="0.25">
      <c r="A40">
        <v>22</v>
      </c>
      <c r="B40" s="217" t="str">
        <f t="shared" si="2"/>
        <v>Klondike 1</v>
      </c>
      <c r="C40" s="217" t="str">
        <f t="shared" si="2"/>
        <v>Wind</v>
      </c>
      <c r="D40" s="212">
        <f ca="1">OFFSET('Facility Detail'!$A$1,MATCH($A40,'Facility Detail'!$A:$A,0)+nOffsetContrib,COLUMN()-1)</f>
        <v>0</v>
      </c>
      <c r="E40" s="213">
        <f ca="1">OFFSET('Facility Detail'!$A$1,MATCH($A40,'Facility Detail'!$A:$A,0)+nOffsetContrib,COLUMN()-1)</f>
        <v>8119</v>
      </c>
      <c r="F40" s="213">
        <f ca="1">OFFSET('Facility Detail'!$A$1,MATCH($A40,'Facility Detail'!$A:$A,0)+nOffsetContrib,COLUMN()-1)</f>
        <v>439</v>
      </c>
      <c r="G40" s="213">
        <f ca="1">OFFSET('Facility Detail'!$A$1,MATCH($A40,'Facility Detail'!$A:$A,0)+nOffsetContrib,COLUMN()-1)</f>
        <v>0</v>
      </c>
      <c r="H40" s="214">
        <f ca="1">OFFSET('Facility Detail'!$A$1,MATCH($A40,'Facility Detail'!$A:$A,0)+nOffsetContrib,COLUMN()-1)</f>
        <v>0</v>
      </c>
    </row>
    <row r="41" spans="1:8" x14ac:dyDescent="0.25">
      <c r="A41">
        <v>23</v>
      </c>
      <c r="B41" s="217" t="str">
        <f t="shared" si="2"/>
        <v>Klondike III - Klondike Wind Power III LLC</v>
      </c>
      <c r="C41" s="217" t="str">
        <f t="shared" si="2"/>
        <v>Wind</v>
      </c>
      <c r="D41" s="212">
        <f ca="1">OFFSET('Facility Detail'!$A$1,MATCH($A41,'Facility Detail'!$A:$A,0)+nOffsetContrib,COLUMN()-1)</f>
        <v>0</v>
      </c>
      <c r="E41" s="213">
        <f ca="1">OFFSET('Facility Detail'!$A$1,MATCH($A41,'Facility Detail'!$A:$A,0)+nOffsetContrib,COLUMN()-1)</f>
        <v>25715</v>
      </c>
      <c r="F41" s="213">
        <f ca="1">OFFSET('Facility Detail'!$A$1,MATCH($A41,'Facility Detail'!$A:$A,0)+nOffsetContrib,COLUMN()-1)</f>
        <v>1316</v>
      </c>
      <c r="G41" s="213">
        <f ca="1">OFFSET('Facility Detail'!$A$1,MATCH($A41,'Facility Detail'!$A:$A,0)+nOffsetContrib,COLUMN()-1)</f>
        <v>0</v>
      </c>
      <c r="H41" s="214">
        <f ca="1">OFFSET('Facility Detail'!$A$1,MATCH($A41,'Facility Detail'!$A:$A,0)+nOffsetContrib,COLUMN()-1)</f>
        <v>0</v>
      </c>
    </row>
    <row r="42" spans="1:8" x14ac:dyDescent="0.25">
      <c r="A42">
        <v>24</v>
      </c>
      <c r="B42" s="217" t="str">
        <f t="shared" si="2"/>
        <v>Klondike IIIa - Klondike Wind Power IIIa</v>
      </c>
      <c r="C42" s="217" t="str">
        <f t="shared" si="2"/>
        <v>Wind</v>
      </c>
      <c r="D42" s="212">
        <f ca="1">OFFSET('Facility Detail'!$A$1,MATCH($A42,'Facility Detail'!$A:$A,0)+nOffsetContrib,COLUMN()-1)</f>
        <v>0</v>
      </c>
      <c r="E42" s="213">
        <f ca="1">OFFSET('Facility Detail'!$A$1,MATCH($A42,'Facility Detail'!$A:$A,0)+nOffsetContrib,COLUMN()-1)</f>
        <v>1852</v>
      </c>
      <c r="F42" s="213">
        <f ca="1">OFFSET('Facility Detail'!$A$1,MATCH($A42,'Facility Detail'!$A:$A,0)+nOffsetContrib,COLUMN()-1)</f>
        <v>0</v>
      </c>
      <c r="G42" s="213">
        <f ca="1">OFFSET('Facility Detail'!$A$1,MATCH($A42,'Facility Detail'!$A:$A,0)+nOffsetContrib,COLUMN()-1)</f>
        <v>0</v>
      </c>
      <c r="H42" s="214">
        <f ca="1">OFFSET('Facility Detail'!$A$1,MATCH($A42,'Facility Detail'!$A:$A,0)+nOffsetContrib,COLUMN()-1)</f>
        <v>0</v>
      </c>
    </row>
    <row r="43" spans="1:8" x14ac:dyDescent="0.25">
      <c r="A43">
        <v>25</v>
      </c>
      <c r="B43" s="217" t="str">
        <f t="shared" si="2"/>
        <v>Marengo - Marengo</v>
      </c>
      <c r="C43" s="217" t="str">
        <f t="shared" si="2"/>
        <v>Wind</v>
      </c>
      <c r="D43" s="212">
        <f ca="1">OFFSET('Facility Detail'!$A$1,MATCH($A43,'Facility Detail'!$A:$A,0)+nOffsetContrib,COLUMN()-1)</f>
        <v>0</v>
      </c>
      <c r="E43" s="213">
        <f ca="1">OFFSET('Facility Detail'!$A$1,MATCH($A43,'Facility Detail'!$A:$A,0)+nOffsetContrib,COLUMN()-1)</f>
        <v>10937</v>
      </c>
      <c r="F43" s="213">
        <f ca="1">OFFSET('Facility Detail'!$A$1,MATCH($A43,'Facility Detail'!$A:$A,0)+nOffsetContrib,COLUMN()-1)</f>
        <v>0</v>
      </c>
      <c r="G43" s="213">
        <f ca="1">OFFSET('Facility Detail'!$A$1,MATCH($A43,'Facility Detail'!$A:$A,0)+nOffsetContrib,COLUMN()-1)</f>
        <v>0</v>
      </c>
      <c r="H43" s="214">
        <f ca="1">OFFSET('Facility Detail'!$A$1,MATCH($A43,'Facility Detail'!$A:$A,0)+nOffsetContrib,COLUMN()-1)</f>
        <v>0</v>
      </c>
    </row>
    <row r="44" spans="1:8" x14ac:dyDescent="0.25">
      <c r="A44">
        <v>26</v>
      </c>
      <c r="B44" s="217" t="str">
        <f t="shared" si="2"/>
        <v>Meadow Creek Wind Farm - Five Pine Project</v>
      </c>
      <c r="C44" s="217" t="str">
        <f t="shared" si="2"/>
        <v>Wind</v>
      </c>
      <c r="D44" s="212">
        <f ca="1">OFFSET('Facility Detail'!$A$1,MATCH($A44,'Facility Detail'!$A:$A,0)+nOffsetContrib,COLUMN()-1)</f>
        <v>0</v>
      </c>
      <c r="E44" s="213">
        <f ca="1">OFFSET('Facility Detail'!$A$1,MATCH($A44,'Facility Detail'!$A:$A,0)+nOffsetContrib,COLUMN()-1)</f>
        <v>25276</v>
      </c>
      <c r="F44" s="213">
        <f ca="1">OFFSET('Facility Detail'!$A$1,MATCH($A44,'Facility Detail'!$A:$A,0)+nOffsetContrib,COLUMN()-1)</f>
        <v>0</v>
      </c>
      <c r="G44" s="213">
        <f ca="1">OFFSET('Facility Detail'!$A$1,MATCH($A44,'Facility Detail'!$A:$A,0)+nOffsetContrib,COLUMN()-1)</f>
        <v>0</v>
      </c>
      <c r="H44" s="214">
        <f ca="1">OFFSET('Facility Detail'!$A$1,MATCH($A44,'Facility Detail'!$A:$A,0)+nOffsetContrib,COLUMN()-1)</f>
        <v>0</v>
      </c>
    </row>
    <row r="45" spans="1:8" x14ac:dyDescent="0.25">
      <c r="A45">
        <v>27</v>
      </c>
      <c r="B45" s="217" t="str">
        <f t="shared" si="2"/>
        <v>Meadow Creek Wind Farm - North Point Wind Farm</v>
      </c>
      <c r="C45" s="217" t="str">
        <f t="shared" si="2"/>
        <v>Wind</v>
      </c>
      <c r="D45" s="212">
        <f ca="1">OFFSET('Facility Detail'!$A$1,MATCH($A45,'Facility Detail'!$A:$A,0)+nOffsetContrib,COLUMN()-1)</f>
        <v>0</v>
      </c>
      <c r="E45" s="213">
        <f ca="1">OFFSET('Facility Detail'!$A$1,MATCH($A45,'Facility Detail'!$A:$A,0)+nOffsetContrib,COLUMN()-1)</f>
        <v>49724</v>
      </c>
      <c r="F45" s="213">
        <f ca="1">OFFSET('Facility Detail'!$A$1,MATCH($A45,'Facility Detail'!$A:$A,0)+nOffsetContrib,COLUMN()-1)</f>
        <v>0</v>
      </c>
      <c r="G45" s="213">
        <f ca="1">OFFSET('Facility Detail'!$A$1,MATCH($A45,'Facility Detail'!$A:$A,0)+nOffsetContrib,COLUMN()-1)</f>
        <v>0</v>
      </c>
      <c r="H45" s="214">
        <f ca="1">OFFSET('Facility Detail'!$A$1,MATCH($A45,'Facility Detail'!$A:$A,0)+nOffsetContrib,COLUMN()-1)</f>
        <v>0</v>
      </c>
    </row>
    <row r="46" spans="1:8" x14ac:dyDescent="0.25">
      <c r="A46">
        <v>28</v>
      </c>
      <c r="B46" s="217" t="str">
        <f t="shared" si="2"/>
        <v>Mountain Air Wind Projects - Mountain Air Wind Projects</v>
      </c>
      <c r="C46" s="217" t="str">
        <f t="shared" si="2"/>
        <v>Wind</v>
      </c>
      <c r="D46" s="212">
        <f ca="1">OFFSET('Facility Detail'!$A$1,MATCH($A46,'Facility Detail'!$A:$A,0)+nOffsetContrib,COLUMN()-1)</f>
        <v>0</v>
      </c>
      <c r="E46" s="213">
        <f ca="1">OFFSET('Facility Detail'!$A$1,MATCH($A46,'Facility Detail'!$A:$A,0)+nOffsetContrib,COLUMN()-1)</f>
        <v>25681</v>
      </c>
      <c r="F46" s="213">
        <f ca="1">OFFSET('Facility Detail'!$A$1,MATCH($A46,'Facility Detail'!$A:$A,0)+nOffsetContrib,COLUMN()-1)</f>
        <v>0</v>
      </c>
      <c r="G46" s="213">
        <f ca="1">OFFSET('Facility Detail'!$A$1,MATCH($A46,'Facility Detail'!$A:$A,0)+nOffsetContrib,COLUMN()-1)</f>
        <v>0</v>
      </c>
      <c r="H46" s="214">
        <f ca="1">OFFSET('Facility Detail'!$A$1,MATCH($A46,'Facility Detail'!$A:$A,0)+nOffsetContrib,COLUMN()-1)</f>
        <v>0</v>
      </c>
    </row>
    <row r="47" spans="1:8" x14ac:dyDescent="0.25">
      <c r="A47">
        <v>29</v>
      </c>
      <c r="B47" s="217" t="str">
        <f t="shared" si="2"/>
        <v>Nine Canyon Wind Project - Nine Canyon Phase 3</v>
      </c>
      <c r="C47" s="217" t="str">
        <f t="shared" si="2"/>
        <v>Wind</v>
      </c>
      <c r="D47" s="212">
        <f ca="1">OFFSET('Facility Detail'!$A$1,MATCH($A47,'Facility Detail'!$A:$A,0)+nOffsetContrib,COLUMN()-1)</f>
        <v>0</v>
      </c>
      <c r="E47" s="213">
        <f ca="1">OFFSET('Facility Detail'!$A$1,MATCH($A47,'Facility Detail'!$A:$A,0)+nOffsetContrib,COLUMN()-1)</f>
        <v>23926</v>
      </c>
      <c r="F47" s="213">
        <f ca="1">OFFSET('Facility Detail'!$A$1,MATCH($A47,'Facility Detail'!$A:$A,0)+nOffsetContrib,COLUMN()-1)</f>
        <v>0</v>
      </c>
      <c r="G47" s="213">
        <f ca="1">OFFSET('Facility Detail'!$A$1,MATCH($A47,'Facility Detail'!$A:$A,0)+nOffsetContrib,COLUMN()-1)</f>
        <v>0</v>
      </c>
      <c r="H47" s="214">
        <f ca="1">OFFSET('Facility Detail'!$A$1,MATCH($A47,'Facility Detail'!$A:$A,0)+nOffsetContrib,COLUMN()-1)</f>
        <v>0</v>
      </c>
    </row>
    <row r="48" spans="1:8" x14ac:dyDescent="0.25">
      <c r="A48">
        <v>30</v>
      </c>
      <c r="B48" s="217" t="str">
        <f t="shared" si="2"/>
        <v>Nine Canyon Wind Project - Nine Canyon Wind Project</v>
      </c>
      <c r="C48" s="217" t="str">
        <f t="shared" si="2"/>
        <v>Wind</v>
      </c>
      <c r="D48" s="212">
        <f ca="1">OFFSET('Facility Detail'!$A$1,MATCH($A48,'Facility Detail'!$A:$A,0)+nOffsetContrib,COLUMN()-1)</f>
        <v>0</v>
      </c>
      <c r="E48" s="213">
        <f ca="1">OFFSET('Facility Detail'!$A$1,MATCH($A48,'Facility Detail'!$A:$A,0)+nOffsetContrib,COLUMN()-1)</f>
        <v>87776</v>
      </c>
      <c r="F48" s="213">
        <f ca="1">OFFSET('Facility Detail'!$A$1,MATCH($A48,'Facility Detail'!$A:$A,0)+nOffsetContrib,COLUMN()-1)</f>
        <v>7200</v>
      </c>
      <c r="G48" s="213">
        <f ca="1">OFFSET('Facility Detail'!$A$1,MATCH($A48,'Facility Detail'!$A:$A,0)+nOffsetContrib,COLUMN()-1)</f>
        <v>0</v>
      </c>
      <c r="H48" s="214">
        <f ca="1">OFFSET('Facility Detail'!$A$1,MATCH($A48,'Facility Detail'!$A:$A,0)+nOffsetContrib,COLUMN()-1)</f>
        <v>0</v>
      </c>
    </row>
    <row r="49" spans="1:8" x14ac:dyDescent="0.25">
      <c r="A49">
        <v>31</v>
      </c>
      <c r="B49" s="217" t="str">
        <f t="shared" si="2"/>
        <v>Oregon Trail Wind Park, LLC - Oregon Trail Wind Park</v>
      </c>
      <c r="C49" s="217" t="str">
        <f t="shared" si="2"/>
        <v>Wind</v>
      </c>
      <c r="D49" s="212">
        <f ca="1">OFFSET('Facility Detail'!$A$1,MATCH($A49,'Facility Detail'!$A:$A,0)+nOffsetContrib,COLUMN()-1)</f>
        <v>0</v>
      </c>
      <c r="E49" s="213">
        <f ca="1">OFFSET('Facility Detail'!$A$1,MATCH($A49,'Facility Detail'!$A:$A,0)+nOffsetContrib,COLUMN()-1)</f>
        <v>9879</v>
      </c>
      <c r="F49" s="213">
        <f ca="1">OFFSET('Facility Detail'!$A$1,MATCH($A49,'Facility Detail'!$A:$A,0)+nOffsetContrib,COLUMN()-1)</f>
        <v>0</v>
      </c>
      <c r="G49" s="213">
        <f ca="1">OFFSET('Facility Detail'!$A$1,MATCH($A49,'Facility Detail'!$A:$A,0)+nOffsetContrib,COLUMN()-1)</f>
        <v>0</v>
      </c>
      <c r="H49" s="214">
        <f ca="1">OFFSET('Facility Detail'!$A$1,MATCH($A49,'Facility Detail'!$A:$A,0)+nOffsetContrib,COLUMN()-1)</f>
        <v>0</v>
      </c>
    </row>
    <row r="50" spans="1:8" x14ac:dyDescent="0.25">
      <c r="A50">
        <v>32</v>
      </c>
      <c r="B50" s="217" t="str">
        <f t="shared" si="2"/>
        <v>PaTu Wind Farm - PaTu Wind</v>
      </c>
      <c r="C50" s="217" t="str">
        <f t="shared" si="2"/>
        <v>Wind</v>
      </c>
      <c r="D50" s="212">
        <f ca="1">OFFSET('Facility Detail'!$A$1,MATCH($A50,'Facility Detail'!$A:$A,0)+nOffsetContrib,COLUMN()-1)</f>
        <v>0</v>
      </c>
      <c r="E50" s="213">
        <f ca="1">OFFSET('Facility Detail'!$A$1,MATCH($A50,'Facility Detail'!$A:$A,0)+nOffsetContrib,COLUMN()-1)</f>
        <v>26276</v>
      </c>
      <c r="F50" s="213">
        <f ca="1">OFFSET('Facility Detail'!$A$1,MATCH($A50,'Facility Detail'!$A:$A,0)+nOffsetContrib,COLUMN()-1)</f>
        <v>0</v>
      </c>
      <c r="G50" s="213">
        <f ca="1">OFFSET('Facility Detail'!$A$1,MATCH($A50,'Facility Detail'!$A:$A,0)+nOffsetContrib,COLUMN()-1)</f>
        <v>0</v>
      </c>
      <c r="H50" s="214">
        <f ca="1">OFFSET('Facility Detail'!$A$1,MATCH($A50,'Facility Detail'!$A:$A,0)+nOffsetContrib,COLUMN()-1)</f>
        <v>0</v>
      </c>
    </row>
    <row r="51" spans="1:8" x14ac:dyDescent="0.25">
      <c r="A51">
        <v>33</v>
      </c>
      <c r="B51" s="217" t="str">
        <f t="shared" si="2"/>
        <v>Rolling Hills - Rolling Hills</v>
      </c>
      <c r="C51" s="217" t="str">
        <f t="shared" si="2"/>
        <v>Wind</v>
      </c>
      <c r="D51" s="212">
        <f ca="1">OFFSET('Facility Detail'!$A$1,MATCH($A51,'Facility Detail'!$A:$A,0)+nOffsetContrib,COLUMN()-1)</f>
        <v>0</v>
      </c>
      <c r="E51" s="213">
        <f ca="1">OFFSET('Facility Detail'!$A$1,MATCH($A51,'Facility Detail'!$A:$A,0)+nOffsetContrib,COLUMN()-1)</f>
        <v>15000</v>
      </c>
      <c r="F51" s="213">
        <f ca="1">OFFSET('Facility Detail'!$A$1,MATCH($A51,'Facility Detail'!$A:$A,0)+nOffsetContrib,COLUMN()-1)</f>
        <v>0</v>
      </c>
      <c r="G51" s="213">
        <f ca="1">OFFSET('Facility Detail'!$A$1,MATCH($A51,'Facility Detail'!$A:$A,0)+nOffsetContrib,COLUMN()-1)</f>
        <v>0</v>
      </c>
      <c r="H51" s="214">
        <f ca="1">OFFSET('Facility Detail'!$A$1,MATCH($A51,'Facility Detail'!$A:$A,0)+nOffsetContrib,COLUMN()-1)</f>
        <v>0</v>
      </c>
    </row>
    <row r="52" spans="1:8" x14ac:dyDescent="0.25">
      <c r="A52">
        <v>34</v>
      </c>
      <c r="B52" s="217" t="str">
        <f t="shared" si="2"/>
        <v>Roseburg LFG - Roseburg LFG Energy</v>
      </c>
      <c r="C52" s="217" t="str">
        <f t="shared" si="2"/>
        <v>Landfill Gas</v>
      </c>
      <c r="D52" s="212">
        <f ca="1">OFFSET('Facility Detail'!$A$1,MATCH($A52,'Facility Detail'!$A:$A,0)+nOffsetContrib,COLUMN()-1)</f>
        <v>0</v>
      </c>
      <c r="E52" s="213">
        <f ca="1">OFFSET('Facility Detail'!$A$1,MATCH($A52,'Facility Detail'!$A:$A,0)+nOffsetContrib,COLUMN()-1)</f>
        <v>2361</v>
      </c>
      <c r="F52" s="213">
        <f ca="1">OFFSET('Facility Detail'!$A$1,MATCH($A52,'Facility Detail'!$A:$A,0)+nOffsetContrib,COLUMN()-1)</f>
        <v>0</v>
      </c>
      <c r="G52" s="213">
        <f ca="1">OFFSET('Facility Detail'!$A$1,MATCH($A52,'Facility Detail'!$A:$A,0)+nOffsetContrib,COLUMN()-1)</f>
        <v>0</v>
      </c>
      <c r="H52" s="214">
        <f ca="1">OFFSET('Facility Detail'!$A$1,MATCH($A52,'Facility Detail'!$A:$A,0)+nOffsetContrib,COLUMN()-1)</f>
        <v>0</v>
      </c>
    </row>
    <row r="53" spans="1:8" x14ac:dyDescent="0.25">
      <c r="A53">
        <v>35</v>
      </c>
      <c r="B53" s="217" t="str">
        <f t="shared" si="2"/>
        <v>Salmon Falls Wind Park, LLC - Salmon Falls Wind Park</v>
      </c>
      <c r="C53" s="217" t="str">
        <f t="shared" si="2"/>
        <v>Wind</v>
      </c>
      <c r="D53" s="212">
        <f ca="1">OFFSET('Facility Detail'!$A$1,MATCH($A53,'Facility Detail'!$A:$A,0)+nOffsetContrib,COLUMN()-1)</f>
        <v>0</v>
      </c>
      <c r="E53" s="213">
        <f ca="1">OFFSET('Facility Detail'!$A$1,MATCH($A53,'Facility Detail'!$A:$A,0)+nOffsetContrib,COLUMN()-1)</f>
        <v>17090</v>
      </c>
      <c r="F53" s="213">
        <f ca="1">OFFSET('Facility Detail'!$A$1,MATCH($A53,'Facility Detail'!$A:$A,0)+nOffsetContrib,COLUMN()-1)</f>
        <v>0</v>
      </c>
      <c r="G53" s="213">
        <f ca="1">OFFSET('Facility Detail'!$A$1,MATCH($A53,'Facility Detail'!$A:$A,0)+nOffsetContrib,COLUMN()-1)</f>
        <v>0</v>
      </c>
      <c r="H53" s="214">
        <f ca="1">OFFSET('Facility Detail'!$A$1,MATCH($A53,'Facility Detail'!$A:$A,0)+nOffsetContrib,COLUMN()-1)</f>
        <v>0</v>
      </c>
    </row>
    <row r="54" spans="1:8" x14ac:dyDescent="0.25">
      <c r="A54">
        <v>36</v>
      </c>
      <c r="B54" s="217" t="str">
        <f t="shared" si="2"/>
        <v>Sawtooth Wind Project - Sawtooth Wind Project</v>
      </c>
      <c r="C54" s="217" t="str">
        <f t="shared" si="2"/>
        <v>Wind</v>
      </c>
      <c r="D54" s="212">
        <f ca="1">OFFSET('Facility Detail'!$A$1,MATCH($A54,'Facility Detail'!$A:$A,0)+nOffsetContrib,COLUMN()-1)</f>
        <v>0</v>
      </c>
      <c r="E54" s="213">
        <f ca="1">OFFSET('Facility Detail'!$A$1,MATCH($A54,'Facility Detail'!$A:$A,0)+nOffsetContrib,COLUMN()-1)</f>
        <v>57727</v>
      </c>
      <c r="F54" s="213">
        <f ca="1">OFFSET('Facility Detail'!$A$1,MATCH($A54,'Facility Detail'!$A:$A,0)+nOffsetContrib,COLUMN()-1)</f>
        <v>0</v>
      </c>
      <c r="G54" s="213">
        <f ca="1">OFFSET('Facility Detail'!$A$1,MATCH($A54,'Facility Detail'!$A:$A,0)+nOffsetContrib,COLUMN()-1)</f>
        <v>0</v>
      </c>
      <c r="H54" s="214">
        <f ca="1">OFFSET('Facility Detail'!$A$1,MATCH($A54,'Facility Detail'!$A:$A,0)+nOffsetContrib,COLUMN()-1)</f>
        <v>0</v>
      </c>
    </row>
    <row r="55" spans="1:8" x14ac:dyDescent="0.25">
      <c r="A55">
        <v>37</v>
      </c>
      <c r="B55" s="217" t="str">
        <f t="shared" si="2"/>
        <v>Stateline (WA) - FPL Energy Vansycle LLC</v>
      </c>
      <c r="C55" s="217" t="str">
        <f t="shared" si="2"/>
        <v>Wind</v>
      </c>
      <c r="D55" s="212">
        <f ca="1">OFFSET('Facility Detail'!$A$1,MATCH($A55,'Facility Detail'!$A:$A,0)+nOffsetContrib,COLUMN()-1)</f>
        <v>0</v>
      </c>
      <c r="E55" s="213">
        <f ca="1">OFFSET('Facility Detail'!$A$1,MATCH($A55,'Facility Detail'!$A:$A,0)+nOffsetContrib,COLUMN()-1)</f>
        <v>17241</v>
      </c>
      <c r="F55" s="213">
        <f ca="1">OFFSET('Facility Detail'!$A$1,MATCH($A55,'Facility Detail'!$A:$A,0)+nOffsetContrib,COLUMN()-1)</f>
        <v>1694</v>
      </c>
      <c r="G55" s="213">
        <f ca="1">OFFSET('Facility Detail'!$A$1,MATCH($A55,'Facility Detail'!$A:$A,0)+nOffsetContrib,COLUMN()-1)</f>
        <v>0</v>
      </c>
      <c r="H55" s="214">
        <f ca="1">OFFSET('Facility Detail'!$A$1,MATCH($A55,'Facility Detail'!$A:$A,0)+nOffsetContrib,COLUMN()-1)</f>
        <v>0</v>
      </c>
    </row>
    <row r="56" spans="1:8" x14ac:dyDescent="0.25">
      <c r="A56">
        <v>38</v>
      </c>
      <c r="B56" s="217" t="str">
        <f t="shared" si="2"/>
        <v>stimson lumber-plummer - stimson-plummer</v>
      </c>
      <c r="C56" s="217" t="str">
        <f t="shared" si="2"/>
        <v>Biomass</v>
      </c>
      <c r="D56" s="212">
        <f ca="1">OFFSET('Facility Detail'!$A$1,MATCH($A56,'Facility Detail'!$A:$A,0)+nOffsetContrib,COLUMN()-1)</f>
        <v>0</v>
      </c>
      <c r="E56" s="213">
        <f ca="1">OFFSET('Facility Detail'!$A$1,MATCH($A56,'Facility Detail'!$A:$A,0)+nOffsetContrib,COLUMN()-1)</f>
        <v>25723</v>
      </c>
      <c r="F56" s="213">
        <f ca="1">OFFSET('Facility Detail'!$A$1,MATCH($A56,'Facility Detail'!$A:$A,0)+nOffsetContrib,COLUMN()-1)</f>
        <v>0</v>
      </c>
      <c r="G56" s="213">
        <f ca="1">OFFSET('Facility Detail'!$A$1,MATCH($A56,'Facility Detail'!$A:$A,0)+nOffsetContrib,COLUMN()-1)</f>
        <v>0</v>
      </c>
      <c r="H56" s="214">
        <f ca="1">OFFSET('Facility Detail'!$A$1,MATCH($A56,'Facility Detail'!$A:$A,0)+nOffsetContrib,COLUMN()-1)</f>
        <v>0</v>
      </c>
    </row>
    <row r="57" spans="1:8" x14ac:dyDescent="0.25">
      <c r="A57">
        <v>39</v>
      </c>
      <c r="B57" s="217" t="str">
        <f t="shared" si="2"/>
        <v>Stoltze Cogeneration Plant - Stoltze CoGen1</v>
      </c>
      <c r="C57" s="217" t="str">
        <f t="shared" si="2"/>
        <v>Biomass</v>
      </c>
      <c r="D57" s="212">
        <f ca="1">OFFSET('Facility Detail'!$A$1,MATCH($A57,'Facility Detail'!$A:$A,0)+nOffsetContrib,COLUMN()-1)</f>
        <v>0</v>
      </c>
      <c r="E57" s="213">
        <f ca="1">OFFSET('Facility Detail'!$A$1,MATCH($A57,'Facility Detail'!$A:$A,0)+nOffsetContrib,COLUMN()-1)</f>
        <v>30000</v>
      </c>
      <c r="F57" s="213">
        <f ca="1">OFFSET('Facility Detail'!$A$1,MATCH($A57,'Facility Detail'!$A:$A,0)+nOffsetContrib,COLUMN()-1)</f>
        <v>0</v>
      </c>
      <c r="G57" s="213">
        <f ca="1">OFFSET('Facility Detail'!$A$1,MATCH($A57,'Facility Detail'!$A:$A,0)+nOffsetContrib,COLUMN()-1)</f>
        <v>0</v>
      </c>
      <c r="H57" s="214">
        <f ca="1">OFFSET('Facility Detail'!$A$1,MATCH($A57,'Facility Detail'!$A:$A,0)+nOffsetContrib,COLUMN()-1)</f>
        <v>0</v>
      </c>
    </row>
    <row r="58" spans="1:8" x14ac:dyDescent="0.25">
      <c r="A58">
        <v>40</v>
      </c>
      <c r="B58" s="217" t="str">
        <f t="shared" si="2"/>
        <v>Thousand Springs Wind Park, LLC - Thousand Springs Wind Park</v>
      </c>
      <c r="C58" s="217" t="str">
        <f t="shared" si="2"/>
        <v>Wind</v>
      </c>
      <c r="D58" s="212">
        <f ca="1">OFFSET('Facility Detail'!$A$1,MATCH($A58,'Facility Detail'!$A:$A,0)+nOffsetContrib,COLUMN()-1)</f>
        <v>0</v>
      </c>
      <c r="E58" s="213">
        <f ca="1">OFFSET('Facility Detail'!$A$1,MATCH($A58,'Facility Detail'!$A:$A,0)+nOffsetContrib,COLUMN()-1)</f>
        <v>8681</v>
      </c>
      <c r="F58" s="213">
        <f ca="1">OFFSET('Facility Detail'!$A$1,MATCH($A58,'Facility Detail'!$A:$A,0)+nOffsetContrib,COLUMN()-1)</f>
        <v>0</v>
      </c>
      <c r="G58" s="213">
        <f ca="1">OFFSET('Facility Detail'!$A$1,MATCH($A58,'Facility Detail'!$A:$A,0)+nOffsetContrib,COLUMN()-1)</f>
        <v>0</v>
      </c>
      <c r="H58" s="214">
        <f ca="1">OFFSET('Facility Detail'!$A$1,MATCH($A58,'Facility Detail'!$A:$A,0)+nOffsetContrib,COLUMN()-1)</f>
        <v>0</v>
      </c>
    </row>
    <row r="59" spans="1:8" x14ac:dyDescent="0.25">
      <c r="A59">
        <v>41</v>
      </c>
      <c r="B59" s="217" t="str">
        <f t="shared" si="2"/>
        <v>Top of the World - Top of the World</v>
      </c>
      <c r="C59" s="217" t="str">
        <f t="shared" si="2"/>
        <v>Wind</v>
      </c>
      <c r="D59" s="212">
        <f ca="1">OFFSET('Facility Detail'!$A$1,MATCH($A59,'Facility Detail'!$A:$A,0)+nOffsetContrib,COLUMN()-1)</f>
        <v>0</v>
      </c>
      <c r="E59" s="213">
        <f ca="1">OFFSET('Facility Detail'!$A$1,MATCH($A59,'Facility Detail'!$A:$A,0)+nOffsetContrib,COLUMN()-1)</f>
        <v>21727</v>
      </c>
      <c r="F59" s="213">
        <f ca="1">OFFSET('Facility Detail'!$A$1,MATCH($A59,'Facility Detail'!$A:$A,0)+nOffsetContrib,COLUMN()-1)</f>
        <v>0</v>
      </c>
      <c r="G59" s="213">
        <f ca="1">OFFSET('Facility Detail'!$A$1,MATCH($A59,'Facility Detail'!$A:$A,0)+nOffsetContrib,COLUMN()-1)</f>
        <v>0</v>
      </c>
      <c r="H59" s="214">
        <f ca="1">OFFSET('Facility Detail'!$A$1,MATCH($A59,'Facility Detail'!$A:$A,0)+nOffsetContrib,COLUMN()-1)</f>
        <v>0</v>
      </c>
    </row>
    <row r="60" spans="1:8" x14ac:dyDescent="0.25">
      <c r="A60">
        <v>42</v>
      </c>
      <c r="B60" s="217" t="str">
        <f t="shared" si="2"/>
        <v>Tuana Gulch Wind Park, LLC - Tuana Gulch Wind Park</v>
      </c>
      <c r="C60" s="217" t="str">
        <f t="shared" si="2"/>
        <v>Wind</v>
      </c>
      <c r="D60" s="212">
        <f ca="1">OFFSET('Facility Detail'!$A$1,MATCH($A60,'Facility Detail'!$A:$A,0)+nOffsetContrib,COLUMN()-1)</f>
        <v>0</v>
      </c>
      <c r="E60" s="213">
        <f ca="1">OFFSET('Facility Detail'!$A$1,MATCH($A60,'Facility Detail'!$A:$A,0)+nOffsetContrib,COLUMN()-1)</f>
        <v>7912</v>
      </c>
      <c r="F60" s="213">
        <f ca="1">OFFSET('Facility Detail'!$A$1,MATCH($A60,'Facility Detail'!$A:$A,0)+nOffsetContrib,COLUMN()-1)</f>
        <v>0</v>
      </c>
      <c r="G60" s="213">
        <f ca="1">OFFSET('Facility Detail'!$A$1,MATCH($A60,'Facility Detail'!$A:$A,0)+nOffsetContrib,COLUMN()-1)</f>
        <v>0</v>
      </c>
      <c r="H60" s="214">
        <f ca="1">OFFSET('Facility Detail'!$A$1,MATCH($A60,'Facility Detail'!$A:$A,0)+nOffsetContrib,COLUMN()-1)</f>
        <v>0</v>
      </c>
    </row>
    <row r="61" spans="1:8" x14ac:dyDescent="0.25">
      <c r="A61">
        <v>43</v>
      </c>
      <c r="B61" s="217" t="str">
        <f t="shared" si="2"/>
        <v>Tuana Springs Energy, LLC - Tuana Springs</v>
      </c>
      <c r="C61" s="217" t="str">
        <f t="shared" si="2"/>
        <v>Wind</v>
      </c>
      <c r="D61" s="212">
        <f ca="1">OFFSET('Facility Detail'!$A$1,MATCH($A61,'Facility Detail'!$A:$A,0)+nOffsetContrib,COLUMN()-1)</f>
        <v>0</v>
      </c>
      <c r="E61" s="213">
        <f ca="1">OFFSET('Facility Detail'!$A$1,MATCH($A61,'Facility Detail'!$A:$A,0)+nOffsetContrib,COLUMN()-1)</f>
        <v>40105</v>
      </c>
      <c r="F61" s="213">
        <f ca="1">OFFSET('Facility Detail'!$A$1,MATCH($A61,'Facility Detail'!$A:$A,0)+nOffsetContrib,COLUMN()-1)</f>
        <v>0</v>
      </c>
      <c r="G61" s="213">
        <f ca="1">OFFSET('Facility Detail'!$A$1,MATCH($A61,'Facility Detail'!$A:$A,0)+nOffsetContrib,COLUMN()-1)</f>
        <v>0</v>
      </c>
      <c r="H61" s="214">
        <f ca="1">OFFSET('Facility Detail'!$A$1,MATCH($A61,'Facility Detail'!$A:$A,0)+nOffsetContrib,COLUMN()-1)</f>
        <v>0</v>
      </c>
    </row>
    <row r="62" spans="1:8" x14ac:dyDescent="0.25">
      <c r="A62">
        <v>44</v>
      </c>
      <c r="B62" s="217" t="str">
        <f t="shared" si="2"/>
        <v>White Creek Wind 1 - White Creek</v>
      </c>
      <c r="C62" s="217" t="str">
        <f t="shared" si="2"/>
        <v>Wind</v>
      </c>
      <c r="D62" s="212">
        <f ca="1">OFFSET('Facility Detail'!$A$1,MATCH($A62,'Facility Detail'!$A:$A,0)+nOffsetContrib,COLUMN()-1)</f>
        <v>0</v>
      </c>
      <c r="E62" s="213">
        <f ca="1">OFFSET('Facility Detail'!$A$1,MATCH($A62,'Facility Detail'!$A:$A,0)+nOffsetContrib,COLUMN()-1)</f>
        <v>4124</v>
      </c>
      <c r="F62" s="213">
        <f ca="1">OFFSET('Facility Detail'!$A$1,MATCH($A62,'Facility Detail'!$A:$A,0)+nOffsetContrib,COLUMN()-1)</f>
        <v>0</v>
      </c>
      <c r="G62" s="213">
        <f ca="1">OFFSET('Facility Detail'!$A$1,MATCH($A62,'Facility Detail'!$A:$A,0)+nOffsetContrib,COLUMN()-1)</f>
        <v>0</v>
      </c>
      <c r="H62" s="214">
        <f ca="1">OFFSET('Facility Detail'!$A$1,MATCH($A62,'Facility Detail'!$A:$A,0)+nOffsetContrib,COLUMN()-1)</f>
        <v>0</v>
      </c>
    </row>
    <row r="63" spans="1:8" x14ac:dyDescent="0.25">
      <c r="A63">
        <v>45</v>
      </c>
      <c r="B63" s="217" t="s">
        <v>45</v>
      </c>
      <c r="C63" s="217"/>
      <c r="D63" s="212"/>
      <c r="E63" s="213"/>
      <c r="F63" s="213"/>
      <c r="G63" s="213"/>
      <c r="H63" s="214"/>
    </row>
    <row r="64" spans="1:8" x14ac:dyDescent="0.25">
      <c r="A64">
        <v>46</v>
      </c>
      <c r="B64" s="217" t="s">
        <v>48</v>
      </c>
      <c r="C64" s="217"/>
      <c r="D64" s="212"/>
      <c r="E64" s="213"/>
      <c r="F64" s="213"/>
      <c r="G64" s="213"/>
      <c r="H64" s="214"/>
    </row>
    <row r="65" spans="1:8" x14ac:dyDescent="0.25">
      <c r="A65">
        <v>47</v>
      </c>
      <c r="B65" s="217" t="s">
        <v>55</v>
      </c>
      <c r="C65" s="217"/>
      <c r="D65" s="212"/>
      <c r="E65" s="213"/>
      <c r="F65" s="213"/>
      <c r="G65" s="213"/>
      <c r="H65" s="214"/>
    </row>
    <row r="66" spans="1:8" x14ac:dyDescent="0.25">
      <c r="A66">
        <v>48</v>
      </c>
      <c r="B66" s="217" t="s">
        <v>4234</v>
      </c>
      <c r="C66" s="217"/>
      <c r="D66" s="212"/>
      <c r="E66" s="213"/>
      <c r="F66" s="213"/>
      <c r="G66" s="213"/>
      <c r="H66" s="214"/>
    </row>
    <row r="67" spans="1:8" x14ac:dyDescent="0.25">
      <c r="A67">
        <v>49</v>
      </c>
      <c r="B67" s="217" t="s">
        <v>4231</v>
      </c>
      <c r="C67" s="217"/>
      <c r="D67" s="212"/>
      <c r="E67" s="213"/>
      <c r="F67" s="213"/>
      <c r="G67" s="213"/>
      <c r="H67" s="214"/>
    </row>
    <row r="68" spans="1:8" x14ac:dyDescent="0.25">
      <c r="B68" s="217"/>
      <c r="C68" s="217"/>
      <c r="D68" s="212"/>
      <c r="E68" s="213"/>
      <c r="F68" s="213"/>
      <c r="G68" s="213"/>
      <c r="H68" s="214"/>
    </row>
    <row r="69" spans="1:8" x14ac:dyDescent="0.25">
      <c r="B69" s="237" t="s">
        <v>103</v>
      </c>
      <c r="C69" s="237"/>
      <c r="D69" s="238"/>
      <c r="E69" s="239"/>
      <c r="F69" s="239"/>
      <c r="G69" s="239"/>
      <c r="H69" s="240"/>
    </row>
    <row r="70" spans="1:8" x14ac:dyDescent="0.25">
      <c r="B70" s="191"/>
      <c r="C70" s="191"/>
      <c r="D70" s="215"/>
      <c r="E70" s="215"/>
      <c r="F70" s="215"/>
      <c r="G70" s="215"/>
      <c r="H70" s="215"/>
    </row>
    <row r="71" spans="1:8" ht="15.75" x14ac:dyDescent="0.25">
      <c r="D71" s="210">
        <f ca="1">SUM(D19:D69)</f>
        <v>1890612</v>
      </c>
      <c r="E71" s="210">
        <f ca="1">SUM(E19:E69)</f>
        <v>3114782</v>
      </c>
      <c r="F71" s="210">
        <f ca="1">SUM(F19:F69)</f>
        <v>3069109</v>
      </c>
      <c r="G71" s="210">
        <f ca="1">SUM(G19:G69)</f>
        <v>3084363</v>
      </c>
      <c r="H71" s="210">
        <f ca="1">SUM(H19:H69)</f>
        <v>5220760</v>
      </c>
    </row>
    <row r="72" spans="1:8" x14ac:dyDescent="0.25">
      <c r="C72" s="199" t="s">
        <v>4224</v>
      </c>
      <c r="D72" s="196">
        <f ca="1">D14-D71</f>
        <v>0</v>
      </c>
      <c r="E72" s="196">
        <f ca="1">E14-E71</f>
        <v>0</v>
      </c>
      <c r="F72" s="196">
        <f ca="1">F14-F71</f>
        <v>0</v>
      </c>
      <c r="G72" s="196">
        <f ca="1">G14-G71</f>
        <v>0</v>
      </c>
      <c r="H72" s="196">
        <f ca="1">H14-H71</f>
        <v>0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0767C83BA1084DA412E8E6B4321F6F" ma:contentTypeVersion="24" ma:contentTypeDescription="" ma:contentTypeScope="" ma:versionID="461d486f9c25b2a340fcac321973a0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2023-06-01T07:00:00+00:00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230413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3336432-C6CA-4995-8139-BC762A6B4101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4AD20D5C-8BD0-4AF2-99FF-3271E8D1423B}"/>
</file>

<file path=customXml/itemProps3.xml><?xml version="1.0" encoding="utf-8"?>
<ds:datastoreItem xmlns:ds="http://schemas.openxmlformats.org/officeDocument/2006/customXml" ds:itemID="{52E957F3-ABAC-4178-87A4-08303C104BBD}"/>
</file>

<file path=customXml/itemProps4.xml><?xml version="1.0" encoding="utf-8"?>
<ds:datastoreItem xmlns:ds="http://schemas.openxmlformats.org/officeDocument/2006/customXml" ds:itemID="{2812066A-B8AF-4CD3-84F0-3CA29A80FBE2}"/>
</file>

<file path=customXml/itemProps5.xml><?xml version="1.0" encoding="utf-8"?>
<ds:datastoreItem xmlns:ds="http://schemas.openxmlformats.org/officeDocument/2006/customXml" ds:itemID="{1312A6DE-BF1E-4D17-AB42-7510D6DF7E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Inputs</vt:lpstr>
      <vt:lpstr>Facility Info</vt:lpstr>
      <vt:lpstr>Load + Need</vt:lpstr>
      <vt:lpstr>Total MWh</vt:lpstr>
      <vt:lpstr>Sales</vt:lpstr>
      <vt:lpstr>Transfers out</vt:lpstr>
      <vt:lpstr>Retirements</vt:lpstr>
      <vt:lpstr>Compliance Summary</vt:lpstr>
      <vt:lpstr>Facility Detail</vt:lpstr>
      <vt:lpstr>Generation Rollup</vt:lpstr>
      <vt:lpstr>Facilities</vt:lpstr>
      <vt:lpstr>FacilityTypes</vt:lpstr>
      <vt:lpstr>LaborBonus</vt:lpstr>
      <vt:lpstr>nApprenticeshipBonus</vt:lpstr>
      <vt:lpstr>nDistributedGenerationBonus</vt:lpstr>
      <vt:lpstr>nOffsetContrib</vt:lpstr>
      <vt:lpstr>nReportingYear</vt:lpstr>
      <vt:lpstr>sumSales</vt:lpstr>
      <vt:lpstr>sumTotalMWh</vt:lpstr>
      <vt:lpstr>tblAdjSales</vt:lpstr>
      <vt:lpstr>tblFacility</vt:lpstr>
      <vt:lpstr>tblQtyRequired</vt:lpstr>
      <vt:lpstr>tblSales</vt:lpstr>
      <vt:lpstr>tblTotalMWh</vt:lpstr>
      <vt:lpstr>tvFacility</vt:lpstr>
      <vt:lpstr>tvSales</vt:lpstr>
      <vt:lpstr>tvTotalMWh</vt:lpstr>
      <vt:lpstr>tvYear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Leyerle, Chris</dc:creator>
  <cp:lastModifiedBy>Booth, Avery (UTC)</cp:lastModifiedBy>
  <dcterms:created xsi:type="dcterms:W3CDTF">2022-04-21T15:53:10Z</dcterms:created>
  <dcterms:modified xsi:type="dcterms:W3CDTF">2023-06-02T16:25:21Z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0x0101006E56B4D1795A2E4DB2F0B01679ED314A007A0767C83BA1084DA412E8E6B4321F6F</vt:lpwstr>
  </property>
  <property fmtid="{D5CDD505-2E9C-101B-9397-08002B2CF9AE}" pid="3" name="_docset_NoMedatataSyncRequired">
    <vt:lpwstr>False</vt:lpwstr>
  </property>
</Properties>
</file>