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9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240" yWindow="120" windowWidth="18192" windowHeight="11496" tabRatio="792" firstSheet="1" activeTab="1"/>
  </bookViews>
  <sheets>
    <sheet name="_com.sap.ip.bi.xl.hiddensheet" sheetId="40" state="veryHidden" r:id="rId1"/>
    <sheet name="Lead 3.05 " sheetId="1" r:id="rId2"/>
    <sheet name="SOG 12ME Dec 22" sheetId="54" r:id="rId3"/>
    <sheet name="Schedule 129" sheetId="49" r:id="rId4"/>
    <sheet name="Schedule 120" sheetId="50" r:id="rId5"/>
    <sheet name="Schedule 140" sheetId="51" r:id="rId6"/>
    <sheet name="Schedule 106" sheetId="48" r:id="rId7"/>
    <sheet name="SC 142 Decoup" sheetId="35" r:id="rId8"/>
    <sheet name="SC 137 Carbon " sheetId="56" r:id="rId9"/>
    <sheet name="Sch 137 Carbon Offset " sheetId="60" r:id="rId10"/>
    <sheet name="Sch 138 RNC Rev" sheetId="64" r:id="rId11"/>
    <sheet name="Sch 138 RNG" sheetId="63" r:id="rId12"/>
    <sheet name="SOEG Muni Tax " sheetId="58" r:id="rId13"/>
    <sheet name="SOEG Mu Tx Wtr Htr " sheetId="59" r:id="rId14"/>
    <sheet name="CF" sheetId="52" r:id="rId15"/>
  </sheets>
  <externalReferences>
    <externalReference r:id="rId1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2">'SOG 12ME Dec 22'!$A$1:$W$74</definedName>
    <definedName name="SAPBEXhrIndnt">"Wide"</definedName>
    <definedName name="SAPCrosstab1" localSheetId="13">'SOEG Mu Tx Wtr Htr '!$B$4:$S$11</definedName>
    <definedName name="SAPCrosstab1">'Sch 138 RNC Rev'!$B$2:$E$6</definedName>
    <definedName name="SAPsysID">"708C5W7SBKP804JT78WJ0JNKI"</definedName>
    <definedName name="SAPwbID">"ARS"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B22" i="35" l="1"/>
  <c r="B18" i="35"/>
  <c r="D10" i="48"/>
  <c r="A27" i="1"/>
  <c r="A19" i="1"/>
  <c r="D51" i="1"/>
  <c r="D52" i="1"/>
  <c r="C12" i="63"/>
  <c r="D50" i="1"/>
  <c r="A59" i="1"/>
  <c r="A58" i="1"/>
  <c r="A57" i="1"/>
  <c r="A56" i="1"/>
  <c r="A55" i="1"/>
  <c r="A54" i="1"/>
  <c r="A53" i="1"/>
  <c r="A52" i="1"/>
  <c r="A51" i="1"/>
  <c r="A50" i="1"/>
  <c r="D53" i="1"/>
  <c r="D27" i="1"/>
  <c r="D19" i="1"/>
  <c r="C12" i="60"/>
  <c r="C15" i="63"/>
  <c r="D21" i="1"/>
  <c r="D29" i="1"/>
  <c r="D54" i="1"/>
  <c r="D46" i="1"/>
  <c r="D47" i="1"/>
  <c r="D48" i="1"/>
  <c r="D49" i="1"/>
  <c r="C13" i="60"/>
  <c r="D26" i="1"/>
  <c r="D30" i="1"/>
  <c r="D22" i="1"/>
  <c r="D18" i="1"/>
  <c r="B17" i="35"/>
  <c r="I68" i="54"/>
  <c r="K68" i="54"/>
  <c r="I67" i="54"/>
  <c r="K67" i="54"/>
  <c r="O60" i="54"/>
  <c r="Q60" i="54"/>
  <c r="U12" i="54"/>
  <c r="O54" i="54"/>
  <c r="O53" i="54"/>
  <c r="Q53" i="54"/>
  <c r="M56" i="54"/>
  <c r="I52" i="54"/>
  <c r="D16" i="1"/>
  <c r="D14" i="1"/>
  <c r="D15" i="1"/>
  <c r="K32" i="54"/>
  <c r="I32" i="54"/>
  <c r="O32" i="54"/>
  <c r="Q32" i="54"/>
  <c r="I26" i="54"/>
  <c r="O25" i="54"/>
  <c r="O18" i="54"/>
  <c r="Q18" i="54"/>
  <c r="W18" i="54"/>
  <c r="I18" i="54"/>
  <c r="W17" i="54"/>
  <c r="U17" i="54"/>
  <c r="E20" i="54"/>
  <c r="O12" i="54"/>
  <c r="Q12" i="54"/>
  <c r="O11" i="54"/>
  <c r="W11" i="54"/>
  <c r="U11" i="54"/>
  <c r="S10" i="54"/>
  <c r="W10" i="54"/>
  <c r="I10" i="54"/>
  <c r="O67" i="54"/>
  <c r="I59" i="54"/>
  <c r="K59" i="54"/>
  <c r="M62" i="54"/>
  <c r="Q67" i="54"/>
  <c r="E70" i="54"/>
  <c r="I70" i="54"/>
  <c r="K70" i="54"/>
  <c r="S18" i="54"/>
  <c r="W25" i="54"/>
  <c r="I33" i="54"/>
  <c r="K33" i="54"/>
  <c r="O59" i="54"/>
  <c r="Q59" i="54"/>
  <c r="E62" i="54"/>
  <c r="S20" i="54"/>
  <c r="O62" i="54"/>
  <c r="A13" i="1"/>
  <c r="A14" i="1"/>
  <c r="A15" i="1"/>
  <c r="A16" i="1"/>
  <c r="A17" i="1"/>
  <c r="A18" i="1"/>
  <c r="A21" i="1"/>
  <c r="A22" i="1"/>
  <c r="A23" i="1"/>
  <c r="A24" i="1"/>
  <c r="A25" i="1"/>
  <c r="A26" i="1"/>
  <c r="A20" i="1"/>
  <c r="A28" i="1"/>
  <c r="A29" i="1"/>
  <c r="A30" i="1"/>
  <c r="A31" i="1"/>
  <c r="A32" i="1"/>
  <c r="A33" i="1"/>
  <c r="A34" i="1"/>
  <c r="A35" i="1"/>
  <c r="A36" i="1"/>
  <c r="C20" i="1"/>
  <c r="B20" i="35"/>
  <c r="C17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2" i="1"/>
  <c r="B6" i="51"/>
  <c r="D44" i="1"/>
  <c r="D43" i="1"/>
  <c r="D42" i="1"/>
  <c r="D28" i="1"/>
  <c r="D45" i="1"/>
  <c r="D17" i="1" s="1"/>
  <c r="S26" i="54"/>
  <c r="G70" i="54"/>
  <c r="S11" i="54"/>
  <c r="O26" i="54"/>
  <c r="Q26" i="54"/>
  <c r="M28" i="54"/>
  <c r="M70" i="54"/>
  <c r="W28" i="54"/>
  <c r="O70" i="54"/>
  <c r="Q70" i="54"/>
  <c r="K26" i="54"/>
  <c r="O33" i="54"/>
  <c r="Q33" i="54"/>
  <c r="M20" i="54"/>
  <c r="O52" i="54"/>
  <c r="Q52" i="54"/>
  <c r="W12" i="54"/>
  <c r="I54" i="54"/>
  <c r="K54" i="54"/>
  <c r="O68" i="54"/>
  <c r="Q68" i="54"/>
  <c r="M64" i="54"/>
  <c r="M72" i="54"/>
  <c r="Q62" i="54"/>
  <c r="W20" i="54"/>
  <c r="K52" i="54"/>
  <c r="U25" i="54"/>
  <c r="S12" i="54"/>
  <c r="E56" i="54"/>
  <c r="O56" i="54"/>
  <c r="Q56" i="54"/>
  <c r="I60" i="54"/>
  <c r="K60" i="54"/>
  <c r="I11" i="54"/>
  <c r="K11" i="54"/>
  <c r="W26" i="54"/>
  <c r="E14" i="54"/>
  <c r="E22" i="54"/>
  <c r="G62" i="54"/>
  <c r="I62" i="54"/>
  <c r="I12" i="54"/>
  <c r="K12" i="54"/>
  <c r="U26" i="54"/>
  <c r="G56" i="54"/>
  <c r="S14" i="54"/>
  <c r="I56" i="54"/>
  <c r="E64" i="54"/>
  <c r="S22" i="54"/>
  <c r="K56" i="54"/>
  <c r="O64" i="54"/>
  <c r="Q64" i="54"/>
  <c r="E72" i="54"/>
  <c r="Q54" i="54"/>
  <c r="K18" i="54"/>
  <c r="K10" i="54"/>
  <c r="I20" i="54"/>
  <c r="O20" i="54"/>
  <c r="Q20" i="54"/>
  <c r="O72" i="54"/>
  <c r="Q72" i="54"/>
  <c r="Q25" i="54"/>
  <c r="G64" i="54"/>
  <c r="U10" i="54"/>
  <c r="O10" i="54"/>
  <c r="Q10" i="54"/>
  <c r="S17" i="54"/>
  <c r="G14" i="54"/>
  <c r="U14" i="54"/>
  <c r="O17" i="54"/>
  <c r="Q17" i="54"/>
  <c r="S25" i="54"/>
  <c r="I53" i="54"/>
  <c r="K53" i="54"/>
  <c r="O14" i="54"/>
  <c r="K62" i="54"/>
  <c r="E28" i="54"/>
  <c r="S28" i="54"/>
  <c r="I25" i="54"/>
  <c r="K25" i="54"/>
  <c r="Q11" i="54"/>
  <c r="G20" i="54"/>
  <c r="G28" i="54"/>
  <c r="U18" i="54"/>
  <c r="I17" i="54"/>
  <c r="K17" i="54"/>
  <c r="M14" i="54"/>
  <c r="K20" i="54"/>
  <c r="U20" i="54"/>
  <c r="G72" i="54"/>
  <c r="I64" i="54"/>
  <c r="K64" i="54"/>
  <c r="U22" i="54"/>
  <c r="U28" i="54"/>
  <c r="W14" i="54"/>
  <c r="Q14" i="54"/>
  <c r="M22" i="54"/>
  <c r="G22" i="54"/>
  <c r="I14" i="54"/>
  <c r="K14" i="54"/>
  <c r="O28" i="54"/>
  <c r="Q28" i="54"/>
  <c r="I28" i="54"/>
  <c r="K28" i="54"/>
  <c r="E30" i="54"/>
  <c r="I72" i="54"/>
  <c r="K72" i="54"/>
  <c r="M30" i="54"/>
  <c r="W22" i="54"/>
  <c r="O22" i="54"/>
  <c r="Q22" i="54"/>
  <c r="O30" i="54"/>
  <c r="E35" i="54"/>
  <c r="S30" i="54"/>
  <c r="G30" i="54"/>
  <c r="I22" i="54"/>
  <c r="K22" i="54"/>
  <c r="G35" i="54"/>
  <c r="K30" i="54"/>
  <c r="M35" i="54"/>
  <c r="Q30" i="54"/>
  <c r="W30" i="54"/>
  <c r="I35" i="54"/>
  <c r="O35" i="54"/>
  <c r="U30" i="54"/>
  <c r="I30" i="54"/>
  <c r="Q35" i="54"/>
  <c r="K35" i="54"/>
  <c r="D20" i="1"/>
  <c r="D31" i="1"/>
  <c r="D23" i="1" l="1"/>
  <c r="D33" i="1" s="1"/>
  <c r="D55" i="1"/>
  <c r="C36" i="1" l="1"/>
  <c r="D36" i="1" s="1"/>
  <c r="C38" i="1"/>
  <c r="D38" i="1" s="1"/>
  <c r="C37" i="1"/>
  <c r="D37" i="1" s="1"/>
  <c r="D39" i="1" l="1"/>
  <c r="D57" i="1" s="1"/>
  <c r="D58" i="1" s="1"/>
  <c r="D59" i="1" s="1"/>
</calcChain>
</file>

<file path=xl/sharedStrings.xml><?xml version="1.0" encoding="utf-8"?>
<sst xmlns="http://schemas.openxmlformats.org/spreadsheetml/2006/main" count="461" uniqueCount="246">
  <si>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</si>
  <si>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</si>
  <si>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</si>
  <si>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</si>
  <si>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</si>
  <si>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</si>
  <si>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</si>
  <si>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</si>
  <si>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</si>
  <si>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</si>
  <si>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</si>
  <si>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</si>
  <si>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</si>
  <si>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</si>
  <si>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</si>
  <si>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</si>
  <si>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</si>
  <si>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</si>
  <si>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</si>
  <si>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</si>
  <si>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</si>
  <si>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</si>
  <si>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</si>
  <si>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</si>
  <si>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</si>
  <si>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</si>
  <si>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</si>
  <si>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</si>
  <si>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</si>
  <si>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</si>
  <si>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</si>
  <si>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</si>
  <si>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/>
  </si>
  <si>
    <t>Overall Result</t>
  </si>
  <si>
    <t>Fiscal year/period</t>
  </si>
  <si>
    <t>Total Billed Amount Incl Tax</t>
  </si>
  <si>
    <t>Division</t>
  </si>
  <si>
    <t>Statistical Rate</t>
  </si>
  <si>
    <t>Result</t>
  </si>
  <si>
    <t>GSC_137</t>
  </si>
  <si>
    <t>GSR_137</t>
  </si>
  <si>
    <t>Rate Category</t>
  </si>
  <si>
    <t>GSU_FFSTAT</t>
  </si>
  <si>
    <t>GSR_FFSTAT</t>
  </si>
  <si>
    <t>GSC_FFSTAT</t>
  </si>
  <si>
    <t>GST_FFSTAT</t>
  </si>
  <si>
    <t>COMMISSION BASIS REPORT</t>
  </si>
  <si>
    <t>90800407  4400-Cust Asst Exp-Consr Trckr Amort-Gas</t>
  </si>
  <si>
    <t>40810304  Property Taxes-Washington-Gas</t>
  </si>
  <si>
    <t>40810307  Prop Tax Sch140 Tracker Amort Defer -Gas</t>
  </si>
  <si>
    <t>90800350  4465 - Low Income Program  - Gas</t>
  </si>
  <si>
    <t>Act. Costs</t>
  </si>
  <si>
    <t>Decoupling Revenue</t>
  </si>
  <si>
    <t>Orders</t>
  </si>
  <si>
    <t>Conversion Factor Before FIT</t>
  </si>
  <si>
    <t>SUMMARY OF GAS OPERATING REVENUE &amp; THERM SALES</t>
  </si>
  <si>
    <t>INCREASE (DECREASE)</t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</si>
  <si>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</si>
  <si>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</si>
  <si>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</si>
  <si>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</si>
  <si>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</si>
  <si>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</si>
  <si>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</si>
  <si>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</si>
  <si>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</si>
  <si>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</si>
  <si>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</si>
  <si>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</si>
  <si>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</si>
  <si>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</si>
  <si>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</si>
  <si>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</si>
  <si>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</si>
  <si>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</si>
  <si>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</si>
  <si>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</si>
  <si>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</si>
  <si>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</si>
  <si>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</si>
  <si>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</si>
  <si>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</si>
  <si>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</si>
  <si>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</si>
  <si>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</si>
  <si>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</si>
  <si>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</si>
  <si>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</si>
  <si>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$</t>
  </si>
  <si>
    <t xml:space="preserve">     49500063  G Decoup Rev Schedule 31 &amp; 31T</t>
  </si>
  <si>
    <t xml:space="preserve">     49500064  G Decoup Rev 41, 41T, 86 &amp; 86T</t>
  </si>
  <si>
    <t xml:space="preserve">     49500066  G Decoup Amort Sch 142 - Sch 31 &amp; 31T in</t>
  </si>
  <si>
    <t xml:space="preserve">     49500067  G Decoup Amort Sch 142-Sch 41,41T,86,86T</t>
  </si>
  <si>
    <t xml:space="preserve">     49500102  9900-Gas Residential Decoupling Revenue</t>
  </si>
  <si>
    <t xml:space="preserve">     49500122  9900- Amort Sch 142 Gas Resid in Rates</t>
  </si>
  <si>
    <t>**** Total</t>
  </si>
  <si>
    <t>Amount</t>
  </si>
  <si>
    <t>PGA Deferral - Demand - Purch Gas Cost</t>
  </si>
  <si>
    <t>PGA Deferral - Commodity -Purch Gas Cos</t>
  </si>
  <si>
    <t>PGA Deferral - PGA Amort -Purch Gas Cos</t>
  </si>
  <si>
    <t>PGA Deferral - PGA Amort (Demand)</t>
  </si>
  <si>
    <t>PGA Deferral - PGA Amort (Commodity)</t>
  </si>
  <si>
    <t>PGA Deferral - PGA Amort Nov19-Oct21</t>
  </si>
  <si>
    <t>Gas</t>
  </si>
  <si>
    <t>SCH_031GC</t>
  </si>
  <si>
    <t>Natural Gas Commercial General Service</t>
  </si>
  <si>
    <t>SCH_041GC</t>
  </si>
  <si>
    <t>Natural Gas Large Vol. High Load Factor</t>
  </si>
  <si>
    <t>SCH_085GC</t>
  </si>
  <si>
    <t>Natural Gas Inter Service w/ Firm Option</t>
  </si>
  <si>
    <t>SCH_086GC</t>
  </si>
  <si>
    <t>Nat Gas Limit Inter Serv w/ Firm Option</t>
  </si>
  <si>
    <t>SCH_087GC</t>
  </si>
  <si>
    <t>Nat Gas Non-Ex Inter Serv w/ Firm Option</t>
  </si>
  <si>
    <t>SCH_031GTC</t>
  </si>
  <si>
    <t>NGDS Transportation Service Firm Com</t>
  </si>
  <si>
    <t>SCH_041GTC</t>
  </si>
  <si>
    <t>NGDS Transportation Service Firm LVHLF</t>
  </si>
  <si>
    <t>SCH_085GTC</t>
  </si>
  <si>
    <t>NGDS Trans Service Inter. w/ Firm Option</t>
  </si>
  <si>
    <t>SCH_086GTC</t>
  </si>
  <si>
    <t>NGDS Trans Service Limited Inter w/ Firm</t>
  </si>
  <si>
    <t>SCH_087GTC</t>
  </si>
  <si>
    <t>NGDS Trans Serv Non-Excl Inter w/ Firm</t>
  </si>
  <si>
    <t>SCH_031GI</t>
  </si>
  <si>
    <t>Natural Gas Industrial General Service</t>
  </si>
  <si>
    <t>SCH_041GI</t>
  </si>
  <si>
    <t>SCH_085GI</t>
  </si>
  <si>
    <t>SCH_086GI</t>
  </si>
  <si>
    <t>SCH_041GTI</t>
  </si>
  <si>
    <t>SCH_085GTI</t>
  </si>
  <si>
    <t>SCH_086GTI</t>
  </si>
  <si>
    <t>SCH_087GTI</t>
  </si>
  <si>
    <t>SCH_099GT</t>
  </si>
  <si>
    <t>NGDS Transportation Service Special</t>
  </si>
  <si>
    <t>SCH_016GR</t>
  </si>
  <si>
    <t>Natural Gas Lighting Service</t>
  </si>
  <si>
    <t>SCH_023G</t>
  </si>
  <si>
    <t>Natural Gas Residential General Service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</si>
  <si>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</si>
  <si>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</si>
  <si>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</si>
  <si>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</si>
  <si>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</si>
  <si>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</si>
  <si>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ZRW_ZO12</t>
  </si>
  <si>
    <t>Order Group 8051</t>
  </si>
  <si>
    <t>PGA Deferral – PGA Amort May19-May20</t>
  </si>
  <si>
    <t>SALES TO CUSTOMERS:</t>
  </si>
  <si>
    <t>OTHER OPERATING REVENUES:</t>
  </si>
  <si>
    <t>TOTAL INCREASE (DECREASE) SALES TO CUSTOMERS</t>
  </si>
  <si>
    <t>TOTAL INCREASE (DECREASE) OTHER OPERATING REVENUES</t>
  </si>
  <si>
    <t xml:space="preserve"> PURCHASED GAS</t>
  </si>
  <si>
    <t>CONSERVATION AMORTIZATION</t>
  </si>
  <si>
    <t>CUSTOMER SERVICE EXPENSES</t>
  </si>
  <si>
    <t>TAXES OTHER THAN F.I.T.</t>
  </si>
  <si>
    <t>ADMIN &amp; GENERAL EXPENSE</t>
  </si>
  <si>
    <t>90800313 PTAX</t>
  </si>
  <si>
    <t>90800313 CUST SERV</t>
  </si>
  <si>
    <t>90800313  9810-Cust Assist-Carbon Offset Sch-137-G</t>
  </si>
  <si>
    <t>90900313  9810 -Cust Promo-Carbon Offset Sch-137-G</t>
  </si>
  <si>
    <t>80500022  9810 - Carbon Offset Gas</t>
  </si>
  <si>
    <t>49500012  4430-Other Gas Reven-Carbon Offset Progm</t>
  </si>
  <si>
    <t>INCREASE (DECREASE) FIT  (LINE 47 * 21%)</t>
  </si>
  <si>
    <t>PUGET SOUND ENERGY-GAS</t>
  </si>
  <si>
    <t>CONVERSION FACTOR</t>
  </si>
  <si>
    <t>FOR THE TWELVE MONTHS ENDED DECEMBER 31, 2018</t>
  </si>
  <si>
    <t>2019 GENERAL RATE CASE</t>
  </si>
  <si>
    <t>%'s</t>
  </si>
  <si>
    <t>RATE</t>
  </si>
  <si>
    <t>BAD DEBTS</t>
  </si>
  <si>
    <t>SUM OF TAXES OTHER</t>
  </si>
  <si>
    <t>CONVERSION FACTOR EXCLUDING FEDERAL INCOME TAX ( 1 - LINE 5)</t>
  </si>
  <si>
    <t xml:space="preserve">FEDERAL INCOME TAX </t>
  </si>
  <si>
    <t xml:space="preserve">CONVERSION FACTOR INCL FEDERAL INCOME TAX ( LINE 5 + LINE 8 ) </t>
  </si>
  <si>
    <t>STATE UTILITY TAX - NET OF BAD DEBTS ( 3.852% - ( LINE 1 * 3.852%) )</t>
  </si>
  <si>
    <t>90800313 A&amp;G</t>
  </si>
  <si>
    <t>90900313 CUST SERV</t>
  </si>
  <si>
    <t>PGA</t>
  </si>
  <si>
    <t>OOR</t>
  </si>
  <si>
    <t>Order</t>
  </si>
  <si>
    <t xml:space="preserve"> FOR THE TWELVE MONTHS ENDED DECEMBER 31, 2022</t>
  </si>
  <si>
    <t>ZRW_Zo12</t>
  </si>
  <si>
    <t>Order Group: 908CA</t>
  </si>
  <si>
    <t>Order Group: 4081</t>
  </si>
  <si>
    <t xml:space="preserve">REMOVE 141X </t>
  </si>
  <si>
    <t>Order Group:  DECOUP_GAS.3</t>
  </si>
  <si>
    <t>Order Group: 908G</t>
  </si>
  <si>
    <t>ECI_137</t>
  </si>
  <si>
    <t>ERES_137</t>
  </si>
  <si>
    <t>GST_137</t>
  </si>
  <si>
    <t>10</t>
  </si>
  <si>
    <t>Electric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</si>
  <si>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</si>
  <si>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</si>
  <si>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</si>
  <si>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</si>
  <si>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</si>
  <si>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</si>
  <si>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</si>
  <si>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</si>
  <si>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</si>
  <si>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</si>
  <si>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</si>
  <si>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</si>
  <si>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20</t>
  </si>
  <si>
    <t xml:space="preserve"> </t>
  </si>
  <si>
    <t>SCH_031GTI</t>
  </si>
  <si>
    <t>NGDS Transportation Service Firm Ind</t>
  </si>
  <si>
    <t>Filtered out water heater activity</t>
  </si>
  <si>
    <t xml:space="preserve">Filtered out lighting service to get only water heater activity. </t>
  </si>
  <si>
    <t>Order Group: 90800313, 909</t>
  </si>
  <si>
    <t>Amounts</t>
  </si>
  <si>
    <t>Order Group:  4081</t>
  </si>
  <si>
    <t>Municipal Taxes</t>
  </si>
  <si>
    <t>Description</t>
  </si>
  <si>
    <t>TWELVE MONTHS ENDED DECEMBER  31, 2022</t>
  </si>
  <si>
    <t>VARIANCE FROM 2021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</si>
  <si>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</si>
  <si>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</si>
  <si>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</si>
  <si>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</si>
  <si>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</si>
  <si>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</si>
  <si>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</si>
  <si>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</si>
  <si>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</si>
  <si>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</si>
  <si>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</si>
  <si>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</si>
  <si>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>KOb1</t>
  </si>
  <si>
    <t>12ME DEC 2022</t>
  </si>
  <si>
    <t>Payroll Taxes</t>
  </si>
  <si>
    <t>Benefits OH</t>
  </si>
  <si>
    <t>Other Gas Exp _ Vol RNG Offset Prg</t>
  </si>
  <si>
    <t>Vol RNG Promo</t>
  </si>
  <si>
    <t>Order: 90900307, 80400013, 90800306, 49500144</t>
  </si>
  <si>
    <t>Other Gas Rev - Vol RNG Program</t>
  </si>
  <si>
    <t>GSC_RNG</t>
  </si>
  <si>
    <t>GSR_RNG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</si>
  <si>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</si>
  <si>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</si>
  <si>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</si>
  <si>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Customer Service</t>
  </si>
  <si>
    <r>
      <t>REMOVE DECOUPLING SCH 142 REVENUE (</t>
    </r>
    <r>
      <rPr>
        <i/>
        <sz val="10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</si>
  <si>
    <r>
      <t>REMOVE 141X (</t>
    </r>
    <r>
      <rPr>
        <i/>
        <sz val="8"/>
        <color rgb="FF0000FF"/>
        <rFont val="Times New Roman"/>
        <family val="1"/>
      </rPr>
      <t>Amort, not tariff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</si>
</sst>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_(* #,##0_);_(* \(#,##0\);_(* &quot;-&quot;??_);_(@_)"/>
    <numFmt numFmtId="169" formatCode="_-* #,##0.00\ _D_M_-;\-* #,##0.00\ _D_M_-;_-* &quot;-&quot;??\ _D_M_-;_-@_-"/>
    <numFmt numFmtId="170" formatCode="###,000"/>
    <numFmt numFmtId="171" formatCode="0.00000%"/>
    <numFmt numFmtId="172" formatCode="_(* #,##0.000_);_(* \(#,##0.000\);_(* &quot;-&quot;???_);_(@_)"/>
    <numFmt numFmtId="173" formatCode="_(&quot;$&quot;* #,##0.000_);_(&quot;$&quot;* \(#,##0.000\);_(&quot;$&quot;* &quot;-&quot;???_);_(@_)"/>
    <numFmt numFmtId="174" formatCode="#,##0.00_-;#,##0.00\-;&quot; &quot;"/>
    <numFmt numFmtId="175" formatCode="_(#,##0.0%_);\(#,##0.0%\);_(#,##0.0%_);_(@_)"/>
    <numFmt numFmtId="176" formatCode="0.0%;\(0.0%\)"/>
    <numFmt numFmtId="177" formatCode="0.000"/>
    <numFmt numFmtId="178" formatCode="_(#,##0_);\(#,##0\);_(#,##0_);_(@_)"/>
    <numFmt numFmtId="179" formatCode="_-* #,##0\ _D_M_-;\-* #,##0\ _D_M_-;_-* &quot;-&quot;??\ _D_M_-;_-@_-"/>
    <numFmt numFmtId="180" formatCode="_(#,##0.00_);\(#,##0.00\);_(#,##0.00_);_(@_)"/>
    <numFmt numFmtId="181" formatCode="#,##0.00;\-#,##0.00;#,##0.00"/>
    <numFmt numFmtId="182" formatCode="0.0000%"/>
    <numFmt numFmtId="183" formatCode="_-* #,##0.00\ &quot;DM&quot;_-;\-* #,##0.00\ &quot;DM&quot;_-;_-* &quot;-&quot;??\ &quot;DM&quot;_-;_-@_-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rgb="FFDBE5F1"/>
      <name val="Verdana"/>
      <family val="2"/>
    </font>
    <font>
      <sz val="10"/>
      <name val="Courier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  <family val="3"/>
    </font>
    <font>
      <b/>
      <sz val="11"/>
      <color rgb="FF0000FF"/>
      <name val="Calibri"/>
      <family val="2"/>
      <scheme val="minor"/>
    </font>
    <font>
      <b/>
      <sz val="10"/>
      <color rgb="FF0000FF"/>
      <name val="Courier"/>
    </font>
    <font>
      <sz val="11"/>
      <color theme="1"/>
      <name val="Times New Roman"/>
      <family val="2"/>
    </font>
    <font>
      <b/>
      <u/>
      <sz val="10"/>
      <name val="Times New Roman"/>
      <family val="1"/>
    </font>
    <font>
      <i/>
      <sz val="10"/>
      <color rgb="FF0000FF"/>
      <name val="Times New Roman"/>
      <family val="1"/>
    </font>
    <font>
      <i/>
      <sz val="8"/>
      <color rgb="FF0000FF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51">
    <xf numFmtId="0" fontId="0" fillId="0" borderId="0"/>
    <xf numFmtId="170" fontId="12" fillId="0" borderId="8" applyNumberFormat="0" applyFill="0" applyBorder="0" applyAlignment="0" applyProtection="0">
      <alignment horizontal="right" vertical="center"/>
    </xf>
    <xf numFmtId="170" fontId="28" fillId="16" borderId="9" applyNumberFormat="0" applyBorder="0">
      <alignment horizontal="right" vertical="center"/>
      <protection locked="0"/>
    </xf>
    <xf numFmtId="170" fontId="29" fillId="16" borderId="8" applyNumberFormat="0" applyBorder="0">
      <alignment horizontal="right" vertical="center"/>
      <protection locked="0"/>
    </xf>
    <xf numFmtId="170" fontId="28" fillId="17" borderId="9" applyNumberFormat="0" applyProtection="0">
      <alignment horizontal="right" vertical="center"/>
    </xf>
    <xf numFmtId="0" fontId="15" fillId="17" borderId="9" applyNumberFormat="0" applyAlignment="0" applyProtection="0">
      <alignment horizontal="left" vertical="center" indent="1"/>
    </xf>
    <xf numFmtId="0" fontId="15" fillId="3" borderId="9" applyNumberFormat="0" applyAlignment="0">
      <alignment horizontal="left" vertical="center" indent="1"/>
      <protection locked="0"/>
    </xf>
    <xf numFmtId="0" fontId="15" fillId="3" borderId="9" applyNumberFormat="0" applyAlignment="0">
      <alignment horizontal="left" vertical="center" indent="1"/>
      <protection locked="0"/>
    </xf>
    <xf numFmtId="0" fontId="16" fillId="0" borderId="10" applyNumberFormat="0" applyBorder="0" applyAlignment="0" applyProtection="0"/>
    <xf numFmtId="0" fontId="15" fillId="0" borderId="10" applyNumberFormat="0" applyFill="0" applyBorder="0" applyAlignment="0" applyProtection="0"/>
    <xf numFmtId="0" fontId="14" fillId="17" borderId="9" applyNumberFormat="0" applyAlignment="0" applyProtection="0">
      <alignment horizontal="left" vertical="center" indent="1"/>
    </xf>
    <xf numFmtId="0" fontId="14" fillId="16" borderId="7" applyNumberFormat="0" applyAlignment="0" applyProtection="0">
      <alignment horizontal="left" vertical="center" indent="1"/>
    </xf>
    <xf numFmtId="0" fontId="14" fillId="15" borderId="7" applyNumberFormat="0" applyAlignment="0" applyProtection="0">
      <alignment horizontal="left" vertical="center" indent="1"/>
    </xf>
    <xf numFmtId="0" fontId="14" fillId="14" borderId="7" applyNumberFormat="0" applyAlignment="0" applyProtection="0">
      <alignment horizontal="left" vertical="center" indent="1"/>
    </xf>
    <xf numFmtId="0" fontId="14" fillId="13" borderId="7" applyNumberFormat="0" applyAlignment="0" applyProtection="0">
      <alignment horizontal="left" vertical="center" indent="1"/>
    </xf>
    <xf numFmtId="0" fontId="13" fillId="2" borderId="9" applyNumberFormat="0" applyAlignment="0" applyProtection="0">
      <alignment horizontal="left" vertical="center" indent="1"/>
    </xf>
    <xf numFmtId="170" fontId="12" fillId="18" borderId="7" applyNumberFormat="0" applyAlignment="0" applyProtection="0">
      <alignment horizontal="left" vertical="center" indent="1"/>
    </xf>
    <xf numFmtId="170" fontId="12" fillId="0" borderId="8" applyNumberFormat="0" applyFill="0" applyBorder="0" applyAlignment="0" applyProtection="0">
      <alignment horizontal="right" vertical="center"/>
    </xf>
    <xf numFmtId="0" fontId="11" fillId="0" borderId="13" applyNumberFormat="0" applyFont="0" applyFill="0" applyAlignment="0" applyProtection="0"/>
    <xf numFmtId="170" fontId="26" fillId="18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70" fontId="20" fillId="12" borderId="11" applyNumberFormat="0" applyBorder="0" applyAlignment="0" applyProtection="0">
      <alignment horizontal="right" vertical="center" indent="1"/>
    </xf>
    <xf numFmtId="170" fontId="20" fillId="11" borderId="11" applyNumberFormat="0" applyBorder="0" applyAlignment="0" applyProtection="0">
      <alignment horizontal="right" vertical="center" indent="1"/>
    </xf>
    <xf numFmtId="170" fontId="20" fillId="10" borderId="11" applyNumberFormat="0" applyBorder="0" applyAlignment="0" applyProtection="0">
      <alignment horizontal="right" vertical="center" indent="1"/>
    </xf>
    <xf numFmtId="170" fontId="19" fillId="9" borderId="11" applyNumberFormat="0" applyBorder="0" applyAlignment="0" applyProtection="0">
      <alignment horizontal="right" vertical="center" indent="1"/>
    </xf>
    <xf numFmtId="170" fontId="19" fillId="8" borderId="11" applyNumberFormat="0" applyBorder="0" applyAlignment="0" applyProtection="0">
      <alignment horizontal="right" vertical="center" indent="1"/>
    </xf>
    <xf numFmtId="170" fontId="19" fillId="7" borderId="11" applyNumberFormat="0" applyBorder="0" applyAlignment="0" applyProtection="0">
      <alignment horizontal="right" vertical="center" indent="1"/>
    </xf>
    <xf numFmtId="170" fontId="18" fillId="6" borderId="11" applyNumberFormat="0" applyBorder="0" applyAlignment="0" applyProtection="0">
      <alignment horizontal="right" vertical="center" indent="1"/>
    </xf>
    <xf numFmtId="170" fontId="18" fillId="5" borderId="11" applyNumberFormat="0" applyBorder="0" applyAlignment="0" applyProtection="0">
      <alignment horizontal="right" vertical="center" indent="1"/>
    </xf>
    <xf numFmtId="170" fontId="17" fillId="4" borderId="11" applyNumberFormat="0" applyBorder="0" applyAlignment="0" applyProtection="0">
      <alignment horizontal="right" vertical="center" indent="1"/>
    </xf>
    <xf numFmtId="170" fontId="13" fillId="16" borderId="9" applyNumberFormat="0" applyBorder="0">
      <alignment horizontal="right" vertical="center"/>
      <protection locked="0"/>
    </xf>
    <xf numFmtId="170" fontId="13" fillId="17" borderId="9" applyNumberFormat="0" applyProtection="0">
      <alignment horizontal="right" vertical="center"/>
    </xf>
    <xf numFmtId="0" fontId="14" fillId="3" borderId="9" applyNumberFormat="0" applyAlignment="0">
      <alignment horizontal="left" vertical="center" indent="1"/>
      <protection locked="0"/>
    </xf>
    <xf numFmtId="170" fontId="12" fillId="16" borderId="8" applyNumberFormat="0" applyBorder="0">
      <alignment horizontal="right" vertical="center"/>
      <protection locked="0"/>
    </xf>
    <xf numFmtId="0" fontId="14" fillId="17" borderId="9" applyNumberFormat="0" applyAlignment="0" applyProtection="0">
      <alignment horizontal="left" vertical="center" indent="1"/>
    </xf>
    <xf numFmtId="0" fontId="14" fillId="3" borderId="9" applyNumberFormat="0" applyAlignment="0">
      <alignment horizontal="left" vertical="center" indent="1"/>
      <protection locked="0"/>
    </xf>
    <xf numFmtId="170" fontId="12" fillId="18" borderId="7" applyNumberFormat="0" applyAlignment="0" applyProtection="0">
      <alignment horizontal="left" vertical="center" indent="1"/>
    </xf>
    <xf numFmtId="170" fontId="13" fillId="0" borderId="9" applyNumberFormat="0" applyProtection="0">
      <alignment horizontal="right" vertical="center"/>
    </xf>
    <xf numFmtId="170" fontId="12" fillId="0" borderId="8" applyNumberFormat="0" applyProtection="0">
      <alignment horizontal="right" vertical="center"/>
    </xf>
    <xf numFmtId="0" fontId="13" fillId="2" borderId="7" applyNumberFormat="0" applyAlignment="0" applyProtection="0">
      <alignment horizontal="left" vertical="center" indent="1"/>
    </xf>
    <xf numFmtId="43" fontId="30" fillId="0" borderId="0" applyFont="0" applyFill="0" applyBorder="0" applyAlignment="0" applyProtection="0"/>
    <xf numFmtId="164" fontId="3" fillId="0" borderId="0">
      <alignment horizontal="left" wrapText="1"/>
    </xf>
    <xf numFmtId="0" fontId="3" fillId="0" borderId="0"/>
    <xf numFmtId="169" fontId="3" fillId="0" borderId="0" applyFont="0" applyFill="0" applyBorder="0" applyAlignment="0" applyProtection="0"/>
    <xf numFmtId="39" fontId="34" fillId="0" borderId="0"/>
    <xf numFmtId="18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0" fontId="30" fillId="0" borderId="0"/>
    <xf numFmtId="0" fontId="37" fillId="0" borderId="0"/>
  </cellStyleXfs>
  <cellXfs count="206">
    <xf numFmtId="0" fontId="0" fillId="0" borderId="0" xfId="0"/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/>
    </xf>
    <xf numFmtId="18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9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4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 applyProtection="1">
      <protection locked="0"/>
    </xf>
    <xf numFmtId="164" fontId="5" fillId="0" borderId="0" xfId="0" quotePrefix="1" applyNumberFormat="1" applyFont="1" applyFill="1" applyAlignment="1">
      <alignment horizontal="left"/>
    </xf>
    <xf numFmtId="164" fontId="5" fillId="0" borderId="0" xfId="0" quotePrefix="1" applyNumberFormat="1" applyFont="1" applyFill="1" applyBorder="1" applyAlignment="1">
      <alignment horizontal="left"/>
    </xf>
    <xf numFmtId="0" fontId="0" fillId="0" borderId="0" xfId="0" applyFill="1" applyBorder="1"/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/>
    <xf numFmtId="165" fontId="5" fillId="0" borderId="0" xfId="0" applyNumberFormat="1" applyFont="1" applyFill="1" applyAlignment="1">
      <alignment horizontal="right" wrapText="1"/>
    </xf>
    <xf numFmtId="37" fontId="5" fillId="0" borderId="0" xfId="0" applyNumberFormat="1" applyFont="1" applyFill="1" applyAlignment="1">
      <alignment horizontal="right" wrapText="1"/>
    </xf>
    <xf numFmtId="167" fontId="5" fillId="0" borderId="0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left" wrapText="1"/>
    </xf>
    <xf numFmtId="4" fontId="0" fillId="0" borderId="0" xfId="0" applyNumberFormat="1" applyFill="1"/>
    <xf numFmtId="165" fontId="5" fillId="0" borderId="0" xfId="0" applyNumberFormat="1" applyFont="1" applyFill="1" applyBorder="1" applyAlignment="1" applyProtection="1">
      <protection locked="0"/>
    </xf>
    <xf numFmtId="41" fontId="5" fillId="0" borderId="0" xfId="0" applyNumberFormat="1" applyFont="1" applyFill="1"/>
    <xf numFmtId="165" fontId="5" fillId="0" borderId="5" xfId="0" applyNumberFormat="1" applyFont="1" applyFill="1" applyBorder="1"/>
    <xf numFmtId="165" fontId="5" fillId="0" borderId="3" xfId="0" applyNumberFormat="1" applyFont="1" applyFill="1" applyBorder="1" applyAlignment="1">
      <alignment horizontal="right" wrapText="1"/>
    </xf>
    <xf numFmtId="0" fontId="2" fillId="0" borderId="0" xfId="0" applyFont="1"/>
    <xf numFmtId="0" fontId="10" fillId="0" borderId="0" xfId="0" applyFont="1"/>
    <xf numFmtId="0" fontId="23" fillId="0" borderId="0" xfId="0" applyFont="1"/>
    <xf numFmtId="164" fontId="5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27" fillId="0" borderId="0" xfId="0" applyFont="1" applyFill="1"/>
    <xf numFmtId="49" fontId="21" fillId="0" borderId="6" xfId="0" applyNumberFormat="1" applyFont="1" applyFill="1" applyBorder="1" applyAlignment="1">
      <alignment horizontal="left"/>
    </xf>
    <xf numFmtId="49" fontId="21" fillId="0" borderId="6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left"/>
    </xf>
    <xf numFmtId="174" fontId="0" fillId="0" borderId="17" xfId="0" applyNumberFormat="1" applyFill="1" applyBorder="1"/>
    <xf numFmtId="49" fontId="0" fillId="0" borderId="18" xfId="0" applyNumberForma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/>
    </xf>
    <xf numFmtId="174" fontId="7" fillId="0" borderId="6" xfId="0" applyNumberFormat="1" applyFont="1" applyFill="1" applyBorder="1"/>
    <xf numFmtId="164" fontId="9" fillId="0" borderId="0" xfId="0" applyNumberFormat="1" applyFont="1" applyFill="1" applyAlignment="1" applyProtection="1">
      <alignment horizontal="center"/>
      <protection locked="0"/>
    </xf>
    <xf numFmtId="4" fontId="0" fillId="0" borderId="0" xfId="0" applyNumberFormat="1"/>
    <xf numFmtId="168" fontId="0" fillId="0" borderId="0" xfId="0" applyNumberFormat="1" applyFont="1"/>
    <xf numFmtId="168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43" fontId="2" fillId="0" borderId="1" xfId="0" applyNumberFormat="1" applyFont="1" applyFill="1" applyBorder="1"/>
    <xf numFmtId="43" fontId="0" fillId="0" borderId="1" xfId="0" applyNumberFormat="1" applyFont="1" applyBorder="1"/>
    <xf numFmtId="9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/>
    <xf numFmtId="0" fontId="0" fillId="0" borderId="2" xfId="0" applyFill="1" applyBorder="1"/>
    <xf numFmtId="164" fontId="5" fillId="0" borderId="2" xfId="0" applyNumberFormat="1" applyFont="1" applyFill="1" applyBorder="1" applyAlignment="1"/>
    <xf numFmtId="164" fontId="5" fillId="0" borderId="0" xfId="0" applyNumberFormat="1" applyFont="1" applyFill="1" applyAlignment="1"/>
    <xf numFmtId="165" fontId="4" fillId="0" borderId="3" xfId="0" applyNumberFormat="1" applyFont="1" applyFill="1" applyBorder="1" applyAlignment="1"/>
    <xf numFmtId="181" fontId="12" fillId="0" borderId="8" xfId="38" applyNumberFormat="1">
      <alignment horizontal="right" vertical="center"/>
    </xf>
    <xf numFmtId="181" fontId="13" fillId="0" borderId="9" xfId="37" applyNumberFormat="1">
      <alignment horizontal="right" vertical="center"/>
    </xf>
    <xf numFmtId="0" fontId="13" fillId="2" borderId="7" xfId="39" applyNumberFormat="1" applyBorder="1" applyAlignment="1"/>
    <xf numFmtId="0" fontId="12" fillId="18" borderId="7" xfId="16" applyNumberFormat="1" applyBorder="1" applyAlignment="1"/>
    <xf numFmtId="0" fontId="13" fillId="2" borderId="15" xfId="15" applyNumberFormat="1" applyBorder="1" applyAlignment="1"/>
    <xf numFmtId="181" fontId="13" fillId="0" borderId="15" xfId="37" applyNumberFormat="1" applyBorder="1">
      <alignment horizontal="right" vertical="center"/>
    </xf>
    <xf numFmtId="0" fontId="13" fillId="2" borderId="7" xfId="39" quotePrefix="1" applyNumberFormat="1" applyBorder="1" applyAlignment="1"/>
    <xf numFmtId="0" fontId="12" fillId="18" borderId="7" xfId="16" quotePrefix="1" applyNumberFormat="1" applyBorder="1" applyAlignment="1"/>
    <xf numFmtId="0" fontId="12" fillId="18" borderId="7" xfId="16" quotePrefix="1" applyNumberFormat="1" applyAlignment="1"/>
    <xf numFmtId="0" fontId="13" fillId="2" borderId="15" xfId="15" quotePrefix="1" applyNumberFormat="1" applyBorder="1" applyAlignment="1"/>
    <xf numFmtId="0" fontId="12" fillId="18" borderId="7" xfId="16" quotePrefix="1" applyNumberFormat="1" applyBorder="1" applyAlignment="1">
      <alignment horizontal="right"/>
    </xf>
    <xf numFmtId="0" fontId="13" fillId="2" borderId="16" xfId="15" quotePrefix="1" applyNumberFormat="1" applyBorder="1" applyAlignment="1">
      <alignment horizontal="right"/>
    </xf>
    <xf numFmtId="0" fontId="13" fillId="2" borderId="7" xfId="39" quotePrefix="1" applyNumberFormat="1" applyAlignment="1"/>
    <xf numFmtId="0" fontId="13" fillId="2" borderId="9" xfId="15" quotePrefix="1" applyNumberFormat="1" applyAlignment="1"/>
    <xf numFmtId="0" fontId="31" fillId="0" borderId="0" xfId="0" applyNumberFormat="1" applyFont="1" applyFill="1" applyAlignment="1"/>
    <xf numFmtId="0" fontId="32" fillId="0" borderId="0" xfId="0" applyNumberFormat="1" applyFont="1" applyFill="1" applyAlignment="1"/>
    <xf numFmtId="0" fontId="33" fillId="0" borderId="0" xfId="0" applyNumberFormat="1" applyFont="1" applyFill="1" applyAlignment="1"/>
    <xf numFmtId="164" fontId="32" fillId="0" borderId="0" xfId="0" applyNumberFormat="1" applyFont="1" applyFill="1" applyAlignment="1">
      <alignment horizontal="right"/>
    </xf>
    <xf numFmtId="0" fontId="32" fillId="0" borderId="0" xfId="0" applyNumberFormat="1" applyFont="1" applyFill="1" applyAlignment="1" applyProtection="1">
      <alignment horizontal="centerContinuous"/>
      <protection locked="0"/>
    </xf>
    <xf numFmtId="0" fontId="31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0" fontId="32" fillId="0" borderId="2" xfId="0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/>
    <xf numFmtId="182" fontId="33" fillId="0" borderId="0" xfId="0" applyNumberFormat="1" applyFont="1" applyFill="1" applyAlignment="1">
      <alignment horizontal="center"/>
    </xf>
    <xf numFmtId="164" fontId="33" fillId="0" borderId="2" xfId="0" applyNumberFormat="1" applyFont="1" applyFill="1" applyBorder="1" applyAlignment="1"/>
    <xf numFmtId="164" fontId="33" fillId="0" borderId="0" xfId="0" applyNumberFormat="1" applyFont="1" applyFill="1" applyBorder="1" applyAlignment="1"/>
    <xf numFmtId="9" fontId="33" fillId="0" borderId="0" xfId="0" applyNumberFormat="1" applyFont="1" applyFill="1" applyAlignment="1">
      <alignment horizontal="center"/>
    </xf>
    <xf numFmtId="164" fontId="33" fillId="0" borderId="6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0" fontId="21" fillId="19" borderId="0" xfId="42" applyFont="1" applyFill="1" applyProtection="1"/>
    <xf numFmtId="0" fontId="7" fillId="19" borderId="0" xfId="42" applyFont="1" applyFill="1" applyProtection="1"/>
    <xf numFmtId="0" fontId="24" fillId="19" borderId="0" xfId="42" applyFont="1" applyFill="1" applyProtection="1"/>
    <xf numFmtId="0" fontId="3" fillId="19" borderId="0" xfId="42" applyFont="1" applyFill="1" applyProtection="1"/>
    <xf numFmtId="0" fontId="3" fillId="19" borderId="0" xfId="42" applyFont="1" applyFill="1" applyAlignment="1" applyProtection="1">
      <alignment horizontal="center"/>
    </xf>
    <xf numFmtId="0" fontId="3" fillId="19" borderId="2" xfId="42" applyFont="1" applyFill="1" applyBorder="1" applyAlignment="1" applyProtection="1">
      <alignment horizontal="center"/>
    </xf>
    <xf numFmtId="0" fontId="25" fillId="19" borderId="0" xfId="42" applyFont="1" applyFill="1" applyProtection="1"/>
    <xf numFmtId="44" fontId="24" fillId="19" borderId="0" xfId="43" applyNumberFormat="1" applyFont="1" applyFill="1" applyAlignment="1" applyProtection="1">
      <alignment horizontal="right"/>
    </xf>
    <xf numFmtId="44" fontId="24" fillId="19" borderId="0" xfId="42" applyNumberFormat="1" applyFont="1" applyFill="1" applyProtection="1"/>
    <xf numFmtId="175" fontId="24" fillId="19" borderId="0" xfId="44" applyNumberFormat="1" applyFont="1" applyFill="1" applyAlignment="1" applyProtection="1">
      <alignment horizontal="right"/>
    </xf>
    <xf numFmtId="173" fontId="24" fillId="19" borderId="0" xfId="45" applyNumberFormat="1" applyFont="1" applyFill="1" applyAlignment="1" applyProtection="1">
      <alignment horizontal="right"/>
    </xf>
    <xf numFmtId="172" fontId="24" fillId="19" borderId="0" xfId="42" applyNumberFormat="1" applyFont="1" applyFill="1" applyProtection="1"/>
    <xf numFmtId="43" fontId="24" fillId="19" borderId="0" xfId="43" applyNumberFormat="1" applyFont="1" applyFill="1" applyAlignment="1" applyProtection="1">
      <alignment horizontal="right"/>
    </xf>
    <xf numFmtId="43" fontId="24" fillId="19" borderId="0" xfId="42" applyNumberFormat="1" applyFont="1" applyFill="1" applyProtection="1"/>
    <xf numFmtId="172" fontId="24" fillId="19" borderId="0" xfId="45" applyNumberFormat="1" applyFont="1" applyFill="1" applyAlignment="1" applyProtection="1">
      <alignment horizontal="right"/>
    </xf>
    <xf numFmtId="43" fontId="24" fillId="19" borderId="2" xfId="43" applyNumberFormat="1" applyFont="1" applyFill="1" applyBorder="1" applyAlignment="1" applyProtection="1">
      <alignment horizontal="right"/>
    </xf>
    <xf numFmtId="175" fontId="24" fillId="19" borderId="2" xfId="44" applyNumberFormat="1" applyFont="1" applyFill="1" applyBorder="1" applyAlignment="1" applyProtection="1">
      <alignment horizontal="right"/>
    </xf>
    <xf numFmtId="172" fontId="24" fillId="19" borderId="2" xfId="45" applyNumberFormat="1" applyFont="1" applyFill="1" applyBorder="1" applyAlignment="1" applyProtection="1">
      <alignment horizontal="right"/>
    </xf>
    <xf numFmtId="176" fontId="24" fillId="19" borderId="0" xfId="46" applyNumberFormat="1" applyFont="1" applyFill="1" applyProtection="1"/>
    <xf numFmtId="43" fontId="24" fillId="19" borderId="0" xfId="43" applyNumberFormat="1" applyFont="1" applyFill="1" applyBorder="1" applyAlignment="1" applyProtection="1">
      <alignment horizontal="right"/>
    </xf>
    <xf numFmtId="43" fontId="24" fillId="19" borderId="0" xfId="44" applyNumberFormat="1" applyFont="1" applyFill="1" applyBorder="1" applyAlignment="1" applyProtection="1">
      <alignment horizontal="right"/>
    </xf>
    <xf numFmtId="43" fontId="24" fillId="19" borderId="0" xfId="45" applyNumberFormat="1" applyFont="1" applyFill="1" applyBorder="1" applyAlignment="1" applyProtection="1">
      <alignment horizontal="right"/>
    </xf>
    <xf numFmtId="43" fontId="24" fillId="19" borderId="0" xfId="42" applyNumberFormat="1" applyFont="1" applyFill="1" applyBorder="1" applyProtection="1"/>
    <xf numFmtId="177" fontId="24" fillId="19" borderId="0" xfId="42" applyNumberFormat="1" applyFont="1" applyFill="1" applyProtection="1"/>
    <xf numFmtId="0" fontId="24" fillId="19" borderId="0" xfId="42" applyFont="1" applyFill="1" applyBorder="1" applyProtection="1"/>
    <xf numFmtId="176" fontId="24" fillId="19" borderId="0" xfId="46" applyNumberFormat="1" applyFont="1" applyFill="1" applyBorder="1" applyProtection="1"/>
    <xf numFmtId="44" fontId="24" fillId="19" borderId="12" xfId="43" applyNumberFormat="1" applyFont="1" applyFill="1" applyBorder="1" applyAlignment="1" applyProtection="1">
      <alignment horizontal="right"/>
    </xf>
    <xf numFmtId="44" fontId="24" fillId="19" borderId="0" xfId="42" applyNumberFormat="1" applyFont="1" applyFill="1" applyBorder="1" applyProtection="1"/>
    <xf numFmtId="175" fontId="24" fillId="19" borderId="12" xfId="44" applyNumberFormat="1" applyFont="1" applyFill="1" applyBorder="1" applyAlignment="1" applyProtection="1">
      <alignment horizontal="right"/>
    </xf>
    <xf numFmtId="165" fontId="24" fillId="19" borderId="0" xfId="43" applyNumberFormat="1" applyFont="1" applyFill="1" applyAlignment="1" applyProtection="1">
      <alignment horizontal="right"/>
    </xf>
    <xf numFmtId="165" fontId="24" fillId="19" borderId="0" xfId="42" applyNumberFormat="1" applyFont="1" applyFill="1" applyBorder="1" applyProtection="1"/>
    <xf numFmtId="165" fontId="24" fillId="19" borderId="0" xfId="42" applyNumberFormat="1" applyFont="1" applyFill="1" applyProtection="1"/>
    <xf numFmtId="49" fontId="24" fillId="19" borderId="0" xfId="42" applyNumberFormat="1" applyFont="1" applyFill="1" applyProtection="1"/>
    <xf numFmtId="180" fontId="24" fillId="19" borderId="0" xfId="43" applyNumberFormat="1" applyFont="1" applyFill="1" applyAlignment="1" applyProtection="1">
      <alignment horizontal="right"/>
    </xf>
    <xf numFmtId="39" fontId="24" fillId="19" borderId="0" xfId="43" applyNumberFormat="1" applyFont="1" applyFill="1" applyAlignment="1" applyProtection="1">
      <alignment horizontal="right"/>
    </xf>
    <xf numFmtId="178" fontId="24" fillId="19" borderId="0" xfId="42" applyNumberFormat="1" applyFont="1" applyFill="1" applyProtection="1"/>
    <xf numFmtId="178" fontId="24" fillId="19" borderId="0" xfId="43" applyNumberFormat="1" applyFont="1" applyFill="1" applyAlignment="1" applyProtection="1">
      <alignment horizontal="right"/>
    </xf>
    <xf numFmtId="178" fontId="24" fillId="19" borderId="0" xfId="43" applyNumberFormat="1" applyFont="1" applyFill="1" applyBorder="1" applyAlignment="1" applyProtection="1"/>
    <xf numFmtId="178" fontId="24" fillId="19" borderId="0" xfId="43" applyNumberFormat="1" applyFont="1" applyFill="1" applyAlignment="1" applyProtection="1"/>
    <xf numFmtId="179" fontId="24" fillId="19" borderId="0" xfId="43" applyNumberFormat="1" applyFont="1" applyFill="1" applyProtection="1"/>
    <xf numFmtId="178" fontId="24" fillId="19" borderId="2" xfId="43" applyNumberFormat="1" applyFont="1" applyFill="1" applyBorder="1" applyAlignment="1" applyProtection="1"/>
    <xf numFmtId="178" fontId="24" fillId="19" borderId="12" xfId="43" applyNumberFormat="1" applyFont="1" applyFill="1" applyBorder="1" applyAlignment="1" applyProtection="1"/>
    <xf numFmtId="39" fontId="3" fillId="19" borderId="0" xfId="44" applyNumberFormat="1" applyFont="1" applyFill="1" applyAlignment="1" applyProtection="1">
      <alignment horizontal="centerContinuous" wrapText="1"/>
    </xf>
    <xf numFmtId="0" fontId="3" fillId="19" borderId="0" xfId="42" applyFill="1" applyAlignment="1">
      <alignment horizontal="centerContinuous" wrapText="1"/>
    </xf>
    <xf numFmtId="0" fontId="35" fillId="0" borderId="0" xfId="0" applyFont="1"/>
    <xf numFmtId="43" fontId="0" fillId="0" borderId="0" xfId="40" applyFont="1"/>
    <xf numFmtId="0" fontId="36" fillId="0" borderId="0" xfId="0" applyFont="1" applyFill="1"/>
    <xf numFmtId="0" fontId="8" fillId="0" borderId="0" xfId="48" applyFont="1" applyAlignment="1">
      <alignment horizontal="left" vertical="top"/>
    </xf>
    <xf numFmtId="0" fontId="10" fillId="0" borderId="0" xfId="48"/>
    <xf numFmtId="0" fontId="12" fillId="18" borderId="7" xfId="16" applyNumberFormat="1" applyAlignment="1"/>
    <xf numFmtId="0" fontId="13" fillId="2" borderId="16" xfId="15" quotePrefix="1" applyNumberFormat="1" applyBorder="1" applyAlignment="1"/>
    <xf numFmtId="181" fontId="13" fillId="0" borderId="14" xfId="37" applyNumberFormat="1" applyBorder="1">
      <alignment horizontal="right" vertical="center"/>
    </xf>
    <xf numFmtId="181" fontId="13" fillId="0" borderId="15" xfId="37" applyNumberFormat="1" applyFill="1" applyBorder="1">
      <alignment horizontal="right" vertical="center"/>
    </xf>
    <xf numFmtId="0" fontId="13" fillId="2" borderId="14" xfId="15" quotePrefix="1" applyNumberFormat="1" applyBorder="1" applyAlignment="1"/>
    <xf numFmtId="0" fontId="13" fillId="2" borderId="14" xfId="15" applyNumberFormat="1" applyBorder="1" applyAlignment="1"/>
    <xf numFmtId="0" fontId="13" fillId="2" borderId="16" xfId="15" applyNumberFormat="1" applyBorder="1" applyAlignment="1"/>
    <xf numFmtId="181" fontId="13" fillId="20" borderId="16" xfId="37" applyNumberFormat="1" applyFill="1" applyBorder="1">
      <alignment horizontal="right" vertical="center"/>
    </xf>
    <xf numFmtId="0" fontId="2" fillId="0" borderId="0" xfId="48" applyFont="1"/>
    <xf numFmtId="0" fontId="35" fillId="0" borderId="0" xfId="48" applyFont="1"/>
    <xf numFmtId="0" fontId="22" fillId="0" borderId="0" xfId="48" applyFont="1"/>
    <xf numFmtId="0" fontId="13" fillId="2" borderId="19" xfId="15" quotePrefix="1" applyNumberFormat="1" applyBorder="1" applyAlignment="1"/>
    <xf numFmtId="0" fontId="30" fillId="0" borderId="0" xfId="49"/>
    <xf numFmtId="0" fontId="13" fillId="2" borderId="14" xfId="15" quotePrefix="1" applyNumberFormat="1" applyBorder="1" applyAlignment="1">
      <alignment horizontal="right"/>
    </xf>
    <xf numFmtId="0" fontId="0" fillId="0" borderId="2" xfId="0" applyBorder="1"/>
    <xf numFmtId="43" fontId="0" fillId="0" borderId="0" xfId="40" applyFont="1" applyFill="1"/>
    <xf numFmtId="43" fontId="0" fillId="0" borderId="2" xfId="40" applyFont="1" applyFill="1" applyBorder="1"/>
    <xf numFmtId="43" fontId="2" fillId="0" borderId="0" xfId="40" applyFont="1" applyFill="1"/>
    <xf numFmtId="0" fontId="22" fillId="0" borderId="2" xfId="48" applyFont="1" applyBorder="1" applyAlignment="1">
      <alignment horizontal="right"/>
    </xf>
    <xf numFmtId="43" fontId="22" fillId="0" borderId="0" xfId="40" applyFont="1"/>
    <xf numFmtId="41" fontId="5" fillId="0" borderId="0" xfId="0" applyNumberFormat="1" applyFont="1" applyFill="1" applyAlignment="1"/>
    <xf numFmtId="41" fontId="5" fillId="0" borderId="2" xfId="0" applyNumberFormat="1" applyFont="1" applyFill="1" applyBorder="1" applyAlignment="1"/>
    <xf numFmtId="41" fontId="2" fillId="0" borderId="0" xfId="0" applyNumberFormat="1" applyFont="1" applyFill="1"/>
    <xf numFmtId="17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Alignment="1"/>
    <xf numFmtId="168" fontId="5" fillId="0" borderId="0" xfId="0" applyNumberFormat="1" applyFont="1" applyFill="1" applyBorder="1" applyAlignment="1"/>
    <xf numFmtId="168" fontId="1" fillId="0" borderId="0" xfId="40" applyNumberFormat="1" applyFont="1" applyFill="1"/>
    <xf numFmtId="0" fontId="37" fillId="0" borderId="0" xfId="50"/>
    <xf numFmtId="164" fontId="38" fillId="0" borderId="0" xfId="0" applyNumberFormat="1" applyFont="1" applyFill="1" applyAlignment="1">
      <alignment horizontal="left"/>
    </xf>
    <xf numFmtId="164" fontId="5" fillId="0" borderId="0" xfId="41" applyFont="1" applyFill="1" applyBorder="1" applyAlignment="1">
      <alignment horizontal="left"/>
    </xf>
    <xf numFmtId="166" fontId="38" fillId="0" borderId="0" xfId="0" applyNumberFormat="1" applyFont="1" applyFill="1" applyBorder="1" applyAlignment="1" applyProtection="1">
      <protection locked="0"/>
    </xf>
    <xf numFmtId="164" fontId="38" fillId="0" borderId="0" xfId="0" applyNumberFormat="1" applyFont="1" applyFill="1" applyBorder="1" applyAlignment="1">
      <alignment horizontal="left"/>
    </xf>
    <xf numFmtId="0" fontId="38" fillId="0" borderId="0" xfId="0" applyFont="1" applyFill="1" applyAlignment="1"/>
    <xf numFmtId="0" fontId="38" fillId="0" borderId="0" xfId="0" applyNumberFormat="1" applyFont="1" applyFill="1" applyAlignment="1">
      <alignment horizontal="left"/>
    </xf>
    <xf numFmtId="0" fontId="0" fillId="22" borderId="0" xfId="0" applyFill="1"/>
    <xf numFmtId="168" fontId="0" fillId="22" borderId="0" xfId="0" applyNumberFormat="1" applyFont="1" applyFill="1"/>
    <xf numFmtId="0" fontId="2" fillId="0" borderId="2" xfId="0" applyFont="1" applyBorder="1"/>
    <xf numFmtId="181" fontId="12" fillId="0" borderId="20" xfId="38" applyNumberFormat="1" applyBorder="1">
      <alignment horizontal="right" vertical="center"/>
    </xf>
    <xf numFmtId="0" fontId="13" fillId="2" borderId="21" xfId="15" quotePrefix="1" applyNumberFormat="1" applyBorder="1" applyAlignment="1"/>
    <xf numFmtId="181" fontId="13" fillId="0" borderId="16" xfId="37" applyNumberFormat="1" applyBorder="1">
      <alignment horizontal="right" vertical="center"/>
    </xf>
    <xf numFmtId="43" fontId="30" fillId="0" borderId="0" xfId="40" applyFont="1" applyFill="1"/>
    <xf numFmtId="43" fontId="0" fillId="0" borderId="0" xfId="0" applyNumberFormat="1" applyFill="1"/>
    <xf numFmtId="43" fontId="2" fillId="0" borderId="0" xfId="0" applyNumberFormat="1" applyFont="1" applyFill="1"/>
    <xf numFmtId="0" fontId="3" fillId="0" borderId="0" xfId="42" applyFont="1" applyFill="1" applyProtection="1"/>
    <xf numFmtId="0" fontId="24" fillId="0" borderId="0" xfId="42" applyFont="1" applyFill="1" applyProtection="1"/>
    <xf numFmtId="180" fontId="24" fillId="0" borderId="0" xfId="43" applyNumberFormat="1" applyFont="1" applyFill="1" applyAlignment="1" applyProtection="1">
      <alignment horizontal="right"/>
    </xf>
    <xf numFmtId="180" fontId="24" fillId="0" borderId="0" xfId="42" applyNumberFormat="1" applyFont="1" applyFill="1" applyProtection="1"/>
    <xf numFmtId="43" fontId="24" fillId="0" borderId="0" xfId="43" applyNumberFormat="1" applyFont="1" applyFill="1" applyAlignment="1" applyProtection="1">
      <alignment horizontal="right"/>
    </xf>
    <xf numFmtId="169" fontId="24" fillId="0" borderId="0" xfId="43" applyFont="1" applyFill="1" applyAlignment="1" applyProtection="1"/>
    <xf numFmtId="178" fontId="24" fillId="0" borderId="0" xfId="43" applyNumberFormat="1" applyFont="1" applyFill="1" applyBorder="1" applyAlignment="1" applyProtection="1"/>
    <xf numFmtId="178" fontId="24" fillId="0" borderId="0" xfId="43" applyNumberFormat="1" applyFont="1" applyFill="1" applyAlignment="1" applyProtection="1"/>
    <xf numFmtId="178" fontId="24" fillId="0" borderId="2" xfId="43" applyNumberFormat="1" applyFont="1" applyFill="1" applyBorder="1" applyAlignment="1" applyProtection="1"/>
    <xf numFmtId="49" fontId="0" fillId="21" borderId="17" xfId="0" applyNumberFormat="1" applyFill="1" applyBorder="1" applyAlignment="1">
      <alignment horizontal="left"/>
    </xf>
    <xf numFmtId="174" fontId="0" fillId="21" borderId="17" xfId="0" applyNumberFormat="1" applyFill="1" applyBorder="1"/>
    <xf numFmtId="4" fontId="2" fillId="21" borderId="0" xfId="0" applyNumberFormat="1" applyFont="1" applyFill="1"/>
    <xf numFmtId="43" fontId="0" fillId="21" borderId="0" xfId="40" applyFont="1" applyFill="1"/>
    <xf numFmtId="43" fontId="10" fillId="21" borderId="0" xfId="40" applyFont="1" applyFill="1"/>
    <xf numFmtId="43" fontId="0" fillId="21" borderId="2" xfId="40" applyFont="1" applyFill="1" applyBorder="1"/>
    <xf numFmtId="164" fontId="33" fillId="21" borderId="0" xfId="0" applyNumberFormat="1" applyFont="1" applyFill="1" applyAlignment="1"/>
    <xf numFmtId="181" fontId="13" fillId="21" borderId="16" xfId="37" applyNumberFormat="1" applyFill="1" applyBorder="1">
      <alignment horizontal="right" vertical="center"/>
    </xf>
    <xf numFmtId="0" fontId="3" fillId="19" borderId="2" xfId="42" applyFont="1" applyFill="1" applyBorder="1" applyAlignment="1" applyProtection="1">
      <alignment horizontal="center"/>
    </xf>
    <xf numFmtId="0" fontId="21" fillId="19" borderId="0" xfId="42" applyFont="1" applyFill="1" applyAlignment="1" applyProtection="1">
      <alignment horizontal="center"/>
    </xf>
    <xf numFmtId="0" fontId="7" fillId="19" borderId="0" xfId="42" applyFont="1" applyFill="1" applyAlignment="1" applyProtection="1">
      <alignment horizontal="center"/>
    </xf>
  </cellXfs>
  <cellStyles count="51">
    <cellStyle name="Comma" xfId="40" builtinId="3"/>
    <cellStyle name="Comma 2" xfId="43"/>
    <cellStyle name="Currency 2" xfId="45"/>
    <cellStyle name="Normal" xfId="0" builtinId="0"/>
    <cellStyle name="Normal 13" xfId="47"/>
    <cellStyle name="Normal 2" xfId="42"/>
    <cellStyle name="Normal 2 2" xfId="49"/>
    <cellStyle name="Normal 3" xfId="48"/>
    <cellStyle name="Normal 9" xfId="50"/>
    <cellStyle name="Normal_Monthly" xfId="44"/>
    <cellStyle name="Percent 2" xfId="46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  <cellStyle name="Style 1" xfId="41"/>
  </cellStyles>
  <dxfs count="0"/>
  <tableStyles count="0" defaultTableStyle="TableStyleMedium2" defaultPivotStyle="PivotStyleLight16"/>
  <colors>
    <mruColors>
      <color rgb="FFFF66FF"/>
      <color rgb="FF0000FF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cid:image002.png@01D95594.0200FC00" TargetMode="Externa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133350</xdr:rowOff>
    </xdr:from>
    <xdr:to>
      <xdr:col>3</xdr:col>
      <xdr:colOff>580374</xdr:colOff>
      <xdr:row>19</xdr:row>
      <xdr:rowOff>47302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04900"/>
          <a:ext cx="5209524" cy="25809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14</xdr:row>
      <xdr:rowOff>12700</xdr:rowOff>
    </xdr:from>
    <xdr:to>
      <xdr:col>4</xdr:col>
      <xdr:colOff>1825295</xdr:colOff>
      <xdr:row>30</xdr:row>
      <xdr:rowOff>152014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679700"/>
          <a:ext cx="2596820" cy="318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3</xdr:col>
      <xdr:colOff>513702</xdr:colOff>
      <xdr:row>19</xdr:row>
      <xdr:rowOff>123500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5180952" cy="2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551798</xdr:colOff>
      <xdr:row>31</xdr:row>
      <xdr:rowOff>47071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19048" cy="4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12</xdr:row>
      <xdr:rowOff>161925</xdr:rowOff>
    </xdr:from>
    <xdr:to>
      <xdr:col>3</xdr:col>
      <xdr:colOff>885180</xdr:colOff>
      <xdr:row>28</xdr:row>
      <xdr:rowOff>47258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466975"/>
          <a:ext cx="5161905" cy="29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713718</xdr:colOff>
      <xdr:row>41</xdr:row>
      <xdr:rowOff>66262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5257143" cy="33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32</xdr:row>
      <xdr:rowOff>9525</xdr:rowOff>
    </xdr:from>
    <xdr:to>
      <xdr:col>4</xdr:col>
      <xdr:colOff>837813</xdr:colOff>
      <xdr:row>52</xdr:row>
      <xdr:rowOff>113811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6105525"/>
          <a:ext cx="3095238" cy="39142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14</xdr:row>
      <xdr:rowOff>11816</xdr:rowOff>
    </xdr:from>
    <xdr:to>
      <xdr:col>2</xdr:col>
      <xdr:colOff>409576</xdr:colOff>
      <xdr:row>25</xdr:row>
      <xdr:rowOff>123536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678816"/>
          <a:ext cx="4895850" cy="220722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26</xdr:row>
      <xdr:rowOff>95250</xdr:rowOff>
    </xdr:from>
    <xdr:to>
      <xdr:col>6</xdr:col>
      <xdr:colOff>446678</xdr:colOff>
      <xdr:row>41</xdr:row>
      <xdr:rowOff>75845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5048250"/>
          <a:ext cx="7971428" cy="28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95249</xdr:rowOff>
    </xdr:from>
    <xdr:to>
      <xdr:col>19</xdr:col>
      <xdr:colOff>438150</xdr:colOff>
      <xdr:row>86</xdr:row>
      <xdr:rowOff>80387</xdr:rowOff>
    </xdr:to>
    <xdr:pic>
      <xdr:nvPicPr>
        <xdr:cNvPr id="3" name="Picture 1" descr="cid:image002.png@01D95594.0200FC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49"/>
          <a:ext cx="16154400" cy="3795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847725</xdr:colOff>
      <xdr:row>15</xdr:row>
      <xdr:rowOff>152400</xdr:rowOff>
    </xdr:from>
    <xdr:to>
      <xdr:col>16</xdr:col>
      <xdr:colOff>513096</xdr:colOff>
      <xdr:row>41</xdr:row>
      <xdr:rowOff>123209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3009900"/>
          <a:ext cx="10028571" cy="4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133350</xdr:rowOff>
    </xdr:from>
    <xdr:to>
      <xdr:col>5</xdr:col>
      <xdr:colOff>627954</xdr:colOff>
      <xdr:row>30</xdr:row>
      <xdr:rowOff>85374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990850"/>
          <a:ext cx="5571429" cy="28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5</xdr:col>
      <xdr:colOff>680264</xdr:colOff>
      <xdr:row>49</xdr:row>
      <xdr:rowOff>104357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6096000"/>
          <a:ext cx="3947339" cy="3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1609725</xdr:colOff>
      <xdr:row>37</xdr:row>
      <xdr:rowOff>95250</xdr:rowOff>
    </xdr:from>
    <xdr:to>
      <xdr:col>12</xdr:col>
      <xdr:colOff>494654</xdr:colOff>
      <xdr:row>59</xdr:row>
      <xdr:rowOff>75679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7143750"/>
          <a:ext cx="5171429" cy="41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2.7460000000000002E-3</v>
          </cell>
        </row>
        <row r="7">
          <cell r="B7">
            <v>2E-3</v>
          </cell>
        </row>
        <row r="8">
          <cell r="B8">
            <v>3.8413999999999997E-2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I10" sqref="I10"/>
    </sheetView>
  </sheetViews>
  <sheetFormatPr defaultRowHeight="14.4" x14ac:dyDescent="0.3"/>
  <cols>
    <col min="1" max="1" width="49.6640625" bestFit="1" customWidth="1"/>
    <col min="2" max="2" width="19" bestFit="1" customWidth="1"/>
    <col min="3" max="3" width="15.33203125" customWidth="1"/>
    <col min="5" max="5" width="12.44140625" customWidth="1"/>
  </cols>
  <sheetData>
    <row r="1" spans="1:5" x14ac:dyDescent="0.3">
      <c r="A1" s="34" t="s">
        <v>182</v>
      </c>
    </row>
    <row r="2" spans="1:5" x14ac:dyDescent="0.3">
      <c r="A2" s="34" t="s">
        <v>211</v>
      </c>
    </row>
    <row r="4" spans="1:5" x14ac:dyDescent="0.3">
      <c r="A4" s="157" t="s">
        <v>53</v>
      </c>
      <c r="B4" s="157"/>
      <c r="C4" s="157" t="s">
        <v>212</v>
      </c>
    </row>
    <row r="5" spans="1:5" x14ac:dyDescent="0.3">
      <c r="A5" t="s">
        <v>162</v>
      </c>
      <c r="B5" t="s">
        <v>179</v>
      </c>
      <c r="C5" s="158">
        <v>-148125.1</v>
      </c>
    </row>
    <row r="6" spans="1:5" x14ac:dyDescent="0.3">
      <c r="C6" s="158"/>
    </row>
    <row r="7" spans="1:5" x14ac:dyDescent="0.3">
      <c r="A7" t="s">
        <v>160</v>
      </c>
      <c r="B7" t="s">
        <v>177</v>
      </c>
      <c r="C7" s="198">
        <v>47752.35</v>
      </c>
    </row>
    <row r="8" spans="1:5" x14ac:dyDescent="0.3">
      <c r="A8" t="s">
        <v>161</v>
      </c>
      <c r="B8" s="33" t="s">
        <v>178</v>
      </c>
      <c r="C8" s="199">
        <v>1315000</v>
      </c>
    </row>
    <row r="9" spans="1:5" x14ac:dyDescent="0.3">
      <c r="A9" s="33"/>
      <c r="B9" s="33"/>
      <c r="C9" s="158"/>
    </row>
    <row r="10" spans="1:5" x14ac:dyDescent="0.3">
      <c r="A10" t="s">
        <v>159</v>
      </c>
      <c r="B10" t="s">
        <v>176</v>
      </c>
      <c r="C10" s="198">
        <v>12186.14</v>
      </c>
      <c r="E10" s="139"/>
    </row>
    <row r="11" spans="1:5" x14ac:dyDescent="0.3">
      <c r="A11" t="s">
        <v>159</v>
      </c>
      <c r="B11" t="s">
        <v>157</v>
      </c>
      <c r="C11" s="198">
        <v>3615.23</v>
      </c>
    </row>
    <row r="12" spans="1:5" x14ac:dyDescent="0.3">
      <c r="A12" t="s">
        <v>159</v>
      </c>
      <c r="B12" t="s">
        <v>158</v>
      </c>
      <c r="C12" s="200">
        <f>66983.12-C10-C11</f>
        <v>51181.749999999993</v>
      </c>
    </row>
    <row r="13" spans="1:5" x14ac:dyDescent="0.3">
      <c r="C13" s="160">
        <f>SUM(C5:C12)</f>
        <v>1281610.3699999999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16" sqref="F16"/>
    </sheetView>
  </sheetViews>
  <sheetFormatPr defaultRowHeight="14.4" x14ac:dyDescent="0.3"/>
  <cols>
    <col min="2" max="2" width="15.109375" bestFit="1" customWidth="1"/>
    <col min="3" max="3" width="14.33203125" bestFit="1" customWidth="1"/>
    <col min="4" max="4" width="35.5546875" bestFit="1" customWidth="1"/>
    <col min="5" max="16" width="24.44140625" bestFit="1" customWidth="1"/>
  </cols>
  <sheetData>
    <row r="1" spans="1:5" x14ac:dyDescent="0.3">
      <c r="A1" s="152"/>
    </row>
    <row r="2" spans="1:5" x14ac:dyDescent="0.3">
      <c r="B2" s="65" t="s">
        <v>32</v>
      </c>
      <c r="C2" s="65" t="s">
        <v>32</v>
      </c>
      <c r="D2" s="65" t="s">
        <v>32</v>
      </c>
      <c r="E2" s="66" t="s">
        <v>35</v>
      </c>
    </row>
    <row r="3" spans="1:5" x14ac:dyDescent="0.3">
      <c r="B3" s="65" t="s">
        <v>37</v>
      </c>
      <c r="C3" s="65" t="s">
        <v>41</v>
      </c>
      <c r="D3" s="65" t="s">
        <v>32</v>
      </c>
      <c r="E3" s="69" t="s">
        <v>88</v>
      </c>
    </row>
    <row r="4" spans="1:5" x14ac:dyDescent="0.3">
      <c r="B4" s="66" t="s">
        <v>238</v>
      </c>
      <c r="C4" s="67" t="s">
        <v>104</v>
      </c>
      <c r="D4" s="66" t="s">
        <v>105</v>
      </c>
      <c r="E4" s="180">
        <v>2124.66</v>
      </c>
    </row>
    <row r="5" spans="1:5" x14ac:dyDescent="0.3">
      <c r="B5" s="66" t="s">
        <v>239</v>
      </c>
      <c r="C5" s="67" t="s">
        <v>137</v>
      </c>
      <c r="D5" s="66" t="s">
        <v>138</v>
      </c>
      <c r="E5" s="180">
        <v>199153.53</v>
      </c>
    </row>
    <row r="6" spans="1:5" x14ac:dyDescent="0.3">
      <c r="B6" s="181" t="s">
        <v>33</v>
      </c>
      <c r="C6" s="148"/>
      <c r="D6" s="149"/>
      <c r="E6" s="182">
        <v>201278.19</v>
      </c>
    </row>
  </sheetData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K48" sqref="K48"/>
    </sheetView>
  </sheetViews>
  <sheetFormatPr defaultRowHeight="14.4" x14ac:dyDescent="0.3"/>
  <cols>
    <col min="2" max="2" width="32.44140625" bestFit="1" customWidth="1"/>
    <col min="3" max="3" width="11.88671875" customWidth="1"/>
    <col min="5" max="5" width="11.5546875" bestFit="1" customWidth="1"/>
    <col min="6" max="7" width="20.6640625" bestFit="1" customWidth="1"/>
    <col min="8" max="8" width="20.33203125" bestFit="1" customWidth="1"/>
    <col min="13" max="13" width="18.109375" bestFit="1" customWidth="1"/>
    <col min="15" max="15" width="19.109375" bestFit="1" customWidth="1"/>
    <col min="16" max="16" width="10.6640625" bestFit="1" customWidth="1"/>
  </cols>
  <sheetData>
    <row r="1" spans="1:17" x14ac:dyDescent="0.3">
      <c r="A1" s="34" t="s">
        <v>230</v>
      </c>
    </row>
    <row r="2" spans="1:17" x14ac:dyDescent="0.3">
      <c r="A2" s="34" t="s">
        <v>231</v>
      </c>
    </row>
    <row r="3" spans="1:17" x14ac:dyDescent="0.3">
      <c r="A3" s="34" t="s">
        <v>182</v>
      </c>
    </row>
    <row r="4" spans="1:17" s="32" customFormat="1" x14ac:dyDescent="0.3">
      <c r="A4" s="34" t="s">
        <v>236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6" spans="1:17" x14ac:dyDescent="0.3">
      <c r="A6" s="179" t="s">
        <v>53</v>
      </c>
      <c r="B6" s="157"/>
      <c r="C6" s="157" t="s">
        <v>96</v>
      </c>
    </row>
    <row r="7" spans="1:17" x14ac:dyDescent="0.3">
      <c r="A7" s="13">
        <v>49500144</v>
      </c>
      <c r="B7" s="13" t="s">
        <v>237</v>
      </c>
      <c r="C7" s="158">
        <v>-6629.56</v>
      </c>
    </row>
    <row r="8" spans="1:17" x14ac:dyDescent="0.3">
      <c r="A8" s="13"/>
      <c r="B8" s="13"/>
      <c r="C8" s="13"/>
    </row>
    <row r="9" spans="1:17" x14ac:dyDescent="0.3">
      <c r="A9" s="13">
        <v>90900307</v>
      </c>
      <c r="B9" s="13" t="s">
        <v>235</v>
      </c>
      <c r="C9" s="160">
        <v>0</v>
      </c>
    </row>
    <row r="10" spans="1:17" x14ac:dyDescent="0.3">
      <c r="A10" s="13">
        <v>80400013</v>
      </c>
      <c r="B10" s="13" t="s">
        <v>234</v>
      </c>
      <c r="C10" s="183">
        <v>231852.7</v>
      </c>
    </row>
    <row r="11" spans="1:17" x14ac:dyDescent="0.3">
      <c r="A11" s="13"/>
      <c r="B11" s="13"/>
      <c r="C11" s="183"/>
    </row>
    <row r="12" spans="1:17" x14ac:dyDescent="0.3">
      <c r="A12" s="13">
        <v>90900306</v>
      </c>
      <c r="B12" s="13" t="s">
        <v>243</v>
      </c>
      <c r="C12" s="184">
        <f>11960.27-C13-C14</f>
        <v>9138.84</v>
      </c>
    </row>
    <row r="13" spans="1:17" x14ac:dyDescent="0.3">
      <c r="A13" s="13">
        <v>90900306</v>
      </c>
      <c r="B13" s="13" t="s">
        <v>232</v>
      </c>
      <c r="C13" s="158">
        <v>645.52</v>
      </c>
    </row>
    <row r="14" spans="1:17" x14ac:dyDescent="0.3">
      <c r="A14" s="13">
        <v>90900306</v>
      </c>
      <c r="B14" s="13" t="s">
        <v>233</v>
      </c>
      <c r="C14" s="159">
        <v>2175.91</v>
      </c>
    </row>
    <row r="15" spans="1:17" x14ac:dyDescent="0.3">
      <c r="A15" s="13"/>
      <c r="B15" s="13"/>
      <c r="C15" s="185">
        <f>SUM(C7:C14)</f>
        <v>237183.41</v>
      </c>
    </row>
    <row r="16" spans="1:17" x14ac:dyDescent="0.3">
      <c r="A16" s="13"/>
      <c r="B16" s="13"/>
      <c r="C16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B16" zoomScaleNormal="100" workbookViewId="0">
      <selection activeCell="B1" sqref="B1"/>
    </sheetView>
  </sheetViews>
  <sheetFormatPr defaultColWidth="9.109375" defaultRowHeight="14.4" x14ac:dyDescent="0.3"/>
  <cols>
    <col min="1" max="1" width="9.109375" style="142"/>
    <col min="2" max="2" width="7.44140625" style="142" bestFit="1" customWidth="1"/>
    <col min="3" max="3" width="3.88671875" style="142" bestFit="1" customWidth="1"/>
    <col min="4" max="4" width="15.5546875" style="142" customWidth="1"/>
    <col min="5" max="5" width="33.44140625" style="142" bestFit="1" customWidth="1"/>
    <col min="6" max="6" width="16.109375" style="142" bestFit="1" customWidth="1"/>
    <col min="7" max="7" width="24.44140625" style="142" bestFit="1" customWidth="1"/>
    <col min="8" max="8" width="13.109375" style="142" bestFit="1" customWidth="1"/>
    <col min="9" max="9" width="16.109375" style="142" customWidth="1"/>
    <col min="10" max="10" width="14.33203125" style="142" bestFit="1" customWidth="1"/>
    <col min="11" max="18" width="13.109375" style="142" bestFit="1" customWidth="1"/>
    <col min="19" max="19" width="14.33203125" style="142" bestFit="1" customWidth="1"/>
    <col min="20" max="30" width="11.44140625" style="142" customWidth="1"/>
    <col min="31" max="31" width="12.44140625" style="142" customWidth="1"/>
    <col min="32" max="32" width="22.44140625" style="142" customWidth="1"/>
    <col min="33" max="33" width="9.88671875" style="142" customWidth="1"/>
    <col min="34" max="35" width="8.88671875" style="142" customWidth="1"/>
    <col min="36" max="36" width="9.88671875" style="142" customWidth="1"/>
    <col min="37" max="41" width="8.88671875" style="142" customWidth="1"/>
    <col min="42" max="42" width="9.88671875" style="142" customWidth="1"/>
    <col min="43" max="43" width="8.88671875" style="142" customWidth="1"/>
    <col min="44" max="44" width="11.44140625" style="142" customWidth="1"/>
    <col min="45" max="45" width="22.44140625" style="142" customWidth="1"/>
    <col min="46" max="56" width="7.88671875" style="142" customWidth="1"/>
    <col min="57" max="57" width="6.44140625" style="142" customWidth="1"/>
    <col min="58" max="58" width="23.44140625" style="142" customWidth="1"/>
    <col min="59" max="60" width="12.6640625" style="142" bestFit="1" customWidth="1"/>
    <col min="61" max="61" width="11.6640625" style="142" bestFit="1" customWidth="1"/>
    <col min="62" max="62" width="11.33203125" style="142" bestFit="1" customWidth="1"/>
    <col min="63" max="64" width="10.109375" style="142" bestFit="1" customWidth="1"/>
    <col min="65" max="65" width="10.88671875" style="142" bestFit="1" customWidth="1"/>
    <col min="66" max="70" width="11.44140625" style="142" bestFit="1" customWidth="1"/>
    <col min="71" max="71" width="10.44140625" style="142" bestFit="1" customWidth="1"/>
    <col min="72" max="77" width="11.33203125" style="142" bestFit="1" customWidth="1"/>
    <col min="78" max="80" width="10.33203125" style="142" bestFit="1" customWidth="1"/>
    <col min="81" max="81" width="11.6640625" style="142" bestFit="1" customWidth="1"/>
    <col min="82" max="82" width="10.88671875" style="142" bestFit="1" customWidth="1"/>
    <col min="83" max="84" width="11.6640625" style="142" bestFit="1" customWidth="1"/>
    <col min="85" max="89" width="11.5546875" style="142" bestFit="1" customWidth="1"/>
    <col min="90" max="90" width="10.5546875" style="142" bestFit="1" customWidth="1"/>
    <col min="91" max="91" width="11" style="142" bestFit="1" customWidth="1"/>
    <col min="92" max="92" width="11.44140625" style="142" bestFit="1" customWidth="1"/>
    <col min="93" max="93" width="11.6640625" style="142" bestFit="1" customWidth="1"/>
    <col min="94" max="95" width="11.5546875" style="142" bestFit="1" customWidth="1"/>
    <col min="96" max="99" width="11.44140625" style="142" bestFit="1" customWidth="1"/>
    <col min="100" max="100" width="11.5546875" style="142" bestFit="1" customWidth="1"/>
    <col min="101" max="101" width="10.6640625" style="142" bestFit="1" customWidth="1"/>
    <col min="102" max="104" width="11.5546875" style="142" bestFit="1" customWidth="1"/>
    <col min="105" max="110" width="11.44140625" style="142" bestFit="1" customWidth="1"/>
    <col min="111" max="112" width="10.44140625" style="142" bestFit="1" customWidth="1"/>
    <col min="113" max="113" width="11.5546875" style="142" bestFit="1" customWidth="1"/>
    <col min="114" max="114" width="10.44140625" style="142" bestFit="1" customWidth="1"/>
    <col min="115" max="120" width="11.109375" style="142" bestFit="1" customWidth="1"/>
    <col min="121" max="122" width="10.109375" style="142" bestFit="1" customWidth="1"/>
    <col min="123" max="124" width="11.6640625" style="142" bestFit="1" customWidth="1"/>
    <col min="125" max="126" width="9.33203125" style="142" bestFit="1" customWidth="1"/>
    <col min="127" max="127" width="10.109375" style="142" bestFit="1" customWidth="1"/>
    <col min="128" max="128" width="10.44140625" style="142" bestFit="1" customWidth="1"/>
    <col min="129" max="129" width="9.33203125" style="142" bestFit="1" customWidth="1"/>
    <col min="130" max="130" width="9.88671875" style="142" bestFit="1" customWidth="1"/>
    <col min="131" max="131" width="12.44140625" style="142" bestFit="1" customWidth="1"/>
    <col min="132" max="132" width="11.6640625" style="142" bestFit="1" customWidth="1"/>
    <col min="133" max="133" width="12.44140625" style="142" bestFit="1" customWidth="1"/>
    <col min="134" max="134" width="11.6640625" style="142" bestFit="1" customWidth="1"/>
    <col min="135" max="135" width="11" style="142" bestFit="1" customWidth="1"/>
    <col min="136" max="136" width="10.44140625" style="142" bestFit="1" customWidth="1"/>
    <col min="137" max="137" width="8.44140625" style="142" bestFit="1" customWidth="1"/>
    <col min="138" max="138" width="9.44140625" style="142" bestFit="1" customWidth="1"/>
    <col min="139" max="139" width="11.6640625" style="142" bestFit="1" customWidth="1"/>
    <col min="140" max="140" width="11.44140625" style="142" bestFit="1" customWidth="1"/>
    <col min="141" max="141" width="13.88671875" style="142" bestFit="1" customWidth="1"/>
    <col min="142" max="142" width="12" style="142" bestFit="1" customWidth="1"/>
    <col min="143" max="143" width="11.88671875" style="142" bestFit="1" customWidth="1"/>
    <col min="144" max="144" width="10.5546875" style="142" bestFit="1" customWidth="1"/>
    <col min="145" max="145" width="10.88671875" style="142" bestFit="1" customWidth="1"/>
    <col min="146" max="146" width="11.109375" style="142" bestFit="1" customWidth="1"/>
    <col min="147" max="148" width="9.109375" style="142" bestFit="1" customWidth="1"/>
    <col min="149" max="149" width="8.109375" style="142" bestFit="1" customWidth="1"/>
    <col min="150" max="150" width="9.33203125" style="142" bestFit="1" customWidth="1"/>
    <col min="151" max="151" width="11.44140625" style="142" bestFit="1" customWidth="1"/>
    <col min="152" max="152" width="9.6640625" style="142" bestFit="1" customWidth="1"/>
    <col min="153" max="153" width="12.6640625" style="142" bestFit="1" customWidth="1"/>
    <col min="154" max="155" width="11.6640625" style="142" bestFit="1" customWidth="1"/>
    <col min="156" max="156" width="10.109375" style="142" bestFit="1" customWidth="1"/>
    <col min="157" max="157" width="8.6640625" style="142" bestFit="1" customWidth="1"/>
    <col min="158" max="158" width="9.109375" style="142" bestFit="1" customWidth="1"/>
    <col min="159" max="159" width="12.33203125" style="142" bestFit="1" customWidth="1"/>
    <col min="160" max="160" width="11.6640625" style="142" bestFit="1" customWidth="1"/>
    <col min="161" max="161" width="12.33203125" style="142" bestFit="1" customWidth="1"/>
    <col min="162" max="162" width="10.5546875" style="142" bestFit="1" customWidth="1"/>
    <col min="163" max="163" width="12.5546875" style="142" bestFit="1" customWidth="1"/>
    <col min="164" max="165" width="12.6640625" style="142" bestFit="1" customWidth="1"/>
    <col min="166" max="166" width="12.5546875" style="142" bestFit="1" customWidth="1"/>
    <col min="167" max="167" width="11.6640625" style="142" bestFit="1" customWidth="1"/>
    <col min="168" max="168" width="12.88671875" style="142" bestFit="1" customWidth="1"/>
    <col min="169" max="169" width="12.109375" style="142" bestFit="1" customWidth="1"/>
    <col min="170" max="171" width="12" style="142" bestFit="1" customWidth="1"/>
    <col min="172" max="173" width="10.109375" style="142" bestFit="1" customWidth="1"/>
    <col min="174" max="174" width="9.33203125" style="142" bestFit="1" customWidth="1"/>
    <col min="175" max="175" width="11.5546875" style="142" bestFit="1" customWidth="1"/>
    <col min="176" max="176" width="12.6640625" style="142" bestFit="1" customWidth="1"/>
    <col min="177" max="177" width="8.88671875" style="142" bestFit="1" customWidth="1"/>
    <col min="178" max="178" width="9.33203125" style="142" bestFit="1" customWidth="1"/>
    <col min="179" max="179" width="11.5546875" style="142" bestFit="1" customWidth="1"/>
    <col min="180" max="180" width="12.44140625" style="142" bestFit="1" customWidth="1"/>
    <col min="181" max="181" width="12.6640625" style="142" bestFit="1" customWidth="1"/>
    <col min="182" max="183" width="11.6640625" style="142" bestFit="1" customWidth="1"/>
    <col min="184" max="184" width="10.109375" style="142" bestFit="1" customWidth="1"/>
    <col min="185" max="185" width="8.5546875" style="142" bestFit="1" customWidth="1"/>
    <col min="186" max="186" width="9.109375" style="142" bestFit="1" customWidth="1"/>
    <col min="187" max="187" width="11.6640625" style="142" bestFit="1" customWidth="1"/>
    <col min="188" max="188" width="10.44140625" style="142" bestFit="1" customWidth="1"/>
    <col min="189" max="189" width="12.6640625" style="142" bestFit="1" customWidth="1"/>
    <col min="190" max="190" width="11.6640625" style="142" bestFit="1" customWidth="1"/>
    <col min="191" max="192" width="9.109375" style="142" bestFit="1" customWidth="1"/>
    <col min="193" max="193" width="11.44140625" style="142" bestFit="1" customWidth="1"/>
    <col min="194" max="194" width="12.33203125" style="142" bestFit="1" customWidth="1"/>
    <col min="195" max="195" width="9.109375" style="142" bestFit="1" customWidth="1"/>
    <col min="196" max="197" width="8.44140625" style="142" bestFit="1" customWidth="1"/>
    <col min="198" max="199" width="11.88671875" style="142" bestFit="1" customWidth="1"/>
    <col min="200" max="200" width="12" style="142" bestFit="1" customWidth="1"/>
    <col min="201" max="201" width="12.109375" style="142" bestFit="1" customWidth="1"/>
    <col min="202" max="202" width="10.88671875" style="142" bestFit="1" customWidth="1"/>
    <col min="203" max="203" width="12.44140625" style="142" bestFit="1" customWidth="1"/>
    <col min="204" max="204" width="12.33203125" style="142" bestFit="1" customWidth="1"/>
    <col min="205" max="205" width="11.44140625" style="142" bestFit="1" customWidth="1"/>
    <col min="206" max="206" width="11.6640625" style="142" bestFit="1" customWidth="1"/>
    <col min="207" max="208" width="9.88671875" style="142" bestFit="1" customWidth="1"/>
    <col min="209" max="209" width="12.44140625" style="142" bestFit="1" customWidth="1"/>
    <col min="210" max="210" width="11.6640625" style="142" bestFit="1" customWidth="1"/>
    <col min="211" max="211" width="11.109375" style="142" bestFit="1" customWidth="1"/>
    <col min="212" max="212" width="12.33203125" style="142" bestFit="1" customWidth="1"/>
    <col min="213" max="213" width="13.33203125" style="142" bestFit="1" customWidth="1"/>
    <col min="214" max="214" width="11.5546875" style="142" bestFit="1" customWidth="1"/>
    <col min="215" max="215" width="10.5546875" style="142" bestFit="1" customWidth="1"/>
    <col min="216" max="216" width="12" style="142" bestFit="1" customWidth="1"/>
    <col min="217" max="217" width="9.44140625" style="142" bestFit="1" customWidth="1"/>
    <col min="218" max="218" width="9.109375" style="142" bestFit="1" customWidth="1"/>
    <col min="219" max="219" width="9.44140625" style="142" bestFit="1" customWidth="1"/>
    <col min="220" max="220" width="9.109375" style="142" bestFit="1" customWidth="1"/>
    <col min="221" max="221" width="9.44140625" style="142" bestFit="1" customWidth="1"/>
    <col min="222" max="223" width="9.109375" style="142" bestFit="1" customWidth="1"/>
    <col min="224" max="224" width="9.44140625" style="142" bestFit="1" customWidth="1"/>
    <col min="225" max="226" width="9.109375" style="142" bestFit="1" customWidth="1"/>
    <col min="227" max="227" width="9.44140625" style="142" bestFit="1" customWidth="1"/>
    <col min="228" max="228" width="9.109375" style="142" bestFit="1" customWidth="1"/>
    <col min="229" max="229" width="9.44140625" style="142" bestFit="1" customWidth="1"/>
    <col min="230" max="230" width="9.109375" style="142" bestFit="1" customWidth="1"/>
    <col min="231" max="231" width="9.44140625" style="142" bestFit="1" customWidth="1"/>
    <col min="232" max="233" width="9.109375" style="142" bestFit="1" customWidth="1"/>
    <col min="234" max="234" width="9.44140625" style="142" bestFit="1" customWidth="1"/>
    <col min="235" max="236" width="9.109375" style="142" bestFit="1" customWidth="1"/>
    <col min="237" max="237" width="9.44140625" style="142" bestFit="1" customWidth="1"/>
    <col min="238" max="238" width="9.109375" style="142" bestFit="1" customWidth="1"/>
    <col min="239" max="239" width="9.44140625" style="142" bestFit="1" customWidth="1"/>
    <col min="240" max="240" width="9.109375" style="142" bestFit="1" customWidth="1"/>
    <col min="241" max="241" width="9.44140625" style="142" bestFit="1" customWidth="1"/>
    <col min="242" max="243" width="9.109375" style="142" bestFit="1" customWidth="1"/>
    <col min="244" max="244" width="9.44140625" style="142" bestFit="1" customWidth="1"/>
    <col min="245" max="245" width="9.109375" style="142" bestFit="1" customWidth="1"/>
    <col min="246" max="247" width="9.44140625" style="142" bestFit="1" customWidth="1"/>
    <col min="248" max="248" width="9.109375" style="142" bestFit="1" customWidth="1"/>
    <col min="249" max="249" width="9.44140625" style="142" bestFit="1" customWidth="1"/>
    <col min="250" max="250" width="9.109375" style="142" bestFit="1" customWidth="1"/>
    <col min="251" max="251" width="9.44140625" style="142" bestFit="1" customWidth="1"/>
    <col min="252" max="252" width="9.109375" style="142" bestFit="1" customWidth="1"/>
    <col min="253" max="253" width="9.44140625" style="142" bestFit="1" customWidth="1"/>
    <col min="254" max="254" width="9.109375" style="142" bestFit="1" customWidth="1"/>
    <col min="255" max="255" width="9.44140625" style="142" bestFit="1" customWidth="1"/>
    <col min="256" max="257" width="9.109375" style="142" bestFit="1" customWidth="1"/>
    <col min="258" max="258" width="9.44140625" style="142" bestFit="1" customWidth="1"/>
    <col min="259" max="259" width="9.109375" style="142" bestFit="1" customWidth="1"/>
    <col min="260" max="261" width="9.44140625" style="142" bestFit="1" customWidth="1"/>
    <col min="262" max="267" width="9.109375" style="142" bestFit="1" customWidth="1"/>
    <col min="268" max="268" width="8.44140625" style="142" bestFit="1" customWidth="1"/>
    <col min="269" max="269" width="9.109375" style="142" bestFit="1" customWidth="1"/>
    <col min="270" max="270" width="8.44140625" style="142" bestFit="1" customWidth="1"/>
    <col min="271" max="271" width="9.109375" style="142" bestFit="1" customWidth="1"/>
    <col min="272" max="272" width="8.44140625" style="142" bestFit="1" customWidth="1"/>
    <col min="273" max="273" width="9.109375" style="142" bestFit="1" customWidth="1"/>
    <col min="274" max="274" width="8.44140625" style="142" bestFit="1" customWidth="1"/>
    <col min="275" max="275" width="8.109375" style="142" bestFit="1" customWidth="1"/>
    <col min="276" max="276" width="8.44140625" style="142" bestFit="1" customWidth="1"/>
    <col min="277" max="277" width="10.109375" style="142" bestFit="1" customWidth="1"/>
    <col min="278" max="278" width="8.44140625" style="142" bestFit="1" customWidth="1"/>
    <col min="279" max="280" width="8.109375" style="142" bestFit="1" customWidth="1"/>
    <col min="281" max="281" width="8.44140625" style="142" bestFit="1" customWidth="1"/>
    <col min="282" max="282" width="8.109375" style="142" bestFit="1" customWidth="1"/>
    <col min="283" max="283" width="8.44140625" style="142" bestFit="1" customWidth="1"/>
    <col min="284" max="284" width="9.109375" style="142" bestFit="1" customWidth="1"/>
    <col min="285" max="285" width="8.44140625" style="142" bestFit="1" customWidth="1"/>
    <col min="286" max="286" width="8.109375" style="142" bestFit="1" customWidth="1"/>
    <col min="287" max="287" width="8.44140625" style="142" bestFit="1" customWidth="1"/>
    <col min="288" max="288" width="8.109375" style="142" bestFit="1" customWidth="1"/>
    <col min="289" max="289" width="8.44140625" style="142" bestFit="1" customWidth="1"/>
    <col min="290" max="290" width="8.109375" style="142" bestFit="1" customWidth="1"/>
    <col min="291" max="291" width="8.44140625" style="142" bestFit="1" customWidth="1"/>
    <col min="292" max="292" width="8.109375" style="142" bestFit="1" customWidth="1"/>
    <col min="293" max="293" width="9.88671875" style="142" bestFit="1" customWidth="1"/>
    <col min="294" max="294" width="9.5546875" style="142" bestFit="1" customWidth="1"/>
    <col min="295" max="296" width="11.109375" style="142" bestFit="1" customWidth="1"/>
    <col min="297" max="298" width="10.109375" style="142" bestFit="1" customWidth="1"/>
    <col min="299" max="300" width="11.109375" style="142" bestFit="1" customWidth="1"/>
    <col min="301" max="302" width="10.109375" style="142" bestFit="1" customWidth="1"/>
    <col min="303" max="303" width="15.44140625" style="142" bestFit="1" customWidth="1"/>
    <col min="304" max="304" width="11.33203125" style="142" bestFit="1" customWidth="1"/>
    <col min="305" max="305" width="8" style="142" bestFit="1" customWidth="1"/>
    <col min="306" max="306" width="9.33203125" style="142" bestFit="1" customWidth="1"/>
    <col min="307" max="307" width="10.44140625" style="142" bestFit="1" customWidth="1"/>
    <col min="308" max="308" width="8" style="142" bestFit="1" customWidth="1"/>
    <col min="309" max="309" width="9.33203125" style="142" bestFit="1" customWidth="1"/>
    <col min="310" max="310" width="10.44140625" style="142" bestFit="1" customWidth="1"/>
    <col min="311" max="311" width="11.33203125" style="142" bestFit="1" customWidth="1"/>
    <col min="312" max="312" width="8" style="142" bestFit="1" customWidth="1"/>
    <col min="313" max="313" width="9.33203125" style="142" bestFit="1" customWidth="1"/>
    <col min="314" max="314" width="10.44140625" style="142" bestFit="1" customWidth="1"/>
    <col min="315" max="316" width="8" style="142" bestFit="1" customWidth="1"/>
    <col min="317" max="317" width="9.109375" style="142" bestFit="1" customWidth="1"/>
    <col min="318" max="321" width="8" style="142" bestFit="1" customWidth="1"/>
    <col min="322" max="322" width="11.109375" style="142" bestFit="1" customWidth="1"/>
    <col min="323" max="324" width="11.6640625" style="142" bestFit="1" customWidth="1"/>
    <col min="325" max="325" width="7" style="142" bestFit="1" customWidth="1"/>
    <col min="326" max="326" width="8.109375" style="142" bestFit="1" customWidth="1"/>
    <col min="327" max="331" width="9.5546875" style="142" bestFit="1" customWidth="1"/>
    <col min="332" max="332" width="11.6640625" style="142" bestFit="1" customWidth="1"/>
    <col min="333" max="333" width="12" style="142" bestFit="1" customWidth="1"/>
    <col min="334" max="334" width="10.44140625" style="142" bestFit="1" customWidth="1"/>
    <col min="335" max="335" width="9.109375" style="142" bestFit="1" customWidth="1"/>
    <col min="336" max="337" width="11" style="142" bestFit="1" customWidth="1"/>
    <col min="338" max="338" width="12.5546875" style="142" bestFit="1" customWidth="1"/>
    <col min="339" max="339" width="9.44140625" style="142" bestFit="1" customWidth="1"/>
    <col min="340" max="340" width="9.6640625" style="142" bestFit="1" customWidth="1"/>
    <col min="341" max="342" width="12" style="142" bestFit="1" customWidth="1"/>
    <col min="343" max="343" width="9.109375" style="142" bestFit="1" customWidth="1"/>
    <col min="344" max="344" width="11.5546875" style="142" bestFit="1" customWidth="1"/>
    <col min="345" max="346" width="12" style="142" bestFit="1" customWidth="1"/>
    <col min="347" max="347" width="11.88671875" style="142" bestFit="1" customWidth="1"/>
    <col min="348" max="348" width="10.88671875" style="142" bestFit="1" customWidth="1"/>
    <col min="349" max="349" width="11.109375" style="142" bestFit="1" customWidth="1"/>
    <col min="350" max="350" width="9.109375" style="142" bestFit="1" customWidth="1"/>
    <col min="351" max="351" width="9.88671875" style="142" bestFit="1" customWidth="1"/>
    <col min="352" max="352" width="10.33203125" style="142" bestFit="1" customWidth="1"/>
    <col min="353" max="353" width="10.88671875" style="142" bestFit="1" customWidth="1"/>
    <col min="354" max="354" width="10.6640625" style="142" bestFit="1" customWidth="1"/>
    <col min="355" max="355" width="10.109375" style="142" bestFit="1" customWidth="1"/>
    <col min="356" max="356" width="10.6640625" style="142" bestFit="1" customWidth="1"/>
    <col min="357" max="357" width="11.44140625" style="142" bestFit="1" customWidth="1"/>
    <col min="358" max="358" width="11.109375" style="142" bestFit="1" customWidth="1"/>
    <col min="359" max="360" width="11.6640625" style="142" bestFit="1" customWidth="1"/>
    <col min="361" max="361" width="11.33203125" style="142" bestFit="1" customWidth="1"/>
    <col min="362" max="362" width="9.88671875" style="142" bestFit="1" customWidth="1"/>
    <col min="363" max="363" width="9.6640625" style="142" bestFit="1" customWidth="1"/>
    <col min="364" max="364" width="10.88671875" style="142" bestFit="1" customWidth="1"/>
    <col min="365" max="369" width="11.44140625" style="142" bestFit="1" customWidth="1"/>
    <col min="370" max="370" width="10.44140625" style="142" bestFit="1" customWidth="1"/>
    <col min="371" max="376" width="11.33203125" style="142" bestFit="1" customWidth="1"/>
    <col min="377" max="379" width="10.33203125" style="142" bestFit="1" customWidth="1"/>
    <col min="380" max="380" width="11.6640625" style="142" bestFit="1" customWidth="1"/>
    <col min="381" max="381" width="10.88671875" style="142" bestFit="1" customWidth="1"/>
    <col min="382" max="383" width="11.6640625" style="142" bestFit="1" customWidth="1"/>
    <col min="384" max="388" width="11.5546875" style="142" bestFit="1" customWidth="1"/>
    <col min="389" max="389" width="10.5546875" style="142" bestFit="1" customWidth="1"/>
    <col min="390" max="390" width="11" style="142" bestFit="1" customWidth="1"/>
    <col min="391" max="391" width="11.44140625" style="142" bestFit="1" customWidth="1"/>
    <col min="392" max="392" width="11.6640625" style="142" bestFit="1" customWidth="1"/>
    <col min="393" max="394" width="11.5546875" style="142" bestFit="1" customWidth="1"/>
    <col min="395" max="398" width="11.44140625" style="142" bestFit="1" customWidth="1"/>
    <col min="399" max="399" width="11.5546875" style="142" bestFit="1" customWidth="1"/>
    <col min="400" max="400" width="10.6640625" style="142" bestFit="1" customWidth="1"/>
    <col min="401" max="403" width="11.5546875" style="142" bestFit="1" customWidth="1"/>
    <col min="404" max="409" width="11.44140625" style="142" bestFit="1" customWidth="1"/>
    <col min="410" max="411" width="10.44140625" style="142" bestFit="1" customWidth="1"/>
    <col min="412" max="412" width="11.5546875" style="142" bestFit="1" customWidth="1"/>
    <col min="413" max="413" width="10.44140625" style="142" bestFit="1" customWidth="1"/>
    <col min="414" max="419" width="11.109375" style="142" bestFit="1" customWidth="1"/>
    <col min="420" max="421" width="10.109375" style="142" bestFit="1" customWidth="1"/>
    <col min="422" max="426" width="9.33203125" style="142" bestFit="1" customWidth="1"/>
    <col min="427" max="427" width="10.44140625" style="142" bestFit="1" customWidth="1"/>
    <col min="428" max="430" width="9.33203125" style="142" bestFit="1" customWidth="1"/>
    <col min="431" max="431" width="8.33203125" style="142" bestFit="1" customWidth="1"/>
    <col min="432" max="432" width="9.44140625" style="142" bestFit="1" customWidth="1"/>
    <col min="433" max="433" width="11.6640625" style="142" bestFit="1" customWidth="1"/>
    <col min="434" max="434" width="11" style="142" bestFit="1" customWidth="1"/>
    <col min="435" max="435" width="10.44140625" style="142" bestFit="1" customWidth="1"/>
    <col min="436" max="436" width="8.44140625" style="142" bestFit="1" customWidth="1"/>
    <col min="437" max="437" width="9.44140625" style="142" bestFit="1" customWidth="1"/>
    <col min="438" max="438" width="11.5546875" style="142" bestFit="1" customWidth="1"/>
    <col min="439" max="439" width="11.44140625" style="142" bestFit="1" customWidth="1"/>
    <col min="440" max="440" width="12.6640625" style="142" bestFit="1" customWidth="1"/>
    <col min="441" max="441" width="12" style="142" bestFit="1" customWidth="1"/>
    <col min="442" max="442" width="11.88671875" style="142" bestFit="1" customWidth="1"/>
    <col min="443" max="443" width="10.5546875" style="142" bestFit="1" customWidth="1"/>
    <col min="444" max="444" width="10.88671875" style="142" bestFit="1" customWidth="1"/>
    <col min="445" max="445" width="11.109375" style="142" bestFit="1" customWidth="1"/>
    <col min="446" max="447" width="9.109375" style="142" bestFit="1" customWidth="1"/>
    <col min="448" max="448" width="8.109375" style="142" bestFit="1" customWidth="1"/>
    <col min="449" max="449" width="9.33203125" style="142" bestFit="1" customWidth="1"/>
    <col min="450" max="450" width="11.44140625" style="142" bestFit="1" customWidth="1"/>
    <col min="451" max="451" width="9.6640625" style="142" bestFit="1" customWidth="1"/>
    <col min="452" max="457" width="8.6640625" style="142" bestFit="1" customWidth="1"/>
    <col min="458" max="458" width="12.33203125" style="142" bestFit="1" customWidth="1"/>
    <col min="459" max="459" width="11.109375" style="142" bestFit="1" customWidth="1"/>
    <col min="460" max="460" width="12.33203125" style="142" bestFit="1" customWidth="1"/>
    <col min="461" max="461" width="10.5546875" style="142" bestFit="1" customWidth="1"/>
    <col min="462" max="462" width="12.5546875" style="142" bestFit="1" customWidth="1"/>
    <col min="463" max="463" width="12.6640625" style="142" bestFit="1" customWidth="1"/>
    <col min="464" max="464" width="10.6640625" style="142" bestFit="1" customWidth="1"/>
    <col min="465" max="465" width="12.5546875" style="142" bestFit="1" customWidth="1"/>
    <col min="466" max="466" width="11.6640625" style="142" bestFit="1" customWidth="1"/>
    <col min="467" max="467" width="12.88671875" style="142" bestFit="1" customWidth="1"/>
    <col min="468" max="468" width="12.109375" style="142" bestFit="1" customWidth="1"/>
    <col min="469" max="470" width="12" style="142" bestFit="1" customWidth="1"/>
    <col min="471" max="472" width="10.109375" style="142" bestFit="1" customWidth="1"/>
    <col min="473" max="473" width="9.33203125" style="142" bestFit="1" customWidth="1"/>
    <col min="474" max="474" width="11.5546875" style="142" bestFit="1" customWidth="1"/>
    <col min="475" max="475" width="12.6640625" style="142" bestFit="1" customWidth="1"/>
    <col min="476" max="476" width="8.88671875" style="142" bestFit="1" customWidth="1"/>
    <col min="477" max="477" width="9.33203125" style="142" bestFit="1" customWidth="1"/>
    <col min="478" max="478" width="11.5546875" style="142" bestFit="1" customWidth="1"/>
    <col min="479" max="479" width="12.44140625" style="142" bestFit="1" customWidth="1"/>
    <col min="480" max="485" width="8.5546875" style="142" bestFit="1" customWidth="1"/>
    <col min="486" max="486" width="11" style="142" bestFit="1" customWidth="1"/>
    <col min="487" max="487" width="10.44140625" style="142" bestFit="1" customWidth="1"/>
    <col min="488" max="488" width="10.5546875" style="142" bestFit="1" customWidth="1"/>
    <col min="489" max="489" width="11.5546875" style="142" bestFit="1" customWidth="1"/>
    <col min="490" max="491" width="9.109375" style="142" bestFit="1" customWidth="1"/>
    <col min="492" max="492" width="11.44140625" style="142" bestFit="1" customWidth="1"/>
    <col min="493" max="493" width="12.33203125" style="142" bestFit="1" customWidth="1"/>
    <col min="494" max="496" width="8.44140625" style="142" bestFit="1" customWidth="1"/>
    <col min="497" max="498" width="11.88671875" style="142" bestFit="1" customWidth="1"/>
    <col min="499" max="499" width="12" style="142" bestFit="1" customWidth="1"/>
    <col min="500" max="500" width="12.109375" style="142" bestFit="1" customWidth="1"/>
    <col min="501" max="501" width="10.88671875" style="142" bestFit="1" customWidth="1"/>
    <col min="502" max="502" width="12.44140625" style="142" bestFit="1" customWidth="1"/>
    <col min="503" max="503" width="12.33203125" style="142" bestFit="1" customWidth="1"/>
    <col min="504" max="504" width="11.44140625" style="142" bestFit="1" customWidth="1"/>
    <col min="505" max="505" width="11.6640625" style="142" bestFit="1" customWidth="1"/>
    <col min="506" max="507" width="9.88671875" style="142" bestFit="1" customWidth="1"/>
    <col min="508" max="508" width="12.44140625" style="142" bestFit="1" customWidth="1"/>
    <col min="509" max="509" width="10" style="142" bestFit="1" customWidth="1"/>
    <col min="510" max="510" width="11.109375" style="142" bestFit="1" customWidth="1"/>
    <col min="511" max="511" width="12.33203125" style="142" bestFit="1" customWidth="1"/>
    <col min="512" max="512" width="13.33203125" style="142" bestFit="1" customWidth="1"/>
    <col min="513" max="513" width="11.5546875" style="142" bestFit="1" customWidth="1"/>
    <col min="514" max="514" width="10.5546875" style="142" bestFit="1" customWidth="1"/>
    <col min="515" max="515" width="12" style="142" bestFit="1" customWidth="1"/>
    <col min="516" max="516" width="9.44140625" style="142" bestFit="1" customWidth="1"/>
    <col min="517" max="517" width="9.109375" style="142" bestFit="1" customWidth="1"/>
    <col min="518" max="518" width="9.44140625" style="142" bestFit="1" customWidth="1"/>
    <col min="519" max="519" width="9.109375" style="142" bestFit="1" customWidth="1"/>
    <col min="520" max="520" width="9.44140625" style="142" bestFit="1" customWidth="1"/>
    <col min="521" max="522" width="9.109375" style="142" bestFit="1" customWidth="1"/>
    <col min="523" max="523" width="9.44140625" style="142" bestFit="1" customWidth="1"/>
    <col min="524" max="525" width="9.109375" style="142" bestFit="1" customWidth="1"/>
    <col min="526" max="526" width="9.44140625" style="142" bestFit="1" customWidth="1"/>
    <col min="527" max="527" width="9.109375" style="142" bestFit="1" customWidth="1"/>
    <col min="528" max="528" width="9.44140625" style="142" bestFit="1" customWidth="1"/>
    <col min="529" max="529" width="9.109375" style="142" bestFit="1" customWidth="1"/>
    <col min="530" max="530" width="9.44140625" style="142" bestFit="1" customWidth="1"/>
    <col min="531" max="532" width="9.109375" style="142" bestFit="1" customWidth="1"/>
    <col min="533" max="533" width="9.44140625" style="142" bestFit="1" customWidth="1"/>
    <col min="534" max="535" width="9.109375" style="142" bestFit="1" customWidth="1"/>
    <col min="536" max="536" width="9.44140625" style="142" bestFit="1" customWidth="1"/>
    <col min="537" max="537" width="9.109375" style="142" bestFit="1" customWidth="1"/>
    <col min="538" max="538" width="9.44140625" style="142" bestFit="1" customWidth="1"/>
    <col min="539" max="539" width="9.109375" style="142" bestFit="1" customWidth="1"/>
    <col min="540" max="540" width="9.44140625" style="142" bestFit="1" customWidth="1"/>
    <col min="541" max="542" width="9.109375" style="142" bestFit="1" customWidth="1"/>
    <col min="543" max="543" width="9.44140625" style="142" bestFit="1" customWidth="1"/>
    <col min="544" max="544" width="9.109375" style="142" bestFit="1" customWidth="1"/>
    <col min="545" max="546" width="9.44140625" style="142" bestFit="1" customWidth="1"/>
    <col min="547" max="547" width="9.109375" style="142" bestFit="1" customWidth="1"/>
    <col min="548" max="548" width="9.44140625" style="142" bestFit="1" customWidth="1"/>
    <col min="549" max="549" width="9.109375" style="142" bestFit="1" customWidth="1"/>
    <col min="550" max="550" width="9.44140625" style="142" bestFit="1" customWidth="1"/>
    <col min="551" max="551" width="9.109375" style="142" bestFit="1" customWidth="1"/>
    <col min="552" max="552" width="9.44140625" style="142" bestFit="1" customWidth="1"/>
    <col min="553" max="553" width="9.109375" style="142" bestFit="1" customWidth="1"/>
    <col min="554" max="554" width="9.44140625" style="142" bestFit="1" customWidth="1"/>
    <col min="555" max="556" width="9.109375" style="142" bestFit="1" customWidth="1"/>
    <col min="557" max="557" width="9.44140625" style="142" bestFit="1" customWidth="1"/>
    <col min="558" max="558" width="9.109375" style="142" bestFit="1" customWidth="1"/>
    <col min="559" max="560" width="9.44140625" style="142" bestFit="1" customWidth="1"/>
    <col min="561" max="566" width="9.109375" style="142" bestFit="1" customWidth="1"/>
    <col min="567" max="567" width="8.44140625" style="142" bestFit="1" customWidth="1"/>
    <col min="568" max="568" width="8.109375" style="142" bestFit="1" customWidth="1"/>
    <col min="569" max="569" width="8.44140625" style="142" bestFit="1" customWidth="1"/>
    <col min="570" max="570" width="8.109375" style="142" bestFit="1" customWidth="1"/>
    <col min="571" max="571" width="8.44140625" style="142" bestFit="1" customWidth="1"/>
    <col min="572" max="572" width="8.109375" style="142" bestFit="1" customWidth="1"/>
    <col min="573" max="573" width="8.44140625" style="142" bestFit="1" customWidth="1"/>
    <col min="574" max="574" width="8.109375" style="142" bestFit="1" customWidth="1"/>
    <col min="575" max="575" width="8.44140625" style="142" bestFit="1" customWidth="1"/>
    <col min="576" max="576" width="8.109375" style="142" bestFit="1" customWidth="1"/>
    <col min="577" max="577" width="8.44140625" style="142" bestFit="1" customWidth="1"/>
    <col min="578" max="579" width="8.109375" style="142" bestFit="1" customWidth="1"/>
    <col min="580" max="580" width="8.44140625" style="142" bestFit="1" customWidth="1"/>
    <col min="581" max="581" width="8.109375" style="142" bestFit="1" customWidth="1"/>
    <col min="582" max="582" width="8.44140625" style="142" bestFit="1" customWidth="1"/>
    <col min="583" max="583" width="8.109375" style="142" bestFit="1" customWidth="1"/>
    <col min="584" max="584" width="8.44140625" style="142" bestFit="1" customWidth="1"/>
    <col min="585" max="585" width="8.109375" style="142" bestFit="1" customWidth="1"/>
    <col min="586" max="586" width="8.44140625" style="142" bestFit="1" customWidth="1"/>
    <col min="587" max="587" width="8.109375" style="142" bestFit="1" customWidth="1"/>
    <col min="588" max="588" width="8.44140625" style="142" bestFit="1" customWidth="1"/>
    <col min="589" max="589" width="8.109375" style="142" bestFit="1" customWidth="1"/>
    <col min="590" max="590" width="8.44140625" style="142" bestFit="1" customWidth="1"/>
    <col min="591" max="591" width="8.109375" style="142" bestFit="1" customWidth="1"/>
    <col min="592" max="592" width="9.88671875" style="142" bestFit="1" customWidth="1"/>
    <col min="593" max="593" width="9.5546875" style="142" bestFit="1" customWidth="1"/>
    <col min="594" max="595" width="11.109375" style="142" bestFit="1" customWidth="1"/>
    <col min="596" max="597" width="10.109375" style="142" bestFit="1" customWidth="1"/>
    <col min="598" max="599" width="11.109375" style="142" bestFit="1" customWidth="1"/>
    <col min="600" max="601" width="10.109375" style="142" bestFit="1" customWidth="1"/>
    <col min="602" max="602" width="14.33203125" style="142" bestFit="1" customWidth="1"/>
    <col min="603" max="603" width="12.109375" style="142" bestFit="1" customWidth="1"/>
    <col min="604" max="604" width="8" style="142" bestFit="1" customWidth="1"/>
    <col min="605" max="605" width="9.33203125" style="142" bestFit="1" customWidth="1"/>
    <col min="606" max="606" width="10.44140625" style="142" bestFit="1" customWidth="1"/>
    <col min="607" max="607" width="8" style="142" bestFit="1" customWidth="1"/>
    <col min="608" max="608" width="9.33203125" style="142" bestFit="1" customWidth="1"/>
    <col min="609" max="609" width="10.44140625" style="142" bestFit="1" customWidth="1"/>
    <col min="610" max="610" width="11.33203125" style="142" bestFit="1" customWidth="1"/>
    <col min="611" max="611" width="8" style="142" bestFit="1" customWidth="1"/>
    <col min="612" max="612" width="9.33203125" style="142" bestFit="1" customWidth="1"/>
    <col min="613" max="613" width="10.44140625" style="142" bestFit="1" customWidth="1"/>
    <col min="614" max="615" width="8" style="142" bestFit="1" customWidth="1"/>
    <col min="616" max="616" width="9.109375" style="142" bestFit="1" customWidth="1"/>
    <col min="617" max="620" width="8" style="142" bestFit="1" customWidth="1"/>
    <col min="621" max="621" width="8.6640625" style="142" bestFit="1" customWidth="1"/>
    <col min="622" max="623" width="11.6640625" style="142" bestFit="1" customWidth="1"/>
    <col min="624" max="624" width="7" style="142" bestFit="1" customWidth="1"/>
    <col min="625" max="625" width="8.109375" style="142" bestFit="1" customWidth="1"/>
    <col min="626" max="630" width="9.5546875" style="142" bestFit="1" customWidth="1"/>
    <col min="631" max="631" width="11.6640625" style="142" bestFit="1" customWidth="1"/>
    <col min="632" max="632" width="12" style="142" bestFit="1" customWidth="1"/>
    <col min="633" max="633" width="10.44140625" style="142" bestFit="1" customWidth="1"/>
    <col min="634" max="634" width="9" style="142" bestFit="1" customWidth="1"/>
    <col min="635" max="636" width="11" style="142" bestFit="1" customWidth="1"/>
    <col min="637" max="637" width="12.5546875" style="142" bestFit="1" customWidth="1"/>
    <col min="638" max="638" width="9.44140625" style="142" bestFit="1" customWidth="1"/>
    <col min="639" max="639" width="9.6640625" style="142" bestFit="1" customWidth="1"/>
    <col min="640" max="641" width="12" style="142" bestFit="1" customWidth="1"/>
    <col min="642" max="642" width="9.109375" style="142" bestFit="1" customWidth="1"/>
    <col min="643" max="643" width="11.5546875" style="142" bestFit="1" customWidth="1"/>
    <col min="644" max="645" width="12" style="142" bestFit="1" customWidth="1"/>
    <col min="646" max="646" width="11.88671875" style="142" bestFit="1" customWidth="1"/>
    <col min="647" max="647" width="10.88671875" style="142" bestFit="1" customWidth="1"/>
    <col min="648" max="648" width="11.109375" style="142" bestFit="1" customWidth="1"/>
    <col min="649" max="649" width="9.109375" style="142" bestFit="1" customWidth="1"/>
    <col min="650" max="650" width="9.88671875" style="142" bestFit="1" customWidth="1"/>
    <col min="651" max="651" width="10.33203125" style="142" bestFit="1" customWidth="1"/>
    <col min="652" max="652" width="10.88671875" style="142" bestFit="1" customWidth="1"/>
    <col min="653" max="653" width="10.6640625" style="142" bestFit="1" customWidth="1"/>
    <col min="654" max="654" width="10.109375" style="142" bestFit="1" customWidth="1"/>
    <col min="655" max="655" width="10.6640625" style="142" bestFit="1" customWidth="1"/>
    <col min="656" max="656" width="11.44140625" style="142" bestFit="1" customWidth="1"/>
    <col min="657" max="657" width="8.5546875" style="142" bestFit="1" customWidth="1"/>
    <col min="658" max="659" width="11.6640625" style="142" bestFit="1" customWidth="1"/>
    <col min="660" max="660" width="11.33203125" style="142" bestFit="1" customWidth="1"/>
    <col min="661" max="661" width="9.88671875" style="142" bestFit="1" customWidth="1"/>
    <col min="662" max="662" width="9.6640625" style="142" bestFit="1" customWidth="1"/>
    <col min="663" max="663" width="10.88671875" style="142" bestFit="1" customWidth="1"/>
    <col min="664" max="668" width="11.44140625" style="142" bestFit="1" customWidth="1"/>
    <col min="669" max="669" width="10.44140625" style="142" bestFit="1" customWidth="1"/>
    <col min="670" max="675" width="11.33203125" style="142" bestFit="1" customWidth="1"/>
    <col min="676" max="678" width="10.33203125" style="142" bestFit="1" customWidth="1"/>
    <col min="679" max="679" width="11.6640625" style="142" bestFit="1" customWidth="1"/>
    <col min="680" max="680" width="10.88671875" style="142" bestFit="1" customWidth="1"/>
    <col min="681" max="682" width="11.6640625" style="142" bestFit="1" customWidth="1"/>
    <col min="683" max="687" width="11.5546875" style="142" bestFit="1" customWidth="1"/>
    <col min="688" max="688" width="10.5546875" style="142" bestFit="1" customWidth="1"/>
    <col min="689" max="689" width="11" style="142" bestFit="1" customWidth="1"/>
    <col min="690" max="690" width="11.44140625" style="142" bestFit="1" customWidth="1"/>
    <col min="691" max="691" width="11.6640625" style="142" bestFit="1" customWidth="1"/>
    <col min="692" max="693" width="11.5546875" style="142" bestFit="1" customWidth="1"/>
    <col min="694" max="697" width="11.44140625" style="142" bestFit="1" customWidth="1"/>
    <col min="698" max="698" width="11.5546875" style="142" bestFit="1" customWidth="1"/>
    <col min="699" max="699" width="10.6640625" style="142" bestFit="1" customWidth="1"/>
    <col min="700" max="702" width="11.5546875" style="142" bestFit="1" customWidth="1"/>
    <col min="703" max="708" width="11.44140625" style="142" bestFit="1" customWidth="1"/>
    <col min="709" max="710" width="10.44140625" style="142" bestFit="1" customWidth="1"/>
    <col min="711" max="711" width="11.5546875" style="142" bestFit="1" customWidth="1"/>
    <col min="712" max="712" width="10.44140625" style="142" bestFit="1" customWidth="1"/>
    <col min="713" max="718" width="11.109375" style="142" bestFit="1" customWidth="1"/>
    <col min="719" max="720" width="10.109375" style="142" bestFit="1" customWidth="1"/>
    <col min="721" max="725" width="9.33203125" style="142" bestFit="1" customWidth="1"/>
    <col min="726" max="726" width="10.44140625" style="142" bestFit="1" customWidth="1"/>
    <col min="727" max="729" width="9.33203125" style="142" bestFit="1" customWidth="1"/>
    <col min="730" max="730" width="8.33203125" style="142" bestFit="1" customWidth="1"/>
    <col min="731" max="731" width="9.44140625" style="142" bestFit="1" customWidth="1"/>
    <col min="732" max="732" width="11.6640625" style="142" bestFit="1" customWidth="1"/>
    <col min="733" max="733" width="11" style="142" bestFit="1" customWidth="1"/>
    <col min="734" max="734" width="10.44140625" style="142" bestFit="1" customWidth="1"/>
    <col min="735" max="735" width="8.44140625" style="142" bestFit="1" customWidth="1"/>
    <col min="736" max="736" width="9.44140625" style="142" bestFit="1" customWidth="1"/>
    <col min="737" max="737" width="11.5546875" style="142" bestFit="1" customWidth="1"/>
    <col min="738" max="738" width="11.44140625" style="142" bestFit="1" customWidth="1"/>
    <col min="739" max="739" width="9.88671875" style="142" bestFit="1" customWidth="1"/>
    <col min="740" max="740" width="12" style="142" bestFit="1" customWidth="1"/>
    <col min="741" max="741" width="11.88671875" style="142" bestFit="1" customWidth="1"/>
    <col min="742" max="742" width="10.5546875" style="142" bestFit="1" customWidth="1"/>
    <col min="743" max="743" width="10.88671875" style="142" bestFit="1" customWidth="1"/>
    <col min="744" max="744" width="11.109375" style="142" bestFit="1" customWidth="1"/>
    <col min="745" max="746" width="9.109375" style="142" bestFit="1" customWidth="1"/>
    <col min="747" max="747" width="8.109375" style="142" bestFit="1" customWidth="1"/>
    <col min="748" max="748" width="9.33203125" style="142" bestFit="1" customWidth="1"/>
    <col min="749" max="749" width="11.44140625" style="142" bestFit="1" customWidth="1"/>
    <col min="750" max="750" width="9.6640625" style="142" bestFit="1" customWidth="1"/>
    <col min="751" max="756" width="8.6640625" style="142" bestFit="1" customWidth="1"/>
    <col min="757" max="757" width="12.33203125" style="142" bestFit="1" customWidth="1"/>
    <col min="758" max="758" width="11.109375" style="142" bestFit="1" customWidth="1"/>
    <col min="759" max="759" width="12.33203125" style="142" bestFit="1" customWidth="1"/>
    <col min="760" max="760" width="10.5546875" style="142" bestFit="1" customWidth="1"/>
    <col min="761" max="761" width="12.5546875" style="142" bestFit="1" customWidth="1"/>
    <col min="762" max="762" width="12.6640625" style="142" bestFit="1" customWidth="1"/>
    <col min="763" max="763" width="10.6640625" style="142" bestFit="1" customWidth="1"/>
    <col min="764" max="764" width="12.5546875" style="142" bestFit="1" customWidth="1"/>
    <col min="765" max="765" width="11.6640625" style="142" bestFit="1" customWidth="1"/>
    <col min="766" max="766" width="12.88671875" style="142" bestFit="1" customWidth="1"/>
    <col min="767" max="767" width="12.109375" style="142" bestFit="1" customWidth="1"/>
    <col min="768" max="769" width="12" style="142" bestFit="1" customWidth="1"/>
    <col min="770" max="771" width="10.109375" style="142" bestFit="1" customWidth="1"/>
    <col min="772" max="772" width="9.33203125" style="142" bestFit="1" customWidth="1"/>
    <col min="773" max="773" width="11.5546875" style="142" bestFit="1" customWidth="1"/>
    <col min="774" max="774" width="12.6640625" style="142" bestFit="1" customWidth="1"/>
    <col min="775" max="775" width="8.88671875" style="142" bestFit="1" customWidth="1"/>
    <col min="776" max="776" width="9.33203125" style="142" bestFit="1" customWidth="1"/>
    <col min="777" max="777" width="11.5546875" style="142" bestFit="1" customWidth="1"/>
    <col min="778" max="778" width="12.44140625" style="142" bestFit="1" customWidth="1"/>
    <col min="779" max="784" width="8.5546875" style="142" bestFit="1" customWidth="1"/>
    <col min="785" max="785" width="11" style="142" bestFit="1" customWidth="1"/>
    <col min="786" max="786" width="11.109375" style="142" bestFit="1" customWidth="1"/>
    <col min="787" max="787" width="10.5546875" style="142" bestFit="1" customWidth="1"/>
    <col min="788" max="788" width="11.5546875" style="142" bestFit="1" customWidth="1"/>
    <col min="789" max="790" width="9.109375" style="142" bestFit="1" customWidth="1"/>
    <col min="791" max="791" width="11.44140625" style="142" bestFit="1" customWidth="1"/>
    <col min="792" max="792" width="12.33203125" style="142" bestFit="1" customWidth="1"/>
    <col min="793" max="795" width="8.44140625" style="142" bestFit="1" customWidth="1"/>
    <col min="796" max="797" width="11.88671875" style="142" bestFit="1" customWidth="1"/>
    <col min="798" max="798" width="12" style="142" bestFit="1" customWidth="1"/>
    <col min="799" max="799" width="12.109375" style="142" bestFit="1" customWidth="1"/>
    <col min="800" max="800" width="10.88671875" style="142" bestFit="1" customWidth="1"/>
    <col min="801" max="801" width="12.44140625" style="142" bestFit="1" customWidth="1"/>
    <col min="802" max="802" width="12.33203125" style="142" bestFit="1" customWidth="1"/>
    <col min="803" max="803" width="11.44140625" style="142" bestFit="1" customWidth="1"/>
    <col min="804" max="804" width="11.6640625" style="142" bestFit="1" customWidth="1"/>
    <col min="805" max="806" width="9.88671875" style="142" bestFit="1" customWidth="1"/>
    <col min="807" max="807" width="12.44140625" style="142" bestFit="1" customWidth="1"/>
    <col min="808" max="808" width="10" style="142" bestFit="1" customWidth="1"/>
    <col min="809" max="809" width="11.109375" style="142" bestFit="1" customWidth="1"/>
    <col min="810" max="810" width="12.33203125" style="142" bestFit="1" customWidth="1"/>
    <col min="811" max="811" width="13.33203125" style="142" bestFit="1" customWidth="1"/>
    <col min="812" max="812" width="11.5546875" style="142" bestFit="1" customWidth="1"/>
    <col min="813" max="813" width="10.5546875" style="142" bestFit="1" customWidth="1"/>
    <col min="814" max="814" width="12" style="142" bestFit="1" customWidth="1"/>
    <col min="815" max="815" width="9.44140625" style="142" bestFit="1" customWidth="1"/>
    <col min="816" max="816" width="9.109375" style="142" bestFit="1" customWidth="1"/>
    <col min="817" max="817" width="9.44140625" style="142" bestFit="1" customWidth="1"/>
    <col min="818" max="818" width="9.109375" style="142" bestFit="1" customWidth="1"/>
    <col min="819" max="819" width="9.44140625" style="142" bestFit="1" customWidth="1"/>
    <col min="820" max="821" width="9.109375" style="142" bestFit="1" customWidth="1"/>
    <col min="822" max="822" width="9.44140625" style="142" bestFit="1" customWidth="1"/>
    <col min="823" max="824" width="9.109375" style="142" bestFit="1" customWidth="1"/>
    <col min="825" max="825" width="9.44140625" style="142" bestFit="1" customWidth="1"/>
    <col min="826" max="826" width="9.109375" style="142" bestFit="1" customWidth="1"/>
    <col min="827" max="827" width="9.44140625" style="142" bestFit="1" customWidth="1"/>
    <col min="828" max="828" width="9.109375" style="142" bestFit="1" customWidth="1"/>
    <col min="829" max="829" width="9.44140625" style="142" bestFit="1" customWidth="1"/>
    <col min="830" max="831" width="9.109375" style="142" bestFit="1" customWidth="1"/>
    <col min="832" max="832" width="9.44140625" style="142" bestFit="1" customWidth="1"/>
    <col min="833" max="834" width="9.109375" style="142" bestFit="1" customWidth="1"/>
    <col min="835" max="835" width="9.44140625" style="142" bestFit="1" customWidth="1"/>
    <col min="836" max="836" width="9.109375" style="142" bestFit="1" customWidth="1"/>
    <col min="837" max="837" width="9.44140625" style="142" bestFit="1" customWidth="1"/>
    <col min="838" max="838" width="9.109375" style="142" bestFit="1" customWidth="1"/>
    <col min="839" max="839" width="9.44140625" style="142" bestFit="1" customWidth="1"/>
    <col min="840" max="841" width="9.109375" style="142" bestFit="1" customWidth="1"/>
    <col min="842" max="842" width="9.44140625" style="142" bestFit="1" customWidth="1"/>
    <col min="843" max="843" width="9.109375" style="142" bestFit="1" customWidth="1"/>
    <col min="844" max="845" width="9.44140625" style="142" bestFit="1" customWidth="1"/>
    <col min="846" max="846" width="9.109375" style="142" bestFit="1" customWidth="1"/>
    <col min="847" max="847" width="9.44140625" style="142" bestFit="1" customWidth="1"/>
    <col min="848" max="848" width="9.109375" style="142" bestFit="1" customWidth="1"/>
    <col min="849" max="849" width="9.44140625" style="142" bestFit="1" customWidth="1"/>
    <col min="850" max="850" width="9.109375" style="142" bestFit="1" customWidth="1"/>
    <col min="851" max="851" width="9.44140625" style="142" bestFit="1" customWidth="1"/>
    <col min="852" max="852" width="9.109375" style="142" bestFit="1" customWidth="1"/>
    <col min="853" max="853" width="9.44140625" style="142" bestFit="1" customWidth="1"/>
    <col min="854" max="855" width="9.109375" style="142" bestFit="1" customWidth="1"/>
    <col min="856" max="856" width="9.44140625" style="142" bestFit="1" customWidth="1"/>
    <col min="857" max="857" width="9.109375" style="142" bestFit="1" customWidth="1"/>
    <col min="858" max="859" width="9.44140625" style="142" bestFit="1" customWidth="1"/>
    <col min="860" max="865" width="9.109375" style="142" bestFit="1" customWidth="1"/>
    <col min="866" max="866" width="8.44140625" style="142" bestFit="1" customWidth="1"/>
    <col min="867" max="867" width="8.109375" style="142" bestFit="1" customWidth="1"/>
    <col min="868" max="868" width="8.44140625" style="142" bestFit="1" customWidth="1"/>
    <col min="869" max="869" width="8.109375" style="142" bestFit="1" customWidth="1"/>
    <col min="870" max="870" width="8.44140625" style="142" bestFit="1" customWidth="1"/>
    <col min="871" max="871" width="8.109375" style="142" bestFit="1" customWidth="1"/>
    <col min="872" max="872" width="8.44140625" style="142" bestFit="1" customWidth="1"/>
    <col min="873" max="873" width="8.109375" style="142" bestFit="1" customWidth="1"/>
    <col min="874" max="874" width="8.44140625" style="142" bestFit="1" customWidth="1"/>
    <col min="875" max="875" width="8.109375" style="142" bestFit="1" customWidth="1"/>
    <col min="876" max="876" width="8.44140625" style="142" bestFit="1" customWidth="1"/>
    <col min="877" max="878" width="8.109375" style="142" bestFit="1" customWidth="1"/>
    <col min="879" max="879" width="8.44140625" style="142" bestFit="1" customWidth="1"/>
    <col min="880" max="880" width="8.109375" style="142" bestFit="1" customWidth="1"/>
    <col min="881" max="881" width="8.44140625" style="142" bestFit="1" customWidth="1"/>
    <col min="882" max="882" width="8.109375" style="142" bestFit="1" customWidth="1"/>
    <col min="883" max="883" width="8.44140625" style="142" bestFit="1" customWidth="1"/>
    <col min="884" max="884" width="8.109375" style="142" bestFit="1" customWidth="1"/>
    <col min="885" max="885" width="8.44140625" style="142" bestFit="1" customWidth="1"/>
    <col min="886" max="886" width="8.109375" style="142" bestFit="1" customWidth="1"/>
    <col min="887" max="887" width="8.44140625" style="142" bestFit="1" customWidth="1"/>
    <col min="888" max="888" width="8.109375" style="142" bestFit="1" customWidth="1"/>
    <col min="889" max="889" width="8.44140625" style="142" bestFit="1" customWidth="1"/>
    <col min="890" max="890" width="8.109375" style="142" bestFit="1" customWidth="1"/>
    <col min="891" max="891" width="9.88671875" style="142" bestFit="1" customWidth="1"/>
    <col min="892" max="892" width="9.5546875" style="142" bestFit="1" customWidth="1"/>
    <col min="893" max="894" width="11.109375" style="142" bestFit="1" customWidth="1"/>
    <col min="895" max="896" width="10.109375" style="142" bestFit="1" customWidth="1"/>
    <col min="897" max="898" width="11.109375" style="142" bestFit="1" customWidth="1"/>
    <col min="899" max="900" width="10.109375" style="142" bestFit="1" customWidth="1"/>
    <col min="901" max="901" width="14.109375" style="142" bestFit="1" customWidth="1"/>
    <col min="902" max="902" width="18.33203125" style="142" bestFit="1" customWidth="1"/>
    <col min="903" max="903" width="8" style="142" bestFit="1" customWidth="1"/>
    <col min="904" max="904" width="9.33203125" style="142" bestFit="1" customWidth="1"/>
    <col min="905" max="905" width="10.44140625" style="142" bestFit="1" customWidth="1"/>
    <col min="906" max="906" width="8" style="142" bestFit="1" customWidth="1"/>
    <col min="907" max="907" width="9.33203125" style="142" bestFit="1" customWidth="1"/>
    <col min="908" max="908" width="10.44140625" style="142" bestFit="1" customWidth="1"/>
    <col min="909" max="909" width="11.33203125" style="142" bestFit="1" customWidth="1"/>
    <col min="910" max="910" width="8" style="142" bestFit="1" customWidth="1"/>
    <col min="911" max="911" width="9.33203125" style="142" bestFit="1" customWidth="1"/>
    <col min="912" max="912" width="10.44140625" style="142" bestFit="1" customWidth="1"/>
    <col min="913" max="914" width="8" style="142" bestFit="1" customWidth="1"/>
    <col min="915" max="915" width="9.109375" style="142" bestFit="1" customWidth="1"/>
    <col min="916" max="919" width="8" style="142" bestFit="1" customWidth="1"/>
    <col min="920" max="920" width="8.6640625" style="142" bestFit="1" customWidth="1"/>
    <col min="921" max="922" width="11.6640625" style="142" bestFit="1" customWidth="1"/>
    <col min="923" max="923" width="7" style="142" bestFit="1" customWidth="1"/>
    <col min="924" max="924" width="8.109375" style="142" bestFit="1" customWidth="1"/>
    <col min="925" max="929" width="9.5546875" style="142" bestFit="1" customWidth="1"/>
    <col min="930" max="930" width="11.6640625" style="142" bestFit="1" customWidth="1"/>
    <col min="931" max="931" width="12" style="142" bestFit="1" customWidth="1"/>
    <col min="932" max="932" width="10.44140625" style="142" bestFit="1" customWidth="1"/>
    <col min="933" max="933" width="9" style="142" bestFit="1" customWidth="1"/>
    <col min="934" max="935" width="11" style="142" bestFit="1" customWidth="1"/>
    <col min="936" max="936" width="12.5546875" style="142" bestFit="1" customWidth="1"/>
    <col min="937" max="937" width="9.44140625" style="142" bestFit="1" customWidth="1"/>
    <col min="938" max="938" width="9.6640625" style="142" bestFit="1" customWidth="1"/>
    <col min="939" max="940" width="12" style="142" bestFit="1" customWidth="1"/>
    <col min="941" max="941" width="9.109375" style="142" bestFit="1" customWidth="1"/>
    <col min="942" max="942" width="11.5546875" style="142" bestFit="1" customWidth="1"/>
    <col min="943" max="944" width="12" style="142" bestFit="1" customWidth="1"/>
    <col min="945" max="945" width="11.88671875" style="142" bestFit="1" customWidth="1"/>
    <col min="946" max="946" width="10.88671875" style="142" bestFit="1" customWidth="1"/>
    <col min="947" max="947" width="11.109375" style="142" bestFit="1" customWidth="1"/>
    <col min="948" max="948" width="9.109375" style="142" bestFit="1" customWidth="1"/>
    <col min="949" max="949" width="9.88671875" style="142" bestFit="1" customWidth="1"/>
    <col min="950" max="950" width="10.33203125" style="142" bestFit="1" customWidth="1"/>
    <col min="951" max="951" width="10.88671875" style="142" bestFit="1" customWidth="1"/>
    <col min="952" max="952" width="10.6640625" style="142" bestFit="1" customWidth="1"/>
    <col min="953" max="953" width="10.109375" style="142" bestFit="1" customWidth="1"/>
    <col min="954" max="954" width="10.6640625" style="142" bestFit="1" customWidth="1"/>
    <col min="955" max="955" width="11.44140625" style="142" bestFit="1" customWidth="1"/>
    <col min="956" max="956" width="8.5546875" style="142" bestFit="1" customWidth="1"/>
    <col min="957" max="958" width="11.6640625" style="142" bestFit="1" customWidth="1"/>
    <col min="959" max="959" width="11.33203125" style="142" bestFit="1" customWidth="1"/>
    <col min="960" max="960" width="9.88671875" style="142" bestFit="1" customWidth="1"/>
    <col min="961" max="961" width="9.6640625" style="142" bestFit="1" customWidth="1"/>
    <col min="962" max="962" width="10.88671875" style="142" bestFit="1" customWidth="1"/>
    <col min="963" max="967" width="11.44140625" style="142" bestFit="1" customWidth="1"/>
    <col min="968" max="968" width="10.44140625" style="142" bestFit="1" customWidth="1"/>
    <col min="969" max="974" width="11.33203125" style="142" bestFit="1" customWidth="1"/>
    <col min="975" max="977" width="10.33203125" style="142" bestFit="1" customWidth="1"/>
    <col min="978" max="978" width="11.6640625" style="142" bestFit="1" customWidth="1"/>
    <col min="979" max="979" width="10.88671875" style="142" bestFit="1" customWidth="1"/>
    <col min="980" max="981" width="11.6640625" style="142" bestFit="1" customWidth="1"/>
    <col min="982" max="986" width="11.5546875" style="142" bestFit="1" customWidth="1"/>
    <col min="987" max="987" width="10.5546875" style="142" bestFit="1" customWidth="1"/>
    <col min="988" max="988" width="11" style="142" bestFit="1" customWidth="1"/>
    <col min="989" max="989" width="11.44140625" style="142" bestFit="1" customWidth="1"/>
    <col min="990" max="990" width="11.6640625" style="142" bestFit="1" customWidth="1"/>
    <col min="991" max="992" width="11.5546875" style="142" bestFit="1" customWidth="1"/>
    <col min="993" max="996" width="11.44140625" style="142" bestFit="1" customWidth="1"/>
    <col min="997" max="997" width="11.5546875" style="142" bestFit="1" customWidth="1"/>
    <col min="998" max="998" width="10.6640625" style="142" bestFit="1" customWidth="1"/>
    <col min="999" max="1001" width="11.5546875" style="142" bestFit="1" customWidth="1"/>
    <col min="1002" max="1007" width="11.44140625" style="142" bestFit="1" customWidth="1"/>
    <col min="1008" max="1009" width="10.44140625" style="142" bestFit="1" customWidth="1"/>
    <col min="1010" max="1010" width="11.5546875" style="142" bestFit="1" customWidth="1"/>
    <col min="1011" max="1011" width="10.44140625" style="142" bestFit="1" customWidth="1"/>
    <col min="1012" max="1017" width="11.109375" style="142" bestFit="1" customWidth="1"/>
    <col min="1018" max="1019" width="10.109375" style="142" bestFit="1" customWidth="1"/>
    <col min="1020" max="1024" width="9.33203125" style="142" bestFit="1" customWidth="1"/>
    <col min="1025" max="1025" width="10.44140625" style="142" bestFit="1" customWidth="1"/>
    <col min="1026" max="1028" width="9.33203125" style="142" bestFit="1" customWidth="1"/>
    <col min="1029" max="1029" width="8.33203125" style="142" bestFit="1" customWidth="1"/>
    <col min="1030" max="1030" width="9.44140625" style="142" bestFit="1" customWidth="1"/>
    <col min="1031" max="1031" width="11.6640625" style="142" bestFit="1" customWidth="1"/>
    <col min="1032" max="1032" width="11" style="142" bestFit="1" customWidth="1"/>
    <col min="1033" max="1033" width="10.44140625" style="142" bestFit="1" customWidth="1"/>
    <col min="1034" max="1034" width="8.44140625" style="142" bestFit="1" customWidth="1"/>
    <col min="1035" max="1035" width="9.44140625" style="142" bestFit="1" customWidth="1"/>
    <col min="1036" max="1036" width="11.5546875" style="142" bestFit="1" customWidth="1"/>
    <col min="1037" max="1037" width="11.44140625" style="142" bestFit="1" customWidth="1"/>
    <col min="1038" max="1038" width="9.88671875" style="142" bestFit="1" customWidth="1"/>
    <col min="1039" max="1039" width="12" style="142" bestFit="1" customWidth="1"/>
    <col min="1040" max="1040" width="11.88671875" style="142" bestFit="1" customWidth="1"/>
    <col min="1041" max="1041" width="10.5546875" style="142" bestFit="1" customWidth="1"/>
    <col min="1042" max="1042" width="10.88671875" style="142" bestFit="1" customWidth="1"/>
    <col min="1043" max="1043" width="11.109375" style="142" bestFit="1" customWidth="1"/>
    <col min="1044" max="1045" width="9.109375" style="142" bestFit="1" customWidth="1"/>
    <col min="1046" max="1046" width="8.109375" style="142" bestFit="1" customWidth="1"/>
    <col min="1047" max="1047" width="9.33203125" style="142" bestFit="1" customWidth="1"/>
    <col min="1048" max="1048" width="11.44140625" style="142" bestFit="1" customWidth="1"/>
    <col min="1049" max="1049" width="9.6640625" style="142" bestFit="1" customWidth="1"/>
    <col min="1050" max="1050" width="10.109375" style="142" bestFit="1" customWidth="1"/>
    <col min="1051" max="1052" width="9.109375" style="142" bestFit="1" customWidth="1"/>
    <col min="1053" max="1055" width="8.6640625" style="142" bestFit="1" customWidth="1"/>
    <col min="1056" max="1056" width="12.33203125" style="142" bestFit="1" customWidth="1"/>
    <col min="1057" max="1057" width="11.109375" style="142" bestFit="1" customWidth="1"/>
    <col min="1058" max="1058" width="12.33203125" style="142" bestFit="1" customWidth="1"/>
    <col min="1059" max="1059" width="10.5546875" style="142" bestFit="1" customWidth="1"/>
    <col min="1060" max="1060" width="12.5546875" style="142" bestFit="1" customWidth="1"/>
    <col min="1061" max="1061" width="12.6640625" style="142" bestFit="1" customWidth="1"/>
    <col min="1062" max="1062" width="10.6640625" style="142" bestFit="1" customWidth="1"/>
    <col min="1063" max="1063" width="12.5546875" style="142" bestFit="1" customWidth="1"/>
    <col min="1064" max="1064" width="11.6640625" style="142" bestFit="1" customWidth="1"/>
    <col min="1065" max="1065" width="12.88671875" style="142" bestFit="1" customWidth="1"/>
    <col min="1066" max="1066" width="12.109375" style="142" bestFit="1" customWidth="1"/>
    <col min="1067" max="1068" width="12" style="142" bestFit="1" customWidth="1"/>
    <col min="1069" max="1070" width="10.109375" style="142" bestFit="1" customWidth="1"/>
    <col min="1071" max="1071" width="9.33203125" style="142" bestFit="1" customWidth="1"/>
    <col min="1072" max="1072" width="11.5546875" style="142" bestFit="1" customWidth="1"/>
    <col min="1073" max="1073" width="12.6640625" style="142" bestFit="1" customWidth="1"/>
    <col min="1074" max="1074" width="8.88671875" style="142" bestFit="1" customWidth="1"/>
    <col min="1075" max="1075" width="9.33203125" style="142" bestFit="1" customWidth="1"/>
    <col min="1076" max="1076" width="11.5546875" style="142" bestFit="1" customWidth="1"/>
    <col min="1077" max="1077" width="12.44140625" style="142" bestFit="1" customWidth="1"/>
    <col min="1078" max="1083" width="8.5546875" style="142" bestFit="1" customWidth="1"/>
    <col min="1084" max="1084" width="11" style="142" bestFit="1" customWidth="1"/>
    <col min="1085" max="1085" width="10.44140625" style="142" bestFit="1" customWidth="1"/>
    <col min="1086" max="1086" width="10.5546875" style="142" bestFit="1" customWidth="1"/>
    <col min="1087" max="1087" width="11.5546875" style="142" bestFit="1" customWidth="1"/>
    <col min="1088" max="1089" width="9.109375" style="142" bestFit="1" customWidth="1"/>
    <col min="1090" max="1090" width="11.44140625" style="142" bestFit="1" customWidth="1"/>
    <col min="1091" max="1091" width="12.33203125" style="142" bestFit="1" customWidth="1"/>
    <col min="1092" max="1094" width="8.44140625" style="142" bestFit="1" customWidth="1"/>
    <col min="1095" max="1096" width="11.88671875" style="142" bestFit="1" customWidth="1"/>
    <col min="1097" max="1097" width="12" style="142" bestFit="1" customWidth="1"/>
    <col min="1098" max="1098" width="12.109375" style="142" bestFit="1" customWidth="1"/>
    <col min="1099" max="1099" width="10.88671875" style="142" bestFit="1" customWidth="1"/>
    <col min="1100" max="1100" width="12.44140625" style="142" bestFit="1" customWidth="1"/>
    <col min="1101" max="1101" width="12.33203125" style="142" bestFit="1" customWidth="1"/>
    <col min="1102" max="1102" width="11.44140625" style="142" bestFit="1" customWidth="1"/>
    <col min="1103" max="1103" width="11.6640625" style="142" bestFit="1" customWidth="1"/>
    <col min="1104" max="1105" width="9.88671875" style="142" bestFit="1" customWidth="1"/>
    <col min="1106" max="1106" width="12.44140625" style="142" bestFit="1" customWidth="1"/>
    <col min="1107" max="1107" width="10.109375" style="142" bestFit="1" customWidth="1"/>
    <col min="1108" max="1108" width="11.109375" style="142" bestFit="1" customWidth="1"/>
    <col min="1109" max="1109" width="12.33203125" style="142" bestFit="1" customWidth="1"/>
    <col min="1110" max="1110" width="13.33203125" style="142" bestFit="1" customWidth="1"/>
    <col min="1111" max="1111" width="11.5546875" style="142" bestFit="1" customWidth="1"/>
    <col min="1112" max="1112" width="10.5546875" style="142" bestFit="1" customWidth="1"/>
    <col min="1113" max="1113" width="12" style="142" bestFit="1" customWidth="1"/>
    <col min="1114" max="1114" width="9.44140625" style="142" bestFit="1" customWidth="1"/>
    <col min="1115" max="1115" width="9.109375" style="142" bestFit="1" customWidth="1"/>
    <col min="1116" max="1116" width="9.44140625" style="142" bestFit="1" customWidth="1"/>
    <col min="1117" max="1117" width="9.109375" style="142" bestFit="1" customWidth="1"/>
    <col min="1118" max="1118" width="9.44140625" style="142" bestFit="1" customWidth="1"/>
    <col min="1119" max="1120" width="9.109375" style="142" bestFit="1" customWidth="1"/>
    <col min="1121" max="1121" width="9.44140625" style="142" bestFit="1" customWidth="1"/>
    <col min="1122" max="1123" width="9.109375" style="142" bestFit="1" customWidth="1"/>
    <col min="1124" max="1124" width="9.44140625" style="142" bestFit="1" customWidth="1"/>
    <col min="1125" max="1125" width="9.109375" style="142" bestFit="1" customWidth="1"/>
    <col min="1126" max="1126" width="9.44140625" style="142" bestFit="1" customWidth="1"/>
    <col min="1127" max="1127" width="9.109375" style="142" bestFit="1" customWidth="1"/>
    <col min="1128" max="1128" width="9.44140625" style="142" bestFit="1" customWidth="1"/>
    <col min="1129" max="1130" width="9.109375" style="142" bestFit="1" customWidth="1"/>
    <col min="1131" max="1131" width="9.44140625" style="142" bestFit="1" customWidth="1"/>
    <col min="1132" max="1133" width="9.109375" style="142" bestFit="1" customWidth="1"/>
    <col min="1134" max="1134" width="9.44140625" style="142" bestFit="1" customWidth="1"/>
    <col min="1135" max="1135" width="9.109375" style="142" bestFit="1" customWidth="1"/>
    <col min="1136" max="1136" width="9.44140625" style="142" bestFit="1" customWidth="1"/>
    <col min="1137" max="1137" width="9.109375" style="142" bestFit="1" customWidth="1"/>
    <col min="1138" max="1138" width="9.44140625" style="142" bestFit="1" customWidth="1"/>
    <col min="1139" max="1140" width="9.109375" style="142" bestFit="1" customWidth="1"/>
    <col min="1141" max="1141" width="9.44140625" style="142" bestFit="1" customWidth="1"/>
    <col min="1142" max="1142" width="9.109375" style="142" bestFit="1" customWidth="1"/>
    <col min="1143" max="1144" width="9.44140625" style="142" bestFit="1" customWidth="1"/>
    <col min="1145" max="1145" width="9.109375" style="142" bestFit="1" customWidth="1"/>
    <col min="1146" max="1146" width="9.44140625" style="142" bestFit="1" customWidth="1"/>
    <col min="1147" max="1147" width="9.109375" style="142" bestFit="1" customWidth="1"/>
    <col min="1148" max="1148" width="9.44140625" style="142" bestFit="1" customWidth="1"/>
    <col min="1149" max="1149" width="9.109375" style="142" bestFit="1" customWidth="1"/>
    <col min="1150" max="1150" width="9.44140625" style="142" bestFit="1" customWidth="1"/>
    <col min="1151" max="1151" width="9.109375" style="142" bestFit="1" customWidth="1"/>
    <col min="1152" max="1152" width="9.44140625" style="142" bestFit="1" customWidth="1"/>
    <col min="1153" max="1154" width="9.109375" style="142" bestFit="1" customWidth="1"/>
    <col min="1155" max="1155" width="9.44140625" style="142" bestFit="1" customWidth="1"/>
    <col min="1156" max="1156" width="9.109375" style="142" bestFit="1" customWidth="1"/>
    <col min="1157" max="1158" width="9.44140625" style="142" bestFit="1" customWidth="1"/>
    <col min="1159" max="1164" width="9.109375" style="142" bestFit="1" customWidth="1"/>
    <col min="1165" max="1165" width="8.44140625" style="142" bestFit="1" customWidth="1"/>
    <col min="1166" max="1166" width="8.109375" style="142" bestFit="1" customWidth="1"/>
    <col min="1167" max="1167" width="8.44140625" style="142" bestFit="1" customWidth="1"/>
    <col min="1168" max="1168" width="8.109375" style="142" bestFit="1" customWidth="1"/>
    <col min="1169" max="1169" width="8.44140625" style="142" bestFit="1" customWidth="1"/>
    <col min="1170" max="1170" width="8.109375" style="142" bestFit="1" customWidth="1"/>
    <col min="1171" max="1171" width="8.44140625" style="142" bestFit="1" customWidth="1"/>
    <col min="1172" max="1172" width="8.109375" style="142" bestFit="1" customWidth="1"/>
    <col min="1173" max="1173" width="8.44140625" style="142" bestFit="1" customWidth="1"/>
    <col min="1174" max="1174" width="8.109375" style="142" bestFit="1" customWidth="1"/>
    <col min="1175" max="1175" width="8.44140625" style="142" bestFit="1" customWidth="1"/>
    <col min="1176" max="1177" width="8.109375" style="142" bestFit="1" customWidth="1"/>
    <col min="1178" max="1178" width="8.44140625" style="142" bestFit="1" customWidth="1"/>
    <col min="1179" max="1179" width="8.109375" style="142" bestFit="1" customWidth="1"/>
    <col min="1180" max="1180" width="8.44140625" style="142" bestFit="1" customWidth="1"/>
    <col min="1181" max="1181" width="8.109375" style="142" bestFit="1" customWidth="1"/>
    <col min="1182" max="1182" width="8.44140625" style="142" bestFit="1" customWidth="1"/>
    <col min="1183" max="1183" width="8.109375" style="142" bestFit="1" customWidth="1"/>
    <col min="1184" max="1184" width="8.44140625" style="142" bestFit="1" customWidth="1"/>
    <col min="1185" max="1185" width="8.109375" style="142" bestFit="1" customWidth="1"/>
    <col min="1186" max="1186" width="8.44140625" style="142" bestFit="1" customWidth="1"/>
    <col min="1187" max="1187" width="8.109375" style="142" bestFit="1" customWidth="1"/>
    <col min="1188" max="1188" width="8.44140625" style="142" bestFit="1" customWidth="1"/>
    <col min="1189" max="1189" width="8.109375" style="142" bestFit="1" customWidth="1"/>
    <col min="1190" max="1190" width="9.88671875" style="142" bestFit="1" customWidth="1"/>
    <col min="1191" max="1191" width="9.5546875" style="142" bestFit="1" customWidth="1"/>
    <col min="1192" max="1193" width="11.109375" style="142" bestFit="1" customWidth="1"/>
    <col min="1194" max="1195" width="10.109375" style="142" bestFit="1" customWidth="1"/>
    <col min="1196" max="1197" width="11.109375" style="142" bestFit="1" customWidth="1"/>
    <col min="1198" max="1199" width="10.109375" style="142" bestFit="1" customWidth="1"/>
    <col min="1200" max="1200" width="14.109375" style="142" bestFit="1" customWidth="1"/>
    <col min="1201" max="1201" width="23.6640625" style="142" bestFit="1" customWidth="1"/>
    <col min="1202" max="1202" width="8" style="142" bestFit="1" customWidth="1"/>
    <col min="1203" max="1203" width="9.33203125" style="142" bestFit="1" customWidth="1"/>
    <col min="1204" max="1204" width="10.44140625" style="142" bestFit="1" customWidth="1"/>
    <col min="1205" max="1205" width="8" style="142" bestFit="1" customWidth="1"/>
    <col min="1206" max="1206" width="9.33203125" style="142" bestFit="1" customWidth="1"/>
    <col min="1207" max="1207" width="10.44140625" style="142" bestFit="1" customWidth="1"/>
    <col min="1208" max="1208" width="11.33203125" style="142" bestFit="1" customWidth="1"/>
    <col min="1209" max="1209" width="8" style="142" bestFit="1" customWidth="1"/>
    <col min="1210" max="1210" width="9.33203125" style="142" bestFit="1" customWidth="1"/>
    <col min="1211" max="1211" width="10.44140625" style="142" bestFit="1" customWidth="1"/>
    <col min="1212" max="1213" width="8" style="142" bestFit="1" customWidth="1"/>
    <col min="1214" max="1214" width="9.109375" style="142" bestFit="1" customWidth="1"/>
    <col min="1215" max="1218" width="8" style="142" bestFit="1" customWidth="1"/>
    <col min="1219" max="1219" width="8.6640625" style="142" bestFit="1" customWidth="1"/>
    <col min="1220" max="1221" width="11.6640625" style="142" bestFit="1" customWidth="1"/>
    <col min="1222" max="1222" width="7" style="142" bestFit="1" customWidth="1"/>
    <col min="1223" max="1223" width="8.109375" style="142" bestFit="1" customWidth="1"/>
    <col min="1224" max="1228" width="9.5546875" style="142" bestFit="1" customWidth="1"/>
    <col min="1229" max="1229" width="11.6640625" style="142" bestFit="1" customWidth="1"/>
    <col min="1230" max="1230" width="12" style="142" bestFit="1" customWidth="1"/>
    <col min="1231" max="1231" width="10.44140625" style="142" bestFit="1" customWidth="1"/>
    <col min="1232" max="1232" width="9" style="142" bestFit="1" customWidth="1"/>
    <col min="1233" max="1234" width="11" style="142" bestFit="1" customWidth="1"/>
    <col min="1235" max="1235" width="12.5546875" style="142" bestFit="1" customWidth="1"/>
    <col min="1236" max="1236" width="9.44140625" style="142" bestFit="1" customWidth="1"/>
    <col min="1237" max="1237" width="9.6640625" style="142" bestFit="1" customWidth="1"/>
    <col min="1238" max="1239" width="12" style="142" bestFit="1" customWidth="1"/>
    <col min="1240" max="1240" width="9.109375" style="142" bestFit="1" customWidth="1"/>
    <col min="1241" max="1241" width="11.5546875" style="142" bestFit="1" customWidth="1"/>
    <col min="1242" max="1243" width="12" style="142" bestFit="1" customWidth="1"/>
    <col min="1244" max="1244" width="11.88671875" style="142" bestFit="1" customWidth="1"/>
    <col min="1245" max="1245" width="10.88671875" style="142" bestFit="1" customWidth="1"/>
    <col min="1246" max="1246" width="11.109375" style="142" bestFit="1" customWidth="1"/>
    <col min="1247" max="1247" width="9.109375" style="142" bestFit="1" customWidth="1"/>
    <col min="1248" max="1248" width="9.88671875" style="142" bestFit="1" customWidth="1"/>
    <col min="1249" max="1249" width="10.33203125" style="142" bestFit="1" customWidth="1"/>
    <col min="1250" max="1250" width="10.88671875" style="142" bestFit="1" customWidth="1"/>
    <col min="1251" max="1251" width="10.6640625" style="142" bestFit="1" customWidth="1"/>
    <col min="1252" max="1252" width="10.109375" style="142" bestFit="1" customWidth="1"/>
    <col min="1253" max="1253" width="10.6640625" style="142" bestFit="1" customWidth="1"/>
    <col min="1254" max="1254" width="11.44140625" style="142" bestFit="1" customWidth="1"/>
    <col min="1255" max="1255" width="8.5546875" style="142" bestFit="1" customWidth="1"/>
    <col min="1256" max="1257" width="11.6640625" style="142" bestFit="1" customWidth="1"/>
    <col min="1258" max="1258" width="11.33203125" style="142" bestFit="1" customWidth="1"/>
    <col min="1259" max="1259" width="9.88671875" style="142" bestFit="1" customWidth="1"/>
    <col min="1260" max="1260" width="9.6640625" style="142" bestFit="1" customWidth="1"/>
    <col min="1261" max="1261" width="10.88671875" style="142" bestFit="1" customWidth="1"/>
    <col min="1262" max="1266" width="11.44140625" style="142" bestFit="1" customWidth="1"/>
    <col min="1267" max="1267" width="10.44140625" style="142" bestFit="1" customWidth="1"/>
    <col min="1268" max="1273" width="11.33203125" style="142" bestFit="1" customWidth="1"/>
    <col min="1274" max="1276" width="10.33203125" style="142" bestFit="1" customWidth="1"/>
    <col min="1277" max="1277" width="11.6640625" style="142" bestFit="1" customWidth="1"/>
    <col min="1278" max="1278" width="10.88671875" style="142" bestFit="1" customWidth="1"/>
    <col min="1279" max="1280" width="11.6640625" style="142" bestFit="1" customWidth="1"/>
    <col min="1281" max="1285" width="11.5546875" style="142" bestFit="1" customWidth="1"/>
    <col min="1286" max="1286" width="10.5546875" style="142" bestFit="1" customWidth="1"/>
    <col min="1287" max="1287" width="11" style="142" bestFit="1" customWidth="1"/>
    <col min="1288" max="1288" width="11.44140625" style="142" bestFit="1" customWidth="1"/>
    <col min="1289" max="1289" width="11.6640625" style="142" bestFit="1" customWidth="1"/>
    <col min="1290" max="1291" width="11.5546875" style="142" bestFit="1" customWidth="1"/>
    <col min="1292" max="1295" width="11.44140625" style="142" bestFit="1" customWidth="1"/>
    <col min="1296" max="1296" width="11.5546875" style="142" bestFit="1" customWidth="1"/>
    <col min="1297" max="1297" width="10.6640625" style="142" bestFit="1" customWidth="1"/>
    <col min="1298" max="1300" width="11.5546875" style="142" bestFit="1" customWidth="1"/>
    <col min="1301" max="1306" width="11.44140625" style="142" bestFit="1" customWidth="1"/>
    <col min="1307" max="1308" width="10.44140625" style="142" bestFit="1" customWidth="1"/>
    <col min="1309" max="1309" width="11.5546875" style="142" bestFit="1" customWidth="1"/>
    <col min="1310" max="1310" width="10.44140625" style="142" bestFit="1" customWidth="1"/>
    <col min="1311" max="1316" width="11.109375" style="142" bestFit="1" customWidth="1"/>
    <col min="1317" max="1318" width="10.109375" style="142" bestFit="1" customWidth="1"/>
    <col min="1319" max="1323" width="9.33203125" style="142" bestFit="1" customWidth="1"/>
    <col min="1324" max="1324" width="10.44140625" style="142" bestFit="1" customWidth="1"/>
    <col min="1325" max="1327" width="9.33203125" style="142" bestFit="1" customWidth="1"/>
    <col min="1328" max="1328" width="8.33203125" style="142" bestFit="1" customWidth="1"/>
    <col min="1329" max="1329" width="9.44140625" style="142" bestFit="1" customWidth="1"/>
    <col min="1330" max="1330" width="11.6640625" style="142" bestFit="1" customWidth="1"/>
    <col min="1331" max="1331" width="11" style="142" bestFit="1" customWidth="1"/>
    <col min="1332" max="1332" width="10.44140625" style="142" bestFit="1" customWidth="1"/>
    <col min="1333" max="1333" width="8.44140625" style="142" bestFit="1" customWidth="1"/>
    <col min="1334" max="1334" width="9.44140625" style="142" bestFit="1" customWidth="1"/>
    <col min="1335" max="1335" width="11.5546875" style="142" bestFit="1" customWidth="1"/>
    <col min="1336" max="1336" width="11.44140625" style="142" bestFit="1" customWidth="1"/>
    <col min="1337" max="1337" width="9.88671875" style="142" bestFit="1" customWidth="1"/>
    <col min="1338" max="1338" width="12" style="142" bestFit="1" customWidth="1"/>
    <col min="1339" max="1339" width="11.88671875" style="142" bestFit="1" customWidth="1"/>
    <col min="1340" max="1340" width="10.5546875" style="142" bestFit="1" customWidth="1"/>
    <col min="1341" max="1341" width="10.88671875" style="142" bestFit="1" customWidth="1"/>
    <col min="1342" max="1342" width="11.109375" style="142" bestFit="1" customWidth="1"/>
    <col min="1343" max="1344" width="9.109375" style="142" bestFit="1" customWidth="1"/>
    <col min="1345" max="1345" width="8.109375" style="142" bestFit="1" customWidth="1"/>
    <col min="1346" max="1346" width="9.33203125" style="142" bestFit="1" customWidth="1"/>
    <col min="1347" max="1347" width="11.44140625" style="142" bestFit="1" customWidth="1"/>
    <col min="1348" max="1348" width="9.6640625" style="142" bestFit="1" customWidth="1"/>
    <col min="1349" max="1354" width="8.6640625" style="142" bestFit="1" customWidth="1"/>
    <col min="1355" max="1355" width="12.33203125" style="142" bestFit="1" customWidth="1"/>
    <col min="1356" max="1356" width="11.109375" style="142" bestFit="1" customWidth="1"/>
    <col min="1357" max="1357" width="12.33203125" style="142" bestFit="1" customWidth="1"/>
    <col min="1358" max="1358" width="10.5546875" style="142" bestFit="1" customWidth="1"/>
    <col min="1359" max="1359" width="12.5546875" style="142" bestFit="1" customWidth="1"/>
    <col min="1360" max="1360" width="12.6640625" style="142" bestFit="1" customWidth="1"/>
    <col min="1361" max="1361" width="10.6640625" style="142" bestFit="1" customWidth="1"/>
    <col min="1362" max="1362" width="12.5546875" style="142" bestFit="1" customWidth="1"/>
    <col min="1363" max="1363" width="11.6640625" style="142" bestFit="1" customWidth="1"/>
    <col min="1364" max="1364" width="12.88671875" style="142" bestFit="1" customWidth="1"/>
    <col min="1365" max="1365" width="12.109375" style="142" bestFit="1" customWidth="1"/>
    <col min="1366" max="1367" width="12" style="142" bestFit="1" customWidth="1"/>
    <col min="1368" max="1369" width="10.109375" style="142" bestFit="1" customWidth="1"/>
    <col min="1370" max="1370" width="9.33203125" style="142" bestFit="1" customWidth="1"/>
    <col min="1371" max="1371" width="11.5546875" style="142" bestFit="1" customWidth="1"/>
    <col min="1372" max="1372" width="12.6640625" style="142" bestFit="1" customWidth="1"/>
    <col min="1373" max="1373" width="8.88671875" style="142" bestFit="1" customWidth="1"/>
    <col min="1374" max="1374" width="9.33203125" style="142" bestFit="1" customWidth="1"/>
    <col min="1375" max="1375" width="11.5546875" style="142" bestFit="1" customWidth="1"/>
    <col min="1376" max="1376" width="12.44140625" style="142" bestFit="1" customWidth="1"/>
    <col min="1377" max="1382" width="8.5546875" style="142" bestFit="1" customWidth="1"/>
    <col min="1383" max="1383" width="11" style="142" bestFit="1" customWidth="1"/>
    <col min="1384" max="1384" width="10.44140625" style="142" bestFit="1" customWidth="1"/>
    <col min="1385" max="1385" width="10.5546875" style="142" bestFit="1" customWidth="1"/>
    <col min="1386" max="1386" width="11.5546875" style="142" bestFit="1" customWidth="1"/>
    <col min="1387" max="1388" width="9.109375" style="142" bestFit="1" customWidth="1"/>
    <col min="1389" max="1389" width="11.44140625" style="142" bestFit="1" customWidth="1"/>
    <col min="1390" max="1390" width="12.33203125" style="142" bestFit="1" customWidth="1"/>
    <col min="1391" max="1393" width="8.44140625" style="142" bestFit="1" customWidth="1"/>
    <col min="1394" max="1395" width="11.88671875" style="142" bestFit="1" customWidth="1"/>
    <col min="1396" max="1396" width="12" style="142" bestFit="1" customWidth="1"/>
    <col min="1397" max="1397" width="12.109375" style="142" bestFit="1" customWidth="1"/>
    <col min="1398" max="1398" width="10.88671875" style="142" bestFit="1" customWidth="1"/>
    <col min="1399" max="1399" width="12.44140625" style="142" bestFit="1" customWidth="1"/>
    <col min="1400" max="1400" width="12.33203125" style="142" bestFit="1" customWidth="1"/>
    <col min="1401" max="1401" width="11.44140625" style="142" bestFit="1" customWidth="1"/>
    <col min="1402" max="1402" width="11.6640625" style="142" bestFit="1" customWidth="1"/>
    <col min="1403" max="1404" width="9.88671875" style="142" bestFit="1" customWidth="1"/>
    <col min="1405" max="1405" width="12.44140625" style="142" bestFit="1" customWidth="1"/>
    <col min="1406" max="1406" width="10" style="142" bestFit="1" customWidth="1"/>
    <col min="1407" max="1407" width="11.109375" style="142" bestFit="1" customWidth="1"/>
    <col min="1408" max="1408" width="12.33203125" style="142" bestFit="1" customWidth="1"/>
    <col min="1409" max="1409" width="13.33203125" style="142" bestFit="1" customWidth="1"/>
    <col min="1410" max="1410" width="11.5546875" style="142" bestFit="1" customWidth="1"/>
    <col min="1411" max="1411" width="10.5546875" style="142" bestFit="1" customWidth="1"/>
    <col min="1412" max="1412" width="12" style="142" bestFit="1" customWidth="1"/>
    <col min="1413" max="1413" width="9.44140625" style="142" bestFit="1" customWidth="1"/>
    <col min="1414" max="1414" width="9.109375" style="142" bestFit="1" customWidth="1"/>
    <col min="1415" max="1415" width="9.44140625" style="142" bestFit="1" customWidth="1"/>
    <col min="1416" max="1416" width="9.109375" style="142" bestFit="1" customWidth="1"/>
    <col min="1417" max="1417" width="9.44140625" style="142" bestFit="1" customWidth="1"/>
    <col min="1418" max="1419" width="9.109375" style="142" bestFit="1" customWidth="1"/>
    <col min="1420" max="1420" width="9.44140625" style="142" bestFit="1" customWidth="1"/>
    <col min="1421" max="1422" width="9.109375" style="142" bestFit="1" customWidth="1"/>
    <col min="1423" max="1423" width="9.44140625" style="142" bestFit="1" customWidth="1"/>
    <col min="1424" max="1424" width="9.109375" style="142" bestFit="1" customWidth="1"/>
    <col min="1425" max="1425" width="9.44140625" style="142" bestFit="1" customWidth="1"/>
    <col min="1426" max="1426" width="9.109375" style="142" bestFit="1" customWidth="1"/>
    <col min="1427" max="1427" width="9.44140625" style="142" bestFit="1" customWidth="1"/>
    <col min="1428" max="1429" width="9.109375" style="142" bestFit="1" customWidth="1"/>
    <col min="1430" max="1430" width="9.44140625" style="142" bestFit="1" customWidth="1"/>
    <col min="1431" max="1432" width="9.109375" style="142" bestFit="1" customWidth="1"/>
    <col min="1433" max="1433" width="9.44140625" style="142" bestFit="1" customWidth="1"/>
    <col min="1434" max="1434" width="9.109375" style="142" bestFit="1" customWidth="1"/>
    <col min="1435" max="1435" width="9.44140625" style="142" bestFit="1" customWidth="1"/>
    <col min="1436" max="1436" width="9.109375" style="142" bestFit="1" customWidth="1"/>
    <col min="1437" max="1437" width="9.44140625" style="142" bestFit="1" customWidth="1"/>
    <col min="1438" max="1439" width="9.109375" style="142" bestFit="1" customWidth="1"/>
    <col min="1440" max="1440" width="9.44140625" style="142" bestFit="1" customWidth="1"/>
    <col min="1441" max="1441" width="9.109375" style="142" bestFit="1" customWidth="1"/>
    <col min="1442" max="1443" width="9.44140625" style="142" bestFit="1" customWidth="1"/>
    <col min="1444" max="1444" width="9.109375" style="142" bestFit="1" customWidth="1"/>
    <col min="1445" max="1445" width="9.44140625" style="142" bestFit="1" customWidth="1"/>
    <col min="1446" max="1446" width="9.109375" style="142" bestFit="1" customWidth="1"/>
    <col min="1447" max="1447" width="9.44140625" style="142" bestFit="1" customWidth="1"/>
    <col min="1448" max="1448" width="9.109375" style="142" bestFit="1" customWidth="1"/>
    <col min="1449" max="1449" width="9.44140625" style="142" bestFit="1" customWidth="1"/>
    <col min="1450" max="1450" width="9.109375" style="142" bestFit="1" customWidth="1"/>
    <col min="1451" max="1451" width="9.44140625" style="142" bestFit="1" customWidth="1"/>
    <col min="1452" max="1453" width="9.109375" style="142" bestFit="1" customWidth="1"/>
    <col min="1454" max="1454" width="9.44140625" style="142" bestFit="1" customWidth="1"/>
    <col min="1455" max="1455" width="9.109375" style="142" bestFit="1" customWidth="1"/>
    <col min="1456" max="1457" width="9.44140625" style="142" bestFit="1" customWidth="1"/>
    <col min="1458" max="1463" width="9.109375" style="142" bestFit="1" customWidth="1"/>
    <col min="1464" max="1464" width="8.44140625" style="142" bestFit="1" customWidth="1"/>
    <col min="1465" max="1465" width="8.109375" style="142" bestFit="1" customWidth="1"/>
    <col min="1466" max="1466" width="8.44140625" style="142" bestFit="1" customWidth="1"/>
    <col min="1467" max="1467" width="8.109375" style="142" bestFit="1" customWidth="1"/>
    <col min="1468" max="1468" width="8.44140625" style="142" bestFit="1" customWidth="1"/>
    <col min="1469" max="1469" width="8.109375" style="142" bestFit="1" customWidth="1"/>
    <col min="1470" max="1470" width="8.44140625" style="142" bestFit="1" customWidth="1"/>
    <col min="1471" max="1471" width="8.109375" style="142" bestFit="1" customWidth="1"/>
    <col min="1472" max="1472" width="8.44140625" style="142" bestFit="1" customWidth="1"/>
    <col min="1473" max="1473" width="8.109375" style="142" bestFit="1" customWidth="1"/>
    <col min="1474" max="1474" width="8.44140625" style="142" bestFit="1" customWidth="1"/>
    <col min="1475" max="1476" width="8.109375" style="142" bestFit="1" customWidth="1"/>
    <col min="1477" max="1477" width="8.44140625" style="142" bestFit="1" customWidth="1"/>
    <col min="1478" max="1478" width="8.109375" style="142" bestFit="1" customWidth="1"/>
    <col min="1479" max="1479" width="8.44140625" style="142" bestFit="1" customWidth="1"/>
    <col min="1480" max="1480" width="8.109375" style="142" bestFit="1" customWidth="1"/>
    <col min="1481" max="1481" width="8.44140625" style="142" bestFit="1" customWidth="1"/>
    <col min="1482" max="1482" width="8.109375" style="142" bestFit="1" customWidth="1"/>
    <col min="1483" max="1483" width="8.44140625" style="142" bestFit="1" customWidth="1"/>
    <col min="1484" max="1484" width="8.109375" style="142" bestFit="1" customWidth="1"/>
    <col min="1485" max="1485" width="8.44140625" style="142" bestFit="1" customWidth="1"/>
    <col min="1486" max="1486" width="8.109375" style="142" bestFit="1" customWidth="1"/>
    <col min="1487" max="1487" width="8.44140625" style="142" bestFit="1" customWidth="1"/>
    <col min="1488" max="1488" width="8.109375" style="142" bestFit="1" customWidth="1"/>
    <col min="1489" max="1489" width="9.88671875" style="142" bestFit="1" customWidth="1"/>
    <col min="1490" max="1490" width="9.5546875" style="142" bestFit="1" customWidth="1"/>
    <col min="1491" max="1492" width="11.109375" style="142" bestFit="1" customWidth="1"/>
    <col min="1493" max="1494" width="10.109375" style="142" bestFit="1" customWidth="1"/>
    <col min="1495" max="1496" width="11.109375" style="142" bestFit="1" customWidth="1"/>
    <col min="1497" max="1498" width="10.109375" style="142" bestFit="1" customWidth="1"/>
    <col min="1499" max="1499" width="14.109375" style="142" bestFit="1" customWidth="1"/>
    <col min="1500" max="1500" width="25" style="142" bestFit="1" customWidth="1"/>
    <col min="1501" max="1501" width="8" style="142" bestFit="1" customWidth="1"/>
    <col min="1502" max="1502" width="9.33203125" style="142" bestFit="1" customWidth="1"/>
    <col min="1503" max="1503" width="10.44140625" style="142" bestFit="1" customWidth="1"/>
    <col min="1504" max="1504" width="8" style="142" bestFit="1" customWidth="1"/>
    <col min="1505" max="1505" width="9.33203125" style="142" bestFit="1" customWidth="1"/>
    <col min="1506" max="1506" width="10.44140625" style="142" bestFit="1" customWidth="1"/>
    <col min="1507" max="1507" width="11.33203125" style="142" bestFit="1" customWidth="1"/>
    <col min="1508" max="1508" width="8" style="142" bestFit="1" customWidth="1"/>
    <col min="1509" max="1509" width="9.33203125" style="142" bestFit="1" customWidth="1"/>
    <col min="1510" max="1510" width="10.44140625" style="142" bestFit="1" customWidth="1"/>
    <col min="1511" max="1512" width="8" style="142" bestFit="1" customWidth="1"/>
    <col min="1513" max="1513" width="9.109375" style="142" bestFit="1" customWidth="1"/>
    <col min="1514" max="1517" width="8" style="142" bestFit="1" customWidth="1"/>
    <col min="1518" max="1518" width="8.6640625" style="142" bestFit="1" customWidth="1"/>
    <col min="1519" max="1520" width="11.6640625" style="142" bestFit="1" customWidth="1"/>
    <col min="1521" max="1521" width="7" style="142" bestFit="1" customWidth="1"/>
    <col min="1522" max="1522" width="8.109375" style="142" bestFit="1" customWidth="1"/>
    <col min="1523" max="1527" width="9.5546875" style="142" bestFit="1" customWidth="1"/>
    <col min="1528" max="1528" width="11.6640625" style="142" bestFit="1" customWidth="1"/>
    <col min="1529" max="1529" width="12" style="142" bestFit="1" customWidth="1"/>
    <col min="1530" max="1530" width="10.44140625" style="142" bestFit="1" customWidth="1"/>
    <col min="1531" max="1531" width="9" style="142" bestFit="1" customWidth="1"/>
    <col min="1532" max="1533" width="11" style="142" bestFit="1" customWidth="1"/>
    <col min="1534" max="1534" width="12.5546875" style="142" bestFit="1" customWidth="1"/>
    <col min="1535" max="1535" width="9.44140625" style="142" bestFit="1" customWidth="1"/>
    <col min="1536" max="1536" width="9.6640625" style="142" bestFit="1" customWidth="1"/>
    <col min="1537" max="1538" width="12" style="142" bestFit="1" customWidth="1"/>
    <col min="1539" max="1539" width="9.109375" style="142" bestFit="1" customWidth="1"/>
    <col min="1540" max="1540" width="11.5546875" style="142" bestFit="1" customWidth="1"/>
    <col min="1541" max="1542" width="12" style="142" bestFit="1" customWidth="1"/>
    <col min="1543" max="1543" width="11.88671875" style="142" bestFit="1" customWidth="1"/>
    <col min="1544" max="1544" width="10.88671875" style="142" bestFit="1" customWidth="1"/>
    <col min="1545" max="1545" width="11.109375" style="142" bestFit="1" customWidth="1"/>
    <col min="1546" max="1546" width="9.109375" style="142" bestFit="1" customWidth="1"/>
    <col min="1547" max="1547" width="9.88671875" style="142" bestFit="1" customWidth="1"/>
    <col min="1548" max="1548" width="10.33203125" style="142" bestFit="1" customWidth="1"/>
    <col min="1549" max="1549" width="10.88671875" style="142" bestFit="1" customWidth="1"/>
    <col min="1550" max="1550" width="10.6640625" style="142" bestFit="1" customWidth="1"/>
    <col min="1551" max="1551" width="10.109375" style="142" bestFit="1" customWidth="1"/>
    <col min="1552" max="1552" width="10.6640625" style="142" bestFit="1" customWidth="1"/>
    <col min="1553" max="1553" width="11.44140625" style="142" bestFit="1" customWidth="1"/>
    <col min="1554" max="1554" width="8.5546875" style="142" bestFit="1" customWidth="1"/>
    <col min="1555" max="1556" width="11.6640625" style="142" bestFit="1" customWidth="1"/>
    <col min="1557" max="1557" width="11.33203125" style="142" bestFit="1" customWidth="1"/>
    <col min="1558" max="1558" width="9.88671875" style="142" bestFit="1" customWidth="1"/>
    <col min="1559" max="1559" width="9.6640625" style="142" bestFit="1" customWidth="1"/>
    <col min="1560" max="1560" width="10.88671875" style="142" bestFit="1" customWidth="1"/>
    <col min="1561" max="1565" width="11.44140625" style="142" bestFit="1" customWidth="1"/>
    <col min="1566" max="1566" width="10.44140625" style="142" bestFit="1" customWidth="1"/>
    <col min="1567" max="1572" width="11.33203125" style="142" bestFit="1" customWidth="1"/>
    <col min="1573" max="1575" width="10.33203125" style="142" bestFit="1" customWidth="1"/>
    <col min="1576" max="1576" width="11.6640625" style="142" bestFit="1" customWidth="1"/>
    <col min="1577" max="1577" width="10.88671875" style="142" bestFit="1" customWidth="1"/>
    <col min="1578" max="1579" width="11.6640625" style="142" bestFit="1" customWidth="1"/>
    <col min="1580" max="1584" width="11.5546875" style="142" bestFit="1" customWidth="1"/>
    <col min="1585" max="1585" width="10.5546875" style="142" bestFit="1" customWidth="1"/>
    <col min="1586" max="1586" width="11" style="142" bestFit="1" customWidth="1"/>
    <col min="1587" max="1587" width="11.44140625" style="142" bestFit="1" customWidth="1"/>
    <col min="1588" max="1588" width="11.6640625" style="142" bestFit="1" customWidth="1"/>
    <col min="1589" max="1590" width="11.5546875" style="142" bestFit="1" customWidth="1"/>
    <col min="1591" max="1594" width="11.44140625" style="142" bestFit="1" customWidth="1"/>
    <col min="1595" max="1595" width="11.5546875" style="142" bestFit="1" customWidth="1"/>
    <col min="1596" max="1596" width="10.6640625" style="142" bestFit="1" customWidth="1"/>
    <col min="1597" max="1599" width="11.5546875" style="142" bestFit="1" customWidth="1"/>
    <col min="1600" max="1605" width="11.44140625" style="142" bestFit="1" customWidth="1"/>
    <col min="1606" max="1607" width="10.44140625" style="142" bestFit="1" customWidth="1"/>
    <col min="1608" max="1608" width="11.5546875" style="142" bestFit="1" customWidth="1"/>
    <col min="1609" max="1609" width="10.44140625" style="142" bestFit="1" customWidth="1"/>
    <col min="1610" max="1615" width="11.109375" style="142" bestFit="1" customWidth="1"/>
    <col min="1616" max="1617" width="10.109375" style="142" bestFit="1" customWidth="1"/>
    <col min="1618" max="1622" width="9.33203125" style="142" bestFit="1" customWidth="1"/>
    <col min="1623" max="1623" width="10.44140625" style="142" bestFit="1" customWidth="1"/>
    <col min="1624" max="1626" width="9.33203125" style="142" bestFit="1" customWidth="1"/>
    <col min="1627" max="1627" width="8.33203125" style="142" bestFit="1" customWidth="1"/>
    <col min="1628" max="1628" width="9.44140625" style="142" bestFit="1" customWidth="1"/>
    <col min="1629" max="1629" width="11.6640625" style="142" bestFit="1" customWidth="1"/>
    <col min="1630" max="1630" width="11" style="142" bestFit="1" customWidth="1"/>
    <col min="1631" max="1631" width="10.44140625" style="142" bestFit="1" customWidth="1"/>
    <col min="1632" max="1632" width="8.44140625" style="142" bestFit="1" customWidth="1"/>
    <col min="1633" max="1633" width="9.44140625" style="142" bestFit="1" customWidth="1"/>
    <col min="1634" max="1634" width="11.5546875" style="142" bestFit="1" customWidth="1"/>
    <col min="1635" max="1635" width="11.44140625" style="142" bestFit="1" customWidth="1"/>
    <col min="1636" max="1636" width="9.88671875" style="142" bestFit="1" customWidth="1"/>
    <col min="1637" max="1637" width="12" style="142" bestFit="1" customWidth="1"/>
    <col min="1638" max="1638" width="11.88671875" style="142" bestFit="1" customWidth="1"/>
    <col min="1639" max="1639" width="10.5546875" style="142" bestFit="1" customWidth="1"/>
    <col min="1640" max="1640" width="10.88671875" style="142" bestFit="1" customWidth="1"/>
    <col min="1641" max="1641" width="11.109375" style="142" bestFit="1" customWidth="1"/>
    <col min="1642" max="1643" width="9.109375" style="142" bestFit="1" customWidth="1"/>
    <col min="1644" max="1644" width="8.109375" style="142" bestFit="1" customWidth="1"/>
    <col min="1645" max="1645" width="9.33203125" style="142" bestFit="1" customWidth="1"/>
    <col min="1646" max="1646" width="11.44140625" style="142" bestFit="1" customWidth="1"/>
    <col min="1647" max="1647" width="9.6640625" style="142" bestFit="1" customWidth="1"/>
    <col min="1648" max="1648" width="11.6640625" style="142" bestFit="1" customWidth="1"/>
    <col min="1649" max="1650" width="10.109375" style="142" bestFit="1" customWidth="1"/>
    <col min="1651" max="1653" width="8.6640625" style="142" bestFit="1" customWidth="1"/>
    <col min="1654" max="1654" width="12.33203125" style="142" bestFit="1" customWidth="1"/>
    <col min="1655" max="1655" width="11.109375" style="142" bestFit="1" customWidth="1"/>
    <col min="1656" max="1656" width="12.33203125" style="142" bestFit="1" customWidth="1"/>
    <col min="1657" max="1657" width="10.5546875" style="142" bestFit="1" customWidth="1"/>
    <col min="1658" max="1658" width="12.5546875" style="142" bestFit="1" customWidth="1"/>
    <col min="1659" max="1659" width="12.6640625" style="142" bestFit="1" customWidth="1"/>
    <col min="1660" max="1660" width="10.6640625" style="142" bestFit="1" customWidth="1"/>
    <col min="1661" max="1661" width="12.5546875" style="142" bestFit="1" customWidth="1"/>
    <col min="1662" max="1662" width="11.6640625" style="142" bestFit="1" customWidth="1"/>
    <col min="1663" max="1663" width="12.88671875" style="142" bestFit="1" customWidth="1"/>
    <col min="1664" max="1664" width="12.109375" style="142" bestFit="1" customWidth="1"/>
    <col min="1665" max="1666" width="12" style="142" bestFit="1" customWidth="1"/>
    <col min="1667" max="1668" width="10.109375" style="142" bestFit="1" customWidth="1"/>
    <col min="1669" max="1669" width="9.33203125" style="142" bestFit="1" customWidth="1"/>
    <col min="1670" max="1670" width="11.5546875" style="142" bestFit="1" customWidth="1"/>
    <col min="1671" max="1671" width="12.6640625" style="142" bestFit="1" customWidth="1"/>
    <col min="1672" max="1672" width="8.88671875" style="142" bestFit="1" customWidth="1"/>
    <col min="1673" max="1673" width="9.33203125" style="142" bestFit="1" customWidth="1"/>
    <col min="1674" max="1674" width="11.5546875" style="142" bestFit="1" customWidth="1"/>
    <col min="1675" max="1675" width="12.44140625" style="142" bestFit="1" customWidth="1"/>
    <col min="1676" max="1681" width="8.5546875" style="142" bestFit="1" customWidth="1"/>
    <col min="1682" max="1682" width="11" style="142" bestFit="1" customWidth="1"/>
    <col min="1683" max="1683" width="10.44140625" style="142" bestFit="1" customWidth="1"/>
    <col min="1684" max="1684" width="10.5546875" style="142" bestFit="1" customWidth="1"/>
    <col min="1685" max="1685" width="11.5546875" style="142" bestFit="1" customWidth="1"/>
    <col min="1686" max="1687" width="9.109375" style="142" bestFit="1" customWidth="1"/>
    <col min="1688" max="1688" width="11.44140625" style="142" bestFit="1" customWidth="1"/>
    <col min="1689" max="1689" width="12.33203125" style="142" bestFit="1" customWidth="1"/>
    <col min="1690" max="1692" width="8.44140625" style="142" bestFit="1" customWidth="1"/>
    <col min="1693" max="1694" width="11.88671875" style="142" bestFit="1" customWidth="1"/>
    <col min="1695" max="1695" width="12" style="142" bestFit="1" customWidth="1"/>
    <col min="1696" max="1696" width="12.109375" style="142" bestFit="1" customWidth="1"/>
    <col min="1697" max="1697" width="10.88671875" style="142" bestFit="1" customWidth="1"/>
    <col min="1698" max="1698" width="12.44140625" style="142" bestFit="1" customWidth="1"/>
    <col min="1699" max="1699" width="12.33203125" style="142" bestFit="1" customWidth="1"/>
    <col min="1700" max="1700" width="11.44140625" style="142" bestFit="1" customWidth="1"/>
    <col min="1701" max="1701" width="11.6640625" style="142" bestFit="1" customWidth="1"/>
    <col min="1702" max="1703" width="9.88671875" style="142" bestFit="1" customWidth="1"/>
    <col min="1704" max="1704" width="12.44140625" style="142" bestFit="1" customWidth="1"/>
    <col min="1705" max="1705" width="11.6640625" style="142" bestFit="1" customWidth="1"/>
    <col min="1706" max="1706" width="11.109375" style="142" bestFit="1" customWidth="1"/>
    <col min="1707" max="1707" width="12.33203125" style="142" bestFit="1" customWidth="1"/>
    <col min="1708" max="1708" width="13.33203125" style="142" bestFit="1" customWidth="1"/>
    <col min="1709" max="1709" width="11.5546875" style="142" bestFit="1" customWidth="1"/>
    <col min="1710" max="1710" width="10.5546875" style="142" bestFit="1" customWidth="1"/>
    <col min="1711" max="1711" width="12" style="142" bestFit="1" customWidth="1"/>
    <col min="1712" max="1712" width="9.44140625" style="142" bestFit="1" customWidth="1"/>
    <col min="1713" max="1713" width="9.109375" style="142" bestFit="1" customWidth="1"/>
    <col min="1714" max="1714" width="9.44140625" style="142" bestFit="1" customWidth="1"/>
    <col min="1715" max="1715" width="9.109375" style="142" bestFit="1" customWidth="1"/>
    <col min="1716" max="1716" width="9.44140625" style="142" bestFit="1" customWidth="1"/>
    <col min="1717" max="1718" width="9.109375" style="142" bestFit="1" customWidth="1"/>
    <col min="1719" max="1719" width="9.44140625" style="142" bestFit="1" customWidth="1"/>
    <col min="1720" max="1721" width="9.109375" style="142" bestFit="1" customWidth="1"/>
    <col min="1722" max="1722" width="9.44140625" style="142" bestFit="1" customWidth="1"/>
    <col min="1723" max="1723" width="9.109375" style="142" bestFit="1" customWidth="1"/>
    <col min="1724" max="1724" width="9.44140625" style="142" bestFit="1" customWidth="1"/>
    <col min="1725" max="1725" width="9.109375" style="142" bestFit="1" customWidth="1"/>
    <col min="1726" max="1726" width="9.44140625" style="142" bestFit="1" customWidth="1"/>
    <col min="1727" max="1728" width="9.109375" style="142" bestFit="1" customWidth="1"/>
    <col min="1729" max="1729" width="9.44140625" style="142" bestFit="1" customWidth="1"/>
    <col min="1730" max="1731" width="9.109375" style="142" bestFit="1" customWidth="1"/>
    <col min="1732" max="1732" width="9.44140625" style="142" bestFit="1" customWidth="1"/>
    <col min="1733" max="1733" width="9.109375" style="142" bestFit="1" customWidth="1"/>
    <col min="1734" max="1734" width="9.44140625" style="142" bestFit="1" customWidth="1"/>
    <col min="1735" max="1735" width="9.109375" style="142" bestFit="1" customWidth="1"/>
    <col min="1736" max="1736" width="9.44140625" style="142" bestFit="1" customWidth="1"/>
    <col min="1737" max="1738" width="9.109375" style="142" bestFit="1" customWidth="1"/>
    <col min="1739" max="1739" width="9.44140625" style="142" bestFit="1" customWidth="1"/>
    <col min="1740" max="1740" width="9.109375" style="142" bestFit="1" customWidth="1"/>
    <col min="1741" max="1742" width="9.44140625" style="142" bestFit="1" customWidth="1"/>
    <col min="1743" max="1743" width="9.109375" style="142" bestFit="1" customWidth="1"/>
    <col min="1744" max="1744" width="9.44140625" style="142" bestFit="1" customWidth="1"/>
    <col min="1745" max="1745" width="9.109375" style="142" bestFit="1" customWidth="1"/>
    <col min="1746" max="1746" width="9.44140625" style="142" bestFit="1" customWidth="1"/>
    <col min="1747" max="1747" width="9.109375" style="142" bestFit="1" customWidth="1"/>
    <col min="1748" max="1748" width="9.44140625" style="142" bestFit="1" customWidth="1"/>
    <col min="1749" max="1749" width="9.109375" style="142" bestFit="1" customWidth="1"/>
    <col min="1750" max="1750" width="9.44140625" style="142" bestFit="1" customWidth="1"/>
    <col min="1751" max="1752" width="9.109375" style="142" bestFit="1" customWidth="1"/>
    <col min="1753" max="1753" width="9.44140625" style="142" bestFit="1" customWidth="1"/>
    <col min="1754" max="1754" width="9.109375" style="142" bestFit="1" customWidth="1"/>
    <col min="1755" max="1756" width="9.44140625" style="142" bestFit="1" customWidth="1"/>
    <col min="1757" max="1762" width="9.109375" style="142" bestFit="1" customWidth="1"/>
    <col min="1763" max="1763" width="8.44140625" style="142" bestFit="1" customWidth="1"/>
    <col min="1764" max="1764" width="8.109375" style="142" bestFit="1" customWidth="1"/>
    <col min="1765" max="1765" width="8.44140625" style="142" bestFit="1" customWidth="1"/>
    <col min="1766" max="1766" width="8.109375" style="142" bestFit="1" customWidth="1"/>
    <col min="1767" max="1767" width="8.44140625" style="142" bestFit="1" customWidth="1"/>
    <col min="1768" max="1768" width="8.109375" style="142" bestFit="1" customWidth="1"/>
    <col min="1769" max="1769" width="8.44140625" style="142" bestFit="1" customWidth="1"/>
    <col min="1770" max="1770" width="8.109375" style="142" bestFit="1" customWidth="1"/>
    <col min="1771" max="1771" width="8.44140625" style="142" bestFit="1" customWidth="1"/>
    <col min="1772" max="1772" width="8.109375" style="142" bestFit="1" customWidth="1"/>
    <col min="1773" max="1773" width="8.44140625" style="142" bestFit="1" customWidth="1"/>
    <col min="1774" max="1775" width="8.109375" style="142" bestFit="1" customWidth="1"/>
    <col min="1776" max="1776" width="8.44140625" style="142" bestFit="1" customWidth="1"/>
    <col min="1777" max="1777" width="8.109375" style="142" bestFit="1" customWidth="1"/>
    <col min="1778" max="1778" width="8.44140625" style="142" bestFit="1" customWidth="1"/>
    <col min="1779" max="1779" width="8.109375" style="142" bestFit="1" customWidth="1"/>
    <col min="1780" max="1780" width="8.44140625" style="142" bestFit="1" customWidth="1"/>
    <col min="1781" max="1781" width="8.109375" style="142" bestFit="1" customWidth="1"/>
    <col min="1782" max="1782" width="8.44140625" style="142" bestFit="1" customWidth="1"/>
    <col min="1783" max="1783" width="8.109375" style="142" bestFit="1" customWidth="1"/>
    <col min="1784" max="1784" width="8.44140625" style="142" bestFit="1" customWidth="1"/>
    <col min="1785" max="1785" width="8.109375" style="142" bestFit="1" customWidth="1"/>
    <col min="1786" max="1786" width="8.44140625" style="142" bestFit="1" customWidth="1"/>
    <col min="1787" max="1787" width="8.109375" style="142" bestFit="1" customWidth="1"/>
    <col min="1788" max="1788" width="9.88671875" style="142" bestFit="1" customWidth="1"/>
    <col min="1789" max="1789" width="9.5546875" style="142" bestFit="1" customWidth="1"/>
    <col min="1790" max="1791" width="11.109375" style="142" bestFit="1" customWidth="1"/>
    <col min="1792" max="1793" width="10.109375" style="142" bestFit="1" customWidth="1"/>
    <col min="1794" max="1795" width="11.109375" style="142" bestFit="1" customWidth="1"/>
    <col min="1796" max="1797" width="10.109375" style="142" bestFit="1" customWidth="1"/>
    <col min="1798" max="1798" width="14.109375" style="142" bestFit="1" customWidth="1"/>
    <col min="1799" max="1799" width="30.5546875" style="142" bestFit="1" customWidth="1"/>
    <col min="1800" max="1800" width="8" style="142" bestFit="1" customWidth="1"/>
    <col min="1801" max="1801" width="9.33203125" style="142" bestFit="1" customWidth="1"/>
    <col min="1802" max="1802" width="10.44140625" style="142" bestFit="1" customWidth="1"/>
    <col min="1803" max="1803" width="8" style="142" bestFit="1" customWidth="1"/>
    <col min="1804" max="1804" width="9.33203125" style="142" bestFit="1" customWidth="1"/>
    <col min="1805" max="1805" width="10.44140625" style="142" bestFit="1" customWidth="1"/>
    <col min="1806" max="1806" width="11.33203125" style="142" bestFit="1" customWidth="1"/>
    <col min="1807" max="1807" width="8" style="142" bestFit="1" customWidth="1"/>
    <col min="1808" max="1808" width="9.33203125" style="142" bestFit="1" customWidth="1"/>
    <col min="1809" max="1809" width="10.44140625" style="142" bestFit="1" customWidth="1"/>
    <col min="1810" max="1811" width="8" style="142" bestFit="1" customWidth="1"/>
    <col min="1812" max="1812" width="9.109375" style="142" bestFit="1" customWidth="1"/>
    <col min="1813" max="1816" width="8" style="142" bestFit="1" customWidth="1"/>
    <col min="1817" max="1817" width="8.6640625" style="142" bestFit="1" customWidth="1"/>
    <col min="1818" max="1819" width="11.6640625" style="142" bestFit="1" customWidth="1"/>
    <col min="1820" max="1820" width="7" style="142" bestFit="1" customWidth="1"/>
    <col min="1821" max="1821" width="8.109375" style="142" bestFit="1" customWidth="1"/>
    <col min="1822" max="1826" width="9.5546875" style="142" bestFit="1" customWidth="1"/>
    <col min="1827" max="1827" width="11.6640625" style="142" bestFit="1" customWidth="1"/>
    <col min="1828" max="1828" width="12" style="142" bestFit="1" customWidth="1"/>
    <col min="1829" max="1829" width="10.44140625" style="142" bestFit="1" customWidth="1"/>
    <col min="1830" max="1830" width="9" style="142" bestFit="1" customWidth="1"/>
    <col min="1831" max="1832" width="11" style="142" bestFit="1" customWidth="1"/>
    <col min="1833" max="1833" width="12.5546875" style="142" bestFit="1" customWidth="1"/>
    <col min="1834" max="1834" width="9.44140625" style="142" bestFit="1" customWidth="1"/>
    <col min="1835" max="1835" width="9.6640625" style="142" bestFit="1" customWidth="1"/>
    <col min="1836" max="1837" width="12" style="142" bestFit="1" customWidth="1"/>
    <col min="1838" max="1838" width="9.109375" style="142" bestFit="1" customWidth="1"/>
    <col min="1839" max="1839" width="11.5546875" style="142" bestFit="1" customWidth="1"/>
    <col min="1840" max="1841" width="12" style="142" bestFit="1" customWidth="1"/>
    <col min="1842" max="1842" width="11.88671875" style="142" bestFit="1" customWidth="1"/>
    <col min="1843" max="1843" width="10.88671875" style="142" bestFit="1" customWidth="1"/>
    <col min="1844" max="1844" width="11.109375" style="142" bestFit="1" customWidth="1"/>
    <col min="1845" max="1845" width="9.109375" style="142" bestFit="1" customWidth="1"/>
    <col min="1846" max="1846" width="9.88671875" style="142" bestFit="1" customWidth="1"/>
    <col min="1847" max="1847" width="10.33203125" style="142" bestFit="1" customWidth="1"/>
    <col min="1848" max="1848" width="10.88671875" style="142" bestFit="1" customWidth="1"/>
    <col min="1849" max="1849" width="10.6640625" style="142" bestFit="1" customWidth="1"/>
    <col min="1850" max="1850" width="10.109375" style="142" bestFit="1" customWidth="1"/>
    <col min="1851" max="1851" width="10.6640625" style="142" bestFit="1" customWidth="1"/>
    <col min="1852" max="1852" width="11.44140625" style="142" bestFit="1" customWidth="1"/>
    <col min="1853" max="1853" width="8.5546875" style="142" bestFit="1" customWidth="1"/>
    <col min="1854" max="1855" width="11.6640625" style="142" bestFit="1" customWidth="1"/>
    <col min="1856" max="1856" width="11.33203125" style="142" bestFit="1" customWidth="1"/>
    <col min="1857" max="1857" width="9.88671875" style="142" bestFit="1" customWidth="1"/>
    <col min="1858" max="1858" width="9.6640625" style="142" bestFit="1" customWidth="1"/>
    <col min="1859" max="1859" width="10.88671875" style="142" bestFit="1" customWidth="1"/>
    <col min="1860" max="1864" width="11.44140625" style="142" bestFit="1" customWidth="1"/>
    <col min="1865" max="1865" width="10.44140625" style="142" bestFit="1" customWidth="1"/>
    <col min="1866" max="1871" width="11.33203125" style="142" bestFit="1" customWidth="1"/>
    <col min="1872" max="1874" width="10.33203125" style="142" bestFit="1" customWidth="1"/>
    <col min="1875" max="1875" width="11.6640625" style="142" bestFit="1" customWidth="1"/>
    <col min="1876" max="1876" width="10.88671875" style="142" bestFit="1" customWidth="1"/>
    <col min="1877" max="1878" width="11.6640625" style="142" bestFit="1" customWidth="1"/>
    <col min="1879" max="1883" width="11.5546875" style="142" bestFit="1" customWidth="1"/>
    <col min="1884" max="1884" width="10.5546875" style="142" bestFit="1" customWidth="1"/>
    <col min="1885" max="1885" width="11" style="142" bestFit="1" customWidth="1"/>
    <col min="1886" max="1886" width="11.44140625" style="142" bestFit="1" customWidth="1"/>
    <col min="1887" max="1887" width="11.6640625" style="142" bestFit="1" customWidth="1"/>
    <col min="1888" max="1889" width="11.5546875" style="142" bestFit="1" customWidth="1"/>
    <col min="1890" max="1893" width="11.44140625" style="142" bestFit="1" customWidth="1"/>
    <col min="1894" max="1894" width="11.5546875" style="142" bestFit="1" customWidth="1"/>
    <col min="1895" max="1895" width="10.6640625" style="142" bestFit="1" customWidth="1"/>
    <col min="1896" max="1898" width="11.5546875" style="142" bestFit="1" customWidth="1"/>
    <col min="1899" max="1904" width="11.44140625" style="142" bestFit="1" customWidth="1"/>
    <col min="1905" max="1906" width="10.44140625" style="142" bestFit="1" customWidth="1"/>
    <col min="1907" max="1907" width="11.5546875" style="142" bestFit="1" customWidth="1"/>
    <col min="1908" max="1908" width="10.44140625" style="142" bestFit="1" customWidth="1"/>
    <col min="1909" max="1914" width="11.109375" style="142" bestFit="1" customWidth="1"/>
    <col min="1915" max="1916" width="10.109375" style="142" bestFit="1" customWidth="1"/>
    <col min="1917" max="1921" width="9.33203125" style="142" bestFit="1" customWidth="1"/>
    <col min="1922" max="1922" width="10.44140625" style="142" bestFit="1" customWidth="1"/>
    <col min="1923" max="1925" width="9.33203125" style="142" bestFit="1" customWidth="1"/>
    <col min="1926" max="1926" width="8.33203125" style="142" bestFit="1" customWidth="1"/>
    <col min="1927" max="1927" width="9.44140625" style="142" bestFit="1" customWidth="1"/>
    <col min="1928" max="1928" width="11.6640625" style="142" bestFit="1" customWidth="1"/>
    <col min="1929" max="1929" width="11" style="142" bestFit="1" customWidth="1"/>
    <col min="1930" max="1930" width="10.44140625" style="142" bestFit="1" customWidth="1"/>
    <col min="1931" max="1931" width="8.44140625" style="142" bestFit="1" customWidth="1"/>
    <col min="1932" max="1932" width="9.44140625" style="142" bestFit="1" customWidth="1"/>
    <col min="1933" max="1933" width="11.5546875" style="142" bestFit="1" customWidth="1"/>
    <col min="1934" max="1934" width="11.44140625" style="142" bestFit="1" customWidth="1"/>
    <col min="1935" max="1935" width="9.88671875" style="142" bestFit="1" customWidth="1"/>
    <col min="1936" max="1936" width="12" style="142" bestFit="1" customWidth="1"/>
    <col min="1937" max="1937" width="11.88671875" style="142" bestFit="1" customWidth="1"/>
    <col min="1938" max="1938" width="10.5546875" style="142" bestFit="1" customWidth="1"/>
    <col min="1939" max="1939" width="10.88671875" style="142" bestFit="1" customWidth="1"/>
    <col min="1940" max="1940" width="11.109375" style="142" bestFit="1" customWidth="1"/>
    <col min="1941" max="1942" width="9.109375" style="142" bestFit="1" customWidth="1"/>
    <col min="1943" max="1943" width="8.109375" style="142" bestFit="1" customWidth="1"/>
    <col min="1944" max="1944" width="9.33203125" style="142" bestFit="1" customWidth="1"/>
    <col min="1945" max="1945" width="11.44140625" style="142" bestFit="1" customWidth="1"/>
    <col min="1946" max="1946" width="9.6640625" style="142" bestFit="1" customWidth="1"/>
    <col min="1947" max="1952" width="8.6640625" style="142" bestFit="1" customWidth="1"/>
    <col min="1953" max="1953" width="12.33203125" style="142" bestFit="1" customWidth="1"/>
    <col min="1954" max="1954" width="11.109375" style="142" bestFit="1" customWidth="1"/>
    <col min="1955" max="1955" width="12.33203125" style="142" bestFit="1" customWidth="1"/>
    <col min="1956" max="1956" width="10.5546875" style="142" bestFit="1" customWidth="1"/>
    <col min="1957" max="1957" width="12.5546875" style="142" bestFit="1" customWidth="1"/>
    <col min="1958" max="1958" width="12.6640625" style="142" bestFit="1" customWidth="1"/>
    <col min="1959" max="1959" width="10.6640625" style="142" bestFit="1" customWidth="1"/>
    <col min="1960" max="1960" width="12.5546875" style="142" bestFit="1" customWidth="1"/>
    <col min="1961" max="1961" width="11.6640625" style="142" bestFit="1" customWidth="1"/>
    <col min="1962" max="1962" width="12.88671875" style="142" bestFit="1" customWidth="1"/>
    <col min="1963" max="1963" width="12.109375" style="142" bestFit="1" customWidth="1"/>
    <col min="1964" max="1965" width="12" style="142" bestFit="1" customWidth="1"/>
    <col min="1966" max="1967" width="10.109375" style="142" bestFit="1" customWidth="1"/>
    <col min="1968" max="1968" width="9.33203125" style="142" bestFit="1" customWidth="1"/>
    <col min="1969" max="1969" width="11.5546875" style="142" bestFit="1" customWidth="1"/>
    <col min="1970" max="1970" width="12.6640625" style="142" bestFit="1" customWidth="1"/>
    <col min="1971" max="1971" width="8.88671875" style="142" bestFit="1" customWidth="1"/>
    <col min="1972" max="1972" width="9.33203125" style="142" bestFit="1" customWidth="1"/>
    <col min="1973" max="1973" width="11.5546875" style="142" bestFit="1" customWidth="1"/>
    <col min="1974" max="1974" width="12.44140625" style="142" bestFit="1" customWidth="1"/>
    <col min="1975" max="1980" width="8.5546875" style="142" bestFit="1" customWidth="1"/>
    <col min="1981" max="1981" width="11" style="142" bestFit="1" customWidth="1"/>
    <col min="1982" max="1982" width="10.44140625" style="142" bestFit="1" customWidth="1"/>
    <col min="1983" max="1983" width="10.5546875" style="142" bestFit="1" customWidth="1"/>
    <col min="1984" max="1984" width="11.5546875" style="142" bestFit="1" customWidth="1"/>
    <col min="1985" max="1986" width="9.109375" style="142" bestFit="1" customWidth="1"/>
    <col min="1987" max="1987" width="11.44140625" style="142" bestFit="1" customWidth="1"/>
    <col min="1988" max="1988" width="12.33203125" style="142" bestFit="1" customWidth="1"/>
    <col min="1989" max="1991" width="8.44140625" style="142" bestFit="1" customWidth="1"/>
    <col min="1992" max="1993" width="11.88671875" style="142" bestFit="1" customWidth="1"/>
    <col min="1994" max="1994" width="12" style="142" bestFit="1" customWidth="1"/>
    <col min="1995" max="1995" width="12.109375" style="142" bestFit="1" customWidth="1"/>
    <col min="1996" max="1996" width="10.88671875" style="142" bestFit="1" customWidth="1"/>
    <col min="1997" max="1997" width="12.44140625" style="142" bestFit="1" customWidth="1"/>
    <col min="1998" max="1998" width="12.33203125" style="142" bestFit="1" customWidth="1"/>
    <col min="1999" max="1999" width="11.44140625" style="142" bestFit="1" customWidth="1"/>
    <col min="2000" max="2000" width="11.6640625" style="142" bestFit="1" customWidth="1"/>
    <col min="2001" max="2002" width="9.88671875" style="142" bestFit="1" customWidth="1"/>
    <col min="2003" max="2003" width="12.44140625" style="142" bestFit="1" customWidth="1"/>
    <col min="2004" max="2004" width="10" style="142" bestFit="1" customWidth="1"/>
    <col min="2005" max="2005" width="11.109375" style="142" bestFit="1" customWidth="1"/>
    <col min="2006" max="2006" width="12.33203125" style="142" bestFit="1" customWidth="1"/>
    <col min="2007" max="2007" width="13.33203125" style="142" bestFit="1" customWidth="1"/>
    <col min="2008" max="2008" width="11.5546875" style="142" bestFit="1" customWidth="1"/>
    <col min="2009" max="2009" width="10.5546875" style="142" bestFit="1" customWidth="1"/>
    <col min="2010" max="2010" width="12" style="142" bestFit="1" customWidth="1"/>
    <col min="2011" max="2011" width="9.44140625" style="142" bestFit="1" customWidth="1"/>
    <col min="2012" max="2012" width="9.109375" style="142" bestFit="1" customWidth="1"/>
    <col min="2013" max="2013" width="9.44140625" style="142" bestFit="1" customWidth="1"/>
    <col min="2014" max="2014" width="9.109375" style="142" bestFit="1" customWidth="1"/>
    <col min="2015" max="2015" width="9.44140625" style="142" bestFit="1" customWidth="1"/>
    <col min="2016" max="2017" width="9.109375" style="142" bestFit="1" customWidth="1"/>
    <col min="2018" max="2018" width="9.44140625" style="142" bestFit="1" customWidth="1"/>
    <col min="2019" max="2020" width="9.109375" style="142" bestFit="1" customWidth="1"/>
    <col min="2021" max="2021" width="9.44140625" style="142" bestFit="1" customWidth="1"/>
    <col min="2022" max="2022" width="9.109375" style="142" bestFit="1" customWidth="1"/>
    <col min="2023" max="2023" width="9.44140625" style="142" bestFit="1" customWidth="1"/>
    <col min="2024" max="2024" width="9.109375" style="142" bestFit="1" customWidth="1"/>
    <col min="2025" max="2025" width="9.44140625" style="142" bestFit="1" customWidth="1"/>
    <col min="2026" max="2027" width="9.109375" style="142" bestFit="1" customWidth="1"/>
    <col min="2028" max="2028" width="9.44140625" style="142" bestFit="1" customWidth="1"/>
    <col min="2029" max="2030" width="9.109375" style="142" bestFit="1" customWidth="1"/>
    <col min="2031" max="2031" width="9.44140625" style="142" bestFit="1" customWidth="1"/>
    <col min="2032" max="2032" width="9.109375" style="142" bestFit="1" customWidth="1"/>
    <col min="2033" max="2033" width="9.44140625" style="142" bestFit="1" customWidth="1"/>
    <col min="2034" max="2034" width="9.109375" style="142" bestFit="1" customWidth="1"/>
    <col min="2035" max="2035" width="9.44140625" style="142" bestFit="1" customWidth="1"/>
    <col min="2036" max="2037" width="9.109375" style="142" bestFit="1" customWidth="1"/>
    <col min="2038" max="2038" width="9.44140625" style="142" bestFit="1" customWidth="1"/>
    <col min="2039" max="2039" width="9.109375" style="142" bestFit="1" customWidth="1"/>
    <col min="2040" max="2041" width="9.44140625" style="142" bestFit="1" customWidth="1"/>
    <col min="2042" max="2042" width="9.109375" style="142" bestFit="1" customWidth="1"/>
    <col min="2043" max="2043" width="9.44140625" style="142" bestFit="1" customWidth="1"/>
    <col min="2044" max="2044" width="9.109375" style="142" bestFit="1" customWidth="1"/>
    <col min="2045" max="2045" width="9.44140625" style="142" bestFit="1" customWidth="1"/>
    <col min="2046" max="2046" width="9.109375" style="142" bestFit="1" customWidth="1"/>
    <col min="2047" max="2047" width="9.44140625" style="142" bestFit="1" customWidth="1"/>
    <col min="2048" max="2048" width="9.109375" style="142" bestFit="1" customWidth="1"/>
    <col min="2049" max="2049" width="9.44140625" style="142" bestFit="1" customWidth="1"/>
    <col min="2050" max="2051" width="9.109375" style="142" bestFit="1" customWidth="1"/>
    <col min="2052" max="2052" width="9.44140625" style="142" bestFit="1" customWidth="1"/>
    <col min="2053" max="2053" width="9.109375" style="142" bestFit="1" customWidth="1"/>
    <col min="2054" max="2055" width="9.44140625" style="142" bestFit="1" customWidth="1"/>
    <col min="2056" max="2061" width="9.109375" style="142" bestFit="1" customWidth="1"/>
    <col min="2062" max="2062" width="8.44140625" style="142" bestFit="1" customWidth="1"/>
    <col min="2063" max="2063" width="8.109375" style="142" bestFit="1" customWidth="1"/>
    <col min="2064" max="2064" width="8.44140625" style="142" bestFit="1" customWidth="1"/>
    <col min="2065" max="2065" width="8.109375" style="142" bestFit="1" customWidth="1"/>
    <col min="2066" max="2066" width="8.44140625" style="142" bestFit="1" customWidth="1"/>
    <col min="2067" max="2067" width="8.109375" style="142" bestFit="1" customWidth="1"/>
    <col min="2068" max="2068" width="8.44140625" style="142" bestFit="1" customWidth="1"/>
    <col min="2069" max="2069" width="8.109375" style="142" bestFit="1" customWidth="1"/>
    <col min="2070" max="2070" width="8.44140625" style="142" bestFit="1" customWidth="1"/>
    <col min="2071" max="2071" width="8.109375" style="142" bestFit="1" customWidth="1"/>
    <col min="2072" max="2072" width="8.44140625" style="142" bestFit="1" customWidth="1"/>
    <col min="2073" max="2074" width="8.109375" style="142" bestFit="1" customWidth="1"/>
    <col min="2075" max="2075" width="8.44140625" style="142" bestFit="1" customWidth="1"/>
    <col min="2076" max="2076" width="8.109375" style="142" bestFit="1" customWidth="1"/>
    <col min="2077" max="2077" width="8.44140625" style="142" bestFit="1" customWidth="1"/>
    <col min="2078" max="2078" width="8.109375" style="142" bestFit="1" customWidth="1"/>
    <col min="2079" max="2079" width="8.44140625" style="142" bestFit="1" customWidth="1"/>
    <col min="2080" max="2080" width="8.109375" style="142" bestFit="1" customWidth="1"/>
    <col min="2081" max="2081" width="8.44140625" style="142" bestFit="1" customWidth="1"/>
    <col min="2082" max="2082" width="8.109375" style="142" bestFit="1" customWidth="1"/>
    <col min="2083" max="2083" width="8.44140625" style="142" bestFit="1" customWidth="1"/>
    <col min="2084" max="2084" width="8.109375" style="142" bestFit="1" customWidth="1"/>
    <col min="2085" max="2085" width="8.44140625" style="142" bestFit="1" customWidth="1"/>
    <col min="2086" max="2086" width="8.109375" style="142" bestFit="1" customWidth="1"/>
    <col min="2087" max="2087" width="9.88671875" style="142" bestFit="1" customWidth="1"/>
    <col min="2088" max="2088" width="9.5546875" style="142" bestFit="1" customWidth="1"/>
    <col min="2089" max="2090" width="11.109375" style="142" bestFit="1" customWidth="1"/>
    <col min="2091" max="2092" width="10.109375" style="142" bestFit="1" customWidth="1"/>
    <col min="2093" max="2094" width="11.109375" style="142" bestFit="1" customWidth="1"/>
    <col min="2095" max="2096" width="10.109375" style="142" bestFit="1" customWidth="1"/>
    <col min="2097" max="2097" width="14.109375" style="142" bestFit="1" customWidth="1"/>
    <col min="2098" max="16384" width="9.109375" style="142"/>
  </cols>
  <sheetData>
    <row r="1" spans="2:19" x14ac:dyDescent="0.3">
      <c r="B1" s="152"/>
    </row>
    <row r="4" spans="2:19" x14ac:dyDescent="0.3">
      <c r="B4" s="65" t="s">
        <v>32</v>
      </c>
      <c r="C4" s="65" t="s">
        <v>32</v>
      </c>
      <c r="D4" s="65" t="s">
        <v>32</v>
      </c>
      <c r="E4" s="65" t="s">
        <v>32</v>
      </c>
      <c r="F4" s="65" t="s">
        <v>32</v>
      </c>
      <c r="G4" s="66" t="s">
        <v>35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2:19" x14ac:dyDescent="0.3">
      <c r="B5" s="65" t="s">
        <v>32</v>
      </c>
      <c r="C5" s="71" t="s">
        <v>32</v>
      </c>
      <c r="D5" s="71" t="s">
        <v>32</v>
      </c>
      <c r="E5" s="71" t="s">
        <v>32</v>
      </c>
      <c r="F5" s="65" t="s">
        <v>34</v>
      </c>
      <c r="G5" s="67" t="s">
        <v>193</v>
      </c>
      <c r="H5" s="67" t="s">
        <v>194</v>
      </c>
      <c r="I5" s="67" t="s">
        <v>195</v>
      </c>
      <c r="J5" s="67" t="s">
        <v>196</v>
      </c>
      <c r="K5" s="67" t="s">
        <v>197</v>
      </c>
      <c r="L5" s="67" t="s">
        <v>198</v>
      </c>
      <c r="M5" s="67" t="s">
        <v>199</v>
      </c>
      <c r="N5" s="67" t="s">
        <v>200</v>
      </c>
      <c r="O5" s="67" t="s">
        <v>201</v>
      </c>
      <c r="P5" s="67" t="s">
        <v>202</v>
      </c>
      <c r="Q5" s="67" t="s">
        <v>203</v>
      </c>
      <c r="R5" s="67" t="s">
        <v>204</v>
      </c>
      <c r="S5" s="68" t="s">
        <v>33</v>
      </c>
    </row>
    <row r="6" spans="2:19" x14ac:dyDescent="0.3">
      <c r="B6" s="65" t="s">
        <v>36</v>
      </c>
      <c r="C6" s="61"/>
      <c r="D6" s="65" t="s">
        <v>41</v>
      </c>
      <c r="E6" s="61"/>
      <c r="F6" s="65" t="s">
        <v>37</v>
      </c>
      <c r="G6" s="69" t="s">
        <v>88</v>
      </c>
      <c r="H6" s="69" t="s">
        <v>88</v>
      </c>
      <c r="I6" s="69" t="s">
        <v>88</v>
      </c>
      <c r="J6" s="69" t="s">
        <v>88</v>
      </c>
      <c r="K6" s="69" t="s">
        <v>88</v>
      </c>
      <c r="L6" s="69" t="s">
        <v>88</v>
      </c>
      <c r="M6" s="69" t="s">
        <v>88</v>
      </c>
      <c r="N6" s="69" t="s">
        <v>88</v>
      </c>
      <c r="O6" s="69" t="s">
        <v>88</v>
      </c>
      <c r="P6" s="69" t="s">
        <v>88</v>
      </c>
      <c r="Q6" s="69" t="s">
        <v>88</v>
      </c>
      <c r="R6" s="69" t="s">
        <v>88</v>
      </c>
      <c r="S6" s="70" t="s">
        <v>88</v>
      </c>
    </row>
    <row r="7" spans="2:19" x14ac:dyDescent="0.3">
      <c r="B7" s="66" t="s">
        <v>205</v>
      </c>
      <c r="C7" s="67" t="s">
        <v>103</v>
      </c>
      <c r="D7" s="67" t="s">
        <v>135</v>
      </c>
      <c r="E7" s="67" t="s">
        <v>136</v>
      </c>
      <c r="F7" s="66" t="s">
        <v>42</v>
      </c>
      <c r="G7" s="59">
        <v>24.56</v>
      </c>
      <c r="H7" s="59">
        <v>24.56</v>
      </c>
      <c r="I7" s="59">
        <v>24.61</v>
      </c>
      <c r="J7" s="59">
        <v>6.35</v>
      </c>
      <c r="K7" s="59">
        <v>42.85</v>
      </c>
      <c r="L7" s="59">
        <v>24.65</v>
      </c>
      <c r="M7" s="59">
        <v>24.65</v>
      </c>
      <c r="N7" s="59">
        <v>22.09</v>
      </c>
      <c r="O7" s="59">
        <v>22</v>
      </c>
      <c r="P7" s="59">
        <v>22</v>
      </c>
      <c r="Q7" s="59">
        <v>23.93</v>
      </c>
      <c r="R7" s="59">
        <v>25.31</v>
      </c>
      <c r="S7" s="64">
        <v>287.56</v>
      </c>
    </row>
    <row r="8" spans="2:19" x14ac:dyDescent="0.3">
      <c r="B8" s="62"/>
      <c r="C8" s="143"/>
      <c r="D8" s="67" t="s">
        <v>137</v>
      </c>
      <c r="E8" s="67" t="s">
        <v>138</v>
      </c>
      <c r="F8" s="66" t="s">
        <v>43</v>
      </c>
      <c r="G8" s="59">
        <v>5355564.0999999996</v>
      </c>
      <c r="H8" s="59">
        <v>4376221.57</v>
      </c>
      <c r="I8" s="59">
        <v>4142000.52</v>
      </c>
      <c r="J8" s="59">
        <v>3286761.07</v>
      </c>
      <c r="K8" s="59">
        <v>2677162.15</v>
      </c>
      <c r="L8" s="59">
        <v>1793000.29</v>
      </c>
      <c r="M8" s="59">
        <v>1213112.22</v>
      </c>
      <c r="N8" s="59">
        <v>1010934.82</v>
      </c>
      <c r="O8" s="59">
        <v>1039026.98</v>
      </c>
      <c r="P8" s="59">
        <v>1295346.18</v>
      </c>
      <c r="Q8" s="59">
        <v>3469308.28</v>
      </c>
      <c r="R8" s="59">
        <v>5586033.6399999997</v>
      </c>
      <c r="S8" s="64">
        <v>35244471.82</v>
      </c>
    </row>
    <row r="9" spans="2:19" x14ac:dyDescent="0.3">
      <c r="B9" s="62"/>
      <c r="C9" s="143"/>
      <c r="D9" s="67" t="s">
        <v>104</v>
      </c>
      <c r="E9" s="67" t="s">
        <v>105</v>
      </c>
      <c r="F9" s="66" t="s">
        <v>44</v>
      </c>
      <c r="G9" s="59">
        <v>2044204.83</v>
      </c>
      <c r="H9" s="59">
        <v>1762355.23</v>
      </c>
      <c r="I9" s="59">
        <v>1643777.27</v>
      </c>
      <c r="J9" s="59">
        <v>1390305.62</v>
      </c>
      <c r="K9" s="59">
        <v>1172601.23</v>
      </c>
      <c r="L9" s="59">
        <v>870551.18</v>
      </c>
      <c r="M9" s="59">
        <v>596199.21</v>
      </c>
      <c r="N9" s="59">
        <v>502680.79</v>
      </c>
      <c r="O9" s="59">
        <v>539601.63</v>
      </c>
      <c r="P9" s="59">
        <v>607859.25</v>
      </c>
      <c r="Q9" s="59">
        <v>1338323.1499999999</v>
      </c>
      <c r="R9" s="59">
        <v>2198922.27</v>
      </c>
      <c r="S9" s="64">
        <v>14667381.66</v>
      </c>
    </row>
    <row r="10" spans="2:19" x14ac:dyDescent="0.3">
      <c r="B10" s="62"/>
      <c r="C10" s="143"/>
      <c r="D10" s="67" t="s">
        <v>124</v>
      </c>
      <c r="E10" s="67" t="s">
        <v>125</v>
      </c>
      <c r="F10" s="66" t="s">
        <v>44</v>
      </c>
      <c r="G10" s="59">
        <v>125541.48</v>
      </c>
      <c r="H10" s="59">
        <v>115728.44</v>
      </c>
      <c r="I10" s="59">
        <v>96509.3</v>
      </c>
      <c r="J10" s="59">
        <v>93022</v>
      </c>
      <c r="K10" s="59">
        <v>59351.33</v>
      </c>
      <c r="L10" s="59">
        <v>40908.629999999997</v>
      </c>
      <c r="M10" s="59">
        <v>28902.240000000002</v>
      </c>
      <c r="N10" s="59">
        <v>23757.61</v>
      </c>
      <c r="O10" s="59">
        <v>31867.439999999999</v>
      </c>
      <c r="P10" s="59">
        <v>32495.8</v>
      </c>
      <c r="Q10" s="59">
        <v>81188.149999999994</v>
      </c>
      <c r="R10" s="59">
        <v>132933.48000000001</v>
      </c>
      <c r="S10" s="64">
        <v>862205.9</v>
      </c>
    </row>
    <row r="11" spans="2:19" x14ac:dyDescent="0.3">
      <c r="B11" s="62"/>
      <c r="C11" s="143"/>
      <c r="D11" s="67" t="s">
        <v>114</v>
      </c>
      <c r="E11" s="67" t="s">
        <v>115</v>
      </c>
      <c r="F11" s="66" t="s">
        <v>45</v>
      </c>
      <c r="G11" s="59">
        <v>267.44</v>
      </c>
      <c r="H11" s="59">
        <v>435.75</v>
      </c>
      <c r="I11" s="59"/>
      <c r="J11" s="59">
        <v>326.05</v>
      </c>
      <c r="K11" s="59">
        <v>309.54000000000002</v>
      </c>
      <c r="L11" s="59">
        <v>270.45999999999998</v>
      </c>
      <c r="M11" s="59"/>
      <c r="N11" s="59"/>
      <c r="O11" s="59"/>
      <c r="P11" s="59"/>
      <c r="Q11" s="59"/>
      <c r="R11" s="59"/>
      <c r="S11" s="64">
        <v>1609.24</v>
      </c>
    </row>
    <row r="12" spans="2:19" x14ac:dyDescent="0.3">
      <c r="B12" s="62"/>
      <c r="C12" s="143"/>
      <c r="D12" s="67" t="s">
        <v>207</v>
      </c>
      <c r="E12" s="67" t="s">
        <v>208</v>
      </c>
      <c r="F12" s="66" t="s">
        <v>45</v>
      </c>
      <c r="G12" s="59"/>
      <c r="H12" s="59"/>
      <c r="I12" s="59"/>
      <c r="J12" s="59"/>
      <c r="K12" s="59"/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64">
        <v>0</v>
      </c>
    </row>
    <row r="13" spans="2:19" x14ac:dyDescent="0.3">
      <c r="B13" s="62"/>
      <c r="C13" s="143"/>
      <c r="D13" s="67" t="s">
        <v>106</v>
      </c>
      <c r="E13" s="67" t="s">
        <v>107</v>
      </c>
      <c r="F13" s="66" t="s">
        <v>44</v>
      </c>
      <c r="G13" s="59">
        <v>276326.61</v>
      </c>
      <c r="H13" s="59">
        <v>255606.52</v>
      </c>
      <c r="I13" s="59">
        <v>273305.28999999998</v>
      </c>
      <c r="J13" s="59">
        <v>223689.68</v>
      </c>
      <c r="K13" s="59">
        <v>201908.04</v>
      </c>
      <c r="L13" s="59">
        <v>70470.67</v>
      </c>
      <c r="M13" s="59">
        <v>228007.76</v>
      </c>
      <c r="N13" s="59">
        <v>143977.95000000001</v>
      </c>
      <c r="O13" s="59">
        <v>128956.22</v>
      </c>
      <c r="P13" s="59">
        <v>151323.16</v>
      </c>
      <c r="Q13" s="59">
        <v>230078.98</v>
      </c>
      <c r="R13" s="59">
        <v>336191.25</v>
      </c>
      <c r="S13" s="64">
        <v>2519842.13</v>
      </c>
    </row>
    <row r="14" spans="2:19" x14ac:dyDescent="0.3">
      <c r="B14" s="62"/>
      <c r="C14" s="143"/>
      <c r="D14" s="67" t="s">
        <v>126</v>
      </c>
      <c r="E14" s="67" t="s">
        <v>107</v>
      </c>
      <c r="F14" s="66" t="s">
        <v>44</v>
      </c>
      <c r="G14" s="59">
        <v>31857.73</v>
      </c>
      <c r="H14" s="59">
        <v>29877.360000000001</v>
      </c>
      <c r="I14" s="59">
        <v>37139.79</v>
      </c>
      <c r="J14" s="59">
        <v>34551.19</v>
      </c>
      <c r="K14" s="59">
        <v>30772.799999999999</v>
      </c>
      <c r="L14" s="59">
        <v>9814.5400000000009</v>
      </c>
      <c r="M14" s="59">
        <v>43510.76</v>
      </c>
      <c r="N14" s="59">
        <v>23544.33</v>
      </c>
      <c r="O14" s="59">
        <v>23085.07</v>
      </c>
      <c r="P14" s="59">
        <v>24986.14</v>
      </c>
      <c r="Q14" s="59">
        <v>36032.410000000003</v>
      </c>
      <c r="R14" s="59">
        <v>37721.83</v>
      </c>
      <c r="S14" s="64">
        <v>362893.95</v>
      </c>
    </row>
    <row r="15" spans="2:19" x14ac:dyDescent="0.3">
      <c r="B15" s="62"/>
      <c r="C15" s="143"/>
      <c r="D15" s="67" t="s">
        <v>116</v>
      </c>
      <c r="E15" s="67" t="s">
        <v>117</v>
      </c>
      <c r="F15" s="66" t="s">
        <v>45</v>
      </c>
      <c r="G15" s="59">
        <v>13406.68</v>
      </c>
      <c r="H15" s="59">
        <v>23392.48</v>
      </c>
      <c r="I15" s="59">
        <v>4536.8900000000003</v>
      </c>
      <c r="J15" s="59">
        <v>12985.53</v>
      </c>
      <c r="K15" s="59">
        <v>12352.75</v>
      </c>
      <c r="L15" s="59">
        <v>12111.49</v>
      </c>
      <c r="M15" s="59">
        <v>11462.46</v>
      </c>
      <c r="N15" s="59">
        <v>11227.75</v>
      </c>
      <c r="O15" s="59">
        <v>11146.33</v>
      </c>
      <c r="P15" s="59">
        <v>11022.01</v>
      </c>
      <c r="Q15" s="59">
        <v>23425.89</v>
      </c>
      <c r="R15" s="59">
        <v>969.32</v>
      </c>
      <c r="S15" s="64">
        <v>148039.57999999999</v>
      </c>
    </row>
    <row r="16" spans="2:19" x14ac:dyDescent="0.3">
      <c r="B16" s="62"/>
      <c r="C16" s="143"/>
      <c r="D16" s="67" t="s">
        <v>129</v>
      </c>
      <c r="E16" s="67" t="s">
        <v>117</v>
      </c>
      <c r="F16" s="66" t="s">
        <v>45</v>
      </c>
      <c r="G16" s="59">
        <v>6796.51</v>
      </c>
      <c r="H16" s="59">
        <v>12196.31</v>
      </c>
      <c r="I16" s="59">
        <v>1969.08</v>
      </c>
      <c r="J16" s="59">
        <v>5625.01</v>
      </c>
      <c r="K16" s="59">
        <v>9333.9500000000007</v>
      </c>
      <c r="L16" s="59">
        <v>7168.2</v>
      </c>
      <c r="M16" s="59">
        <v>7218.72</v>
      </c>
      <c r="N16" s="59">
        <v>7442.05</v>
      </c>
      <c r="O16" s="59">
        <v>7252.72</v>
      </c>
      <c r="P16" s="59">
        <v>6886.03</v>
      </c>
      <c r="Q16" s="59">
        <v>12106.51</v>
      </c>
      <c r="R16" s="59">
        <v>2258.9699999999998</v>
      </c>
      <c r="S16" s="64">
        <v>86254.06</v>
      </c>
    </row>
    <row r="17" spans="2:19" x14ac:dyDescent="0.3">
      <c r="B17" s="62"/>
      <c r="C17" s="143"/>
      <c r="D17" s="67" t="s">
        <v>108</v>
      </c>
      <c r="E17" s="67" t="s">
        <v>109</v>
      </c>
      <c r="F17" s="66" t="s">
        <v>44</v>
      </c>
      <c r="G17" s="59">
        <v>50690.39</v>
      </c>
      <c r="H17" s="59">
        <v>42164.51</v>
      </c>
      <c r="I17" s="59">
        <v>39652.28</v>
      </c>
      <c r="J17" s="59">
        <v>48048.39</v>
      </c>
      <c r="K17" s="59">
        <v>36343.410000000003</v>
      </c>
      <c r="L17" s="59">
        <v>30512.03</v>
      </c>
      <c r="M17" s="59">
        <v>26015.53</v>
      </c>
      <c r="N17" s="59">
        <v>25529.01</v>
      </c>
      <c r="O17" s="59">
        <v>26024.45</v>
      </c>
      <c r="P17" s="59">
        <v>30512.03</v>
      </c>
      <c r="Q17" s="59">
        <v>44631.44</v>
      </c>
      <c r="R17" s="59">
        <v>74012.88</v>
      </c>
      <c r="S17" s="64">
        <v>474136.35</v>
      </c>
    </row>
    <row r="18" spans="2:19" x14ac:dyDescent="0.3">
      <c r="B18" s="62"/>
      <c r="C18" s="143"/>
      <c r="D18" s="67" t="s">
        <v>127</v>
      </c>
      <c r="E18" s="67" t="s">
        <v>109</v>
      </c>
      <c r="F18" s="66" t="s">
        <v>44</v>
      </c>
      <c r="G18" s="59">
        <v>8400.14</v>
      </c>
      <c r="H18" s="59">
        <v>4246.53</v>
      </c>
      <c r="I18" s="59">
        <v>5141.28</v>
      </c>
      <c r="J18" s="59">
        <v>6363.38</v>
      </c>
      <c r="K18" s="59">
        <v>7891.9</v>
      </c>
      <c r="L18" s="59">
        <v>8999.17</v>
      </c>
      <c r="M18" s="59">
        <v>9805.08</v>
      </c>
      <c r="N18" s="59">
        <v>11484.73</v>
      </c>
      <c r="O18" s="59">
        <v>11126.4</v>
      </c>
      <c r="P18" s="59">
        <v>11548.98</v>
      </c>
      <c r="Q18" s="59">
        <v>14622.73</v>
      </c>
      <c r="R18" s="59">
        <v>13204.8</v>
      </c>
      <c r="S18" s="64">
        <v>112835.12</v>
      </c>
    </row>
    <row r="19" spans="2:19" x14ac:dyDescent="0.3">
      <c r="B19" s="62"/>
      <c r="C19" s="143"/>
      <c r="D19" s="67" t="s">
        <v>118</v>
      </c>
      <c r="E19" s="67" t="s">
        <v>119</v>
      </c>
      <c r="F19" s="66" t="s">
        <v>45</v>
      </c>
      <c r="G19" s="59">
        <v>12217.03</v>
      </c>
      <c r="H19" s="59">
        <v>24305.51</v>
      </c>
      <c r="I19" s="59">
        <v>1223.1300000000001</v>
      </c>
      <c r="J19" s="59">
        <v>12200.13</v>
      </c>
      <c r="K19" s="59">
        <v>11999.47</v>
      </c>
      <c r="L19" s="59">
        <v>11483.59</v>
      </c>
      <c r="M19" s="59">
        <v>10560.9</v>
      </c>
      <c r="N19" s="59">
        <v>10022.39</v>
      </c>
      <c r="O19" s="59">
        <v>10699.24</v>
      </c>
      <c r="P19" s="59">
        <v>9878.33</v>
      </c>
      <c r="Q19" s="59">
        <v>17800.259999999998</v>
      </c>
      <c r="R19" s="59">
        <v>3404.07</v>
      </c>
      <c r="S19" s="64">
        <v>135794.04999999999</v>
      </c>
    </row>
    <row r="20" spans="2:19" x14ac:dyDescent="0.3">
      <c r="B20" s="62"/>
      <c r="C20" s="143"/>
      <c r="D20" s="67" t="s">
        <v>130</v>
      </c>
      <c r="E20" s="67" t="s">
        <v>119</v>
      </c>
      <c r="F20" s="66" t="s">
        <v>45</v>
      </c>
      <c r="G20" s="59">
        <v>28962.7</v>
      </c>
      <c r="H20" s="59">
        <v>49707.57</v>
      </c>
      <c r="I20" s="59">
        <v>8152.36</v>
      </c>
      <c r="J20" s="59">
        <v>26361.46</v>
      </c>
      <c r="K20" s="59">
        <v>32210.16</v>
      </c>
      <c r="L20" s="59">
        <v>28940.639999999999</v>
      </c>
      <c r="M20" s="59">
        <v>27258.71</v>
      </c>
      <c r="N20" s="59">
        <v>25384.05</v>
      </c>
      <c r="O20" s="59">
        <v>26254.48</v>
      </c>
      <c r="P20" s="59">
        <v>26383.41</v>
      </c>
      <c r="Q20" s="59">
        <v>46218.09</v>
      </c>
      <c r="R20" s="59">
        <v>5697.92</v>
      </c>
      <c r="S20" s="64">
        <v>331531.55</v>
      </c>
    </row>
    <row r="21" spans="2:19" x14ac:dyDescent="0.3">
      <c r="B21" s="62"/>
      <c r="C21" s="143"/>
      <c r="D21" s="67" t="s">
        <v>110</v>
      </c>
      <c r="E21" s="67" t="s">
        <v>111</v>
      </c>
      <c r="F21" s="66" t="s">
        <v>44</v>
      </c>
      <c r="G21" s="59">
        <v>32831.46</v>
      </c>
      <c r="H21" s="59">
        <v>22462.05</v>
      </c>
      <c r="I21" s="59">
        <v>35025.42</v>
      </c>
      <c r="J21" s="59">
        <v>23981.08</v>
      </c>
      <c r="K21" s="59">
        <v>20123.79</v>
      </c>
      <c r="L21" s="59">
        <v>16430.189999999999</v>
      </c>
      <c r="M21" s="59">
        <v>9079.93</v>
      </c>
      <c r="N21" s="59">
        <v>5980.5</v>
      </c>
      <c r="O21" s="59">
        <v>6111.05</v>
      </c>
      <c r="P21" s="59">
        <v>7149.51</v>
      </c>
      <c r="Q21" s="59">
        <v>18968.759999999998</v>
      </c>
      <c r="R21" s="59">
        <v>34786.480000000003</v>
      </c>
      <c r="S21" s="64">
        <v>232930.22</v>
      </c>
    </row>
    <row r="22" spans="2:19" x14ac:dyDescent="0.3">
      <c r="B22" s="62"/>
      <c r="C22" s="143"/>
      <c r="D22" s="67" t="s">
        <v>128</v>
      </c>
      <c r="E22" s="67" t="s">
        <v>111</v>
      </c>
      <c r="F22" s="66" t="s">
        <v>44</v>
      </c>
      <c r="G22" s="59">
        <v>563.29999999999995</v>
      </c>
      <c r="H22" s="59">
        <v>889.15</v>
      </c>
      <c r="I22" s="59">
        <v>550.57000000000005</v>
      </c>
      <c r="J22" s="59">
        <v>407.19</v>
      </c>
      <c r="K22" s="59">
        <v>338.31</v>
      </c>
      <c r="L22" s="59">
        <v>302.33</v>
      </c>
      <c r="M22" s="59">
        <v>1181.31</v>
      </c>
      <c r="N22" s="59">
        <v>551.13</v>
      </c>
      <c r="O22" s="59">
        <v>238.51</v>
      </c>
      <c r="P22" s="59">
        <v>1176.95</v>
      </c>
      <c r="Q22" s="59">
        <v>1431.33</v>
      </c>
      <c r="R22" s="59">
        <v>1951.22</v>
      </c>
      <c r="S22" s="64">
        <v>9581.2999999999993</v>
      </c>
    </row>
    <row r="23" spans="2:19" x14ac:dyDescent="0.3">
      <c r="B23" s="62"/>
      <c r="C23" s="143"/>
      <c r="D23" s="67" t="s">
        <v>120</v>
      </c>
      <c r="E23" s="67" t="s">
        <v>121</v>
      </c>
      <c r="F23" s="66" t="s">
        <v>45</v>
      </c>
      <c r="G23" s="59">
        <v>355.55</v>
      </c>
      <c r="H23" s="59">
        <v>587.82000000000005</v>
      </c>
      <c r="I23" s="59">
        <v>0</v>
      </c>
      <c r="J23" s="59">
        <v>251.66</v>
      </c>
      <c r="K23" s="59">
        <v>247.66</v>
      </c>
      <c r="L23" s="59">
        <v>230.61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/>
      <c r="S23" s="64">
        <v>1673.3</v>
      </c>
    </row>
    <row r="24" spans="2:19" x14ac:dyDescent="0.3">
      <c r="B24" s="62"/>
      <c r="C24" s="143"/>
      <c r="D24" s="67" t="s">
        <v>131</v>
      </c>
      <c r="E24" s="67" t="s">
        <v>121</v>
      </c>
      <c r="F24" s="66" t="s">
        <v>45</v>
      </c>
      <c r="G24" s="59">
        <v>1208.69</v>
      </c>
      <c r="H24" s="59">
        <v>1945.7</v>
      </c>
      <c r="I24" s="59">
        <v>376</v>
      </c>
      <c r="J24" s="59">
        <v>1170.2</v>
      </c>
      <c r="K24" s="59">
        <v>1174.67</v>
      </c>
      <c r="L24" s="59">
        <v>839.64</v>
      </c>
      <c r="M24" s="59">
        <v>663.01</v>
      </c>
      <c r="N24" s="59">
        <v>573.54</v>
      </c>
      <c r="O24" s="59">
        <v>670.44</v>
      </c>
      <c r="P24" s="59">
        <v>793.97</v>
      </c>
      <c r="Q24" s="59">
        <v>1588.22</v>
      </c>
      <c r="R24" s="59"/>
      <c r="S24" s="64">
        <v>11004.08</v>
      </c>
    </row>
    <row r="25" spans="2:19" x14ac:dyDescent="0.3">
      <c r="B25" s="62"/>
      <c r="C25" s="143"/>
      <c r="D25" s="67" t="s">
        <v>112</v>
      </c>
      <c r="E25" s="67" t="s">
        <v>113</v>
      </c>
      <c r="F25" s="66" t="s">
        <v>44</v>
      </c>
      <c r="G25" s="59">
        <v>72764.38</v>
      </c>
      <c r="H25" s="59">
        <v>70435.37</v>
      </c>
      <c r="I25" s="59">
        <v>70456.990000000005</v>
      </c>
      <c r="J25" s="59">
        <v>59574.28</v>
      </c>
      <c r="K25" s="59">
        <v>56712.99</v>
      </c>
      <c r="L25" s="59">
        <v>50823.49</v>
      </c>
      <c r="M25" s="59">
        <v>31515.19</v>
      </c>
      <c r="N25" s="59">
        <v>35195.65</v>
      </c>
      <c r="O25" s="59">
        <v>28706.74</v>
      </c>
      <c r="P25" s="59">
        <v>25010.799999999999</v>
      </c>
      <c r="Q25" s="59">
        <v>109493.73</v>
      </c>
      <c r="R25" s="59">
        <v>6800.28</v>
      </c>
      <c r="S25" s="64">
        <v>617489.89</v>
      </c>
    </row>
    <row r="26" spans="2:19" x14ac:dyDescent="0.3">
      <c r="B26" s="62"/>
      <c r="C26" s="143"/>
      <c r="D26" s="67" t="s">
        <v>122</v>
      </c>
      <c r="E26" s="67" t="s">
        <v>123</v>
      </c>
      <c r="F26" s="66" t="s">
        <v>45</v>
      </c>
      <c r="G26" s="59">
        <v>5219.4799999999996</v>
      </c>
      <c r="H26" s="59">
        <v>9220.2900000000009</v>
      </c>
      <c r="I26" s="59">
        <v>0</v>
      </c>
      <c r="J26" s="59">
        <v>4388.83</v>
      </c>
      <c r="K26" s="59">
        <v>4218.05</v>
      </c>
      <c r="L26" s="59">
        <v>3803.63</v>
      </c>
      <c r="M26" s="59">
        <v>3375.24</v>
      </c>
      <c r="N26" s="59">
        <v>3210.32</v>
      </c>
      <c r="O26" s="59">
        <v>3203.63</v>
      </c>
      <c r="P26" s="59">
        <v>3211.5</v>
      </c>
      <c r="Q26" s="59">
        <v>8127.52</v>
      </c>
      <c r="R26" s="59"/>
      <c r="S26" s="64">
        <v>47978.49</v>
      </c>
    </row>
    <row r="27" spans="2:19" x14ac:dyDescent="0.3">
      <c r="B27" s="62"/>
      <c r="C27" s="143"/>
      <c r="D27" s="67" t="s">
        <v>132</v>
      </c>
      <c r="E27" s="67" t="s">
        <v>123</v>
      </c>
      <c r="F27" s="66" t="s">
        <v>45</v>
      </c>
      <c r="G27" s="59">
        <v>25134.21</v>
      </c>
      <c r="H27" s="59">
        <v>48865.37</v>
      </c>
      <c r="I27" s="59"/>
      <c r="J27" s="59">
        <v>23841.14</v>
      </c>
      <c r="K27" s="59">
        <v>26635.93</v>
      </c>
      <c r="L27" s="59">
        <v>24910.38</v>
      </c>
      <c r="M27" s="59">
        <v>21100.13</v>
      </c>
      <c r="N27" s="59">
        <v>21248.560000000001</v>
      </c>
      <c r="O27" s="59">
        <v>25039.69</v>
      </c>
      <c r="P27" s="59">
        <v>24296.04</v>
      </c>
      <c r="Q27" s="59">
        <v>46673.62</v>
      </c>
      <c r="R27" s="59">
        <v>15160.03</v>
      </c>
      <c r="S27" s="64">
        <v>302905.09999999998</v>
      </c>
    </row>
    <row r="28" spans="2:19" x14ac:dyDescent="0.3">
      <c r="B28" s="62"/>
      <c r="C28" s="143"/>
      <c r="D28" s="67" t="s">
        <v>133</v>
      </c>
      <c r="E28" s="67" t="s">
        <v>134</v>
      </c>
      <c r="F28" s="66" t="s">
        <v>45</v>
      </c>
      <c r="G28" s="59">
        <v>9562.77</v>
      </c>
      <c r="H28" s="59">
        <v>12906.86</v>
      </c>
      <c r="I28" s="59">
        <v>5721.57</v>
      </c>
      <c r="J28" s="59">
        <v>8960.2900000000009</v>
      </c>
      <c r="K28" s="59">
        <v>8783.4699999999993</v>
      </c>
      <c r="L28" s="59">
        <v>8230.8799999999992</v>
      </c>
      <c r="M28" s="59">
        <v>7688.62</v>
      </c>
      <c r="N28" s="59">
        <v>7424.57</v>
      </c>
      <c r="O28" s="59">
        <v>7439.9</v>
      </c>
      <c r="P28" s="59">
        <v>7351.52</v>
      </c>
      <c r="Q28" s="59">
        <v>11177.92</v>
      </c>
      <c r="R28" s="59">
        <v>5780.12</v>
      </c>
      <c r="S28" s="64">
        <v>101028.49</v>
      </c>
    </row>
    <row r="29" spans="2:19" x14ac:dyDescent="0.3">
      <c r="B29" s="62"/>
      <c r="C29" s="62"/>
      <c r="D29" s="147" t="s">
        <v>38</v>
      </c>
      <c r="E29" s="148"/>
      <c r="F29" s="149"/>
      <c r="G29" s="145">
        <v>8101900.04</v>
      </c>
      <c r="H29" s="145">
        <v>6863574.9500000002</v>
      </c>
      <c r="I29" s="145">
        <v>6365562.3499999996</v>
      </c>
      <c r="J29" s="145">
        <v>5262820.53</v>
      </c>
      <c r="K29" s="145">
        <v>4370514.45</v>
      </c>
      <c r="L29" s="145">
        <v>2989826.69</v>
      </c>
      <c r="M29" s="145">
        <v>2276681.67</v>
      </c>
      <c r="N29" s="145">
        <v>1870191.84</v>
      </c>
      <c r="O29" s="145">
        <v>1926472.92</v>
      </c>
      <c r="P29" s="145">
        <v>2277253.61</v>
      </c>
      <c r="Q29" s="145">
        <v>5511220.9199999999</v>
      </c>
      <c r="R29" s="145">
        <v>8455853.8699999992</v>
      </c>
      <c r="S29" s="150">
        <v>56271873.840000004</v>
      </c>
    </row>
    <row r="31" spans="2:19" x14ac:dyDescent="0.3">
      <c r="D31" s="151" t="s">
        <v>209</v>
      </c>
    </row>
    <row r="34" spans="8:10" x14ac:dyDescent="0.3">
      <c r="H34" s="152" t="s">
        <v>182</v>
      </c>
    </row>
    <row r="35" spans="8:10" x14ac:dyDescent="0.3">
      <c r="H35" s="152" t="s">
        <v>213</v>
      </c>
    </row>
    <row r="36" spans="8:10" x14ac:dyDescent="0.3">
      <c r="H36" s="161" t="s">
        <v>180</v>
      </c>
      <c r="I36" s="161" t="s">
        <v>215</v>
      </c>
      <c r="J36" s="161" t="s">
        <v>96</v>
      </c>
    </row>
    <row r="37" spans="8:10" x14ac:dyDescent="0.3">
      <c r="H37" s="142">
        <v>40810303</v>
      </c>
      <c r="I37" s="142" t="s">
        <v>214</v>
      </c>
      <c r="J37" s="162">
        <v>53916629.159999996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3"/>
  <sheetViews>
    <sheetView workbookViewId="0">
      <selection activeCell="S35" sqref="S35"/>
    </sheetView>
  </sheetViews>
  <sheetFormatPr defaultColWidth="8.6640625" defaultRowHeight="14.4" x14ac:dyDescent="0.3"/>
  <cols>
    <col min="1" max="1" width="8.6640625" style="155"/>
    <col min="2" max="2" width="6.88671875" style="155" customWidth="1"/>
    <col min="3" max="3" width="3.5546875" style="155" customWidth="1"/>
    <col min="4" max="4" width="12.44140625" style="155" customWidth="1"/>
    <col min="5" max="5" width="33.44140625" style="155" customWidth="1"/>
    <col min="6" max="6" width="22.44140625" style="155" customWidth="1"/>
    <col min="7" max="17" width="7.88671875" style="155" customWidth="1"/>
    <col min="18" max="18" width="5.88671875" style="155" customWidth="1"/>
    <col min="19" max="19" width="23.44140625" style="155" customWidth="1"/>
    <col min="20" max="20" width="10.109375" style="155" customWidth="1"/>
    <col min="21" max="21" width="5.88671875" style="155" customWidth="1"/>
    <col min="22" max="22" width="10.109375" style="155" customWidth="1"/>
    <col min="23" max="23" width="5.88671875" style="155" customWidth="1"/>
    <col min="24" max="24" width="10.109375" style="155" customWidth="1"/>
    <col min="25" max="25" width="5.88671875" style="155" customWidth="1"/>
    <col min="26" max="26" width="10.109375" style="155" customWidth="1"/>
    <col min="27" max="27" width="5.88671875" style="155" customWidth="1"/>
    <col min="28" max="28" width="11.88671875" style="155" customWidth="1"/>
    <col min="29" max="29" width="23.6640625" style="155" bestFit="1" customWidth="1"/>
    <col min="30" max="30" width="9.33203125" style="155" bestFit="1" customWidth="1"/>
    <col min="31" max="31" width="8.6640625" style="155" bestFit="1" customWidth="1"/>
    <col min="32" max="32" width="8.5546875" style="155" bestFit="1" customWidth="1"/>
    <col min="33" max="33" width="8.44140625" style="155" bestFit="1" customWidth="1"/>
    <col min="34" max="34" width="14.109375" style="155" bestFit="1" customWidth="1"/>
    <col min="35" max="35" width="25" style="155" bestFit="1" customWidth="1"/>
    <col min="36" max="36" width="9.33203125" style="155" bestFit="1" customWidth="1"/>
    <col min="37" max="37" width="8.6640625" style="155" bestFit="1" customWidth="1"/>
    <col min="38" max="38" width="8.5546875" style="155" bestFit="1" customWidth="1"/>
    <col min="39" max="39" width="8.44140625" style="155" bestFit="1" customWidth="1"/>
    <col min="40" max="40" width="14.109375" style="155" bestFit="1" customWidth="1"/>
    <col min="41" max="41" width="30.5546875" style="155" bestFit="1" customWidth="1"/>
    <col min="42" max="42" width="9.33203125" style="155" bestFit="1" customWidth="1"/>
    <col min="43" max="43" width="8.6640625" style="155" bestFit="1" customWidth="1"/>
    <col min="44" max="44" width="8.5546875" style="155" bestFit="1" customWidth="1"/>
    <col min="45" max="45" width="8.44140625" style="155" bestFit="1" customWidth="1"/>
    <col min="46" max="46" width="14.109375" style="155" bestFit="1" customWidth="1"/>
    <col min="47" max="47" width="12" style="155" bestFit="1" customWidth="1"/>
    <col min="48" max="48" width="11.88671875" style="155" bestFit="1" customWidth="1"/>
    <col min="49" max="49" width="11.6640625" style="155" bestFit="1" customWidth="1"/>
    <col min="50" max="50" width="11.109375" style="155" bestFit="1" customWidth="1"/>
    <col min="51" max="51" width="9.109375" style="155" bestFit="1" customWidth="1"/>
    <col min="52" max="52" width="9.88671875" style="155" bestFit="1" customWidth="1"/>
    <col min="53" max="53" width="11.6640625" style="155" bestFit="1" customWidth="1"/>
    <col min="54" max="55" width="10.88671875" style="155" bestFit="1" customWidth="1"/>
    <col min="56" max="56" width="11.6640625" style="155" bestFit="1" customWidth="1"/>
    <col min="57" max="57" width="10.6640625" style="155" bestFit="1" customWidth="1"/>
    <col min="58" max="58" width="11.44140625" style="155" bestFit="1" customWidth="1"/>
    <col min="59" max="60" width="12.6640625" style="155" bestFit="1" customWidth="1"/>
    <col min="61" max="61" width="11.6640625" style="155" bestFit="1" customWidth="1"/>
    <col min="62" max="62" width="11.33203125" style="155" bestFit="1" customWidth="1"/>
    <col min="63" max="64" width="10.109375" style="155" bestFit="1" customWidth="1"/>
    <col min="65" max="65" width="10.88671875" style="155" bestFit="1" customWidth="1"/>
    <col min="66" max="70" width="11.44140625" style="155" bestFit="1" customWidth="1"/>
    <col min="71" max="71" width="10.44140625" style="155" bestFit="1" customWidth="1"/>
    <col min="72" max="77" width="11.33203125" style="155" bestFit="1" customWidth="1"/>
    <col min="78" max="80" width="10.33203125" style="155" bestFit="1" customWidth="1"/>
    <col min="81" max="81" width="11.6640625" style="155" bestFit="1" customWidth="1"/>
    <col min="82" max="82" width="10.88671875" style="155" bestFit="1" customWidth="1"/>
    <col min="83" max="84" width="11.6640625" style="155" bestFit="1" customWidth="1"/>
    <col min="85" max="89" width="11.5546875" style="155" bestFit="1" customWidth="1"/>
    <col min="90" max="90" width="10.5546875" style="155" bestFit="1" customWidth="1"/>
    <col min="91" max="91" width="11" style="155" bestFit="1" customWidth="1"/>
    <col min="92" max="92" width="11.44140625" style="155" bestFit="1" customWidth="1"/>
    <col min="93" max="93" width="11.6640625" style="155" bestFit="1" customWidth="1"/>
    <col min="94" max="95" width="11.5546875" style="155" bestFit="1" customWidth="1"/>
    <col min="96" max="99" width="11.44140625" style="155" bestFit="1" customWidth="1"/>
    <col min="100" max="100" width="11.5546875" style="155" bestFit="1" customWidth="1"/>
    <col min="101" max="101" width="10.6640625" style="155" bestFit="1" customWidth="1"/>
    <col min="102" max="104" width="11.5546875" style="155" bestFit="1" customWidth="1"/>
    <col min="105" max="110" width="11.44140625" style="155" bestFit="1" customWidth="1"/>
    <col min="111" max="112" width="10.44140625" style="155" bestFit="1" customWidth="1"/>
    <col min="113" max="113" width="11.5546875" style="155" bestFit="1" customWidth="1"/>
    <col min="114" max="114" width="10.44140625" style="155" bestFit="1" customWidth="1"/>
    <col min="115" max="120" width="11.109375" style="155" bestFit="1" customWidth="1"/>
    <col min="121" max="122" width="10.109375" style="155" bestFit="1" customWidth="1"/>
    <col min="123" max="124" width="11.6640625" style="155" bestFit="1" customWidth="1"/>
    <col min="125" max="126" width="9.33203125" style="155" bestFit="1" customWidth="1"/>
    <col min="127" max="127" width="10.109375" style="155" bestFit="1" customWidth="1"/>
    <col min="128" max="128" width="10.44140625" style="155" bestFit="1" customWidth="1"/>
    <col min="129" max="129" width="9.33203125" style="155" bestFit="1" customWidth="1"/>
    <col min="130" max="130" width="9.88671875" style="155" bestFit="1" customWidth="1"/>
    <col min="131" max="131" width="12.44140625" style="155" bestFit="1" customWidth="1"/>
    <col min="132" max="132" width="11.6640625" style="155" bestFit="1" customWidth="1"/>
    <col min="133" max="133" width="12.44140625" style="155" bestFit="1" customWidth="1"/>
    <col min="134" max="134" width="11.6640625" style="155" bestFit="1" customWidth="1"/>
    <col min="135" max="135" width="11" style="155" bestFit="1" customWidth="1"/>
    <col min="136" max="136" width="10.44140625" style="155" bestFit="1" customWidth="1"/>
    <col min="137" max="137" width="8.44140625" style="155" bestFit="1" customWidth="1"/>
    <col min="138" max="138" width="9.44140625" style="155" bestFit="1" customWidth="1"/>
    <col min="139" max="139" width="11.6640625" style="155" bestFit="1" customWidth="1"/>
    <col min="140" max="140" width="11.44140625" style="155" bestFit="1" customWidth="1"/>
    <col min="141" max="141" width="13.88671875" style="155" bestFit="1" customWidth="1"/>
    <col min="142" max="142" width="12" style="155" bestFit="1" customWidth="1"/>
    <col min="143" max="143" width="11.88671875" style="155" bestFit="1" customWidth="1"/>
    <col min="144" max="144" width="10.5546875" style="155" bestFit="1" customWidth="1"/>
    <col min="145" max="145" width="10.88671875" style="155" bestFit="1" customWidth="1"/>
    <col min="146" max="146" width="11.109375" style="155" bestFit="1" customWidth="1"/>
    <col min="147" max="148" width="9.109375" style="155" bestFit="1" customWidth="1"/>
    <col min="149" max="149" width="8.109375" style="155" bestFit="1" customWidth="1"/>
    <col min="150" max="150" width="9.33203125" style="155" bestFit="1" customWidth="1"/>
    <col min="151" max="151" width="11.44140625" style="155" bestFit="1" customWidth="1"/>
    <col min="152" max="152" width="9.6640625" style="155" bestFit="1" customWidth="1"/>
    <col min="153" max="153" width="12.6640625" style="155" bestFit="1" customWidth="1"/>
    <col min="154" max="155" width="11.6640625" style="155" bestFit="1" customWidth="1"/>
    <col min="156" max="156" width="10.109375" style="155" bestFit="1" customWidth="1"/>
    <col min="157" max="157" width="8.6640625" style="155" bestFit="1" customWidth="1"/>
    <col min="158" max="158" width="9.109375" style="155" bestFit="1" customWidth="1"/>
    <col min="159" max="159" width="12.33203125" style="155" bestFit="1" customWidth="1"/>
    <col min="160" max="160" width="11.6640625" style="155" bestFit="1" customWidth="1"/>
    <col min="161" max="161" width="12.33203125" style="155" bestFit="1" customWidth="1"/>
    <col min="162" max="162" width="10.5546875" style="155" bestFit="1" customWidth="1"/>
    <col min="163" max="163" width="12.5546875" style="155" bestFit="1" customWidth="1"/>
    <col min="164" max="165" width="12.6640625" style="155" bestFit="1" customWidth="1"/>
    <col min="166" max="166" width="12.5546875" style="155" bestFit="1" customWidth="1"/>
    <col min="167" max="167" width="11.6640625" style="155" bestFit="1" customWidth="1"/>
    <col min="168" max="168" width="12.88671875" style="155" bestFit="1" customWidth="1"/>
    <col min="169" max="169" width="12.109375" style="155" bestFit="1" customWidth="1"/>
    <col min="170" max="171" width="12" style="155" bestFit="1" customWidth="1"/>
    <col min="172" max="173" width="10.109375" style="155" bestFit="1" customWidth="1"/>
    <col min="174" max="174" width="9.33203125" style="155" bestFit="1" customWidth="1"/>
    <col min="175" max="175" width="11.5546875" style="155" bestFit="1" customWidth="1"/>
    <col min="176" max="176" width="12.6640625" style="155" bestFit="1" customWidth="1"/>
    <col min="177" max="177" width="8.88671875" style="155" bestFit="1" customWidth="1"/>
    <col min="178" max="178" width="9.33203125" style="155" bestFit="1" customWidth="1"/>
    <col min="179" max="179" width="11.5546875" style="155" bestFit="1" customWidth="1"/>
    <col min="180" max="180" width="12.44140625" style="155" bestFit="1" customWidth="1"/>
    <col min="181" max="181" width="12.6640625" style="155" bestFit="1" customWidth="1"/>
    <col min="182" max="183" width="11.6640625" style="155" bestFit="1" customWidth="1"/>
    <col min="184" max="184" width="10.109375" style="155" bestFit="1" customWidth="1"/>
    <col min="185" max="185" width="8.5546875" style="155" bestFit="1" customWidth="1"/>
    <col min="186" max="186" width="9.109375" style="155" bestFit="1" customWidth="1"/>
    <col min="187" max="187" width="11.6640625" style="155" bestFit="1" customWidth="1"/>
    <col min="188" max="188" width="10.44140625" style="155" bestFit="1" customWidth="1"/>
    <col min="189" max="189" width="12.6640625" style="155" bestFit="1" customWidth="1"/>
    <col min="190" max="190" width="11.6640625" style="155" bestFit="1" customWidth="1"/>
    <col min="191" max="192" width="9.109375" style="155" bestFit="1" customWidth="1"/>
    <col min="193" max="193" width="11.44140625" style="155" bestFit="1" customWidth="1"/>
    <col min="194" max="194" width="12.33203125" style="155" bestFit="1" customWidth="1"/>
    <col min="195" max="195" width="9.109375" style="155" bestFit="1" customWidth="1"/>
    <col min="196" max="197" width="8.44140625" style="155" bestFit="1" customWidth="1"/>
    <col min="198" max="199" width="11.88671875" style="155" bestFit="1" customWidth="1"/>
    <col min="200" max="200" width="12" style="155" bestFit="1" customWidth="1"/>
    <col min="201" max="201" width="12.109375" style="155" bestFit="1" customWidth="1"/>
    <col min="202" max="202" width="10.88671875" style="155" bestFit="1" customWidth="1"/>
    <col min="203" max="203" width="12.44140625" style="155" bestFit="1" customWidth="1"/>
    <col min="204" max="204" width="12.33203125" style="155" bestFit="1" customWidth="1"/>
    <col min="205" max="205" width="11.44140625" style="155" bestFit="1" customWidth="1"/>
    <col min="206" max="206" width="11.6640625" style="155" bestFit="1" customWidth="1"/>
    <col min="207" max="208" width="9.88671875" style="155" bestFit="1" customWidth="1"/>
    <col min="209" max="209" width="12.44140625" style="155" bestFit="1" customWidth="1"/>
    <col min="210" max="210" width="11.6640625" style="155" bestFit="1" customWidth="1"/>
    <col min="211" max="211" width="11.109375" style="155" bestFit="1" customWidth="1"/>
    <col min="212" max="212" width="12.33203125" style="155" bestFit="1" customWidth="1"/>
    <col min="213" max="213" width="13.33203125" style="155" bestFit="1" customWidth="1"/>
    <col min="214" max="214" width="11.5546875" style="155" bestFit="1" customWidth="1"/>
    <col min="215" max="215" width="10.5546875" style="155" bestFit="1" customWidth="1"/>
    <col min="216" max="216" width="12" style="155" bestFit="1" customWidth="1"/>
    <col min="217" max="217" width="9.44140625" style="155" bestFit="1" customWidth="1"/>
    <col min="218" max="218" width="9.109375" style="155" bestFit="1" customWidth="1"/>
    <col min="219" max="219" width="9.44140625" style="155" bestFit="1" customWidth="1"/>
    <col min="220" max="220" width="9.109375" style="155" bestFit="1" customWidth="1"/>
    <col min="221" max="221" width="9.44140625" style="155" bestFit="1" customWidth="1"/>
    <col min="222" max="223" width="9.109375" style="155" bestFit="1" customWidth="1"/>
    <col min="224" max="224" width="9.44140625" style="155" bestFit="1" customWidth="1"/>
    <col min="225" max="226" width="9.109375" style="155" bestFit="1" customWidth="1"/>
    <col min="227" max="227" width="9.44140625" style="155" bestFit="1" customWidth="1"/>
    <col min="228" max="228" width="9.109375" style="155" bestFit="1" customWidth="1"/>
    <col min="229" max="229" width="9.44140625" style="155" bestFit="1" customWidth="1"/>
    <col min="230" max="230" width="9.109375" style="155" bestFit="1" customWidth="1"/>
    <col min="231" max="231" width="9.44140625" style="155" bestFit="1" customWidth="1"/>
    <col min="232" max="233" width="9.109375" style="155" bestFit="1" customWidth="1"/>
    <col min="234" max="234" width="9.44140625" style="155" bestFit="1" customWidth="1"/>
    <col min="235" max="236" width="9.109375" style="155" bestFit="1" customWidth="1"/>
    <col min="237" max="237" width="9.44140625" style="155" bestFit="1" customWidth="1"/>
    <col min="238" max="238" width="9.109375" style="155" bestFit="1" customWidth="1"/>
    <col min="239" max="239" width="9.44140625" style="155" bestFit="1" customWidth="1"/>
    <col min="240" max="240" width="9.109375" style="155" bestFit="1" customWidth="1"/>
    <col min="241" max="241" width="9.44140625" style="155" bestFit="1" customWidth="1"/>
    <col min="242" max="243" width="9.109375" style="155" bestFit="1" customWidth="1"/>
    <col min="244" max="244" width="9.44140625" style="155" bestFit="1" customWidth="1"/>
    <col min="245" max="245" width="9.109375" style="155" bestFit="1" customWidth="1"/>
    <col min="246" max="247" width="9.44140625" style="155" bestFit="1" customWidth="1"/>
    <col min="248" max="248" width="9.109375" style="155" bestFit="1" customWidth="1"/>
    <col min="249" max="249" width="9.44140625" style="155" bestFit="1" customWidth="1"/>
    <col min="250" max="250" width="9.109375" style="155" bestFit="1" customWidth="1"/>
    <col min="251" max="251" width="9.44140625" style="155" bestFit="1" customWidth="1"/>
    <col min="252" max="252" width="9.109375" style="155" bestFit="1" customWidth="1"/>
    <col min="253" max="253" width="9.44140625" style="155" bestFit="1" customWidth="1"/>
    <col min="254" max="254" width="9.109375" style="155" bestFit="1" customWidth="1"/>
    <col min="255" max="255" width="9.44140625" style="155" bestFit="1" customWidth="1"/>
    <col min="256" max="257" width="9.109375" style="155" bestFit="1" customWidth="1"/>
    <col min="258" max="258" width="9.44140625" style="155" bestFit="1" customWidth="1"/>
    <col min="259" max="259" width="9.109375" style="155" bestFit="1" customWidth="1"/>
    <col min="260" max="261" width="9.44140625" style="155" bestFit="1" customWidth="1"/>
    <col min="262" max="267" width="9.109375" style="155" bestFit="1" customWidth="1"/>
    <col min="268" max="268" width="8.44140625" style="155" bestFit="1" customWidth="1"/>
    <col min="269" max="269" width="9.109375" style="155" bestFit="1" customWidth="1"/>
    <col min="270" max="270" width="8.44140625" style="155" bestFit="1" customWidth="1"/>
    <col min="271" max="271" width="9.109375" style="155" bestFit="1" customWidth="1"/>
    <col min="272" max="272" width="8.44140625" style="155" bestFit="1" customWidth="1"/>
    <col min="273" max="273" width="9.109375" style="155" bestFit="1" customWidth="1"/>
    <col min="274" max="274" width="8.44140625" style="155" bestFit="1" customWidth="1"/>
    <col min="275" max="275" width="8.109375" style="155" bestFit="1" customWidth="1"/>
    <col min="276" max="276" width="8.44140625" style="155" bestFit="1" customWidth="1"/>
    <col min="277" max="277" width="10.109375" style="155" bestFit="1" customWidth="1"/>
    <col min="278" max="278" width="8.44140625" style="155" bestFit="1" customWidth="1"/>
    <col min="279" max="280" width="8.109375" style="155" bestFit="1" customWidth="1"/>
    <col min="281" max="281" width="8.44140625" style="155" bestFit="1" customWidth="1"/>
    <col min="282" max="282" width="8.109375" style="155" bestFit="1" customWidth="1"/>
    <col min="283" max="283" width="8.44140625" style="155" bestFit="1" customWidth="1"/>
    <col min="284" max="284" width="9.109375" style="155" bestFit="1" customWidth="1"/>
    <col min="285" max="285" width="8.44140625" style="155" bestFit="1" customWidth="1"/>
    <col min="286" max="286" width="8.109375" style="155" bestFit="1" customWidth="1"/>
    <col min="287" max="287" width="8.44140625" style="155" bestFit="1" customWidth="1"/>
    <col min="288" max="288" width="8.109375" style="155" bestFit="1" customWidth="1"/>
    <col min="289" max="289" width="8.44140625" style="155" bestFit="1" customWidth="1"/>
    <col min="290" max="290" width="8.109375" style="155" bestFit="1" customWidth="1"/>
    <col min="291" max="291" width="8.44140625" style="155" bestFit="1" customWidth="1"/>
    <col min="292" max="292" width="8.109375" style="155" bestFit="1" customWidth="1"/>
    <col min="293" max="293" width="9.88671875" style="155" bestFit="1" customWidth="1"/>
    <col min="294" max="294" width="9.5546875" style="155" bestFit="1" customWidth="1"/>
    <col min="295" max="296" width="11.109375" style="155" bestFit="1" customWidth="1"/>
    <col min="297" max="298" width="10.109375" style="155" bestFit="1" customWidth="1"/>
    <col min="299" max="300" width="11.109375" style="155" bestFit="1" customWidth="1"/>
    <col min="301" max="302" width="10.109375" style="155" bestFit="1" customWidth="1"/>
    <col min="303" max="303" width="15.44140625" style="155" bestFit="1" customWidth="1"/>
    <col min="304" max="304" width="11.33203125" style="155" bestFit="1" customWidth="1"/>
    <col min="305" max="305" width="8" style="155" bestFit="1" customWidth="1"/>
    <col min="306" max="306" width="9.33203125" style="155" bestFit="1" customWidth="1"/>
    <col min="307" max="307" width="10.44140625" style="155" bestFit="1" customWidth="1"/>
    <col min="308" max="308" width="8" style="155" bestFit="1" customWidth="1"/>
    <col min="309" max="309" width="9.33203125" style="155" bestFit="1" customWidth="1"/>
    <col min="310" max="310" width="10.44140625" style="155" bestFit="1" customWidth="1"/>
    <col min="311" max="311" width="11.33203125" style="155" bestFit="1" customWidth="1"/>
    <col min="312" max="312" width="8" style="155" bestFit="1" customWidth="1"/>
    <col min="313" max="313" width="9.33203125" style="155" bestFit="1" customWidth="1"/>
    <col min="314" max="314" width="10.44140625" style="155" bestFit="1" customWidth="1"/>
    <col min="315" max="316" width="8" style="155" bestFit="1" customWidth="1"/>
    <col min="317" max="317" width="9.109375" style="155" bestFit="1" customWidth="1"/>
    <col min="318" max="321" width="8" style="155" bestFit="1" customWidth="1"/>
    <col min="322" max="322" width="11.109375" style="155" bestFit="1" customWidth="1"/>
    <col min="323" max="324" width="11.6640625" style="155" bestFit="1" customWidth="1"/>
    <col min="325" max="325" width="7" style="155" bestFit="1" customWidth="1"/>
    <col min="326" max="326" width="8.109375" style="155" bestFit="1" customWidth="1"/>
    <col min="327" max="331" width="9.5546875" style="155" bestFit="1" customWidth="1"/>
    <col min="332" max="332" width="11.6640625" style="155" bestFit="1" customWidth="1"/>
    <col min="333" max="333" width="12" style="155" bestFit="1" customWidth="1"/>
    <col min="334" max="334" width="10.44140625" style="155" bestFit="1" customWidth="1"/>
    <col min="335" max="335" width="9.109375" style="155" bestFit="1" customWidth="1"/>
    <col min="336" max="337" width="11" style="155" bestFit="1" customWidth="1"/>
    <col min="338" max="338" width="12.5546875" style="155" bestFit="1" customWidth="1"/>
    <col min="339" max="339" width="9.44140625" style="155" bestFit="1" customWidth="1"/>
    <col min="340" max="340" width="9.6640625" style="155" bestFit="1" customWidth="1"/>
    <col min="341" max="342" width="12" style="155" bestFit="1" customWidth="1"/>
    <col min="343" max="343" width="9.109375" style="155" bestFit="1" customWidth="1"/>
    <col min="344" max="344" width="11.5546875" style="155" bestFit="1" customWidth="1"/>
    <col min="345" max="346" width="12" style="155" bestFit="1" customWidth="1"/>
    <col min="347" max="347" width="11.88671875" style="155" bestFit="1" customWidth="1"/>
    <col min="348" max="348" width="10.88671875" style="155" bestFit="1" customWidth="1"/>
    <col min="349" max="349" width="11.109375" style="155" bestFit="1" customWidth="1"/>
    <col min="350" max="350" width="9.109375" style="155" bestFit="1" customWidth="1"/>
    <col min="351" max="351" width="9.88671875" style="155" bestFit="1" customWidth="1"/>
    <col min="352" max="352" width="10.33203125" style="155" bestFit="1" customWidth="1"/>
    <col min="353" max="353" width="10.88671875" style="155" bestFit="1" customWidth="1"/>
    <col min="354" max="354" width="10.6640625" style="155" bestFit="1" customWidth="1"/>
    <col min="355" max="355" width="10.109375" style="155" bestFit="1" customWidth="1"/>
    <col min="356" max="356" width="10.6640625" style="155" bestFit="1" customWidth="1"/>
    <col min="357" max="357" width="11.44140625" style="155" bestFit="1" customWidth="1"/>
    <col min="358" max="358" width="11.109375" style="155" bestFit="1" customWidth="1"/>
    <col min="359" max="360" width="11.6640625" style="155" bestFit="1" customWidth="1"/>
    <col min="361" max="361" width="11.33203125" style="155" bestFit="1" customWidth="1"/>
    <col min="362" max="362" width="9.88671875" style="155" bestFit="1" customWidth="1"/>
    <col min="363" max="363" width="9.6640625" style="155" bestFit="1" customWidth="1"/>
    <col min="364" max="364" width="10.88671875" style="155" bestFit="1" customWidth="1"/>
    <col min="365" max="369" width="11.44140625" style="155" bestFit="1" customWidth="1"/>
    <col min="370" max="370" width="10.44140625" style="155" bestFit="1" customWidth="1"/>
    <col min="371" max="376" width="11.33203125" style="155" bestFit="1" customWidth="1"/>
    <col min="377" max="379" width="10.33203125" style="155" bestFit="1" customWidth="1"/>
    <col min="380" max="380" width="11.6640625" style="155" bestFit="1" customWidth="1"/>
    <col min="381" max="381" width="10.88671875" style="155" bestFit="1" customWidth="1"/>
    <col min="382" max="383" width="11.6640625" style="155" bestFit="1" customWidth="1"/>
    <col min="384" max="388" width="11.5546875" style="155" bestFit="1" customWidth="1"/>
    <col min="389" max="389" width="10.5546875" style="155" bestFit="1" customWidth="1"/>
    <col min="390" max="390" width="11" style="155" bestFit="1" customWidth="1"/>
    <col min="391" max="391" width="11.44140625" style="155" bestFit="1" customWidth="1"/>
    <col min="392" max="392" width="11.6640625" style="155" bestFit="1" customWidth="1"/>
    <col min="393" max="394" width="11.5546875" style="155" bestFit="1" customWidth="1"/>
    <col min="395" max="398" width="11.44140625" style="155" bestFit="1" customWidth="1"/>
    <col min="399" max="399" width="11.5546875" style="155" bestFit="1" customWidth="1"/>
    <col min="400" max="400" width="10.6640625" style="155" bestFit="1" customWidth="1"/>
    <col min="401" max="403" width="11.5546875" style="155" bestFit="1" customWidth="1"/>
    <col min="404" max="409" width="11.44140625" style="155" bestFit="1" customWidth="1"/>
    <col min="410" max="411" width="10.44140625" style="155" bestFit="1" customWidth="1"/>
    <col min="412" max="412" width="11.5546875" style="155" bestFit="1" customWidth="1"/>
    <col min="413" max="413" width="10.44140625" style="155" bestFit="1" customWidth="1"/>
    <col min="414" max="419" width="11.109375" style="155" bestFit="1" customWidth="1"/>
    <col min="420" max="421" width="10.109375" style="155" bestFit="1" customWidth="1"/>
    <col min="422" max="426" width="9.33203125" style="155" bestFit="1" customWidth="1"/>
    <col min="427" max="427" width="10.44140625" style="155" bestFit="1" customWidth="1"/>
    <col min="428" max="430" width="9.33203125" style="155" bestFit="1" customWidth="1"/>
    <col min="431" max="431" width="8.33203125" style="155" bestFit="1" customWidth="1"/>
    <col min="432" max="432" width="9.44140625" style="155" bestFit="1" customWidth="1"/>
    <col min="433" max="433" width="11.6640625" style="155" bestFit="1" customWidth="1"/>
    <col min="434" max="434" width="11" style="155" bestFit="1" customWidth="1"/>
    <col min="435" max="435" width="10.44140625" style="155" bestFit="1" customWidth="1"/>
    <col min="436" max="436" width="8.44140625" style="155" bestFit="1" customWidth="1"/>
    <col min="437" max="437" width="9.44140625" style="155" bestFit="1" customWidth="1"/>
    <col min="438" max="438" width="11.5546875" style="155" bestFit="1" customWidth="1"/>
    <col min="439" max="439" width="11.44140625" style="155" bestFit="1" customWidth="1"/>
    <col min="440" max="440" width="12.6640625" style="155" bestFit="1" customWidth="1"/>
    <col min="441" max="441" width="12" style="155" bestFit="1" customWidth="1"/>
    <col min="442" max="442" width="11.88671875" style="155" bestFit="1" customWidth="1"/>
    <col min="443" max="443" width="10.5546875" style="155" bestFit="1" customWidth="1"/>
    <col min="444" max="444" width="10.88671875" style="155" bestFit="1" customWidth="1"/>
    <col min="445" max="445" width="11.109375" style="155" bestFit="1" customWidth="1"/>
    <col min="446" max="447" width="9.109375" style="155" bestFit="1" customWidth="1"/>
    <col min="448" max="448" width="8.109375" style="155" bestFit="1" customWidth="1"/>
    <col min="449" max="449" width="9.33203125" style="155" bestFit="1" customWidth="1"/>
    <col min="450" max="450" width="11.44140625" style="155" bestFit="1" customWidth="1"/>
    <col min="451" max="451" width="9.6640625" style="155" bestFit="1" customWidth="1"/>
    <col min="452" max="457" width="8.6640625" style="155" bestFit="1" customWidth="1"/>
    <col min="458" max="458" width="12.33203125" style="155" bestFit="1" customWidth="1"/>
    <col min="459" max="459" width="11.109375" style="155" bestFit="1" customWidth="1"/>
    <col min="460" max="460" width="12.33203125" style="155" bestFit="1" customWidth="1"/>
    <col min="461" max="461" width="10.5546875" style="155" bestFit="1" customWidth="1"/>
    <col min="462" max="462" width="12.5546875" style="155" bestFit="1" customWidth="1"/>
    <col min="463" max="463" width="12.6640625" style="155" bestFit="1" customWidth="1"/>
    <col min="464" max="464" width="10.6640625" style="155" bestFit="1" customWidth="1"/>
    <col min="465" max="465" width="12.5546875" style="155" bestFit="1" customWidth="1"/>
    <col min="466" max="466" width="11.6640625" style="155" bestFit="1" customWidth="1"/>
    <col min="467" max="467" width="12.88671875" style="155" bestFit="1" customWidth="1"/>
    <col min="468" max="468" width="12.109375" style="155" bestFit="1" customWidth="1"/>
    <col min="469" max="470" width="12" style="155" bestFit="1" customWidth="1"/>
    <col min="471" max="472" width="10.109375" style="155" bestFit="1" customWidth="1"/>
    <col min="473" max="473" width="9.33203125" style="155" bestFit="1" customWidth="1"/>
    <col min="474" max="474" width="11.5546875" style="155" bestFit="1" customWidth="1"/>
    <col min="475" max="475" width="12.6640625" style="155" bestFit="1" customWidth="1"/>
    <col min="476" max="476" width="8.88671875" style="155" bestFit="1" customWidth="1"/>
    <col min="477" max="477" width="9.33203125" style="155" bestFit="1" customWidth="1"/>
    <col min="478" max="478" width="11.5546875" style="155" bestFit="1" customWidth="1"/>
    <col min="479" max="479" width="12.44140625" style="155" bestFit="1" customWidth="1"/>
    <col min="480" max="485" width="8.5546875" style="155" bestFit="1" customWidth="1"/>
    <col min="486" max="486" width="11" style="155" bestFit="1" customWidth="1"/>
    <col min="487" max="487" width="10.44140625" style="155" bestFit="1" customWidth="1"/>
    <col min="488" max="488" width="10.5546875" style="155" bestFit="1" customWidth="1"/>
    <col min="489" max="489" width="11.5546875" style="155" bestFit="1" customWidth="1"/>
    <col min="490" max="491" width="9.109375" style="155" bestFit="1" customWidth="1"/>
    <col min="492" max="492" width="11.44140625" style="155" bestFit="1" customWidth="1"/>
    <col min="493" max="493" width="12.33203125" style="155" bestFit="1" customWidth="1"/>
    <col min="494" max="496" width="8.44140625" style="155" bestFit="1" customWidth="1"/>
    <col min="497" max="498" width="11.88671875" style="155" bestFit="1" customWidth="1"/>
    <col min="499" max="499" width="12" style="155" bestFit="1" customWidth="1"/>
    <col min="500" max="500" width="12.109375" style="155" bestFit="1" customWidth="1"/>
    <col min="501" max="501" width="10.88671875" style="155" bestFit="1" customWidth="1"/>
    <col min="502" max="502" width="12.44140625" style="155" bestFit="1" customWidth="1"/>
    <col min="503" max="503" width="12.33203125" style="155" bestFit="1" customWidth="1"/>
    <col min="504" max="504" width="11.44140625" style="155" bestFit="1" customWidth="1"/>
    <col min="505" max="505" width="11.6640625" style="155" bestFit="1" customWidth="1"/>
    <col min="506" max="507" width="9.88671875" style="155" bestFit="1" customWidth="1"/>
    <col min="508" max="508" width="12.44140625" style="155" bestFit="1" customWidth="1"/>
    <col min="509" max="509" width="10" style="155" bestFit="1" customWidth="1"/>
    <col min="510" max="510" width="11.109375" style="155" bestFit="1" customWidth="1"/>
    <col min="511" max="511" width="12.33203125" style="155" bestFit="1" customWidth="1"/>
    <col min="512" max="512" width="13.33203125" style="155" bestFit="1" customWidth="1"/>
    <col min="513" max="513" width="11.5546875" style="155" bestFit="1" customWidth="1"/>
    <col min="514" max="514" width="10.5546875" style="155" bestFit="1" customWidth="1"/>
    <col min="515" max="515" width="12" style="155" bestFit="1" customWidth="1"/>
    <col min="516" max="516" width="9.44140625" style="155" bestFit="1" customWidth="1"/>
    <col min="517" max="517" width="9.109375" style="155" bestFit="1" customWidth="1"/>
    <col min="518" max="518" width="9.44140625" style="155" bestFit="1" customWidth="1"/>
    <col min="519" max="519" width="9.109375" style="155" bestFit="1" customWidth="1"/>
    <col min="520" max="520" width="9.44140625" style="155" bestFit="1" customWidth="1"/>
    <col min="521" max="522" width="9.109375" style="155" bestFit="1" customWidth="1"/>
    <col min="523" max="523" width="9.44140625" style="155" bestFit="1" customWidth="1"/>
    <col min="524" max="525" width="9.109375" style="155" bestFit="1" customWidth="1"/>
    <col min="526" max="526" width="9.44140625" style="155" bestFit="1" customWidth="1"/>
    <col min="527" max="527" width="9.109375" style="155" bestFit="1" customWidth="1"/>
    <col min="528" max="528" width="9.44140625" style="155" bestFit="1" customWidth="1"/>
    <col min="529" max="529" width="9.109375" style="155" bestFit="1" customWidth="1"/>
    <col min="530" max="530" width="9.44140625" style="155" bestFit="1" customWidth="1"/>
    <col min="531" max="532" width="9.109375" style="155" bestFit="1" customWidth="1"/>
    <col min="533" max="533" width="9.44140625" style="155" bestFit="1" customWidth="1"/>
    <col min="534" max="535" width="9.109375" style="155" bestFit="1" customWidth="1"/>
    <col min="536" max="536" width="9.44140625" style="155" bestFit="1" customWidth="1"/>
    <col min="537" max="537" width="9.109375" style="155" bestFit="1" customWidth="1"/>
    <col min="538" max="538" width="9.44140625" style="155" bestFit="1" customWidth="1"/>
    <col min="539" max="539" width="9.109375" style="155" bestFit="1" customWidth="1"/>
    <col min="540" max="540" width="9.44140625" style="155" bestFit="1" customWidth="1"/>
    <col min="541" max="542" width="9.109375" style="155" bestFit="1" customWidth="1"/>
    <col min="543" max="543" width="9.44140625" style="155" bestFit="1" customWidth="1"/>
    <col min="544" max="544" width="9.109375" style="155" bestFit="1" customWidth="1"/>
    <col min="545" max="546" width="9.44140625" style="155" bestFit="1" customWidth="1"/>
    <col min="547" max="547" width="9.109375" style="155" bestFit="1" customWidth="1"/>
    <col min="548" max="548" width="9.44140625" style="155" bestFit="1" customWidth="1"/>
    <col min="549" max="549" width="9.109375" style="155" bestFit="1" customWidth="1"/>
    <col min="550" max="550" width="9.44140625" style="155" bestFit="1" customWidth="1"/>
    <col min="551" max="551" width="9.109375" style="155" bestFit="1" customWidth="1"/>
    <col min="552" max="552" width="9.44140625" style="155" bestFit="1" customWidth="1"/>
    <col min="553" max="553" width="9.109375" style="155" bestFit="1" customWidth="1"/>
    <col min="554" max="554" width="9.44140625" style="155" bestFit="1" customWidth="1"/>
    <col min="555" max="556" width="9.109375" style="155" bestFit="1" customWidth="1"/>
    <col min="557" max="557" width="9.44140625" style="155" bestFit="1" customWidth="1"/>
    <col min="558" max="558" width="9.109375" style="155" bestFit="1" customWidth="1"/>
    <col min="559" max="560" width="9.44140625" style="155" bestFit="1" customWidth="1"/>
    <col min="561" max="566" width="9.109375" style="155" bestFit="1" customWidth="1"/>
    <col min="567" max="567" width="8.44140625" style="155" bestFit="1" customWidth="1"/>
    <col min="568" max="568" width="8.109375" style="155" bestFit="1" customWidth="1"/>
    <col min="569" max="569" width="8.44140625" style="155" bestFit="1" customWidth="1"/>
    <col min="570" max="570" width="8.109375" style="155" bestFit="1" customWidth="1"/>
    <col min="571" max="571" width="8.44140625" style="155" bestFit="1" customWidth="1"/>
    <col min="572" max="572" width="8.109375" style="155" bestFit="1" customWidth="1"/>
    <col min="573" max="573" width="8.44140625" style="155" bestFit="1" customWidth="1"/>
    <col min="574" max="574" width="8.109375" style="155" bestFit="1" customWidth="1"/>
    <col min="575" max="575" width="8.44140625" style="155" bestFit="1" customWidth="1"/>
    <col min="576" max="576" width="8.109375" style="155" bestFit="1" customWidth="1"/>
    <col min="577" max="577" width="8.44140625" style="155" bestFit="1" customWidth="1"/>
    <col min="578" max="579" width="8.109375" style="155" bestFit="1" customWidth="1"/>
    <col min="580" max="580" width="8.44140625" style="155" bestFit="1" customWidth="1"/>
    <col min="581" max="581" width="8.109375" style="155" bestFit="1" customWidth="1"/>
    <col min="582" max="582" width="8.44140625" style="155" bestFit="1" customWidth="1"/>
    <col min="583" max="583" width="8.109375" style="155" bestFit="1" customWidth="1"/>
    <col min="584" max="584" width="8.44140625" style="155" bestFit="1" customWidth="1"/>
    <col min="585" max="585" width="8.109375" style="155" bestFit="1" customWidth="1"/>
    <col min="586" max="586" width="8.44140625" style="155" bestFit="1" customWidth="1"/>
    <col min="587" max="587" width="8.109375" style="155" bestFit="1" customWidth="1"/>
    <col min="588" max="588" width="8.44140625" style="155" bestFit="1" customWidth="1"/>
    <col min="589" max="589" width="8.109375" style="155" bestFit="1" customWidth="1"/>
    <col min="590" max="590" width="8.44140625" style="155" bestFit="1" customWidth="1"/>
    <col min="591" max="591" width="8.109375" style="155" bestFit="1" customWidth="1"/>
    <col min="592" max="592" width="9.88671875" style="155" bestFit="1" customWidth="1"/>
    <col min="593" max="593" width="9.5546875" style="155" bestFit="1" customWidth="1"/>
    <col min="594" max="595" width="11.109375" style="155" bestFit="1" customWidth="1"/>
    <col min="596" max="597" width="10.109375" style="155" bestFit="1" customWidth="1"/>
    <col min="598" max="599" width="11.109375" style="155" bestFit="1" customWidth="1"/>
    <col min="600" max="601" width="10.109375" style="155" bestFit="1" customWidth="1"/>
    <col min="602" max="602" width="14.33203125" style="155" bestFit="1" customWidth="1"/>
    <col min="603" max="603" width="12.109375" style="155" bestFit="1" customWidth="1"/>
    <col min="604" max="604" width="8" style="155" bestFit="1" customWidth="1"/>
    <col min="605" max="605" width="9.33203125" style="155" bestFit="1" customWidth="1"/>
    <col min="606" max="606" width="10.44140625" style="155" bestFit="1" customWidth="1"/>
    <col min="607" max="607" width="8" style="155" bestFit="1" customWidth="1"/>
    <col min="608" max="608" width="9.33203125" style="155" bestFit="1" customWidth="1"/>
    <col min="609" max="609" width="10.44140625" style="155" bestFit="1" customWidth="1"/>
    <col min="610" max="610" width="11.33203125" style="155" bestFit="1" customWidth="1"/>
    <col min="611" max="611" width="8" style="155" bestFit="1" customWidth="1"/>
    <col min="612" max="612" width="9.33203125" style="155" bestFit="1" customWidth="1"/>
    <col min="613" max="613" width="10.44140625" style="155" bestFit="1" customWidth="1"/>
    <col min="614" max="615" width="8" style="155" bestFit="1" customWidth="1"/>
    <col min="616" max="616" width="9.109375" style="155" bestFit="1" customWidth="1"/>
    <col min="617" max="620" width="8" style="155" bestFit="1" customWidth="1"/>
    <col min="621" max="621" width="8.6640625" style="155" bestFit="1" customWidth="1"/>
    <col min="622" max="623" width="11.6640625" style="155" bestFit="1" customWidth="1"/>
    <col min="624" max="624" width="7" style="155" bestFit="1" customWidth="1"/>
    <col min="625" max="625" width="8.109375" style="155" bestFit="1" customWidth="1"/>
    <col min="626" max="630" width="9.5546875" style="155" bestFit="1" customWidth="1"/>
    <col min="631" max="631" width="11.6640625" style="155" bestFit="1" customWidth="1"/>
    <col min="632" max="632" width="12" style="155" bestFit="1" customWidth="1"/>
    <col min="633" max="633" width="10.44140625" style="155" bestFit="1" customWidth="1"/>
    <col min="634" max="634" width="9" style="155" bestFit="1" customWidth="1"/>
    <col min="635" max="636" width="11" style="155" bestFit="1" customWidth="1"/>
    <col min="637" max="637" width="12.5546875" style="155" bestFit="1" customWidth="1"/>
    <col min="638" max="638" width="9.44140625" style="155" bestFit="1" customWidth="1"/>
    <col min="639" max="639" width="9.6640625" style="155" bestFit="1" customWidth="1"/>
    <col min="640" max="641" width="12" style="155" bestFit="1" customWidth="1"/>
    <col min="642" max="642" width="9.109375" style="155" bestFit="1" customWidth="1"/>
    <col min="643" max="643" width="11.5546875" style="155" bestFit="1" customWidth="1"/>
    <col min="644" max="645" width="12" style="155" bestFit="1" customWidth="1"/>
    <col min="646" max="646" width="11.88671875" style="155" bestFit="1" customWidth="1"/>
    <col min="647" max="647" width="10.88671875" style="155" bestFit="1" customWidth="1"/>
    <col min="648" max="648" width="11.109375" style="155" bestFit="1" customWidth="1"/>
    <col min="649" max="649" width="9.109375" style="155" bestFit="1" customWidth="1"/>
    <col min="650" max="650" width="9.88671875" style="155" bestFit="1" customWidth="1"/>
    <col min="651" max="651" width="10.33203125" style="155" bestFit="1" customWidth="1"/>
    <col min="652" max="652" width="10.88671875" style="155" bestFit="1" customWidth="1"/>
    <col min="653" max="653" width="10.6640625" style="155" bestFit="1" customWidth="1"/>
    <col min="654" max="654" width="10.109375" style="155" bestFit="1" customWidth="1"/>
    <col min="655" max="655" width="10.6640625" style="155" bestFit="1" customWidth="1"/>
    <col min="656" max="656" width="11.44140625" style="155" bestFit="1" customWidth="1"/>
    <col min="657" max="657" width="8.5546875" style="155" bestFit="1" customWidth="1"/>
    <col min="658" max="659" width="11.6640625" style="155" bestFit="1" customWidth="1"/>
    <col min="660" max="660" width="11.33203125" style="155" bestFit="1" customWidth="1"/>
    <col min="661" max="661" width="9.88671875" style="155" bestFit="1" customWidth="1"/>
    <col min="662" max="662" width="9.6640625" style="155" bestFit="1" customWidth="1"/>
    <col min="663" max="663" width="10.88671875" style="155" bestFit="1" customWidth="1"/>
    <col min="664" max="668" width="11.44140625" style="155" bestFit="1" customWidth="1"/>
    <col min="669" max="669" width="10.44140625" style="155" bestFit="1" customWidth="1"/>
    <col min="670" max="675" width="11.33203125" style="155" bestFit="1" customWidth="1"/>
    <col min="676" max="678" width="10.33203125" style="155" bestFit="1" customWidth="1"/>
    <col min="679" max="679" width="11.6640625" style="155" bestFit="1" customWidth="1"/>
    <col min="680" max="680" width="10.88671875" style="155" bestFit="1" customWidth="1"/>
    <col min="681" max="682" width="11.6640625" style="155" bestFit="1" customWidth="1"/>
    <col min="683" max="687" width="11.5546875" style="155" bestFit="1" customWidth="1"/>
    <col min="688" max="688" width="10.5546875" style="155" bestFit="1" customWidth="1"/>
    <col min="689" max="689" width="11" style="155" bestFit="1" customWidth="1"/>
    <col min="690" max="690" width="11.44140625" style="155" bestFit="1" customWidth="1"/>
    <col min="691" max="691" width="11.6640625" style="155" bestFit="1" customWidth="1"/>
    <col min="692" max="693" width="11.5546875" style="155" bestFit="1" customWidth="1"/>
    <col min="694" max="697" width="11.44140625" style="155" bestFit="1" customWidth="1"/>
    <col min="698" max="698" width="11.5546875" style="155" bestFit="1" customWidth="1"/>
    <col min="699" max="699" width="10.6640625" style="155" bestFit="1" customWidth="1"/>
    <col min="700" max="702" width="11.5546875" style="155" bestFit="1" customWidth="1"/>
    <col min="703" max="708" width="11.44140625" style="155" bestFit="1" customWidth="1"/>
    <col min="709" max="710" width="10.44140625" style="155" bestFit="1" customWidth="1"/>
    <col min="711" max="711" width="11.5546875" style="155" bestFit="1" customWidth="1"/>
    <col min="712" max="712" width="10.44140625" style="155" bestFit="1" customWidth="1"/>
    <col min="713" max="718" width="11.109375" style="155" bestFit="1" customWidth="1"/>
    <col min="719" max="720" width="10.109375" style="155" bestFit="1" customWidth="1"/>
    <col min="721" max="725" width="9.33203125" style="155" bestFit="1" customWidth="1"/>
    <col min="726" max="726" width="10.44140625" style="155" bestFit="1" customWidth="1"/>
    <col min="727" max="729" width="9.33203125" style="155" bestFit="1" customWidth="1"/>
    <col min="730" max="730" width="8.33203125" style="155" bestFit="1" customWidth="1"/>
    <col min="731" max="731" width="9.44140625" style="155" bestFit="1" customWidth="1"/>
    <col min="732" max="732" width="11.6640625" style="155" bestFit="1" customWidth="1"/>
    <col min="733" max="733" width="11" style="155" bestFit="1" customWidth="1"/>
    <col min="734" max="734" width="10.44140625" style="155" bestFit="1" customWidth="1"/>
    <col min="735" max="735" width="8.44140625" style="155" bestFit="1" customWidth="1"/>
    <col min="736" max="736" width="9.44140625" style="155" bestFit="1" customWidth="1"/>
    <col min="737" max="737" width="11.5546875" style="155" bestFit="1" customWidth="1"/>
    <col min="738" max="738" width="11.44140625" style="155" bestFit="1" customWidth="1"/>
    <col min="739" max="739" width="9.88671875" style="155" bestFit="1" customWidth="1"/>
    <col min="740" max="740" width="12" style="155" bestFit="1" customWidth="1"/>
    <col min="741" max="741" width="11.88671875" style="155" bestFit="1" customWidth="1"/>
    <col min="742" max="742" width="10.5546875" style="155" bestFit="1" customWidth="1"/>
    <col min="743" max="743" width="10.88671875" style="155" bestFit="1" customWidth="1"/>
    <col min="744" max="744" width="11.109375" style="155" bestFit="1" customWidth="1"/>
    <col min="745" max="746" width="9.109375" style="155" bestFit="1" customWidth="1"/>
    <col min="747" max="747" width="8.109375" style="155" bestFit="1" customWidth="1"/>
    <col min="748" max="748" width="9.33203125" style="155" bestFit="1" customWidth="1"/>
    <col min="749" max="749" width="11.44140625" style="155" bestFit="1" customWidth="1"/>
    <col min="750" max="750" width="9.6640625" style="155" bestFit="1" customWidth="1"/>
    <col min="751" max="756" width="8.6640625" style="155" bestFit="1" customWidth="1"/>
    <col min="757" max="757" width="12.33203125" style="155" bestFit="1" customWidth="1"/>
    <col min="758" max="758" width="11.109375" style="155" bestFit="1" customWidth="1"/>
    <col min="759" max="759" width="12.33203125" style="155" bestFit="1" customWidth="1"/>
    <col min="760" max="760" width="10.5546875" style="155" bestFit="1" customWidth="1"/>
    <col min="761" max="761" width="12.5546875" style="155" bestFit="1" customWidth="1"/>
    <col min="762" max="762" width="12.6640625" style="155" bestFit="1" customWidth="1"/>
    <col min="763" max="763" width="10.6640625" style="155" bestFit="1" customWidth="1"/>
    <col min="764" max="764" width="12.5546875" style="155" bestFit="1" customWidth="1"/>
    <col min="765" max="765" width="11.6640625" style="155" bestFit="1" customWidth="1"/>
    <col min="766" max="766" width="12.88671875" style="155" bestFit="1" customWidth="1"/>
    <col min="767" max="767" width="12.109375" style="155" bestFit="1" customWidth="1"/>
    <col min="768" max="769" width="12" style="155" bestFit="1" customWidth="1"/>
    <col min="770" max="771" width="10.109375" style="155" bestFit="1" customWidth="1"/>
    <col min="772" max="772" width="9.33203125" style="155" bestFit="1" customWidth="1"/>
    <col min="773" max="773" width="11.5546875" style="155" bestFit="1" customWidth="1"/>
    <col min="774" max="774" width="12.6640625" style="155" bestFit="1" customWidth="1"/>
    <col min="775" max="775" width="8.88671875" style="155" bestFit="1" customWidth="1"/>
    <col min="776" max="776" width="9.33203125" style="155" bestFit="1" customWidth="1"/>
    <col min="777" max="777" width="11.5546875" style="155" bestFit="1" customWidth="1"/>
    <col min="778" max="778" width="12.44140625" style="155" bestFit="1" customWidth="1"/>
    <col min="779" max="784" width="8.5546875" style="155" bestFit="1" customWidth="1"/>
    <col min="785" max="785" width="11" style="155" bestFit="1" customWidth="1"/>
    <col min="786" max="786" width="11.109375" style="155" bestFit="1" customWidth="1"/>
    <col min="787" max="787" width="10.5546875" style="155" bestFit="1" customWidth="1"/>
    <col min="788" max="788" width="11.5546875" style="155" bestFit="1" customWidth="1"/>
    <col min="789" max="790" width="9.109375" style="155" bestFit="1" customWidth="1"/>
    <col min="791" max="791" width="11.44140625" style="155" bestFit="1" customWidth="1"/>
    <col min="792" max="792" width="12.33203125" style="155" bestFit="1" customWidth="1"/>
    <col min="793" max="795" width="8.44140625" style="155" bestFit="1" customWidth="1"/>
    <col min="796" max="797" width="11.88671875" style="155" bestFit="1" customWidth="1"/>
    <col min="798" max="798" width="12" style="155" bestFit="1" customWidth="1"/>
    <col min="799" max="799" width="12.109375" style="155" bestFit="1" customWidth="1"/>
    <col min="800" max="800" width="10.88671875" style="155" bestFit="1" customWidth="1"/>
    <col min="801" max="801" width="12.44140625" style="155" bestFit="1" customWidth="1"/>
    <col min="802" max="802" width="12.33203125" style="155" bestFit="1" customWidth="1"/>
    <col min="803" max="803" width="11.44140625" style="155" bestFit="1" customWidth="1"/>
    <col min="804" max="804" width="11.6640625" style="155" bestFit="1" customWidth="1"/>
    <col min="805" max="806" width="9.88671875" style="155" bestFit="1" customWidth="1"/>
    <col min="807" max="807" width="12.44140625" style="155" bestFit="1" customWidth="1"/>
    <col min="808" max="808" width="10" style="155" bestFit="1" customWidth="1"/>
    <col min="809" max="809" width="11.109375" style="155" bestFit="1" customWidth="1"/>
    <col min="810" max="810" width="12.33203125" style="155" bestFit="1" customWidth="1"/>
    <col min="811" max="811" width="13.33203125" style="155" bestFit="1" customWidth="1"/>
    <col min="812" max="812" width="11.5546875" style="155" bestFit="1" customWidth="1"/>
    <col min="813" max="813" width="10.5546875" style="155" bestFit="1" customWidth="1"/>
    <col min="814" max="814" width="12" style="155" bestFit="1" customWidth="1"/>
    <col min="815" max="815" width="9.44140625" style="155" bestFit="1" customWidth="1"/>
    <col min="816" max="816" width="9.109375" style="155" bestFit="1" customWidth="1"/>
    <col min="817" max="817" width="9.44140625" style="155" bestFit="1" customWidth="1"/>
    <col min="818" max="818" width="9.109375" style="155" bestFit="1" customWidth="1"/>
    <col min="819" max="819" width="9.44140625" style="155" bestFit="1" customWidth="1"/>
    <col min="820" max="821" width="9.109375" style="155" bestFit="1" customWidth="1"/>
    <col min="822" max="822" width="9.44140625" style="155" bestFit="1" customWidth="1"/>
    <col min="823" max="824" width="9.109375" style="155" bestFit="1" customWidth="1"/>
    <col min="825" max="825" width="9.44140625" style="155" bestFit="1" customWidth="1"/>
    <col min="826" max="826" width="9.109375" style="155" bestFit="1" customWidth="1"/>
    <col min="827" max="827" width="9.44140625" style="155" bestFit="1" customWidth="1"/>
    <col min="828" max="828" width="9.109375" style="155" bestFit="1" customWidth="1"/>
    <col min="829" max="829" width="9.44140625" style="155" bestFit="1" customWidth="1"/>
    <col min="830" max="831" width="9.109375" style="155" bestFit="1" customWidth="1"/>
    <col min="832" max="832" width="9.44140625" style="155" bestFit="1" customWidth="1"/>
    <col min="833" max="834" width="9.109375" style="155" bestFit="1" customWidth="1"/>
    <col min="835" max="835" width="9.44140625" style="155" bestFit="1" customWidth="1"/>
    <col min="836" max="836" width="9.109375" style="155" bestFit="1" customWidth="1"/>
    <col min="837" max="837" width="9.44140625" style="155" bestFit="1" customWidth="1"/>
    <col min="838" max="838" width="9.109375" style="155" bestFit="1" customWidth="1"/>
    <col min="839" max="839" width="9.44140625" style="155" bestFit="1" customWidth="1"/>
    <col min="840" max="841" width="9.109375" style="155" bestFit="1" customWidth="1"/>
    <col min="842" max="842" width="9.44140625" style="155" bestFit="1" customWidth="1"/>
    <col min="843" max="843" width="9.109375" style="155" bestFit="1" customWidth="1"/>
    <col min="844" max="845" width="9.44140625" style="155" bestFit="1" customWidth="1"/>
    <col min="846" max="846" width="9.109375" style="155" bestFit="1" customWidth="1"/>
    <col min="847" max="847" width="9.44140625" style="155" bestFit="1" customWidth="1"/>
    <col min="848" max="848" width="9.109375" style="155" bestFit="1" customWidth="1"/>
    <col min="849" max="849" width="9.44140625" style="155" bestFit="1" customWidth="1"/>
    <col min="850" max="850" width="9.109375" style="155" bestFit="1" customWidth="1"/>
    <col min="851" max="851" width="9.44140625" style="155" bestFit="1" customWidth="1"/>
    <col min="852" max="852" width="9.109375" style="155" bestFit="1" customWidth="1"/>
    <col min="853" max="853" width="9.44140625" style="155" bestFit="1" customWidth="1"/>
    <col min="854" max="855" width="9.109375" style="155" bestFit="1" customWidth="1"/>
    <col min="856" max="856" width="9.44140625" style="155" bestFit="1" customWidth="1"/>
    <col min="857" max="857" width="9.109375" style="155" bestFit="1" customWidth="1"/>
    <col min="858" max="859" width="9.44140625" style="155" bestFit="1" customWidth="1"/>
    <col min="860" max="865" width="9.109375" style="155" bestFit="1" customWidth="1"/>
    <col min="866" max="866" width="8.44140625" style="155" bestFit="1" customWidth="1"/>
    <col min="867" max="867" width="8.109375" style="155" bestFit="1" customWidth="1"/>
    <col min="868" max="868" width="8.44140625" style="155" bestFit="1" customWidth="1"/>
    <col min="869" max="869" width="8.109375" style="155" bestFit="1" customWidth="1"/>
    <col min="870" max="870" width="8.44140625" style="155" bestFit="1" customWidth="1"/>
    <col min="871" max="871" width="8.109375" style="155" bestFit="1" customWidth="1"/>
    <col min="872" max="872" width="8.44140625" style="155" bestFit="1" customWidth="1"/>
    <col min="873" max="873" width="8.109375" style="155" bestFit="1" customWidth="1"/>
    <col min="874" max="874" width="8.44140625" style="155" bestFit="1" customWidth="1"/>
    <col min="875" max="875" width="8.109375" style="155" bestFit="1" customWidth="1"/>
    <col min="876" max="876" width="8.44140625" style="155" bestFit="1" customWidth="1"/>
    <col min="877" max="878" width="8.109375" style="155" bestFit="1" customWidth="1"/>
    <col min="879" max="879" width="8.44140625" style="155" bestFit="1" customWidth="1"/>
    <col min="880" max="880" width="8.109375" style="155" bestFit="1" customWidth="1"/>
    <col min="881" max="881" width="8.44140625" style="155" bestFit="1" customWidth="1"/>
    <col min="882" max="882" width="8.109375" style="155" bestFit="1" customWidth="1"/>
    <col min="883" max="883" width="8.44140625" style="155" bestFit="1" customWidth="1"/>
    <col min="884" max="884" width="8.109375" style="155" bestFit="1" customWidth="1"/>
    <col min="885" max="885" width="8.44140625" style="155" bestFit="1" customWidth="1"/>
    <col min="886" max="886" width="8.109375" style="155" bestFit="1" customWidth="1"/>
    <col min="887" max="887" width="8.44140625" style="155" bestFit="1" customWidth="1"/>
    <col min="888" max="888" width="8.109375" style="155" bestFit="1" customWidth="1"/>
    <col min="889" max="889" width="8.44140625" style="155" bestFit="1" customWidth="1"/>
    <col min="890" max="890" width="8.109375" style="155" bestFit="1" customWidth="1"/>
    <col min="891" max="891" width="9.88671875" style="155" bestFit="1" customWidth="1"/>
    <col min="892" max="892" width="9.5546875" style="155" bestFit="1" customWidth="1"/>
    <col min="893" max="894" width="11.109375" style="155" bestFit="1" customWidth="1"/>
    <col min="895" max="896" width="10.109375" style="155" bestFit="1" customWidth="1"/>
    <col min="897" max="898" width="11.109375" style="155" bestFit="1" customWidth="1"/>
    <col min="899" max="900" width="10.109375" style="155" bestFit="1" customWidth="1"/>
    <col min="901" max="901" width="14.109375" style="155" bestFit="1" customWidth="1"/>
    <col min="902" max="902" width="18.33203125" style="155" bestFit="1" customWidth="1"/>
    <col min="903" max="903" width="8" style="155" bestFit="1" customWidth="1"/>
    <col min="904" max="904" width="9.33203125" style="155" bestFit="1" customWidth="1"/>
    <col min="905" max="905" width="10.44140625" style="155" bestFit="1" customWidth="1"/>
    <col min="906" max="906" width="8" style="155" bestFit="1" customWidth="1"/>
    <col min="907" max="907" width="9.33203125" style="155" bestFit="1" customWidth="1"/>
    <col min="908" max="908" width="10.44140625" style="155" bestFit="1" customWidth="1"/>
    <col min="909" max="909" width="11.33203125" style="155" bestFit="1" customWidth="1"/>
    <col min="910" max="910" width="8" style="155" bestFit="1" customWidth="1"/>
    <col min="911" max="911" width="9.33203125" style="155" bestFit="1" customWidth="1"/>
    <col min="912" max="912" width="10.44140625" style="155" bestFit="1" customWidth="1"/>
    <col min="913" max="914" width="8" style="155" bestFit="1" customWidth="1"/>
    <col min="915" max="915" width="9.109375" style="155" bestFit="1" customWidth="1"/>
    <col min="916" max="919" width="8" style="155" bestFit="1" customWidth="1"/>
    <col min="920" max="920" width="8.6640625" style="155" bestFit="1" customWidth="1"/>
    <col min="921" max="922" width="11.6640625" style="155" bestFit="1" customWidth="1"/>
    <col min="923" max="923" width="7" style="155" bestFit="1" customWidth="1"/>
    <col min="924" max="924" width="8.109375" style="155" bestFit="1" customWidth="1"/>
    <col min="925" max="929" width="9.5546875" style="155" bestFit="1" customWidth="1"/>
    <col min="930" max="930" width="11.6640625" style="155" bestFit="1" customWidth="1"/>
    <col min="931" max="931" width="12" style="155" bestFit="1" customWidth="1"/>
    <col min="932" max="932" width="10.44140625" style="155" bestFit="1" customWidth="1"/>
    <col min="933" max="933" width="9" style="155" bestFit="1" customWidth="1"/>
    <col min="934" max="935" width="11" style="155" bestFit="1" customWidth="1"/>
    <col min="936" max="936" width="12.5546875" style="155" bestFit="1" customWidth="1"/>
    <col min="937" max="937" width="9.44140625" style="155" bestFit="1" customWidth="1"/>
    <col min="938" max="938" width="9.6640625" style="155" bestFit="1" customWidth="1"/>
    <col min="939" max="940" width="12" style="155" bestFit="1" customWidth="1"/>
    <col min="941" max="941" width="9.109375" style="155" bestFit="1" customWidth="1"/>
    <col min="942" max="942" width="11.5546875" style="155" bestFit="1" customWidth="1"/>
    <col min="943" max="944" width="12" style="155" bestFit="1" customWidth="1"/>
    <col min="945" max="945" width="11.88671875" style="155" bestFit="1" customWidth="1"/>
    <col min="946" max="946" width="10.88671875" style="155" bestFit="1" customWidth="1"/>
    <col min="947" max="947" width="11.109375" style="155" bestFit="1" customWidth="1"/>
    <col min="948" max="948" width="9.109375" style="155" bestFit="1" customWidth="1"/>
    <col min="949" max="949" width="9.88671875" style="155" bestFit="1" customWidth="1"/>
    <col min="950" max="950" width="10.33203125" style="155" bestFit="1" customWidth="1"/>
    <col min="951" max="951" width="10.88671875" style="155" bestFit="1" customWidth="1"/>
    <col min="952" max="952" width="10.6640625" style="155" bestFit="1" customWidth="1"/>
    <col min="953" max="953" width="10.109375" style="155" bestFit="1" customWidth="1"/>
    <col min="954" max="954" width="10.6640625" style="155" bestFit="1" customWidth="1"/>
    <col min="955" max="955" width="11.44140625" style="155" bestFit="1" customWidth="1"/>
    <col min="956" max="956" width="8.5546875" style="155" bestFit="1" customWidth="1"/>
    <col min="957" max="958" width="11.6640625" style="155" bestFit="1" customWidth="1"/>
    <col min="959" max="959" width="11.33203125" style="155" bestFit="1" customWidth="1"/>
    <col min="960" max="960" width="9.88671875" style="155" bestFit="1" customWidth="1"/>
    <col min="961" max="961" width="9.6640625" style="155" bestFit="1" customWidth="1"/>
    <col min="962" max="962" width="10.88671875" style="155" bestFit="1" customWidth="1"/>
    <col min="963" max="967" width="11.44140625" style="155" bestFit="1" customWidth="1"/>
    <col min="968" max="968" width="10.44140625" style="155" bestFit="1" customWidth="1"/>
    <col min="969" max="974" width="11.33203125" style="155" bestFit="1" customWidth="1"/>
    <col min="975" max="977" width="10.33203125" style="155" bestFit="1" customWidth="1"/>
    <col min="978" max="978" width="11.6640625" style="155" bestFit="1" customWidth="1"/>
    <col min="979" max="979" width="10.88671875" style="155" bestFit="1" customWidth="1"/>
    <col min="980" max="981" width="11.6640625" style="155" bestFit="1" customWidth="1"/>
    <col min="982" max="986" width="11.5546875" style="155" bestFit="1" customWidth="1"/>
    <col min="987" max="987" width="10.5546875" style="155" bestFit="1" customWidth="1"/>
    <col min="988" max="988" width="11" style="155" bestFit="1" customWidth="1"/>
    <col min="989" max="989" width="11.44140625" style="155" bestFit="1" customWidth="1"/>
    <col min="990" max="990" width="11.6640625" style="155" bestFit="1" customWidth="1"/>
    <col min="991" max="992" width="11.5546875" style="155" bestFit="1" customWidth="1"/>
    <col min="993" max="996" width="11.44140625" style="155" bestFit="1" customWidth="1"/>
    <col min="997" max="997" width="11.5546875" style="155" bestFit="1" customWidth="1"/>
    <col min="998" max="998" width="10.6640625" style="155" bestFit="1" customWidth="1"/>
    <col min="999" max="1001" width="11.5546875" style="155" bestFit="1" customWidth="1"/>
    <col min="1002" max="1007" width="11.44140625" style="155" bestFit="1" customWidth="1"/>
    <col min="1008" max="1009" width="10.44140625" style="155" bestFit="1" customWidth="1"/>
    <col min="1010" max="1010" width="11.5546875" style="155" bestFit="1" customWidth="1"/>
    <col min="1011" max="1011" width="10.44140625" style="155" bestFit="1" customWidth="1"/>
    <col min="1012" max="1017" width="11.109375" style="155" bestFit="1" customWidth="1"/>
    <col min="1018" max="1019" width="10.109375" style="155" bestFit="1" customWidth="1"/>
    <col min="1020" max="1024" width="9.33203125" style="155" bestFit="1" customWidth="1"/>
    <col min="1025" max="1025" width="10.44140625" style="155" bestFit="1" customWidth="1"/>
    <col min="1026" max="1028" width="9.33203125" style="155" bestFit="1" customWidth="1"/>
    <col min="1029" max="1029" width="8.33203125" style="155" bestFit="1" customWidth="1"/>
    <col min="1030" max="1030" width="9.44140625" style="155" bestFit="1" customWidth="1"/>
    <col min="1031" max="1031" width="11.6640625" style="155" bestFit="1" customWidth="1"/>
    <col min="1032" max="1032" width="11" style="155" bestFit="1" customWidth="1"/>
    <col min="1033" max="1033" width="10.44140625" style="155" bestFit="1" customWidth="1"/>
    <col min="1034" max="1034" width="8.44140625" style="155" bestFit="1" customWidth="1"/>
    <col min="1035" max="1035" width="9.44140625" style="155" bestFit="1" customWidth="1"/>
    <col min="1036" max="1036" width="11.5546875" style="155" bestFit="1" customWidth="1"/>
    <col min="1037" max="1037" width="11.44140625" style="155" bestFit="1" customWidth="1"/>
    <col min="1038" max="1038" width="9.88671875" style="155" bestFit="1" customWidth="1"/>
    <col min="1039" max="1039" width="12" style="155" bestFit="1" customWidth="1"/>
    <col min="1040" max="1040" width="11.88671875" style="155" bestFit="1" customWidth="1"/>
    <col min="1041" max="1041" width="10.5546875" style="155" bestFit="1" customWidth="1"/>
    <col min="1042" max="1042" width="10.88671875" style="155" bestFit="1" customWidth="1"/>
    <col min="1043" max="1043" width="11.109375" style="155" bestFit="1" customWidth="1"/>
    <col min="1044" max="1045" width="9.109375" style="155" bestFit="1" customWidth="1"/>
    <col min="1046" max="1046" width="8.109375" style="155" bestFit="1" customWidth="1"/>
    <col min="1047" max="1047" width="9.33203125" style="155" bestFit="1" customWidth="1"/>
    <col min="1048" max="1048" width="11.44140625" style="155" bestFit="1" customWidth="1"/>
    <col min="1049" max="1049" width="9.6640625" style="155" bestFit="1" customWidth="1"/>
    <col min="1050" max="1050" width="10.109375" style="155" bestFit="1" customWidth="1"/>
    <col min="1051" max="1052" width="9.109375" style="155" bestFit="1" customWidth="1"/>
    <col min="1053" max="1055" width="8.6640625" style="155" bestFit="1" customWidth="1"/>
    <col min="1056" max="1056" width="12.33203125" style="155" bestFit="1" customWidth="1"/>
    <col min="1057" max="1057" width="11.109375" style="155" bestFit="1" customWidth="1"/>
    <col min="1058" max="1058" width="12.33203125" style="155" bestFit="1" customWidth="1"/>
    <col min="1059" max="1059" width="10.5546875" style="155" bestFit="1" customWidth="1"/>
    <col min="1060" max="1060" width="12.5546875" style="155" bestFit="1" customWidth="1"/>
    <col min="1061" max="1061" width="12.6640625" style="155" bestFit="1" customWidth="1"/>
    <col min="1062" max="1062" width="10.6640625" style="155" bestFit="1" customWidth="1"/>
    <col min="1063" max="1063" width="12.5546875" style="155" bestFit="1" customWidth="1"/>
    <col min="1064" max="1064" width="11.6640625" style="155" bestFit="1" customWidth="1"/>
    <col min="1065" max="1065" width="12.88671875" style="155" bestFit="1" customWidth="1"/>
    <col min="1066" max="1066" width="12.109375" style="155" bestFit="1" customWidth="1"/>
    <col min="1067" max="1068" width="12" style="155" bestFit="1" customWidth="1"/>
    <col min="1069" max="1070" width="10.109375" style="155" bestFit="1" customWidth="1"/>
    <col min="1071" max="1071" width="9.33203125" style="155" bestFit="1" customWidth="1"/>
    <col min="1072" max="1072" width="11.5546875" style="155" bestFit="1" customWidth="1"/>
    <col min="1073" max="1073" width="12.6640625" style="155" bestFit="1" customWidth="1"/>
    <col min="1074" max="1074" width="8.88671875" style="155" bestFit="1" customWidth="1"/>
    <col min="1075" max="1075" width="9.33203125" style="155" bestFit="1" customWidth="1"/>
    <col min="1076" max="1076" width="11.5546875" style="155" bestFit="1" customWidth="1"/>
    <col min="1077" max="1077" width="12.44140625" style="155" bestFit="1" customWidth="1"/>
    <col min="1078" max="1083" width="8.5546875" style="155" bestFit="1" customWidth="1"/>
    <col min="1084" max="1084" width="11" style="155" bestFit="1" customWidth="1"/>
    <col min="1085" max="1085" width="10.44140625" style="155" bestFit="1" customWidth="1"/>
    <col min="1086" max="1086" width="10.5546875" style="155" bestFit="1" customWidth="1"/>
    <col min="1087" max="1087" width="11.5546875" style="155" bestFit="1" customWidth="1"/>
    <col min="1088" max="1089" width="9.109375" style="155" bestFit="1" customWidth="1"/>
    <col min="1090" max="1090" width="11.44140625" style="155" bestFit="1" customWidth="1"/>
    <col min="1091" max="1091" width="12.33203125" style="155" bestFit="1" customWidth="1"/>
    <col min="1092" max="1094" width="8.44140625" style="155" bestFit="1" customWidth="1"/>
    <col min="1095" max="1096" width="11.88671875" style="155" bestFit="1" customWidth="1"/>
    <col min="1097" max="1097" width="12" style="155" bestFit="1" customWidth="1"/>
    <col min="1098" max="1098" width="12.109375" style="155" bestFit="1" customWidth="1"/>
    <col min="1099" max="1099" width="10.88671875" style="155" bestFit="1" customWidth="1"/>
    <col min="1100" max="1100" width="12.44140625" style="155" bestFit="1" customWidth="1"/>
    <col min="1101" max="1101" width="12.33203125" style="155" bestFit="1" customWidth="1"/>
    <col min="1102" max="1102" width="11.44140625" style="155" bestFit="1" customWidth="1"/>
    <col min="1103" max="1103" width="11.6640625" style="155" bestFit="1" customWidth="1"/>
    <col min="1104" max="1105" width="9.88671875" style="155" bestFit="1" customWidth="1"/>
    <col min="1106" max="1106" width="12.44140625" style="155" bestFit="1" customWidth="1"/>
    <col min="1107" max="1107" width="10.109375" style="155" bestFit="1" customWidth="1"/>
    <col min="1108" max="1108" width="11.109375" style="155" bestFit="1" customWidth="1"/>
    <col min="1109" max="1109" width="12.33203125" style="155" bestFit="1" customWidth="1"/>
    <col min="1110" max="1110" width="13.33203125" style="155" bestFit="1" customWidth="1"/>
    <col min="1111" max="1111" width="11.5546875" style="155" bestFit="1" customWidth="1"/>
    <col min="1112" max="1112" width="10.5546875" style="155" bestFit="1" customWidth="1"/>
    <col min="1113" max="1113" width="12" style="155" bestFit="1" customWidth="1"/>
    <col min="1114" max="1114" width="9.44140625" style="155" bestFit="1" customWidth="1"/>
    <col min="1115" max="1115" width="9.109375" style="155" bestFit="1" customWidth="1"/>
    <col min="1116" max="1116" width="9.44140625" style="155" bestFit="1" customWidth="1"/>
    <col min="1117" max="1117" width="9.109375" style="155" bestFit="1" customWidth="1"/>
    <col min="1118" max="1118" width="9.44140625" style="155" bestFit="1" customWidth="1"/>
    <col min="1119" max="1120" width="9.109375" style="155" bestFit="1" customWidth="1"/>
    <col min="1121" max="1121" width="9.44140625" style="155" bestFit="1" customWidth="1"/>
    <col min="1122" max="1123" width="9.109375" style="155" bestFit="1" customWidth="1"/>
    <col min="1124" max="1124" width="9.44140625" style="155" bestFit="1" customWidth="1"/>
    <col min="1125" max="1125" width="9.109375" style="155" bestFit="1" customWidth="1"/>
    <col min="1126" max="1126" width="9.44140625" style="155" bestFit="1" customWidth="1"/>
    <col min="1127" max="1127" width="9.109375" style="155" bestFit="1" customWidth="1"/>
    <col min="1128" max="1128" width="9.44140625" style="155" bestFit="1" customWidth="1"/>
    <col min="1129" max="1130" width="9.109375" style="155" bestFit="1" customWidth="1"/>
    <col min="1131" max="1131" width="9.44140625" style="155" bestFit="1" customWidth="1"/>
    <col min="1132" max="1133" width="9.109375" style="155" bestFit="1" customWidth="1"/>
    <col min="1134" max="1134" width="9.44140625" style="155" bestFit="1" customWidth="1"/>
    <col min="1135" max="1135" width="9.109375" style="155" bestFit="1" customWidth="1"/>
    <col min="1136" max="1136" width="9.44140625" style="155" bestFit="1" customWidth="1"/>
    <col min="1137" max="1137" width="9.109375" style="155" bestFit="1" customWidth="1"/>
    <col min="1138" max="1138" width="9.44140625" style="155" bestFit="1" customWidth="1"/>
    <col min="1139" max="1140" width="9.109375" style="155" bestFit="1" customWidth="1"/>
    <col min="1141" max="1141" width="9.44140625" style="155" bestFit="1" customWidth="1"/>
    <col min="1142" max="1142" width="9.109375" style="155" bestFit="1" customWidth="1"/>
    <col min="1143" max="1144" width="9.44140625" style="155" bestFit="1" customWidth="1"/>
    <col min="1145" max="1145" width="9.109375" style="155" bestFit="1" customWidth="1"/>
    <col min="1146" max="1146" width="9.44140625" style="155" bestFit="1" customWidth="1"/>
    <col min="1147" max="1147" width="9.109375" style="155" bestFit="1" customWidth="1"/>
    <col min="1148" max="1148" width="9.44140625" style="155" bestFit="1" customWidth="1"/>
    <col min="1149" max="1149" width="9.109375" style="155" bestFit="1" customWidth="1"/>
    <col min="1150" max="1150" width="9.44140625" style="155" bestFit="1" customWidth="1"/>
    <col min="1151" max="1151" width="9.109375" style="155" bestFit="1" customWidth="1"/>
    <col min="1152" max="1152" width="9.44140625" style="155" bestFit="1" customWidth="1"/>
    <col min="1153" max="1154" width="9.109375" style="155" bestFit="1" customWidth="1"/>
    <col min="1155" max="1155" width="9.44140625" style="155" bestFit="1" customWidth="1"/>
    <col min="1156" max="1156" width="9.109375" style="155" bestFit="1" customWidth="1"/>
    <col min="1157" max="1158" width="9.44140625" style="155" bestFit="1" customWidth="1"/>
    <col min="1159" max="1164" width="9.109375" style="155" bestFit="1" customWidth="1"/>
    <col min="1165" max="1165" width="8.44140625" style="155" bestFit="1" customWidth="1"/>
    <col min="1166" max="1166" width="8.109375" style="155" bestFit="1" customWidth="1"/>
    <col min="1167" max="1167" width="8.44140625" style="155" bestFit="1" customWidth="1"/>
    <col min="1168" max="1168" width="8.109375" style="155" bestFit="1" customWidth="1"/>
    <col min="1169" max="1169" width="8.44140625" style="155" bestFit="1" customWidth="1"/>
    <col min="1170" max="1170" width="8.109375" style="155" bestFit="1" customWidth="1"/>
    <col min="1171" max="1171" width="8.44140625" style="155" bestFit="1" customWidth="1"/>
    <col min="1172" max="1172" width="8.109375" style="155" bestFit="1" customWidth="1"/>
    <col min="1173" max="1173" width="8.44140625" style="155" bestFit="1" customWidth="1"/>
    <col min="1174" max="1174" width="8.109375" style="155" bestFit="1" customWidth="1"/>
    <col min="1175" max="1175" width="8.44140625" style="155" bestFit="1" customWidth="1"/>
    <col min="1176" max="1177" width="8.109375" style="155" bestFit="1" customWidth="1"/>
    <col min="1178" max="1178" width="8.44140625" style="155" bestFit="1" customWidth="1"/>
    <col min="1179" max="1179" width="8.109375" style="155" bestFit="1" customWidth="1"/>
    <col min="1180" max="1180" width="8.44140625" style="155" bestFit="1" customWidth="1"/>
    <col min="1181" max="1181" width="8.109375" style="155" bestFit="1" customWidth="1"/>
    <col min="1182" max="1182" width="8.44140625" style="155" bestFit="1" customWidth="1"/>
    <col min="1183" max="1183" width="8.109375" style="155" bestFit="1" customWidth="1"/>
    <col min="1184" max="1184" width="8.44140625" style="155" bestFit="1" customWidth="1"/>
    <col min="1185" max="1185" width="8.109375" style="155" bestFit="1" customWidth="1"/>
    <col min="1186" max="1186" width="8.44140625" style="155" bestFit="1" customWidth="1"/>
    <col min="1187" max="1187" width="8.109375" style="155" bestFit="1" customWidth="1"/>
    <col min="1188" max="1188" width="8.44140625" style="155" bestFit="1" customWidth="1"/>
    <col min="1189" max="1189" width="8.109375" style="155" bestFit="1" customWidth="1"/>
    <col min="1190" max="1190" width="9.88671875" style="155" bestFit="1" customWidth="1"/>
    <col min="1191" max="1191" width="9.5546875" style="155" bestFit="1" customWidth="1"/>
    <col min="1192" max="1193" width="11.109375" style="155" bestFit="1" customWidth="1"/>
    <col min="1194" max="1195" width="10.109375" style="155" bestFit="1" customWidth="1"/>
    <col min="1196" max="1197" width="11.109375" style="155" bestFit="1" customWidth="1"/>
    <col min="1198" max="1199" width="10.109375" style="155" bestFit="1" customWidth="1"/>
    <col min="1200" max="1200" width="14.109375" style="155" bestFit="1" customWidth="1"/>
    <col min="1201" max="1201" width="23.6640625" style="155" bestFit="1" customWidth="1"/>
    <col min="1202" max="1202" width="8" style="155" bestFit="1" customWidth="1"/>
    <col min="1203" max="1203" width="9.33203125" style="155" bestFit="1" customWidth="1"/>
    <col min="1204" max="1204" width="10.44140625" style="155" bestFit="1" customWidth="1"/>
    <col min="1205" max="1205" width="8" style="155" bestFit="1" customWidth="1"/>
    <col min="1206" max="1206" width="9.33203125" style="155" bestFit="1" customWidth="1"/>
    <col min="1207" max="1207" width="10.44140625" style="155" bestFit="1" customWidth="1"/>
    <col min="1208" max="1208" width="11.33203125" style="155" bestFit="1" customWidth="1"/>
    <col min="1209" max="1209" width="8" style="155" bestFit="1" customWidth="1"/>
    <col min="1210" max="1210" width="9.33203125" style="155" bestFit="1" customWidth="1"/>
    <col min="1211" max="1211" width="10.44140625" style="155" bestFit="1" customWidth="1"/>
    <col min="1212" max="1213" width="8" style="155" bestFit="1" customWidth="1"/>
    <col min="1214" max="1214" width="9.109375" style="155" bestFit="1" customWidth="1"/>
    <col min="1215" max="1218" width="8" style="155" bestFit="1" customWidth="1"/>
    <col min="1219" max="1219" width="8.6640625" style="155" bestFit="1" customWidth="1"/>
    <col min="1220" max="1221" width="11.6640625" style="155" bestFit="1" customWidth="1"/>
    <col min="1222" max="1222" width="7" style="155" bestFit="1" customWidth="1"/>
    <col min="1223" max="1223" width="8.109375" style="155" bestFit="1" customWidth="1"/>
    <col min="1224" max="1228" width="9.5546875" style="155" bestFit="1" customWidth="1"/>
    <col min="1229" max="1229" width="11.6640625" style="155" bestFit="1" customWidth="1"/>
    <col min="1230" max="1230" width="12" style="155" bestFit="1" customWidth="1"/>
    <col min="1231" max="1231" width="10.44140625" style="155" bestFit="1" customWidth="1"/>
    <col min="1232" max="1232" width="9" style="155" bestFit="1" customWidth="1"/>
    <col min="1233" max="1234" width="11" style="155" bestFit="1" customWidth="1"/>
    <col min="1235" max="1235" width="12.5546875" style="155" bestFit="1" customWidth="1"/>
    <col min="1236" max="1236" width="9.44140625" style="155" bestFit="1" customWidth="1"/>
    <col min="1237" max="1237" width="9.6640625" style="155" bestFit="1" customWidth="1"/>
    <col min="1238" max="1239" width="12" style="155" bestFit="1" customWidth="1"/>
    <col min="1240" max="1240" width="9.109375" style="155" bestFit="1" customWidth="1"/>
    <col min="1241" max="1241" width="11.5546875" style="155" bestFit="1" customWidth="1"/>
    <col min="1242" max="1243" width="12" style="155" bestFit="1" customWidth="1"/>
    <col min="1244" max="1244" width="11.88671875" style="155" bestFit="1" customWidth="1"/>
    <col min="1245" max="1245" width="10.88671875" style="155" bestFit="1" customWidth="1"/>
    <col min="1246" max="1246" width="11.109375" style="155" bestFit="1" customWidth="1"/>
    <col min="1247" max="1247" width="9.109375" style="155" bestFit="1" customWidth="1"/>
    <col min="1248" max="1248" width="9.88671875" style="155" bestFit="1" customWidth="1"/>
    <col min="1249" max="1249" width="10.33203125" style="155" bestFit="1" customWidth="1"/>
    <col min="1250" max="1250" width="10.88671875" style="155" bestFit="1" customWidth="1"/>
    <col min="1251" max="1251" width="10.6640625" style="155" bestFit="1" customWidth="1"/>
    <col min="1252" max="1252" width="10.109375" style="155" bestFit="1" customWidth="1"/>
    <col min="1253" max="1253" width="10.6640625" style="155" bestFit="1" customWidth="1"/>
    <col min="1254" max="1254" width="11.44140625" style="155" bestFit="1" customWidth="1"/>
    <col min="1255" max="1255" width="8.5546875" style="155" bestFit="1" customWidth="1"/>
    <col min="1256" max="1257" width="11.6640625" style="155" bestFit="1" customWidth="1"/>
    <col min="1258" max="1258" width="11.33203125" style="155" bestFit="1" customWidth="1"/>
    <col min="1259" max="1259" width="9.88671875" style="155" bestFit="1" customWidth="1"/>
    <col min="1260" max="1260" width="9.6640625" style="155" bestFit="1" customWidth="1"/>
    <col min="1261" max="1261" width="10.88671875" style="155" bestFit="1" customWidth="1"/>
    <col min="1262" max="1266" width="11.44140625" style="155" bestFit="1" customWidth="1"/>
    <col min="1267" max="1267" width="10.44140625" style="155" bestFit="1" customWidth="1"/>
    <col min="1268" max="1273" width="11.33203125" style="155" bestFit="1" customWidth="1"/>
    <col min="1274" max="1276" width="10.33203125" style="155" bestFit="1" customWidth="1"/>
    <col min="1277" max="1277" width="11.6640625" style="155" bestFit="1" customWidth="1"/>
    <col min="1278" max="1278" width="10.88671875" style="155" bestFit="1" customWidth="1"/>
    <col min="1279" max="1280" width="11.6640625" style="155" bestFit="1" customWidth="1"/>
    <col min="1281" max="1285" width="11.5546875" style="155" bestFit="1" customWidth="1"/>
    <col min="1286" max="1286" width="10.5546875" style="155" bestFit="1" customWidth="1"/>
    <col min="1287" max="1287" width="11" style="155" bestFit="1" customWidth="1"/>
    <col min="1288" max="1288" width="11.44140625" style="155" bestFit="1" customWidth="1"/>
    <col min="1289" max="1289" width="11.6640625" style="155" bestFit="1" customWidth="1"/>
    <col min="1290" max="1291" width="11.5546875" style="155" bestFit="1" customWidth="1"/>
    <col min="1292" max="1295" width="11.44140625" style="155" bestFit="1" customWidth="1"/>
    <col min="1296" max="1296" width="11.5546875" style="155" bestFit="1" customWidth="1"/>
    <col min="1297" max="1297" width="10.6640625" style="155" bestFit="1" customWidth="1"/>
    <col min="1298" max="1300" width="11.5546875" style="155" bestFit="1" customWidth="1"/>
    <col min="1301" max="1306" width="11.44140625" style="155" bestFit="1" customWidth="1"/>
    <col min="1307" max="1308" width="10.44140625" style="155" bestFit="1" customWidth="1"/>
    <col min="1309" max="1309" width="11.5546875" style="155" bestFit="1" customWidth="1"/>
    <col min="1310" max="1310" width="10.44140625" style="155" bestFit="1" customWidth="1"/>
    <col min="1311" max="1316" width="11.109375" style="155" bestFit="1" customWidth="1"/>
    <col min="1317" max="1318" width="10.109375" style="155" bestFit="1" customWidth="1"/>
    <col min="1319" max="1323" width="9.33203125" style="155" bestFit="1" customWidth="1"/>
    <col min="1324" max="1324" width="10.44140625" style="155" bestFit="1" customWidth="1"/>
    <col min="1325" max="1327" width="9.33203125" style="155" bestFit="1" customWidth="1"/>
    <col min="1328" max="1328" width="8.33203125" style="155" bestFit="1" customWidth="1"/>
    <col min="1329" max="1329" width="9.44140625" style="155" bestFit="1" customWidth="1"/>
    <col min="1330" max="1330" width="11.6640625" style="155" bestFit="1" customWidth="1"/>
    <col min="1331" max="1331" width="11" style="155" bestFit="1" customWidth="1"/>
    <col min="1332" max="1332" width="10.44140625" style="155" bestFit="1" customWidth="1"/>
    <col min="1333" max="1333" width="8.44140625" style="155" bestFit="1" customWidth="1"/>
    <col min="1334" max="1334" width="9.44140625" style="155" bestFit="1" customWidth="1"/>
    <col min="1335" max="1335" width="11.5546875" style="155" bestFit="1" customWidth="1"/>
    <col min="1336" max="1336" width="11.44140625" style="155" bestFit="1" customWidth="1"/>
    <col min="1337" max="1337" width="9.88671875" style="155" bestFit="1" customWidth="1"/>
    <col min="1338" max="1338" width="12" style="155" bestFit="1" customWidth="1"/>
    <col min="1339" max="1339" width="11.88671875" style="155" bestFit="1" customWidth="1"/>
    <col min="1340" max="1340" width="10.5546875" style="155" bestFit="1" customWidth="1"/>
    <col min="1341" max="1341" width="10.88671875" style="155" bestFit="1" customWidth="1"/>
    <col min="1342" max="1342" width="11.109375" style="155" bestFit="1" customWidth="1"/>
    <col min="1343" max="1344" width="9.109375" style="155" bestFit="1" customWidth="1"/>
    <col min="1345" max="1345" width="8.109375" style="155" bestFit="1" customWidth="1"/>
    <col min="1346" max="1346" width="9.33203125" style="155" bestFit="1" customWidth="1"/>
    <col min="1347" max="1347" width="11.44140625" style="155" bestFit="1" customWidth="1"/>
    <col min="1348" max="1348" width="9.6640625" style="155" bestFit="1" customWidth="1"/>
    <col min="1349" max="1354" width="8.6640625" style="155" bestFit="1" customWidth="1"/>
    <col min="1355" max="1355" width="12.33203125" style="155" bestFit="1" customWidth="1"/>
    <col min="1356" max="1356" width="11.109375" style="155" bestFit="1" customWidth="1"/>
    <col min="1357" max="1357" width="12.33203125" style="155" bestFit="1" customWidth="1"/>
    <col min="1358" max="1358" width="10.5546875" style="155" bestFit="1" customWidth="1"/>
    <col min="1359" max="1359" width="12.5546875" style="155" bestFit="1" customWidth="1"/>
    <col min="1360" max="1360" width="12.6640625" style="155" bestFit="1" customWidth="1"/>
    <col min="1361" max="1361" width="10.6640625" style="155" bestFit="1" customWidth="1"/>
    <col min="1362" max="1362" width="12.5546875" style="155" bestFit="1" customWidth="1"/>
    <col min="1363" max="1363" width="11.6640625" style="155" bestFit="1" customWidth="1"/>
    <col min="1364" max="1364" width="12.88671875" style="155" bestFit="1" customWidth="1"/>
    <col min="1365" max="1365" width="12.109375" style="155" bestFit="1" customWidth="1"/>
    <col min="1366" max="1367" width="12" style="155" bestFit="1" customWidth="1"/>
    <col min="1368" max="1369" width="10.109375" style="155" bestFit="1" customWidth="1"/>
    <col min="1370" max="1370" width="9.33203125" style="155" bestFit="1" customWidth="1"/>
    <col min="1371" max="1371" width="11.5546875" style="155" bestFit="1" customWidth="1"/>
    <col min="1372" max="1372" width="12.6640625" style="155" bestFit="1" customWidth="1"/>
    <col min="1373" max="1373" width="8.88671875" style="155" bestFit="1" customWidth="1"/>
    <col min="1374" max="1374" width="9.33203125" style="155" bestFit="1" customWidth="1"/>
    <col min="1375" max="1375" width="11.5546875" style="155" bestFit="1" customWidth="1"/>
    <col min="1376" max="1376" width="12.44140625" style="155" bestFit="1" customWidth="1"/>
    <col min="1377" max="1382" width="8.5546875" style="155" bestFit="1" customWidth="1"/>
    <col min="1383" max="1383" width="11" style="155" bestFit="1" customWidth="1"/>
    <col min="1384" max="1384" width="10.44140625" style="155" bestFit="1" customWidth="1"/>
    <col min="1385" max="1385" width="10.5546875" style="155" bestFit="1" customWidth="1"/>
    <col min="1386" max="1386" width="11.5546875" style="155" bestFit="1" customWidth="1"/>
    <col min="1387" max="1388" width="9.109375" style="155" bestFit="1" customWidth="1"/>
    <col min="1389" max="1389" width="11.44140625" style="155" bestFit="1" customWidth="1"/>
    <col min="1390" max="1390" width="12.33203125" style="155" bestFit="1" customWidth="1"/>
    <col min="1391" max="1393" width="8.44140625" style="155" bestFit="1" customWidth="1"/>
    <col min="1394" max="1395" width="11.88671875" style="155" bestFit="1" customWidth="1"/>
    <col min="1396" max="1396" width="12" style="155" bestFit="1" customWidth="1"/>
    <col min="1397" max="1397" width="12.109375" style="155" bestFit="1" customWidth="1"/>
    <col min="1398" max="1398" width="10.88671875" style="155" bestFit="1" customWidth="1"/>
    <col min="1399" max="1399" width="12.44140625" style="155" bestFit="1" customWidth="1"/>
    <col min="1400" max="1400" width="12.33203125" style="155" bestFit="1" customWidth="1"/>
    <col min="1401" max="1401" width="11.44140625" style="155" bestFit="1" customWidth="1"/>
    <col min="1402" max="1402" width="11.6640625" style="155" bestFit="1" customWidth="1"/>
    <col min="1403" max="1404" width="9.88671875" style="155" bestFit="1" customWidth="1"/>
    <col min="1405" max="1405" width="12.44140625" style="155" bestFit="1" customWidth="1"/>
    <col min="1406" max="1406" width="10" style="155" bestFit="1" customWidth="1"/>
    <col min="1407" max="1407" width="11.109375" style="155" bestFit="1" customWidth="1"/>
    <col min="1408" max="1408" width="12.33203125" style="155" bestFit="1" customWidth="1"/>
    <col min="1409" max="1409" width="13.33203125" style="155" bestFit="1" customWidth="1"/>
    <col min="1410" max="1410" width="11.5546875" style="155" bestFit="1" customWidth="1"/>
    <col min="1411" max="1411" width="10.5546875" style="155" bestFit="1" customWidth="1"/>
    <col min="1412" max="1412" width="12" style="155" bestFit="1" customWidth="1"/>
    <col min="1413" max="1413" width="9.44140625" style="155" bestFit="1" customWidth="1"/>
    <col min="1414" max="1414" width="9.109375" style="155" bestFit="1" customWidth="1"/>
    <col min="1415" max="1415" width="9.44140625" style="155" bestFit="1" customWidth="1"/>
    <col min="1416" max="1416" width="9.109375" style="155" bestFit="1" customWidth="1"/>
    <col min="1417" max="1417" width="9.44140625" style="155" bestFit="1" customWidth="1"/>
    <col min="1418" max="1419" width="9.109375" style="155" bestFit="1" customWidth="1"/>
    <col min="1420" max="1420" width="9.44140625" style="155" bestFit="1" customWidth="1"/>
    <col min="1421" max="1422" width="9.109375" style="155" bestFit="1" customWidth="1"/>
    <col min="1423" max="1423" width="9.44140625" style="155" bestFit="1" customWidth="1"/>
    <col min="1424" max="1424" width="9.109375" style="155" bestFit="1" customWidth="1"/>
    <col min="1425" max="1425" width="9.44140625" style="155" bestFit="1" customWidth="1"/>
    <col min="1426" max="1426" width="9.109375" style="155" bestFit="1" customWidth="1"/>
    <col min="1427" max="1427" width="9.44140625" style="155" bestFit="1" customWidth="1"/>
    <col min="1428" max="1429" width="9.109375" style="155" bestFit="1" customWidth="1"/>
    <col min="1430" max="1430" width="9.44140625" style="155" bestFit="1" customWidth="1"/>
    <col min="1431" max="1432" width="9.109375" style="155" bestFit="1" customWidth="1"/>
    <col min="1433" max="1433" width="9.44140625" style="155" bestFit="1" customWidth="1"/>
    <col min="1434" max="1434" width="9.109375" style="155" bestFit="1" customWidth="1"/>
    <col min="1435" max="1435" width="9.44140625" style="155" bestFit="1" customWidth="1"/>
    <col min="1436" max="1436" width="9.109375" style="155" bestFit="1" customWidth="1"/>
    <col min="1437" max="1437" width="9.44140625" style="155" bestFit="1" customWidth="1"/>
    <col min="1438" max="1439" width="9.109375" style="155" bestFit="1" customWidth="1"/>
    <col min="1440" max="1440" width="9.44140625" style="155" bestFit="1" customWidth="1"/>
    <col min="1441" max="1441" width="9.109375" style="155" bestFit="1" customWidth="1"/>
    <col min="1442" max="1443" width="9.44140625" style="155" bestFit="1" customWidth="1"/>
    <col min="1444" max="1444" width="9.109375" style="155" bestFit="1" customWidth="1"/>
    <col min="1445" max="1445" width="9.44140625" style="155" bestFit="1" customWidth="1"/>
    <col min="1446" max="1446" width="9.109375" style="155" bestFit="1" customWidth="1"/>
    <col min="1447" max="1447" width="9.44140625" style="155" bestFit="1" customWidth="1"/>
    <col min="1448" max="1448" width="9.109375" style="155" bestFit="1" customWidth="1"/>
    <col min="1449" max="1449" width="9.44140625" style="155" bestFit="1" customWidth="1"/>
    <col min="1450" max="1450" width="9.109375" style="155" bestFit="1" customWidth="1"/>
    <col min="1451" max="1451" width="9.44140625" style="155" bestFit="1" customWidth="1"/>
    <col min="1452" max="1453" width="9.109375" style="155" bestFit="1" customWidth="1"/>
    <col min="1454" max="1454" width="9.44140625" style="155" bestFit="1" customWidth="1"/>
    <col min="1455" max="1455" width="9.109375" style="155" bestFit="1" customWidth="1"/>
    <col min="1456" max="1457" width="9.44140625" style="155" bestFit="1" customWidth="1"/>
    <col min="1458" max="1463" width="9.109375" style="155" bestFit="1" customWidth="1"/>
    <col min="1464" max="1464" width="8.44140625" style="155" bestFit="1" customWidth="1"/>
    <col min="1465" max="1465" width="8.109375" style="155" bestFit="1" customWidth="1"/>
    <col min="1466" max="1466" width="8.44140625" style="155" bestFit="1" customWidth="1"/>
    <col min="1467" max="1467" width="8.109375" style="155" bestFit="1" customWidth="1"/>
    <col min="1468" max="1468" width="8.44140625" style="155" bestFit="1" customWidth="1"/>
    <col min="1469" max="1469" width="8.109375" style="155" bestFit="1" customWidth="1"/>
    <col min="1470" max="1470" width="8.44140625" style="155" bestFit="1" customWidth="1"/>
    <col min="1471" max="1471" width="8.109375" style="155" bestFit="1" customWidth="1"/>
    <col min="1472" max="1472" width="8.44140625" style="155" bestFit="1" customWidth="1"/>
    <col min="1473" max="1473" width="8.109375" style="155" bestFit="1" customWidth="1"/>
    <col min="1474" max="1474" width="8.44140625" style="155" bestFit="1" customWidth="1"/>
    <col min="1475" max="1476" width="8.109375" style="155" bestFit="1" customWidth="1"/>
    <col min="1477" max="1477" width="8.44140625" style="155" bestFit="1" customWidth="1"/>
    <col min="1478" max="1478" width="8.109375" style="155" bestFit="1" customWidth="1"/>
    <col min="1479" max="1479" width="8.44140625" style="155" bestFit="1" customWidth="1"/>
    <col min="1480" max="1480" width="8.109375" style="155" bestFit="1" customWidth="1"/>
    <col min="1481" max="1481" width="8.44140625" style="155" bestFit="1" customWidth="1"/>
    <col min="1482" max="1482" width="8.109375" style="155" bestFit="1" customWidth="1"/>
    <col min="1483" max="1483" width="8.44140625" style="155" bestFit="1" customWidth="1"/>
    <col min="1484" max="1484" width="8.109375" style="155" bestFit="1" customWidth="1"/>
    <col min="1485" max="1485" width="8.44140625" style="155" bestFit="1" customWidth="1"/>
    <col min="1486" max="1486" width="8.109375" style="155" bestFit="1" customWidth="1"/>
    <col min="1487" max="1487" width="8.44140625" style="155" bestFit="1" customWidth="1"/>
    <col min="1488" max="1488" width="8.109375" style="155" bestFit="1" customWidth="1"/>
    <col min="1489" max="1489" width="9.88671875" style="155" bestFit="1" customWidth="1"/>
    <col min="1490" max="1490" width="9.5546875" style="155" bestFit="1" customWidth="1"/>
    <col min="1491" max="1492" width="11.109375" style="155" bestFit="1" customWidth="1"/>
    <col min="1493" max="1494" width="10.109375" style="155" bestFit="1" customWidth="1"/>
    <col min="1495" max="1496" width="11.109375" style="155" bestFit="1" customWidth="1"/>
    <col min="1497" max="1498" width="10.109375" style="155" bestFit="1" customWidth="1"/>
    <col min="1499" max="1499" width="14.109375" style="155" bestFit="1" customWidth="1"/>
    <col min="1500" max="1500" width="25" style="155" bestFit="1" customWidth="1"/>
    <col min="1501" max="1501" width="8" style="155" bestFit="1" customWidth="1"/>
    <col min="1502" max="1502" width="9.33203125" style="155" bestFit="1" customWidth="1"/>
    <col min="1503" max="1503" width="10.44140625" style="155" bestFit="1" customWidth="1"/>
    <col min="1504" max="1504" width="8" style="155" bestFit="1" customWidth="1"/>
    <col min="1505" max="1505" width="9.33203125" style="155" bestFit="1" customWidth="1"/>
    <col min="1506" max="1506" width="10.44140625" style="155" bestFit="1" customWidth="1"/>
    <col min="1507" max="1507" width="11.33203125" style="155" bestFit="1" customWidth="1"/>
    <col min="1508" max="1508" width="8" style="155" bestFit="1" customWidth="1"/>
    <col min="1509" max="1509" width="9.33203125" style="155" bestFit="1" customWidth="1"/>
    <col min="1510" max="1510" width="10.44140625" style="155" bestFit="1" customWidth="1"/>
    <col min="1511" max="1512" width="8" style="155" bestFit="1" customWidth="1"/>
    <col min="1513" max="1513" width="9.109375" style="155" bestFit="1" customWidth="1"/>
    <col min="1514" max="1517" width="8" style="155" bestFit="1" customWidth="1"/>
    <col min="1518" max="1518" width="8.6640625" style="155" bestFit="1" customWidth="1"/>
    <col min="1519" max="1520" width="11.6640625" style="155" bestFit="1" customWidth="1"/>
    <col min="1521" max="1521" width="7" style="155" bestFit="1" customWidth="1"/>
    <col min="1522" max="1522" width="8.109375" style="155" bestFit="1" customWidth="1"/>
    <col min="1523" max="1527" width="9.5546875" style="155" bestFit="1" customWidth="1"/>
    <col min="1528" max="1528" width="11.6640625" style="155" bestFit="1" customWidth="1"/>
    <col min="1529" max="1529" width="12" style="155" bestFit="1" customWidth="1"/>
    <col min="1530" max="1530" width="10.44140625" style="155" bestFit="1" customWidth="1"/>
    <col min="1531" max="1531" width="9" style="155" bestFit="1" customWidth="1"/>
    <col min="1532" max="1533" width="11" style="155" bestFit="1" customWidth="1"/>
    <col min="1534" max="1534" width="12.5546875" style="155" bestFit="1" customWidth="1"/>
    <col min="1535" max="1535" width="9.44140625" style="155" bestFit="1" customWidth="1"/>
    <col min="1536" max="1536" width="9.6640625" style="155" bestFit="1" customWidth="1"/>
    <col min="1537" max="1538" width="12" style="155" bestFit="1" customWidth="1"/>
    <col min="1539" max="1539" width="9.109375" style="155" bestFit="1" customWidth="1"/>
    <col min="1540" max="1540" width="11.5546875" style="155" bestFit="1" customWidth="1"/>
    <col min="1541" max="1542" width="12" style="155" bestFit="1" customWidth="1"/>
    <col min="1543" max="1543" width="11.88671875" style="155" bestFit="1" customWidth="1"/>
    <col min="1544" max="1544" width="10.88671875" style="155" bestFit="1" customWidth="1"/>
    <col min="1545" max="1545" width="11.109375" style="155" bestFit="1" customWidth="1"/>
    <col min="1546" max="1546" width="9.109375" style="155" bestFit="1" customWidth="1"/>
    <col min="1547" max="1547" width="9.88671875" style="155" bestFit="1" customWidth="1"/>
    <col min="1548" max="1548" width="10.33203125" style="155" bestFit="1" customWidth="1"/>
    <col min="1549" max="1549" width="10.88671875" style="155" bestFit="1" customWidth="1"/>
    <col min="1550" max="1550" width="10.6640625" style="155" bestFit="1" customWidth="1"/>
    <col min="1551" max="1551" width="10.109375" style="155" bestFit="1" customWidth="1"/>
    <col min="1552" max="1552" width="10.6640625" style="155" bestFit="1" customWidth="1"/>
    <col min="1553" max="1553" width="11.44140625" style="155" bestFit="1" customWidth="1"/>
    <col min="1554" max="1554" width="8.5546875" style="155" bestFit="1" customWidth="1"/>
    <col min="1555" max="1556" width="11.6640625" style="155" bestFit="1" customWidth="1"/>
    <col min="1557" max="1557" width="11.33203125" style="155" bestFit="1" customWidth="1"/>
    <col min="1558" max="1558" width="9.88671875" style="155" bestFit="1" customWidth="1"/>
    <col min="1559" max="1559" width="9.6640625" style="155" bestFit="1" customWidth="1"/>
    <col min="1560" max="1560" width="10.88671875" style="155" bestFit="1" customWidth="1"/>
    <col min="1561" max="1565" width="11.44140625" style="155" bestFit="1" customWidth="1"/>
    <col min="1566" max="1566" width="10.44140625" style="155" bestFit="1" customWidth="1"/>
    <col min="1567" max="1572" width="11.33203125" style="155" bestFit="1" customWidth="1"/>
    <col min="1573" max="1575" width="10.33203125" style="155" bestFit="1" customWidth="1"/>
    <col min="1576" max="1576" width="11.6640625" style="155" bestFit="1" customWidth="1"/>
    <col min="1577" max="1577" width="10.88671875" style="155" bestFit="1" customWidth="1"/>
    <col min="1578" max="1579" width="11.6640625" style="155" bestFit="1" customWidth="1"/>
    <col min="1580" max="1584" width="11.5546875" style="155" bestFit="1" customWidth="1"/>
    <col min="1585" max="1585" width="10.5546875" style="155" bestFit="1" customWidth="1"/>
    <col min="1586" max="1586" width="11" style="155" bestFit="1" customWidth="1"/>
    <col min="1587" max="1587" width="11.44140625" style="155" bestFit="1" customWidth="1"/>
    <col min="1588" max="1588" width="11.6640625" style="155" bestFit="1" customWidth="1"/>
    <col min="1589" max="1590" width="11.5546875" style="155" bestFit="1" customWidth="1"/>
    <col min="1591" max="1594" width="11.44140625" style="155" bestFit="1" customWidth="1"/>
    <col min="1595" max="1595" width="11.5546875" style="155" bestFit="1" customWidth="1"/>
    <col min="1596" max="1596" width="10.6640625" style="155" bestFit="1" customWidth="1"/>
    <col min="1597" max="1599" width="11.5546875" style="155" bestFit="1" customWidth="1"/>
    <col min="1600" max="1605" width="11.44140625" style="155" bestFit="1" customWidth="1"/>
    <col min="1606" max="1607" width="10.44140625" style="155" bestFit="1" customWidth="1"/>
    <col min="1608" max="1608" width="11.5546875" style="155" bestFit="1" customWidth="1"/>
    <col min="1609" max="1609" width="10.44140625" style="155" bestFit="1" customWidth="1"/>
    <col min="1610" max="1615" width="11.109375" style="155" bestFit="1" customWidth="1"/>
    <col min="1616" max="1617" width="10.109375" style="155" bestFit="1" customWidth="1"/>
    <col min="1618" max="1622" width="9.33203125" style="155" bestFit="1" customWidth="1"/>
    <col min="1623" max="1623" width="10.44140625" style="155" bestFit="1" customWidth="1"/>
    <col min="1624" max="1626" width="9.33203125" style="155" bestFit="1" customWidth="1"/>
    <col min="1627" max="1627" width="8.33203125" style="155" bestFit="1" customWidth="1"/>
    <col min="1628" max="1628" width="9.44140625" style="155" bestFit="1" customWidth="1"/>
    <col min="1629" max="1629" width="11.6640625" style="155" bestFit="1" customWidth="1"/>
    <col min="1630" max="1630" width="11" style="155" bestFit="1" customWidth="1"/>
    <col min="1631" max="1631" width="10.44140625" style="155" bestFit="1" customWidth="1"/>
    <col min="1632" max="1632" width="8.44140625" style="155" bestFit="1" customWidth="1"/>
    <col min="1633" max="1633" width="9.44140625" style="155" bestFit="1" customWidth="1"/>
    <col min="1634" max="1634" width="11.5546875" style="155" bestFit="1" customWidth="1"/>
    <col min="1635" max="1635" width="11.44140625" style="155" bestFit="1" customWidth="1"/>
    <col min="1636" max="1636" width="9.88671875" style="155" bestFit="1" customWidth="1"/>
    <col min="1637" max="1637" width="12" style="155" bestFit="1" customWidth="1"/>
    <col min="1638" max="1638" width="11.88671875" style="155" bestFit="1" customWidth="1"/>
    <col min="1639" max="1639" width="10.5546875" style="155" bestFit="1" customWidth="1"/>
    <col min="1640" max="1640" width="10.88671875" style="155" bestFit="1" customWidth="1"/>
    <col min="1641" max="1641" width="11.109375" style="155" bestFit="1" customWidth="1"/>
    <col min="1642" max="1643" width="9.109375" style="155" bestFit="1" customWidth="1"/>
    <col min="1644" max="1644" width="8.109375" style="155" bestFit="1" customWidth="1"/>
    <col min="1645" max="1645" width="9.33203125" style="155" bestFit="1" customWidth="1"/>
    <col min="1646" max="1646" width="11.44140625" style="155" bestFit="1" customWidth="1"/>
    <col min="1647" max="1647" width="9.6640625" style="155" bestFit="1" customWidth="1"/>
    <col min="1648" max="1648" width="11.6640625" style="155" bestFit="1" customWidth="1"/>
    <col min="1649" max="1650" width="10.109375" style="155" bestFit="1" customWidth="1"/>
    <col min="1651" max="1653" width="8.6640625" style="155" bestFit="1" customWidth="1"/>
    <col min="1654" max="1654" width="12.33203125" style="155" bestFit="1" customWidth="1"/>
    <col min="1655" max="1655" width="11.109375" style="155" bestFit="1" customWidth="1"/>
    <col min="1656" max="1656" width="12.33203125" style="155" bestFit="1" customWidth="1"/>
    <col min="1657" max="1657" width="10.5546875" style="155" bestFit="1" customWidth="1"/>
    <col min="1658" max="1658" width="12.5546875" style="155" bestFit="1" customWidth="1"/>
    <col min="1659" max="1659" width="12.6640625" style="155" bestFit="1" customWidth="1"/>
    <col min="1660" max="1660" width="10.6640625" style="155" bestFit="1" customWidth="1"/>
    <col min="1661" max="1661" width="12.5546875" style="155" bestFit="1" customWidth="1"/>
    <col min="1662" max="1662" width="11.6640625" style="155" bestFit="1" customWidth="1"/>
    <col min="1663" max="1663" width="12.88671875" style="155" bestFit="1" customWidth="1"/>
    <col min="1664" max="1664" width="12.109375" style="155" bestFit="1" customWidth="1"/>
    <col min="1665" max="1666" width="12" style="155" bestFit="1" customWidth="1"/>
    <col min="1667" max="1668" width="10.109375" style="155" bestFit="1" customWidth="1"/>
    <col min="1669" max="1669" width="9.33203125" style="155" bestFit="1" customWidth="1"/>
    <col min="1670" max="1670" width="11.5546875" style="155" bestFit="1" customWidth="1"/>
    <col min="1671" max="1671" width="12.6640625" style="155" bestFit="1" customWidth="1"/>
    <col min="1672" max="1672" width="8.88671875" style="155" bestFit="1" customWidth="1"/>
    <col min="1673" max="1673" width="9.33203125" style="155" bestFit="1" customWidth="1"/>
    <col min="1674" max="1674" width="11.5546875" style="155" bestFit="1" customWidth="1"/>
    <col min="1675" max="1675" width="12.44140625" style="155" bestFit="1" customWidth="1"/>
    <col min="1676" max="1681" width="8.5546875" style="155" bestFit="1" customWidth="1"/>
    <col min="1682" max="1682" width="11" style="155" bestFit="1" customWidth="1"/>
    <col min="1683" max="1683" width="10.44140625" style="155" bestFit="1" customWidth="1"/>
    <col min="1684" max="1684" width="10.5546875" style="155" bestFit="1" customWidth="1"/>
    <col min="1685" max="1685" width="11.5546875" style="155" bestFit="1" customWidth="1"/>
    <col min="1686" max="1687" width="9.109375" style="155" bestFit="1" customWidth="1"/>
    <col min="1688" max="1688" width="11.44140625" style="155" bestFit="1" customWidth="1"/>
    <col min="1689" max="1689" width="12.33203125" style="155" bestFit="1" customWidth="1"/>
    <col min="1690" max="1692" width="8.44140625" style="155" bestFit="1" customWidth="1"/>
    <col min="1693" max="1694" width="11.88671875" style="155" bestFit="1" customWidth="1"/>
    <col min="1695" max="1695" width="12" style="155" bestFit="1" customWidth="1"/>
    <col min="1696" max="1696" width="12.109375" style="155" bestFit="1" customWidth="1"/>
    <col min="1697" max="1697" width="10.88671875" style="155" bestFit="1" customWidth="1"/>
    <col min="1698" max="1698" width="12.44140625" style="155" bestFit="1" customWidth="1"/>
    <col min="1699" max="1699" width="12.33203125" style="155" bestFit="1" customWidth="1"/>
    <col min="1700" max="1700" width="11.44140625" style="155" bestFit="1" customWidth="1"/>
    <col min="1701" max="1701" width="11.6640625" style="155" bestFit="1" customWidth="1"/>
    <col min="1702" max="1703" width="9.88671875" style="155" bestFit="1" customWidth="1"/>
    <col min="1704" max="1704" width="12.44140625" style="155" bestFit="1" customWidth="1"/>
    <col min="1705" max="1705" width="11.6640625" style="155" bestFit="1" customWidth="1"/>
    <col min="1706" max="1706" width="11.109375" style="155" bestFit="1" customWidth="1"/>
    <col min="1707" max="1707" width="12.33203125" style="155" bestFit="1" customWidth="1"/>
    <col min="1708" max="1708" width="13.33203125" style="155" bestFit="1" customWidth="1"/>
    <col min="1709" max="1709" width="11.5546875" style="155" bestFit="1" customWidth="1"/>
    <col min="1710" max="1710" width="10.5546875" style="155" bestFit="1" customWidth="1"/>
    <col min="1711" max="1711" width="12" style="155" bestFit="1" customWidth="1"/>
    <col min="1712" max="1712" width="9.44140625" style="155" bestFit="1" customWidth="1"/>
    <col min="1713" max="1713" width="9.109375" style="155" bestFit="1" customWidth="1"/>
    <col min="1714" max="1714" width="9.44140625" style="155" bestFit="1" customWidth="1"/>
    <col min="1715" max="1715" width="9.109375" style="155" bestFit="1" customWidth="1"/>
    <col min="1716" max="1716" width="9.44140625" style="155" bestFit="1" customWidth="1"/>
    <col min="1717" max="1718" width="9.109375" style="155" bestFit="1" customWidth="1"/>
    <col min="1719" max="1719" width="9.44140625" style="155" bestFit="1" customWidth="1"/>
    <col min="1720" max="1721" width="9.109375" style="155" bestFit="1" customWidth="1"/>
    <col min="1722" max="1722" width="9.44140625" style="155" bestFit="1" customWidth="1"/>
    <col min="1723" max="1723" width="9.109375" style="155" bestFit="1" customWidth="1"/>
    <col min="1724" max="1724" width="9.44140625" style="155" bestFit="1" customWidth="1"/>
    <col min="1725" max="1725" width="9.109375" style="155" bestFit="1" customWidth="1"/>
    <col min="1726" max="1726" width="9.44140625" style="155" bestFit="1" customWidth="1"/>
    <col min="1727" max="1728" width="9.109375" style="155" bestFit="1" customWidth="1"/>
    <col min="1729" max="1729" width="9.44140625" style="155" bestFit="1" customWidth="1"/>
    <col min="1730" max="1731" width="9.109375" style="155" bestFit="1" customWidth="1"/>
    <col min="1732" max="1732" width="9.44140625" style="155" bestFit="1" customWidth="1"/>
    <col min="1733" max="1733" width="9.109375" style="155" bestFit="1" customWidth="1"/>
    <col min="1734" max="1734" width="9.44140625" style="155" bestFit="1" customWidth="1"/>
    <col min="1735" max="1735" width="9.109375" style="155" bestFit="1" customWidth="1"/>
    <col min="1736" max="1736" width="9.44140625" style="155" bestFit="1" customWidth="1"/>
    <col min="1737" max="1738" width="9.109375" style="155" bestFit="1" customWidth="1"/>
    <col min="1739" max="1739" width="9.44140625" style="155" bestFit="1" customWidth="1"/>
    <col min="1740" max="1740" width="9.109375" style="155" bestFit="1" customWidth="1"/>
    <col min="1741" max="1742" width="9.44140625" style="155" bestFit="1" customWidth="1"/>
    <col min="1743" max="1743" width="9.109375" style="155" bestFit="1" customWidth="1"/>
    <col min="1744" max="1744" width="9.44140625" style="155" bestFit="1" customWidth="1"/>
    <col min="1745" max="1745" width="9.109375" style="155" bestFit="1" customWidth="1"/>
    <col min="1746" max="1746" width="9.44140625" style="155" bestFit="1" customWidth="1"/>
    <col min="1747" max="1747" width="9.109375" style="155" bestFit="1" customWidth="1"/>
    <col min="1748" max="1748" width="9.44140625" style="155" bestFit="1" customWidth="1"/>
    <col min="1749" max="1749" width="9.109375" style="155" bestFit="1" customWidth="1"/>
    <col min="1750" max="1750" width="9.44140625" style="155" bestFit="1" customWidth="1"/>
    <col min="1751" max="1752" width="9.109375" style="155" bestFit="1" customWidth="1"/>
    <col min="1753" max="1753" width="9.44140625" style="155" bestFit="1" customWidth="1"/>
    <col min="1754" max="1754" width="9.109375" style="155" bestFit="1" customWidth="1"/>
    <col min="1755" max="1756" width="9.44140625" style="155" bestFit="1" customWidth="1"/>
    <col min="1757" max="1762" width="9.109375" style="155" bestFit="1" customWidth="1"/>
    <col min="1763" max="1763" width="8.44140625" style="155" bestFit="1" customWidth="1"/>
    <col min="1764" max="1764" width="8.109375" style="155" bestFit="1" customWidth="1"/>
    <col min="1765" max="1765" width="8.44140625" style="155" bestFit="1" customWidth="1"/>
    <col min="1766" max="1766" width="8.109375" style="155" bestFit="1" customWidth="1"/>
    <col min="1767" max="1767" width="8.44140625" style="155" bestFit="1" customWidth="1"/>
    <col min="1768" max="1768" width="8.109375" style="155" bestFit="1" customWidth="1"/>
    <col min="1769" max="1769" width="8.44140625" style="155" bestFit="1" customWidth="1"/>
    <col min="1770" max="1770" width="8.109375" style="155" bestFit="1" customWidth="1"/>
    <col min="1771" max="1771" width="8.44140625" style="155" bestFit="1" customWidth="1"/>
    <col min="1772" max="1772" width="8.109375" style="155" bestFit="1" customWidth="1"/>
    <col min="1773" max="1773" width="8.44140625" style="155" bestFit="1" customWidth="1"/>
    <col min="1774" max="1775" width="8.109375" style="155" bestFit="1" customWidth="1"/>
    <col min="1776" max="1776" width="8.44140625" style="155" bestFit="1" customWidth="1"/>
    <col min="1777" max="1777" width="8.109375" style="155" bestFit="1" customWidth="1"/>
    <col min="1778" max="1778" width="8.44140625" style="155" bestFit="1" customWidth="1"/>
    <col min="1779" max="1779" width="8.109375" style="155" bestFit="1" customWidth="1"/>
    <col min="1780" max="1780" width="8.44140625" style="155" bestFit="1" customWidth="1"/>
    <col min="1781" max="1781" width="8.109375" style="155" bestFit="1" customWidth="1"/>
    <col min="1782" max="1782" width="8.44140625" style="155" bestFit="1" customWidth="1"/>
    <col min="1783" max="1783" width="8.109375" style="155" bestFit="1" customWidth="1"/>
    <col min="1784" max="1784" width="8.44140625" style="155" bestFit="1" customWidth="1"/>
    <col min="1785" max="1785" width="8.109375" style="155" bestFit="1" customWidth="1"/>
    <col min="1786" max="1786" width="8.44140625" style="155" bestFit="1" customWidth="1"/>
    <col min="1787" max="1787" width="8.109375" style="155" bestFit="1" customWidth="1"/>
    <col min="1788" max="1788" width="9.88671875" style="155" bestFit="1" customWidth="1"/>
    <col min="1789" max="1789" width="9.5546875" style="155" bestFit="1" customWidth="1"/>
    <col min="1790" max="1791" width="11.109375" style="155" bestFit="1" customWidth="1"/>
    <col min="1792" max="1793" width="10.109375" style="155" bestFit="1" customWidth="1"/>
    <col min="1794" max="1795" width="11.109375" style="155" bestFit="1" customWidth="1"/>
    <col min="1796" max="1797" width="10.109375" style="155" bestFit="1" customWidth="1"/>
    <col min="1798" max="1798" width="14.109375" style="155" bestFit="1" customWidth="1"/>
    <col min="1799" max="1799" width="30.5546875" style="155" bestFit="1" customWidth="1"/>
    <col min="1800" max="1800" width="8" style="155" bestFit="1" customWidth="1"/>
    <col min="1801" max="1801" width="9.33203125" style="155" bestFit="1" customWidth="1"/>
    <col min="1802" max="1802" width="10.44140625" style="155" bestFit="1" customWidth="1"/>
    <col min="1803" max="1803" width="8" style="155" bestFit="1" customWidth="1"/>
    <col min="1804" max="1804" width="9.33203125" style="155" bestFit="1" customWidth="1"/>
    <col min="1805" max="1805" width="10.44140625" style="155" bestFit="1" customWidth="1"/>
    <col min="1806" max="1806" width="11.33203125" style="155" bestFit="1" customWidth="1"/>
    <col min="1807" max="1807" width="8" style="155" bestFit="1" customWidth="1"/>
    <col min="1808" max="1808" width="9.33203125" style="155" bestFit="1" customWidth="1"/>
    <col min="1809" max="1809" width="10.44140625" style="155" bestFit="1" customWidth="1"/>
    <col min="1810" max="1811" width="8" style="155" bestFit="1" customWidth="1"/>
    <col min="1812" max="1812" width="9.109375" style="155" bestFit="1" customWidth="1"/>
    <col min="1813" max="1816" width="8" style="155" bestFit="1" customWidth="1"/>
    <col min="1817" max="1817" width="8.6640625" style="155" bestFit="1" customWidth="1"/>
    <col min="1818" max="1819" width="11.6640625" style="155" bestFit="1" customWidth="1"/>
    <col min="1820" max="1820" width="7" style="155" bestFit="1" customWidth="1"/>
    <col min="1821" max="1821" width="8.109375" style="155" bestFit="1" customWidth="1"/>
    <col min="1822" max="1826" width="9.5546875" style="155" bestFit="1" customWidth="1"/>
    <col min="1827" max="1827" width="11.6640625" style="155" bestFit="1" customWidth="1"/>
    <col min="1828" max="1828" width="12" style="155" bestFit="1" customWidth="1"/>
    <col min="1829" max="1829" width="10.44140625" style="155" bestFit="1" customWidth="1"/>
    <col min="1830" max="1830" width="9" style="155" bestFit="1" customWidth="1"/>
    <col min="1831" max="1832" width="11" style="155" bestFit="1" customWidth="1"/>
    <col min="1833" max="1833" width="12.5546875" style="155" bestFit="1" customWidth="1"/>
    <col min="1834" max="1834" width="9.44140625" style="155" bestFit="1" customWidth="1"/>
    <col min="1835" max="1835" width="9.6640625" style="155" bestFit="1" customWidth="1"/>
    <col min="1836" max="1837" width="12" style="155" bestFit="1" customWidth="1"/>
    <col min="1838" max="1838" width="9.109375" style="155" bestFit="1" customWidth="1"/>
    <col min="1839" max="1839" width="11.5546875" style="155" bestFit="1" customWidth="1"/>
    <col min="1840" max="1841" width="12" style="155" bestFit="1" customWidth="1"/>
    <col min="1842" max="1842" width="11.88671875" style="155" bestFit="1" customWidth="1"/>
    <col min="1843" max="1843" width="10.88671875" style="155" bestFit="1" customWidth="1"/>
    <col min="1844" max="1844" width="11.109375" style="155" bestFit="1" customWidth="1"/>
    <col min="1845" max="1845" width="9.109375" style="155" bestFit="1" customWidth="1"/>
    <col min="1846" max="1846" width="9.88671875" style="155" bestFit="1" customWidth="1"/>
    <col min="1847" max="1847" width="10.33203125" style="155" bestFit="1" customWidth="1"/>
    <col min="1848" max="1848" width="10.88671875" style="155" bestFit="1" customWidth="1"/>
    <col min="1849" max="1849" width="10.6640625" style="155" bestFit="1" customWidth="1"/>
    <col min="1850" max="1850" width="10.109375" style="155" bestFit="1" customWidth="1"/>
    <col min="1851" max="1851" width="10.6640625" style="155" bestFit="1" customWidth="1"/>
    <col min="1852" max="1852" width="11.44140625" style="155" bestFit="1" customWidth="1"/>
    <col min="1853" max="1853" width="8.5546875" style="155" bestFit="1" customWidth="1"/>
    <col min="1854" max="1855" width="11.6640625" style="155" bestFit="1" customWidth="1"/>
    <col min="1856" max="1856" width="11.33203125" style="155" bestFit="1" customWidth="1"/>
    <col min="1857" max="1857" width="9.88671875" style="155" bestFit="1" customWidth="1"/>
    <col min="1858" max="1858" width="9.6640625" style="155" bestFit="1" customWidth="1"/>
    <col min="1859" max="1859" width="10.88671875" style="155" bestFit="1" customWidth="1"/>
    <col min="1860" max="1864" width="11.44140625" style="155" bestFit="1" customWidth="1"/>
    <col min="1865" max="1865" width="10.44140625" style="155" bestFit="1" customWidth="1"/>
    <col min="1866" max="1871" width="11.33203125" style="155" bestFit="1" customWidth="1"/>
    <col min="1872" max="1874" width="10.33203125" style="155" bestFit="1" customWidth="1"/>
    <col min="1875" max="1875" width="11.6640625" style="155" bestFit="1" customWidth="1"/>
    <col min="1876" max="1876" width="10.88671875" style="155" bestFit="1" customWidth="1"/>
    <col min="1877" max="1878" width="11.6640625" style="155" bestFit="1" customWidth="1"/>
    <col min="1879" max="1883" width="11.5546875" style="155" bestFit="1" customWidth="1"/>
    <col min="1884" max="1884" width="10.5546875" style="155" bestFit="1" customWidth="1"/>
    <col min="1885" max="1885" width="11" style="155" bestFit="1" customWidth="1"/>
    <col min="1886" max="1886" width="11.44140625" style="155" bestFit="1" customWidth="1"/>
    <col min="1887" max="1887" width="11.6640625" style="155" bestFit="1" customWidth="1"/>
    <col min="1888" max="1889" width="11.5546875" style="155" bestFit="1" customWidth="1"/>
    <col min="1890" max="1893" width="11.44140625" style="155" bestFit="1" customWidth="1"/>
    <col min="1894" max="1894" width="11.5546875" style="155" bestFit="1" customWidth="1"/>
    <col min="1895" max="1895" width="10.6640625" style="155" bestFit="1" customWidth="1"/>
    <col min="1896" max="1898" width="11.5546875" style="155" bestFit="1" customWidth="1"/>
    <col min="1899" max="1904" width="11.44140625" style="155" bestFit="1" customWidth="1"/>
    <col min="1905" max="1906" width="10.44140625" style="155" bestFit="1" customWidth="1"/>
    <col min="1907" max="1907" width="11.5546875" style="155" bestFit="1" customWidth="1"/>
    <col min="1908" max="1908" width="10.44140625" style="155" bestFit="1" customWidth="1"/>
    <col min="1909" max="1914" width="11.109375" style="155" bestFit="1" customWidth="1"/>
    <col min="1915" max="1916" width="10.109375" style="155" bestFit="1" customWidth="1"/>
    <col min="1917" max="1921" width="9.33203125" style="155" bestFit="1" customWidth="1"/>
    <col min="1922" max="1922" width="10.44140625" style="155" bestFit="1" customWidth="1"/>
    <col min="1923" max="1925" width="9.33203125" style="155" bestFit="1" customWidth="1"/>
    <col min="1926" max="1926" width="8.33203125" style="155" bestFit="1" customWidth="1"/>
    <col min="1927" max="1927" width="9.44140625" style="155" bestFit="1" customWidth="1"/>
    <col min="1928" max="1928" width="11.6640625" style="155" bestFit="1" customWidth="1"/>
    <col min="1929" max="1929" width="11" style="155" bestFit="1" customWidth="1"/>
    <col min="1930" max="1930" width="10.44140625" style="155" bestFit="1" customWidth="1"/>
    <col min="1931" max="1931" width="8.44140625" style="155" bestFit="1" customWidth="1"/>
    <col min="1932" max="1932" width="9.44140625" style="155" bestFit="1" customWidth="1"/>
    <col min="1933" max="1933" width="11.5546875" style="155" bestFit="1" customWidth="1"/>
    <col min="1934" max="1934" width="11.44140625" style="155" bestFit="1" customWidth="1"/>
    <col min="1935" max="1935" width="9.88671875" style="155" bestFit="1" customWidth="1"/>
    <col min="1936" max="1936" width="12" style="155" bestFit="1" customWidth="1"/>
    <col min="1937" max="1937" width="11.88671875" style="155" bestFit="1" customWidth="1"/>
    <col min="1938" max="1938" width="10.5546875" style="155" bestFit="1" customWidth="1"/>
    <col min="1939" max="1939" width="10.88671875" style="155" bestFit="1" customWidth="1"/>
    <col min="1940" max="1940" width="11.109375" style="155" bestFit="1" customWidth="1"/>
    <col min="1941" max="1942" width="9.109375" style="155" bestFit="1" customWidth="1"/>
    <col min="1943" max="1943" width="8.109375" style="155" bestFit="1" customWidth="1"/>
    <col min="1944" max="1944" width="9.33203125" style="155" bestFit="1" customWidth="1"/>
    <col min="1945" max="1945" width="11.44140625" style="155" bestFit="1" customWidth="1"/>
    <col min="1946" max="1946" width="9.6640625" style="155" bestFit="1" customWidth="1"/>
    <col min="1947" max="1952" width="8.6640625" style="155" bestFit="1" customWidth="1"/>
    <col min="1953" max="1953" width="12.33203125" style="155" bestFit="1" customWidth="1"/>
    <col min="1954" max="1954" width="11.109375" style="155" bestFit="1" customWidth="1"/>
    <col min="1955" max="1955" width="12.33203125" style="155" bestFit="1" customWidth="1"/>
    <col min="1956" max="1956" width="10.5546875" style="155" bestFit="1" customWidth="1"/>
    <col min="1957" max="1957" width="12.5546875" style="155" bestFit="1" customWidth="1"/>
    <col min="1958" max="1958" width="12.6640625" style="155" bestFit="1" customWidth="1"/>
    <col min="1959" max="1959" width="10.6640625" style="155" bestFit="1" customWidth="1"/>
    <col min="1960" max="1960" width="12.5546875" style="155" bestFit="1" customWidth="1"/>
    <col min="1961" max="1961" width="11.6640625" style="155" bestFit="1" customWidth="1"/>
    <col min="1962" max="1962" width="12.88671875" style="155" bestFit="1" customWidth="1"/>
    <col min="1963" max="1963" width="12.109375" style="155" bestFit="1" customWidth="1"/>
    <col min="1964" max="1965" width="12" style="155" bestFit="1" customWidth="1"/>
    <col min="1966" max="1967" width="10.109375" style="155" bestFit="1" customWidth="1"/>
    <col min="1968" max="1968" width="9.33203125" style="155" bestFit="1" customWidth="1"/>
    <col min="1969" max="1969" width="11.5546875" style="155" bestFit="1" customWidth="1"/>
    <col min="1970" max="1970" width="12.6640625" style="155" bestFit="1" customWidth="1"/>
    <col min="1971" max="1971" width="8.88671875" style="155" bestFit="1" customWidth="1"/>
    <col min="1972" max="1972" width="9.33203125" style="155" bestFit="1" customWidth="1"/>
    <col min="1973" max="1973" width="11.5546875" style="155" bestFit="1" customWidth="1"/>
    <col min="1974" max="1974" width="12.44140625" style="155" bestFit="1" customWidth="1"/>
    <col min="1975" max="1980" width="8.5546875" style="155" bestFit="1" customWidth="1"/>
    <col min="1981" max="1981" width="11" style="155" bestFit="1" customWidth="1"/>
    <col min="1982" max="1982" width="10.44140625" style="155" bestFit="1" customWidth="1"/>
    <col min="1983" max="1983" width="10.5546875" style="155" bestFit="1" customWidth="1"/>
    <col min="1984" max="1984" width="11.5546875" style="155" bestFit="1" customWidth="1"/>
    <col min="1985" max="1986" width="9.109375" style="155" bestFit="1" customWidth="1"/>
    <col min="1987" max="1987" width="11.44140625" style="155" bestFit="1" customWidth="1"/>
    <col min="1988" max="1988" width="12.33203125" style="155" bestFit="1" customWidth="1"/>
    <col min="1989" max="1991" width="8.44140625" style="155" bestFit="1" customWidth="1"/>
    <col min="1992" max="1993" width="11.88671875" style="155" bestFit="1" customWidth="1"/>
    <col min="1994" max="1994" width="12" style="155" bestFit="1" customWidth="1"/>
    <col min="1995" max="1995" width="12.109375" style="155" bestFit="1" customWidth="1"/>
    <col min="1996" max="1996" width="10.88671875" style="155" bestFit="1" customWidth="1"/>
    <col min="1997" max="1997" width="12.44140625" style="155" bestFit="1" customWidth="1"/>
    <col min="1998" max="1998" width="12.33203125" style="155" bestFit="1" customWidth="1"/>
    <col min="1999" max="1999" width="11.44140625" style="155" bestFit="1" customWidth="1"/>
    <col min="2000" max="2000" width="11.6640625" style="155" bestFit="1" customWidth="1"/>
    <col min="2001" max="2002" width="9.88671875" style="155" bestFit="1" customWidth="1"/>
    <col min="2003" max="2003" width="12.44140625" style="155" bestFit="1" customWidth="1"/>
    <col min="2004" max="2004" width="10" style="155" bestFit="1" customWidth="1"/>
    <col min="2005" max="2005" width="11.109375" style="155" bestFit="1" customWidth="1"/>
    <col min="2006" max="2006" width="12.33203125" style="155" bestFit="1" customWidth="1"/>
    <col min="2007" max="2007" width="13.33203125" style="155" bestFit="1" customWidth="1"/>
    <col min="2008" max="2008" width="11.5546875" style="155" bestFit="1" customWidth="1"/>
    <col min="2009" max="2009" width="10.5546875" style="155" bestFit="1" customWidth="1"/>
    <col min="2010" max="2010" width="12" style="155" bestFit="1" customWidth="1"/>
    <col min="2011" max="2011" width="9.44140625" style="155" bestFit="1" customWidth="1"/>
    <col min="2012" max="2012" width="9.109375" style="155" bestFit="1" customWidth="1"/>
    <col min="2013" max="2013" width="9.44140625" style="155" bestFit="1" customWidth="1"/>
    <col min="2014" max="2014" width="9.109375" style="155" bestFit="1" customWidth="1"/>
    <col min="2015" max="2015" width="9.44140625" style="155" bestFit="1" customWidth="1"/>
    <col min="2016" max="2017" width="9.109375" style="155" bestFit="1" customWidth="1"/>
    <col min="2018" max="2018" width="9.44140625" style="155" bestFit="1" customWidth="1"/>
    <col min="2019" max="2020" width="9.109375" style="155" bestFit="1" customWidth="1"/>
    <col min="2021" max="2021" width="9.44140625" style="155" bestFit="1" customWidth="1"/>
    <col min="2022" max="2022" width="9.109375" style="155" bestFit="1" customWidth="1"/>
    <col min="2023" max="2023" width="9.44140625" style="155" bestFit="1" customWidth="1"/>
    <col min="2024" max="2024" width="9.109375" style="155" bestFit="1" customWidth="1"/>
    <col min="2025" max="2025" width="9.44140625" style="155" bestFit="1" customWidth="1"/>
    <col min="2026" max="2027" width="9.109375" style="155" bestFit="1" customWidth="1"/>
    <col min="2028" max="2028" width="9.44140625" style="155" bestFit="1" customWidth="1"/>
    <col min="2029" max="2030" width="9.109375" style="155" bestFit="1" customWidth="1"/>
    <col min="2031" max="2031" width="9.44140625" style="155" bestFit="1" customWidth="1"/>
    <col min="2032" max="2032" width="9.109375" style="155" bestFit="1" customWidth="1"/>
    <col min="2033" max="2033" width="9.44140625" style="155" bestFit="1" customWidth="1"/>
    <col min="2034" max="2034" width="9.109375" style="155" bestFit="1" customWidth="1"/>
    <col min="2035" max="2035" width="9.44140625" style="155" bestFit="1" customWidth="1"/>
    <col min="2036" max="2037" width="9.109375" style="155" bestFit="1" customWidth="1"/>
    <col min="2038" max="2038" width="9.44140625" style="155" bestFit="1" customWidth="1"/>
    <col min="2039" max="2039" width="9.109375" style="155" bestFit="1" customWidth="1"/>
    <col min="2040" max="2041" width="9.44140625" style="155" bestFit="1" customWidth="1"/>
    <col min="2042" max="2042" width="9.109375" style="155" bestFit="1" customWidth="1"/>
    <col min="2043" max="2043" width="9.44140625" style="155" bestFit="1" customWidth="1"/>
    <col min="2044" max="2044" width="9.109375" style="155" bestFit="1" customWidth="1"/>
    <col min="2045" max="2045" width="9.44140625" style="155" bestFit="1" customWidth="1"/>
    <col min="2046" max="2046" width="9.109375" style="155" bestFit="1" customWidth="1"/>
    <col min="2047" max="2047" width="9.44140625" style="155" bestFit="1" customWidth="1"/>
    <col min="2048" max="2048" width="9.109375" style="155" bestFit="1" customWidth="1"/>
    <col min="2049" max="2049" width="9.44140625" style="155" bestFit="1" customWidth="1"/>
    <col min="2050" max="2051" width="9.109375" style="155" bestFit="1" customWidth="1"/>
    <col min="2052" max="2052" width="9.44140625" style="155" bestFit="1" customWidth="1"/>
    <col min="2053" max="2053" width="9.109375" style="155" bestFit="1" customWidth="1"/>
    <col min="2054" max="2055" width="9.44140625" style="155" bestFit="1" customWidth="1"/>
    <col min="2056" max="2061" width="9.109375" style="155" bestFit="1" customWidth="1"/>
    <col min="2062" max="2062" width="8.44140625" style="155" bestFit="1" customWidth="1"/>
    <col min="2063" max="2063" width="8.109375" style="155" bestFit="1" customWidth="1"/>
    <col min="2064" max="2064" width="8.44140625" style="155" bestFit="1" customWidth="1"/>
    <col min="2065" max="2065" width="8.109375" style="155" bestFit="1" customWidth="1"/>
    <col min="2066" max="2066" width="8.44140625" style="155" bestFit="1" customWidth="1"/>
    <col min="2067" max="2067" width="8.109375" style="155" bestFit="1" customWidth="1"/>
    <col min="2068" max="2068" width="8.44140625" style="155" bestFit="1" customWidth="1"/>
    <col min="2069" max="2069" width="8.109375" style="155" bestFit="1" customWidth="1"/>
    <col min="2070" max="2070" width="8.44140625" style="155" bestFit="1" customWidth="1"/>
    <col min="2071" max="2071" width="8.109375" style="155" bestFit="1" customWidth="1"/>
    <col min="2072" max="2072" width="8.44140625" style="155" bestFit="1" customWidth="1"/>
    <col min="2073" max="2074" width="8.109375" style="155" bestFit="1" customWidth="1"/>
    <col min="2075" max="2075" width="8.44140625" style="155" bestFit="1" customWidth="1"/>
    <col min="2076" max="2076" width="8.109375" style="155" bestFit="1" customWidth="1"/>
    <col min="2077" max="2077" width="8.44140625" style="155" bestFit="1" customWidth="1"/>
    <col min="2078" max="2078" width="8.109375" style="155" bestFit="1" customWidth="1"/>
    <col min="2079" max="2079" width="8.44140625" style="155" bestFit="1" customWidth="1"/>
    <col min="2080" max="2080" width="8.109375" style="155" bestFit="1" customWidth="1"/>
    <col min="2081" max="2081" width="8.44140625" style="155" bestFit="1" customWidth="1"/>
    <col min="2082" max="2082" width="8.109375" style="155" bestFit="1" customWidth="1"/>
    <col min="2083" max="2083" width="8.44140625" style="155" bestFit="1" customWidth="1"/>
    <col min="2084" max="2084" width="8.109375" style="155" bestFit="1" customWidth="1"/>
    <col min="2085" max="2085" width="8.44140625" style="155" bestFit="1" customWidth="1"/>
    <col min="2086" max="2086" width="8.109375" style="155" bestFit="1" customWidth="1"/>
    <col min="2087" max="2087" width="9.88671875" style="155" bestFit="1" customWidth="1"/>
    <col min="2088" max="2088" width="9.5546875" style="155" bestFit="1" customWidth="1"/>
    <col min="2089" max="2090" width="11.109375" style="155" bestFit="1" customWidth="1"/>
    <col min="2091" max="2092" width="10.109375" style="155" bestFit="1" customWidth="1"/>
    <col min="2093" max="2094" width="11.109375" style="155" bestFit="1" customWidth="1"/>
    <col min="2095" max="2096" width="10.109375" style="155" bestFit="1" customWidth="1"/>
    <col min="2097" max="2097" width="14.109375" style="155" bestFit="1" customWidth="1"/>
    <col min="2098" max="16384" width="8.6640625" style="155"/>
  </cols>
  <sheetData>
    <row r="4" spans="2:19" x14ac:dyDescent="0.3">
      <c r="B4" s="65" t="s">
        <v>32</v>
      </c>
      <c r="C4" s="65" t="s">
        <v>32</v>
      </c>
      <c r="D4" s="65" t="s">
        <v>32</v>
      </c>
      <c r="E4" s="65" t="s">
        <v>37</v>
      </c>
      <c r="F4" s="66" t="s">
        <v>42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54" t="s">
        <v>33</v>
      </c>
    </row>
    <row r="5" spans="2:19" x14ac:dyDescent="0.3">
      <c r="B5" s="65" t="s">
        <v>32</v>
      </c>
      <c r="C5" s="71" t="s">
        <v>32</v>
      </c>
      <c r="D5" s="71" t="s">
        <v>32</v>
      </c>
      <c r="E5" s="65" t="s">
        <v>32</v>
      </c>
      <c r="F5" s="67" t="s">
        <v>35</v>
      </c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68" t="s">
        <v>35</v>
      </c>
    </row>
    <row r="6" spans="2:19" x14ac:dyDescent="0.3">
      <c r="B6" s="65" t="s">
        <v>32</v>
      </c>
      <c r="C6" s="71" t="s">
        <v>32</v>
      </c>
      <c r="D6" s="71" t="s">
        <v>32</v>
      </c>
      <c r="E6" s="65" t="s">
        <v>34</v>
      </c>
      <c r="F6" s="67" t="s">
        <v>193</v>
      </c>
      <c r="G6" s="67" t="s">
        <v>194</v>
      </c>
      <c r="H6" s="67" t="s">
        <v>195</v>
      </c>
      <c r="I6" s="67" t="s">
        <v>196</v>
      </c>
      <c r="J6" s="67" t="s">
        <v>197</v>
      </c>
      <c r="K6" s="67" t="s">
        <v>198</v>
      </c>
      <c r="L6" s="67" t="s">
        <v>199</v>
      </c>
      <c r="M6" s="67" t="s">
        <v>200</v>
      </c>
      <c r="N6" s="67" t="s">
        <v>201</v>
      </c>
      <c r="O6" s="67" t="s">
        <v>202</v>
      </c>
      <c r="P6" s="67" t="s">
        <v>203</v>
      </c>
      <c r="Q6" s="67" t="s">
        <v>204</v>
      </c>
      <c r="R6" s="72" t="s">
        <v>38</v>
      </c>
      <c r="S6" s="63"/>
    </row>
    <row r="7" spans="2:19" x14ac:dyDescent="0.3">
      <c r="B7" s="65" t="s">
        <v>36</v>
      </c>
      <c r="C7" s="61"/>
      <c r="D7" s="65" t="s">
        <v>41</v>
      </c>
      <c r="E7" s="65" t="s">
        <v>32</v>
      </c>
      <c r="F7" s="69" t="s">
        <v>88</v>
      </c>
      <c r="G7" s="69" t="s">
        <v>88</v>
      </c>
      <c r="H7" s="69" t="s">
        <v>88</v>
      </c>
      <c r="I7" s="69" t="s">
        <v>88</v>
      </c>
      <c r="J7" s="69" t="s">
        <v>88</v>
      </c>
      <c r="K7" s="69" t="s">
        <v>88</v>
      </c>
      <c r="L7" s="69" t="s">
        <v>88</v>
      </c>
      <c r="M7" s="69" t="s">
        <v>88</v>
      </c>
      <c r="N7" s="69" t="s">
        <v>88</v>
      </c>
      <c r="O7" s="69" t="s">
        <v>88</v>
      </c>
      <c r="P7" s="69" t="s">
        <v>88</v>
      </c>
      <c r="Q7" s="69" t="s">
        <v>88</v>
      </c>
      <c r="R7" s="156" t="s">
        <v>88</v>
      </c>
      <c r="S7" s="70" t="s">
        <v>88</v>
      </c>
    </row>
    <row r="8" spans="2:19" x14ac:dyDescent="0.3">
      <c r="B8" s="66" t="s">
        <v>205</v>
      </c>
      <c r="C8" s="67" t="s">
        <v>103</v>
      </c>
      <c r="D8" s="67" t="s">
        <v>139</v>
      </c>
      <c r="E8" s="66" t="s">
        <v>140</v>
      </c>
      <c r="F8" s="59"/>
      <c r="G8" s="59">
        <v>0</v>
      </c>
      <c r="H8" s="59"/>
      <c r="I8" s="59"/>
      <c r="J8" s="59">
        <v>-0.57999999999999996</v>
      </c>
      <c r="K8" s="59">
        <v>0.57999999999999996</v>
      </c>
      <c r="L8" s="59"/>
      <c r="M8" s="59"/>
      <c r="N8" s="59"/>
      <c r="O8" s="59"/>
      <c r="P8" s="59">
        <v>0</v>
      </c>
      <c r="Q8" s="59">
        <v>0</v>
      </c>
      <c r="R8" s="60">
        <v>0</v>
      </c>
      <c r="S8" s="64">
        <v>0</v>
      </c>
    </row>
    <row r="9" spans="2:19" x14ac:dyDescent="0.3">
      <c r="B9" s="62"/>
      <c r="C9" s="143"/>
      <c r="D9" s="67" t="s">
        <v>141</v>
      </c>
      <c r="E9" s="66" t="s">
        <v>142</v>
      </c>
      <c r="F9" s="59"/>
      <c r="G9" s="59"/>
      <c r="H9" s="59"/>
      <c r="I9" s="59"/>
      <c r="J9" s="59"/>
      <c r="K9" s="59"/>
      <c r="L9" s="59">
        <v>25.19</v>
      </c>
      <c r="M9" s="59"/>
      <c r="N9" s="59"/>
      <c r="O9" s="59"/>
      <c r="P9" s="59"/>
      <c r="Q9" s="59"/>
      <c r="R9" s="60">
        <v>25.19</v>
      </c>
      <c r="S9" s="64">
        <v>25.19</v>
      </c>
    </row>
    <row r="10" spans="2:19" x14ac:dyDescent="0.3">
      <c r="B10" s="62"/>
      <c r="C10" s="143"/>
      <c r="D10" s="67" t="s">
        <v>143</v>
      </c>
      <c r="E10" s="66" t="s">
        <v>144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60">
        <v>0</v>
      </c>
      <c r="S10" s="64">
        <v>0</v>
      </c>
    </row>
    <row r="11" spans="2:19" x14ac:dyDescent="0.3">
      <c r="B11" s="62"/>
      <c r="C11" s="62"/>
      <c r="D11" s="147" t="s">
        <v>38</v>
      </c>
      <c r="E11" s="149"/>
      <c r="F11" s="145">
        <v>0</v>
      </c>
      <c r="G11" s="145">
        <v>0</v>
      </c>
      <c r="H11" s="145">
        <v>0</v>
      </c>
      <c r="I11" s="145">
        <v>0</v>
      </c>
      <c r="J11" s="145">
        <v>-0.57999999999999996</v>
      </c>
      <c r="K11" s="145">
        <v>0.57999999999999996</v>
      </c>
      <c r="L11" s="145">
        <v>25.19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25.19</v>
      </c>
      <c r="S11" s="150">
        <v>25.19</v>
      </c>
    </row>
    <row r="13" spans="2:19" x14ac:dyDescent="0.3">
      <c r="D13" s="153" t="s">
        <v>210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26" sqref="I26"/>
    </sheetView>
  </sheetViews>
  <sheetFormatPr defaultRowHeight="14.4" x14ac:dyDescent="0.3"/>
  <cols>
    <col min="1" max="1" width="5" bestFit="1" customWidth="1"/>
    <col min="2" max="2" width="61.33203125" bestFit="1" customWidth="1"/>
    <col min="4" max="4" width="7.33203125" bestFit="1" customWidth="1"/>
    <col min="5" max="5" width="7.44140625" bestFit="1" customWidth="1"/>
  </cols>
  <sheetData>
    <row r="1" spans="1:5" x14ac:dyDescent="0.3">
      <c r="A1" s="73"/>
      <c r="B1" s="73"/>
      <c r="C1" s="73"/>
      <c r="D1" s="73"/>
      <c r="E1" s="73"/>
    </row>
    <row r="2" spans="1:5" x14ac:dyDescent="0.3">
      <c r="A2" s="74"/>
      <c r="B2" s="75"/>
      <c r="C2" s="75"/>
      <c r="D2" s="75"/>
      <c r="E2" s="76"/>
    </row>
    <row r="3" spans="1:5" x14ac:dyDescent="0.3">
      <c r="A3" s="74"/>
      <c r="B3" s="74"/>
      <c r="C3" s="74"/>
      <c r="D3" s="74"/>
      <c r="E3" s="76"/>
    </row>
    <row r="4" spans="1:5" x14ac:dyDescent="0.3">
      <c r="A4" s="74"/>
      <c r="B4" s="74"/>
      <c r="C4" s="74"/>
      <c r="D4" s="74"/>
      <c r="E4" s="73"/>
    </row>
    <row r="5" spans="1:5" x14ac:dyDescent="0.3">
      <c r="A5" s="77" t="s">
        <v>164</v>
      </c>
      <c r="B5" s="78"/>
      <c r="C5" s="77"/>
      <c r="D5" s="77"/>
      <c r="E5" s="77"/>
    </row>
    <row r="6" spans="1:5" x14ac:dyDescent="0.3">
      <c r="A6" s="79" t="s">
        <v>165</v>
      </c>
      <c r="B6" s="78"/>
      <c r="C6" s="79"/>
      <c r="D6" s="79"/>
      <c r="E6" s="79"/>
    </row>
    <row r="7" spans="1:5" x14ac:dyDescent="0.3">
      <c r="A7" s="79" t="s">
        <v>166</v>
      </c>
      <c r="B7" s="79"/>
      <c r="C7" s="79"/>
      <c r="D7" s="79"/>
      <c r="E7" s="79"/>
    </row>
    <row r="8" spans="1:5" x14ac:dyDescent="0.3">
      <c r="A8" s="79" t="s">
        <v>167</v>
      </c>
      <c r="B8" s="78"/>
      <c r="C8" s="79"/>
      <c r="D8" s="79"/>
      <c r="E8" s="79"/>
    </row>
    <row r="9" spans="1:5" x14ac:dyDescent="0.3">
      <c r="A9" s="74"/>
      <c r="B9" s="74"/>
      <c r="C9" s="74"/>
      <c r="D9" s="74"/>
      <c r="E9" s="74"/>
    </row>
    <row r="10" spans="1:5" x14ac:dyDescent="0.3">
      <c r="A10" s="80" t="s">
        <v>2</v>
      </c>
      <c r="B10" s="80"/>
      <c r="C10" s="80"/>
      <c r="D10" s="80"/>
      <c r="E10" s="80"/>
    </row>
    <row r="11" spans="1:5" x14ac:dyDescent="0.3">
      <c r="A11" s="81" t="s">
        <v>4</v>
      </c>
      <c r="B11" s="82" t="s">
        <v>5</v>
      </c>
      <c r="C11" s="81"/>
      <c r="D11" s="81" t="s">
        <v>168</v>
      </c>
      <c r="E11" s="81" t="s">
        <v>169</v>
      </c>
    </row>
    <row r="12" spans="1:5" x14ac:dyDescent="0.3">
      <c r="A12" s="75"/>
      <c r="B12" s="75"/>
      <c r="C12" s="75"/>
      <c r="D12" s="75"/>
      <c r="E12" s="83"/>
    </row>
    <row r="13" spans="1:5" x14ac:dyDescent="0.3">
      <c r="A13" s="83">
        <v>1</v>
      </c>
      <c r="B13" s="84" t="s">
        <v>170</v>
      </c>
      <c r="C13" s="75"/>
      <c r="D13" s="75"/>
      <c r="E13" s="85">
        <v>5.1240000000000001E-3</v>
      </c>
    </row>
    <row r="14" spans="1:5" x14ac:dyDescent="0.3">
      <c r="A14" s="83">
        <v>2</v>
      </c>
      <c r="B14" s="84" t="s">
        <v>20</v>
      </c>
      <c r="C14" s="75"/>
      <c r="D14" s="75"/>
      <c r="E14" s="85">
        <v>2E-3</v>
      </c>
    </row>
    <row r="15" spans="1:5" x14ac:dyDescent="0.3">
      <c r="A15" s="83">
        <v>3</v>
      </c>
      <c r="B15" s="84" t="s">
        <v>175</v>
      </c>
      <c r="C15" s="75"/>
      <c r="D15" s="86">
        <v>3.8519999999999999E-2</v>
      </c>
      <c r="E15" s="87">
        <v>3.8323000000000003E-2</v>
      </c>
    </row>
    <row r="16" spans="1:5" x14ac:dyDescent="0.3">
      <c r="A16" s="83">
        <v>4</v>
      </c>
      <c r="B16" s="84"/>
      <c r="C16" s="75"/>
      <c r="D16" s="83"/>
      <c r="E16" s="88"/>
    </row>
    <row r="17" spans="1:5" x14ac:dyDescent="0.3">
      <c r="A17" s="83">
        <v>5</v>
      </c>
      <c r="B17" s="84" t="s">
        <v>171</v>
      </c>
      <c r="C17" s="75"/>
      <c r="D17" s="83"/>
      <c r="E17" s="85">
        <v>4.5447000000000001E-2</v>
      </c>
    </row>
    <row r="18" spans="1:5" x14ac:dyDescent="0.3">
      <c r="A18" s="83">
        <v>6</v>
      </c>
      <c r="B18" s="75"/>
      <c r="C18" s="75"/>
      <c r="D18" s="83"/>
      <c r="E18" s="85"/>
    </row>
    <row r="19" spans="1:5" x14ac:dyDescent="0.3">
      <c r="A19" s="83">
        <v>7</v>
      </c>
      <c r="B19" s="75" t="s">
        <v>172</v>
      </c>
      <c r="C19" s="75"/>
      <c r="D19" s="83"/>
      <c r="E19" s="201">
        <v>0.95455299999999998</v>
      </c>
    </row>
    <row r="20" spans="1:5" x14ac:dyDescent="0.3">
      <c r="A20" s="83">
        <v>8</v>
      </c>
      <c r="B20" s="84" t="s">
        <v>173</v>
      </c>
      <c r="C20" s="75"/>
      <c r="D20" s="89">
        <v>0.21</v>
      </c>
      <c r="E20" s="85">
        <v>0.200456</v>
      </c>
    </row>
    <row r="21" spans="1:5" x14ac:dyDescent="0.3">
      <c r="A21" s="83">
        <v>9</v>
      </c>
      <c r="B21" s="84" t="s">
        <v>174</v>
      </c>
      <c r="C21" s="75"/>
      <c r="D21" s="75"/>
      <c r="E21" s="90">
        <v>0.75409700000000002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abSelected="1" zoomScale="80" zoomScaleNormal="80" workbookViewId="0">
      <pane ySplit="4" topLeftCell="A5" activePane="bottomLeft" state="frozen"/>
      <selection pane="bottomLeft" activeCell="H26" sqref="H26"/>
    </sheetView>
  </sheetViews>
  <sheetFormatPr defaultRowHeight="14.4" x14ac:dyDescent="0.3"/>
  <cols>
    <col min="1" max="1" width="6.6640625" customWidth="1"/>
    <col min="2" max="2" width="67" style="13" bestFit="1" customWidth="1"/>
    <col min="3" max="3" width="32" style="13" bestFit="1" customWidth="1"/>
    <col min="4" max="4" width="15.109375" style="13" bestFit="1" customWidth="1"/>
    <col min="5" max="5" width="1.6640625" style="13" customWidth="1"/>
    <col min="6" max="6" width="16.5546875" style="13" bestFit="1" customWidth="1"/>
    <col min="7" max="7" width="11.109375" style="13" bestFit="1" customWidth="1"/>
    <col min="8" max="8" width="9.88671875" style="13" bestFit="1" customWidth="1"/>
    <col min="9" max="9" width="6.6640625" customWidth="1"/>
    <col min="10" max="10" width="60.44140625" customWidth="1"/>
    <col min="11" max="11" width="9.109375" customWidth="1"/>
    <col min="12" max="12" width="14.44140625" bestFit="1" customWidth="1"/>
    <col min="17" max="17" width="16.33203125" bestFit="1" customWidth="1"/>
  </cols>
  <sheetData>
    <row r="1" spans="1:39" s="1" customFormat="1" x14ac:dyDescent="0.3">
      <c r="B1" s="2" t="s">
        <v>0</v>
      </c>
      <c r="C1" s="2"/>
      <c r="D1" s="2"/>
      <c r="E1" s="13"/>
      <c r="F1" s="13"/>
      <c r="G1" s="13"/>
      <c r="H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x14ac:dyDescent="0.3">
      <c r="B2" s="2" t="s">
        <v>46</v>
      </c>
      <c r="C2" s="2"/>
      <c r="D2" s="2"/>
    </row>
    <row r="3" spans="1:39" s="3" customFormat="1" x14ac:dyDescent="0.3">
      <c r="B3" s="2" t="s">
        <v>1</v>
      </c>
      <c r="C3" s="2"/>
      <c r="D3" s="2"/>
      <c r="E3" s="13"/>
      <c r="F3" s="13"/>
      <c r="G3" s="13"/>
      <c r="H3" s="1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x14ac:dyDescent="0.3">
      <c r="B4" s="2" t="s">
        <v>181</v>
      </c>
      <c r="C4" s="2"/>
      <c r="D4" s="2"/>
    </row>
    <row r="5" spans="1:39" x14ac:dyDescent="0.3">
      <c r="A5" s="36"/>
      <c r="B5" s="45"/>
      <c r="C5" s="36"/>
      <c r="D5" s="5"/>
    </row>
    <row r="6" spans="1:39" x14ac:dyDescent="0.3">
      <c r="A6" s="4"/>
      <c r="B6" s="2"/>
      <c r="C6" s="2"/>
      <c r="D6" s="2"/>
    </row>
    <row r="7" spans="1:39" x14ac:dyDescent="0.3">
      <c r="A7" s="5" t="s">
        <v>2</v>
      </c>
      <c r="B7" s="6"/>
      <c r="C7" s="6"/>
      <c r="D7" s="7" t="s">
        <v>3</v>
      </c>
    </row>
    <row r="8" spans="1:39" x14ac:dyDescent="0.3">
      <c r="A8" s="8" t="s">
        <v>4</v>
      </c>
      <c r="B8" s="9" t="s">
        <v>5</v>
      </c>
      <c r="C8" s="10"/>
      <c r="D8" s="8" t="s">
        <v>6</v>
      </c>
    </row>
    <row r="9" spans="1:39" x14ac:dyDescent="0.3">
      <c r="A9" s="91"/>
      <c r="B9" s="92"/>
      <c r="C9" s="93"/>
      <c r="D9" s="91"/>
    </row>
    <row r="10" spans="1:39" x14ac:dyDescent="0.3">
      <c r="A10" s="91"/>
      <c r="B10" s="92"/>
      <c r="C10" s="93"/>
      <c r="D10" s="91"/>
    </row>
    <row r="12" spans="1:39" x14ac:dyDescent="0.3">
      <c r="A12" s="11">
        <f>ROW()</f>
        <v>12</v>
      </c>
      <c r="B12" s="171" t="s">
        <v>7</v>
      </c>
      <c r="C12" s="12"/>
      <c r="D12" s="12"/>
    </row>
    <row r="13" spans="1:39" x14ac:dyDescent="0.3">
      <c r="A13" s="11">
        <f>ROW()</f>
        <v>13</v>
      </c>
      <c r="B13" s="175" t="s">
        <v>148</v>
      </c>
    </row>
    <row r="14" spans="1:39" x14ac:dyDescent="0.3">
      <c r="A14" s="11">
        <f>ROW()</f>
        <v>14</v>
      </c>
      <c r="B14" s="35" t="s">
        <v>8</v>
      </c>
      <c r="C14" s="19"/>
      <c r="D14" s="163">
        <f>'SOG 12ME Dec 22'!E42</f>
        <v>3158043.96</v>
      </c>
    </row>
    <row r="15" spans="1:39" x14ac:dyDescent="0.3">
      <c r="A15" s="11">
        <f>ROW()</f>
        <v>15</v>
      </c>
      <c r="B15" s="35" t="s">
        <v>9</v>
      </c>
      <c r="C15" s="20"/>
      <c r="D15" s="163">
        <f>'SOG 12ME Dec 22'!E41</f>
        <v>21812022.07</v>
      </c>
    </row>
    <row r="16" spans="1:39" x14ac:dyDescent="0.3">
      <c r="A16" s="11">
        <f>ROW()</f>
        <v>16</v>
      </c>
      <c r="B16" s="35" t="s">
        <v>10</v>
      </c>
      <c r="C16" s="20"/>
      <c r="D16" s="163">
        <f>'SOG 12ME Dec 22'!E43</f>
        <v>22473621.239999998</v>
      </c>
    </row>
    <row r="17" spans="1:4" x14ac:dyDescent="0.3">
      <c r="A17" s="11">
        <f>ROW()</f>
        <v>17</v>
      </c>
      <c r="B17" s="35" t="s">
        <v>11</v>
      </c>
      <c r="C17" s="13">
        <f>CF!E19</f>
        <v>0.95455299999999998</v>
      </c>
      <c r="D17" s="163">
        <f>-D45/C17</f>
        <v>29935096.343524143</v>
      </c>
    </row>
    <row r="18" spans="1:4" x14ac:dyDescent="0.3">
      <c r="A18" s="11">
        <f>ROW()</f>
        <v>18</v>
      </c>
      <c r="B18" s="35" t="s">
        <v>12</v>
      </c>
      <c r="C18" s="20"/>
      <c r="D18" s="163">
        <f>'SC 137 Carbon '!J31</f>
        <v>1352549.92</v>
      </c>
    </row>
    <row r="19" spans="1:4" x14ac:dyDescent="0.3">
      <c r="A19" s="11">
        <f>ROW()</f>
        <v>19</v>
      </c>
      <c r="B19" s="35" t="s">
        <v>240</v>
      </c>
      <c r="D19" s="163">
        <f>'Sch 138 RNC Rev'!E6</f>
        <v>201278.19</v>
      </c>
    </row>
    <row r="20" spans="1:4" x14ac:dyDescent="0.3">
      <c r="A20" s="11">
        <f>ROW()</f>
        <v>20</v>
      </c>
      <c r="B20" s="35" t="s">
        <v>244</v>
      </c>
      <c r="C20" s="13">
        <f>CF!E19</f>
        <v>0.95455299999999998</v>
      </c>
      <c r="D20" s="163">
        <f>-D28/C20</f>
        <v>16302692.08729112</v>
      </c>
    </row>
    <row r="21" spans="1:4" x14ac:dyDescent="0.3">
      <c r="A21" s="11">
        <f>ROW()</f>
        <v>21</v>
      </c>
      <c r="B21" s="172" t="s">
        <v>245</v>
      </c>
      <c r="C21" s="20"/>
      <c r="D21" s="163">
        <f>'SOG 12ME Dec 22'!E47</f>
        <v>3079668.28</v>
      </c>
    </row>
    <row r="22" spans="1:4" x14ac:dyDescent="0.3">
      <c r="A22" s="11">
        <f>ROW()</f>
        <v>22</v>
      </c>
      <c r="B22" s="35" t="s">
        <v>15</v>
      </c>
      <c r="C22" s="55"/>
      <c r="D22" s="164">
        <f>'SOEG Muni Tax '!$S$29</f>
        <v>56271873.840000004</v>
      </c>
    </row>
    <row r="23" spans="1:4" x14ac:dyDescent="0.3">
      <c r="A23" s="11">
        <f>ROW()</f>
        <v>23</v>
      </c>
      <c r="B23" s="54" t="s">
        <v>150</v>
      </c>
      <c r="D23" s="165">
        <f>SUM(D14:D22)</f>
        <v>154586845.93081528</v>
      </c>
    </row>
    <row r="24" spans="1:4" x14ac:dyDescent="0.3">
      <c r="A24" s="11">
        <f>ROW()</f>
        <v>24</v>
      </c>
    </row>
    <row r="25" spans="1:4" x14ac:dyDescent="0.3">
      <c r="A25" s="11">
        <f>ROW()</f>
        <v>25</v>
      </c>
      <c r="B25" s="176" t="s">
        <v>149</v>
      </c>
    </row>
    <row r="26" spans="1:4" x14ac:dyDescent="0.3">
      <c r="A26" s="11">
        <f>ROW()</f>
        <v>26</v>
      </c>
      <c r="B26" s="35" t="s">
        <v>13</v>
      </c>
      <c r="C26" s="20"/>
      <c r="D26" s="163">
        <f>-'Sch 137 Carbon Offset '!C5</f>
        <v>148125.1</v>
      </c>
    </row>
    <row r="27" spans="1:4" x14ac:dyDescent="0.3">
      <c r="A27" s="11">
        <f>ROW()</f>
        <v>27</v>
      </c>
      <c r="B27" s="35" t="s">
        <v>241</v>
      </c>
      <c r="C27" s="20"/>
      <c r="D27" s="163">
        <f>-'Sch 138 RNG'!C7</f>
        <v>6629.56</v>
      </c>
    </row>
    <row r="28" spans="1:4" x14ac:dyDescent="0.3">
      <c r="A28" s="11">
        <f>ROW()</f>
        <v>28</v>
      </c>
      <c r="B28" s="35" t="s">
        <v>14</v>
      </c>
      <c r="C28" s="20"/>
      <c r="D28" s="163">
        <f>-'SC 142 Decoup'!B18</f>
        <v>-15561783.640000001</v>
      </c>
    </row>
    <row r="29" spans="1:4" x14ac:dyDescent="0.3">
      <c r="A29" s="11">
        <f>ROW()</f>
        <v>29</v>
      </c>
      <c r="B29" s="172" t="s">
        <v>185</v>
      </c>
      <c r="C29" s="20"/>
      <c r="D29" s="163">
        <f>-D21</f>
        <v>-3079668.28</v>
      </c>
    </row>
    <row r="30" spans="1:4" x14ac:dyDescent="0.3">
      <c r="A30" s="11">
        <f>ROW()</f>
        <v>30</v>
      </c>
      <c r="B30" s="56" t="s">
        <v>16</v>
      </c>
      <c r="C30" s="55"/>
      <c r="D30" s="164">
        <f>'SOEG Mu Tx Wtr Htr '!S11</f>
        <v>25.19</v>
      </c>
    </row>
    <row r="31" spans="1:4" x14ac:dyDescent="0.3">
      <c r="A31" s="11">
        <f>ROW()</f>
        <v>31</v>
      </c>
      <c r="B31" s="57" t="s">
        <v>151</v>
      </c>
      <c r="D31" s="165">
        <f>SUM(D26:D30)</f>
        <v>-18486672.07</v>
      </c>
    </row>
    <row r="32" spans="1:4" x14ac:dyDescent="0.3">
      <c r="A32" s="11">
        <f>ROW()</f>
        <v>32</v>
      </c>
    </row>
    <row r="33" spans="1:4" x14ac:dyDescent="0.3">
      <c r="A33" s="11">
        <f>ROW()</f>
        <v>33</v>
      </c>
      <c r="B33" s="15" t="s">
        <v>17</v>
      </c>
      <c r="C33" s="35"/>
      <c r="D33" s="58">
        <f>SUM(D23,D31)</f>
        <v>136100173.86081529</v>
      </c>
    </row>
    <row r="34" spans="1:4" x14ac:dyDescent="0.3">
      <c r="A34" s="11">
        <f>ROW()</f>
        <v>34</v>
      </c>
      <c r="B34" s="15"/>
      <c r="C34" s="35"/>
      <c r="D34" s="21"/>
    </row>
    <row r="35" spans="1:4" x14ac:dyDescent="0.3">
      <c r="A35" s="11">
        <f>ROW()</f>
        <v>35</v>
      </c>
      <c r="B35" s="174" t="s">
        <v>18</v>
      </c>
      <c r="C35" s="20"/>
      <c r="D35" s="26"/>
    </row>
    <row r="36" spans="1:4" x14ac:dyDescent="0.3">
      <c r="A36" s="11">
        <f>ROW()</f>
        <v>36</v>
      </c>
      <c r="B36" s="35" t="s">
        <v>19</v>
      </c>
      <c r="C36" s="166">
        <f>[1]Inputs!$B$6</f>
        <v>2.7460000000000002E-3</v>
      </c>
      <c r="D36" s="22">
        <f>-SUM(D14:D19,D22,D30)*C36</f>
        <v>-371271.58652917726</v>
      </c>
    </row>
    <row r="37" spans="1:4" x14ac:dyDescent="0.3">
      <c r="A37" s="11">
        <f>ROW()</f>
        <v>37</v>
      </c>
      <c r="B37" s="16" t="s">
        <v>20</v>
      </c>
      <c r="C37" s="166">
        <f>[1]Inputs!$B$7</f>
        <v>2E-3</v>
      </c>
      <c r="D37" s="23">
        <f>-SUM(D14:D19,D22,D30)*C37</f>
        <v>-270409.02150704828</v>
      </c>
    </row>
    <row r="38" spans="1:4" x14ac:dyDescent="0.3">
      <c r="A38" s="11">
        <f>ROW()</f>
        <v>38</v>
      </c>
      <c r="B38" s="17" t="s">
        <v>21</v>
      </c>
      <c r="C38" s="166">
        <f>[1]Inputs!$B$8</f>
        <v>3.8413999999999997E-2</v>
      </c>
      <c r="D38" s="23">
        <f>-SUM(D14:D19,D22,D30)*C38</f>
        <v>-5193746.0760858757</v>
      </c>
    </row>
    <row r="39" spans="1:4" x14ac:dyDescent="0.3">
      <c r="A39" s="11">
        <f>ROW()</f>
        <v>39</v>
      </c>
      <c r="B39" s="17" t="s">
        <v>22</v>
      </c>
      <c r="C39" s="24"/>
      <c r="D39" s="25">
        <f>SUM(D36:D38)</f>
        <v>-5835426.6841221014</v>
      </c>
    </row>
    <row r="40" spans="1:4" x14ac:dyDescent="0.3">
      <c r="A40" s="11">
        <f>ROW()</f>
        <v>40</v>
      </c>
      <c r="D40" s="18"/>
    </row>
    <row r="41" spans="1:4" x14ac:dyDescent="0.3">
      <c r="A41" s="11">
        <f>ROW()</f>
        <v>41</v>
      </c>
      <c r="B41" s="173" t="s">
        <v>23</v>
      </c>
      <c r="C41" s="15"/>
      <c r="D41" s="18"/>
    </row>
    <row r="42" spans="1:4" x14ac:dyDescent="0.3">
      <c r="A42" s="11">
        <f>ROW()</f>
        <v>42</v>
      </c>
      <c r="B42" s="35" t="s">
        <v>24</v>
      </c>
      <c r="C42" s="53" t="s">
        <v>154</v>
      </c>
      <c r="D42" s="167">
        <f>-'Schedule 129'!B4</f>
        <v>-3012468.13</v>
      </c>
    </row>
    <row r="43" spans="1:4" x14ac:dyDescent="0.3">
      <c r="A43" s="11">
        <f>ROW()</f>
        <v>43</v>
      </c>
      <c r="B43" s="35" t="s">
        <v>25</v>
      </c>
      <c r="C43" s="53" t="s">
        <v>153</v>
      </c>
      <c r="D43" s="168">
        <f>-'Schedule 120'!B4</f>
        <v>-20820731.120000001</v>
      </c>
    </row>
    <row r="44" spans="1:4" x14ac:dyDescent="0.3">
      <c r="A44" s="11">
        <f>ROW()</f>
        <v>44</v>
      </c>
      <c r="B44" s="35" t="s">
        <v>26</v>
      </c>
      <c r="C44" s="53" t="s">
        <v>155</v>
      </c>
      <c r="D44" s="168">
        <f>-'Schedule 140'!B6</f>
        <v>-21452264</v>
      </c>
    </row>
    <row r="45" spans="1:4" x14ac:dyDescent="0.3">
      <c r="A45" s="11">
        <f>ROW()</f>
        <v>45</v>
      </c>
      <c r="B45" s="35" t="s">
        <v>27</v>
      </c>
      <c r="C45" s="53" t="s">
        <v>152</v>
      </c>
      <c r="D45" s="21">
        <f>-'Schedule 106'!D10</f>
        <v>-28574636.02</v>
      </c>
    </row>
    <row r="46" spans="1:4" x14ac:dyDescent="0.3">
      <c r="A46" s="11">
        <f>ROW()</f>
        <v>46</v>
      </c>
      <c r="B46" s="35" t="s">
        <v>28</v>
      </c>
      <c r="C46" s="53" t="s">
        <v>154</v>
      </c>
      <c r="D46" s="21">
        <f>-'Sch 137 Carbon Offset '!C7-'Sch 137 Carbon Offset '!C12</f>
        <v>-98934.099999999991</v>
      </c>
    </row>
    <row r="47" spans="1:4" x14ac:dyDescent="0.3">
      <c r="A47" s="11">
        <f>ROW()</f>
        <v>47</v>
      </c>
      <c r="B47" s="35" t="s">
        <v>28</v>
      </c>
      <c r="C47" s="53" t="s">
        <v>156</v>
      </c>
      <c r="D47" s="21">
        <f>-'Sch 137 Carbon Offset '!C10</f>
        <v>-12186.14</v>
      </c>
    </row>
    <row r="48" spans="1:4" x14ac:dyDescent="0.3">
      <c r="A48" s="11">
        <f>ROW()</f>
        <v>48</v>
      </c>
      <c r="B48" s="35" t="s">
        <v>28</v>
      </c>
      <c r="C48" s="53" t="s">
        <v>155</v>
      </c>
      <c r="D48" s="21">
        <f>-'Sch 137 Carbon Offset '!C11</f>
        <v>-3615.23</v>
      </c>
    </row>
    <row r="49" spans="1:4" x14ac:dyDescent="0.3">
      <c r="A49" s="11">
        <f>ROW()</f>
        <v>49</v>
      </c>
      <c r="B49" s="35" t="s">
        <v>28</v>
      </c>
      <c r="C49" s="53" t="s">
        <v>152</v>
      </c>
      <c r="D49" s="21">
        <f>-SUM('Sch 137 Carbon Offset '!C8)</f>
        <v>-1315000</v>
      </c>
    </row>
    <row r="50" spans="1:4" x14ac:dyDescent="0.3">
      <c r="A50" s="11">
        <f>ROW()</f>
        <v>50</v>
      </c>
      <c r="B50" s="35" t="s">
        <v>242</v>
      </c>
      <c r="C50" s="53" t="s">
        <v>154</v>
      </c>
      <c r="D50" s="21">
        <f>-'Sch 138 RNG'!C12</f>
        <v>-9138.84</v>
      </c>
    </row>
    <row r="51" spans="1:4" x14ac:dyDescent="0.3">
      <c r="A51" s="11">
        <f>ROW()</f>
        <v>51</v>
      </c>
      <c r="B51" s="35" t="s">
        <v>242</v>
      </c>
      <c r="C51" s="53" t="s">
        <v>156</v>
      </c>
      <c r="D51" s="21">
        <f>-'Sch 138 RNG'!C14</f>
        <v>-2175.91</v>
      </c>
    </row>
    <row r="52" spans="1:4" x14ac:dyDescent="0.3">
      <c r="A52" s="11">
        <f>ROW()</f>
        <v>52</v>
      </c>
      <c r="B52" s="35" t="s">
        <v>242</v>
      </c>
      <c r="C52" s="53" t="s">
        <v>155</v>
      </c>
      <c r="D52" s="21">
        <f>-'Sch 138 RNG'!C13</f>
        <v>-645.52</v>
      </c>
    </row>
    <row r="53" spans="1:4" x14ac:dyDescent="0.3">
      <c r="A53" s="11">
        <f>ROW()</f>
        <v>53</v>
      </c>
      <c r="B53" s="35" t="s">
        <v>242</v>
      </c>
      <c r="C53" s="53" t="s">
        <v>152</v>
      </c>
      <c r="D53" s="21">
        <f>-'Sch 138 RNG'!C10</f>
        <v>-231852.7</v>
      </c>
    </row>
    <row r="54" spans="1:4" x14ac:dyDescent="0.3">
      <c r="A54" s="11">
        <f>ROW()</f>
        <v>54</v>
      </c>
      <c r="B54" s="35" t="s">
        <v>15</v>
      </c>
      <c r="C54" s="53" t="s">
        <v>155</v>
      </c>
      <c r="D54" s="21">
        <f>-'SOEG Muni Tax '!J37</f>
        <v>-53916629.159999996</v>
      </c>
    </row>
    <row r="55" spans="1:4" x14ac:dyDescent="0.3">
      <c r="A55" s="11">
        <f>ROW()</f>
        <v>55</v>
      </c>
      <c r="B55" s="15" t="s">
        <v>29</v>
      </c>
      <c r="C55" s="15"/>
      <c r="D55" s="31">
        <f>SUM(D42:D54)</f>
        <v>-129450276.86999999</v>
      </c>
    </row>
    <row r="56" spans="1:4" x14ac:dyDescent="0.3">
      <c r="A56" s="11">
        <f>ROW()</f>
        <v>56</v>
      </c>
      <c r="D56" s="27"/>
    </row>
    <row r="57" spans="1:4" x14ac:dyDescent="0.3">
      <c r="A57" s="11">
        <f>ROW()</f>
        <v>57</v>
      </c>
      <c r="B57" s="14" t="s">
        <v>30</v>
      </c>
      <c r="C57" s="14"/>
      <c r="D57" s="28">
        <f>-D33-D39-D55</f>
        <v>-814470.3066931963</v>
      </c>
    </row>
    <row r="58" spans="1:4" x14ac:dyDescent="0.3">
      <c r="A58" s="11">
        <f>ROW()</f>
        <v>58</v>
      </c>
      <c r="B58" s="14" t="s">
        <v>163</v>
      </c>
      <c r="C58" s="52">
        <v>0.21</v>
      </c>
      <c r="D58" s="29">
        <f>D57*C58</f>
        <v>-171038.76440557122</v>
      </c>
    </row>
    <row r="59" spans="1:4" ht="15" thickBot="1" x14ac:dyDescent="0.35">
      <c r="A59" s="11">
        <f>ROW()</f>
        <v>59</v>
      </c>
      <c r="B59" s="14" t="s">
        <v>31</v>
      </c>
      <c r="C59" s="14"/>
      <c r="D59" s="30">
        <f>D57-D58</f>
        <v>-643431.54228762514</v>
      </c>
    </row>
    <row r="60" spans="1:4" ht="15" thickTop="1" x14ac:dyDescent="0.3"/>
    <row r="61" spans="1:4" x14ac:dyDescent="0.3">
      <c r="D61" s="169"/>
    </row>
  </sheetData>
  <pageMargins left="0.45" right="0.45" top="0.75" bottom="0.75" header="0.3" footer="0.3"/>
  <pageSetup scale="95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zoomScaleNormal="100" zoomScaleSheetLayoutView="100" workbookViewId="0">
      <pane xSplit="4" ySplit="8" topLeftCell="E9" activePane="bottomRight" state="frozen"/>
      <selection activeCell="N35" sqref="N35"/>
      <selection pane="topRight" activeCell="N35" sqref="N35"/>
      <selection pane="bottomLeft" activeCell="N35" sqref="N35"/>
      <selection pane="bottomRight" activeCell="AA17" sqref="AA17"/>
    </sheetView>
  </sheetViews>
  <sheetFormatPr defaultColWidth="9.109375" defaultRowHeight="11.4" x14ac:dyDescent="0.2"/>
  <cols>
    <col min="1" max="2" width="1.6640625" style="96" customWidth="1"/>
    <col min="3" max="3" width="9.109375" style="96"/>
    <col min="4" max="4" width="28.109375" style="96" customWidth="1"/>
    <col min="5" max="5" width="16.6640625" style="96" customWidth="1"/>
    <col min="6" max="6" width="0.88671875" style="96" customWidth="1"/>
    <col min="7" max="7" width="16.6640625" style="96" customWidth="1"/>
    <col min="8" max="8" width="0.88671875" style="96" customWidth="1"/>
    <col min="9" max="9" width="16.6640625" style="96" customWidth="1"/>
    <col min="10" max="10" width="0.88671875" style="96" customWidth="1"/>
    <col min="11" max="11" width="7.6640625" style="96" customWidth="1"/>
    <col min="12" max="12" width="0.88671875" style="96" customWidth="1"/>
    <col min="13" max="13" width="16.6640625" style="96" customWidth="1"/>
    <col min="14" max="14" width="0.88671875" style="96" customWidth="1"/>
    <col min="15" max="15" width="16.6640625" style="96" customWidth="1"/>
    <col min="16" max="16" width="0.88671875" style="96" customWidth="1"/>
    <col min="17" max="17" width="7.6640625" style="96" customWidth="1"/>
    <col min="18" max="18" width="0.88671875" style="96" customWidth="1"/>
    <col min="19" max="19" width="10.6640625" style="96" customWidth="1"/>
    <col min="20" max="20" width="0.88671875" style="96" customWidth="1"/>
    <col min="21" max="21" width="7.6640625" style="96" hidden="1" customWidth="1"/>
    <col min="22" max="22" width="0.88671875" style="96" hidden="1" customWidth="1"/>
    <col min="23" max="23" width="10.6640625" style="96" customWidth="1"/>
    <col min="24" max="16384" width="9.109375" style="96"/>
  </cols>
  <sheetData>
    <row r="1" spans="1:33" s="94" customFormat="1" ht="13.8" x14ac:dyDescent="0.25">
      <c r="E1" s="204" t="s">
        <v>0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33" s="94" customFormat="1" ht="13.8" x14ac:dyDescent="0.25">
      <c r="E2" s="204" t="s">
        <v>55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33" s="94" customFormat="1" ht="13.8" x14ac:dyDescent="0.25">
      <c r="E3" s="204" t="s">
        <v>216</v>
      </c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33" s="95" customFormat="1" ht="13.2" x14ac:dyDescent="0.25">
      <c r="E4" s="205" t="s">
        <v>56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33" x14ac:dyDescent="0.2">
      <c r="A5" s="96" t="s">
        <v>32</v>
      </c>
    </row>
    <row r="6" spans="1:33" s="97" customFormat="1" ht="13.2" x14ac:dyDescent="0.25">
      <c r="A6" s="97" t="s">
        <v>32</v>
      </c>
      <c r="I6" s="203" t="s">
        <v>57</v>
      </c>
      <c r="J6" s="203"/>
      <c r="K6" s="203"/>
      <c r="O6" s="203" t="s">
        <v>217</v>
      </c>
      <c r="P6" s="203"/>
      <c r="Q6" s="203"/>
      <c r="S6" s="203" t="s">
        <v>58</v>
      </c>
      <c r="T6" s="203"/>
      <c r="U6" s="203"/>
      <c r="V6" s="203"/>
      <c r="W6" s="203"/>
    </row>
    <row r="7" spans="1:33" s="97" customFormat="1" ht="13.2" x14ac:dyDescent="0.25">
      <c r="E7" s="98" t="s">
        <v>59</v>
      </c>
      <c r="G7" s="98"/>
      <c r="I7" s="98"/>
      <c r="K7" s="98"/>
      <c r="M7" s="98" t="s">
        <v>59</v>
      </c>
      <c r="O7" s="98"/>
      <c r="Q7" s="98"/>
      <c r="S7" s="98"/>
      <c r="U7" s="98"/>
      <c r="W7" s="98"/>
    </row>
    <row r="8" spans="1:33" s="97" customFormat="1" ht="13.2" x14ac:dyDescent="0.25">
      <c r="A8" s="95" t="s">
        <v>60</v>
      </c>
      <c r="E8" s="99">
        <v>2022</v>
      </c>
      <c r="G8" s="99" t="s">
        <v>61</v>
      </c>
      <c r="I8" s="99" t="s">
        <v>62</v>
      </c>
      <c r="K8" s="99" t="s">
        <v>63</v>
      </c>
      <c r="M8" s="99">
        <v>2021</v>
      </c>
      <c r="O8" s="99" t="s">
        <v>62</v>
      </c>
      <c r="Q8" s="99" t="s">
        <v>63</v>
      </c>
      <c r="S8" s="99">
        <v>2022</v>
      </c>
      <c r="U8" s="99" t="s">
        <v>61</v>
      </c>
      <c r="W8" s="99">
        <v>2021</v>
      </c>
      <c r="Z8" s="186"/>
      <c r="AA8" s="186"/>
      <c r="AB8" s="186"/>
      <c r="AC8" s="186"/>
      <c r="AD8" s="186"/>
      <c r="AE8" s="186"/>
      <c r="AF8" s="186"/>
      <c r="AG8" s="186"/>
    </row>
    <row r="9" spans="1:33" ht="12" x14ac:dyDescent="0.25">
      <c r="B9" s="100" t="s">
        <v>64</v>
      </c>
      <c r="Z9" s="187"/>
      <c r="AA9" s="187"/>
      <c r="AB9" s="187"/>
      <c r="AC9" s="187"/>
      <c r="AD9" s="187"/>
      <c r="AE9" s="187"/>
      <c r="AF9" s="187"/>
      <c r="AG9" s="187"/>
    </row>
    <row r="10" spans="1:33" ht="14.4" x14ac:dyDescent="0.3">
      <c r="C10" s="96" t="s">
        <v>65</v>
      </c>
      <c r="E10" s="101">
        <v>808377190.04999995</v>
      </c>
      <c r="F10" s="102"/>
      <c r="G10" s="101">
        <v>760384562.86000001</v>
      </c>
      <c r="H10" s="102"/>
      <c r="I10" s="101">
        <f>E10-G10</f>
        <v>47992627.189999938</v>
      </c>
      <c r="J10" s="102"/>
      <c r="K10" s="103">
        <f>IF(G10=0,"n/a",IF(AND(I10/G10&lt;1,I10/G10&gt;-1),I10/G10,"n/a"))</f>
        <v>6.3116256607692614E-2</v>
      </c>
      <c r="L10" s="102"/>
      <c r="M10" s="101">
        <v>722002483.42999995</v>
      </c>
      <c r="N10" s="102"/>
      <c r="O10" s="101">
        <f>E10-M10</f>
        <v>86374706.620000005</v>
      </c>
      <c r="Q10" s="103">
        <f>IF(M10=0,"n/a",IF(AND(O10/M10&lt;1,O10/M10&gt;-1),O10/M10,"n/a"))</f>
        <v>0.11963214615227048</v>
      </c>
      <c r="S10" s="104">
        <f>IF(E52=0,"n/a",E10/E52)</f>
        <v>1.2787843756241051</v>
      </c>
      <c r="T10" s="105"/>
      <c r="U10" s="104">
        <f>IF(G52=0,"n/a",G10/G52)</f>
        <v>1.2062894723430593</v>
      </c>
      <c r="V10" s="105"/>
      <c r="W10" s="104">
        <f>IF(M52=0,"n/a",M10/M52)</f>
        <v>1.1816198084014324</v>
      </c>
      <c r="Y10"/>
      <c r="Z10" s="187"/>
      <c r="AA10" s="187"/>
      <c r="AB10" s="187"/>
      <c r="AC10" s="187"/>
      <c r="AD10" s="187"/>
      <c r="AE10" s="187"/>
      <c r="AF10" s="187"/>
      <c r="AG10" s="187"/>
    </row>
    <row r="11" spans="1:33" x14ac:dyDescent="0.2">
      <c r="C11" s="96" t="s">
        <v>66</v>
      </c>
      <c r="E11" s="106">
        <v>324742676.88</v>
      </c>
      <c r="F11" s="107"/>
      <c r="G11" s="106">
        <v>285060114.94</v>
      </c>
      <c r="H11" s="107"/>
      <c r="I11" s="106">
        <f>E11-G11</f>
        <v>39682561.939999998</v>
      </c>
      <c r="J11" s="107"/>
      <c r="K11" s="103">
        <f>IF(G11=0,"n/a",IF(AND(I11/G11&lt;1,I11/G11&gt;-1),I11/G11,"n/a"))</f>
        <v>0.13920769641292138</v>
      </c>
      <c r="L11" s="107"/>
      <c r="M11" s="106">
        <v>270708079.77999997</v>
      </c>
      <c r="N11" s="107"/>
      <c r="O11" s="106">
        <f>E11-M11</f>
        <v>54034597.100000024</v>
      </c>
      <c r="Q11" s="103">
        <f>IF(M11=0,"n/a",IF(AND(O11/M11&lt;1,O11/M11&gt;-1),O11/M11,"n/a"))</f>
        <v>0.19960467062495163</v>
      </c>
      <c r="S11" s="108">
        <f>IF(E53=0,"n/a",E11/E53)</f>
        <v>1.1012740177128939</v>
      </c>
      <c r="T11" s="105"/>
      <c r="U11" s="108">
        <f>IF(G53=0,"n/a",G11/G53)</f>
        <v>1.0130296108123116</v>
      </c>
      <c r="V11" s="105"/>
      <c r="W11" s="108">
        <f>IF(M53=0,"n/a",M11/M53)</f>
        <v>1.0025417165544668</v>
      </c>
      <c r="Z11" s="187"/>
      <c r="AA11" s="187"/>
      <c r="AB11" s="187"/>
      <c r="AC11" s="187"/>
      <c r="AD11" s="187"/>
      <c r="AE11" s="187"/>
      <c r="AF11" s="187"/>
      <c r="AG11" s="187"/>
    </row>
    <row r="12" spans="1:33" x14ac:dyDescent="0.2">
      <c r="C12" s="96" t="s">
        <v>67</v>
      </c>
      <c r="E12" s="109">
        <v>22964604.280000001</v>
      </c>
      <c r="F12" s="107"/>
      <c r="G12" s="109">
        <v>20026556.976</v>
      </c>
      <c r="H12" s="107"/>
      <c r="I12" s="109">
        <f>E12-G12</f>
        <v>2938047.3040000014</v>
      </c>
      <c r="J12" s="107"/>
      <c r="K12" s="110">
        <f>IF(G12=0,"n/a",IF(AND(I12/G12&lt;1,I12/G12&gt;-1),I12/G12,"n/a"))</f>
        <v>0.14670755974284461</v>
      </c>
      <c r="L12" s="107"/>
      <c r="M12" s="109">
        <v>19664445.210000001</v>
      </c>
      <c r="N12" s="107"/>
      <c r="O12" s="109">
        <f>E12-M12</f>
        <v>3300159.0700000003</v>
      </c>
      <c r="Q12" s="110">
        <f>IF(M12=0,"n/a",IF(AND(O12/M12&lt;1,O12/M12&gt;-1),O12/M12,"n/a"))</f>
        <v>0.16782365506664604</v>
      </c>
      <c r="S12" s="111">
        <f>IF(E54=0,"n/a",E12/E54)</f>
        <v>0.97860027791618853</v>
      </c>
      <c r="T12" s="105"/>
      <c r="U12" s="111">
        <f>IF(G54=0,"n/a",G12/G54)</f>
        <v>0.8813836139032748</v>
      </c>
      <c r="V12" s="105"/>
      <c r="W12" s="111">
        <f>IF(M54=0,"n/a",M12/M54)</f>
        <v>0.862699552774288</v>
      </c>
      <c r="Z12" s="187"/>
      <c r="AA12" s="187"/>
      <c r="AB12" s="187"/>
      <c r="AC12" s="187"/>
      <c r="AD12" s="187"/>
      <c r="AE12" s="187"/>
      <c r="AF12" s="187"/>
      <c r="AG12" s="187"/>
    </row>
    <row r="13" spans="1:33" ht="6.9" customHeight="1" x14ac:dyDescent="0.2">
      <c r="E13" s="106"/>
      <c r="F13" s="107"/>
      <c r="G13" s="106"/>
      <c r="H13" s="107"/>
      <c r="I13" s="106"/>
      <c r="J13" s="107"/>
      <c r="K13" s="112"/>
      <c r="L13" s="107"/>
      <c r="M13" s="106"/>
      <c r="N13" s="107"/>
      <c r="O13" s="106"/>
      <c r="Q13" s="112"/>
      <c r="S13" s="105"/>
      <c r="T13" s="105"/>
      <c r="U13" s="105"/>
      <c r="V13" s="105"/>
      <c r="W13" s="105"/>
      <c r="Z13" s="187"/>
      <c r="AA13" s="187"/>
      <c r="AB13" s="187"/>
      <c r="AC13" s="187"/>
      <c r="AD13" s="187"/>
      <c r="AE13" s="187"/>
      <c r="AF13" s="187"/>
      <c r="AG13" s="187"/>
    </row>
    <row r="14" spans="1:33" x14ac:dyDescent="0.2">
      <c r="C14" s="96" t="s">
        <v>68</v>
      </c>
      <c r="E14" s="106">
        <f>SUM(E10:E12)</f>
        <v>1156084471.2099998</v>
      </c>
      <c r="F14" s="107"/>
      <c r="G14" s="106">
        <f>SUM(G10:G12)</f>
        <v>1065471234.7759999</v>
      </c>
      <c r="H14" s="107"/>
      <c r="I14" s="106">
        <f>E14-G14</f>
        <v>90613236.433999896</v>
      </c>
      <c r="J14" s="107"/>
      <c r="K14" s="103">
        <f>IF(G14=0,"n/a",IF(AND(I14/G14&lt;1,I14/G14&gt;-1),I14/G14,"n/a"))</f>
        <v>8.5045220815416975E-2</v>
      </c>
      <c r="L14" s="107"/>
      <c r="M14" s="106">
        <f>SUM(M10:M12)</f>
        <v>1012375008.42</v>
      </c>
      <c r="N14" s="107"/>
      <c r="O14" s="106">
        <f>E14-M14</f>
        <v>143709462.78999984</v>
      </c>
      <c r="Q14" s="103">
        <f>IF(M14=0,"n/a",IF(AND(O14/M14&lt;1,O14/M14&gt;-1),O14/M14,"n/a"))</f>
        <v>0.14195279574738343</v>
      </c>
      <c r="S14" s="108">
        <f>IF(E56=0,"n/a",E14/E56)</f>
        <v>1.2163025063282402</v>
      </c>
      <c r="T14" s="105"/>
      <c r="U14" s="108">
        <f>IF(G56=0,"n/a",G14/G56)</f>
        <v>1.1401933669654405</v>
      </c>
      <c r="V14" s="105"/>
      <c r="W14" s="108">
        <f>IF(M56=0,"n/a",M14/M56)</f>
        <v>1.1200776595653132</v>
      </c>
      <c r="Z14" s="187"/>
      <c r="AA14" s="187"/>
      <c r="AB14" s="187"/>
      <c r="AC14" s="187"/>
      <c r="AD14" s="187"/>
      <c r="AE14" s="187"/>
      <c r="AF14" s="187"/>
      <c r="AG14" s="187"/>
    </row>
    <row r="15" spans="1:33" ht="6.9" customHeight="1" x14ac:dyDescent="0.2">
      <c r="E15" s="106"/>
      <c r="F15" s="107"/>
      <c r="G15" s="106"/>
      <c r="H15" s="107"/>
      <c r="I15" s="106"/>
      <c r="J15" s="107"/>
      <c r="K15" s="112"/>
      <c r="L15" s="107"/>
      <c r="M15" s="106"/>
      <c r="N15" s="107"/>
      <c r="O15" s="106"/>
      <c r="Q15" s="112"/>
      <c r="S15" s="105"/>
      <c r="T15" s="105"/>
      <c r="U15" s="105"/>
      <c r="V15" s="105"/>
      <c r="W15" s="105"/>
      <c r="Z15" s="187"/>
      <c r="AA15" s="187"/>
      <c r="AB15" s="187"/>
      <c r="AC15" s="187"/>
      <c r="AD15" s="187"/>
      <c r="AE15" s="187"/>
      <c r="AF15" s="187"/>
      <c r="AG15" s="187"/>
    </row>
    <row r="16" spans="1:33" ht="12" x14ac:dyDescent="0.25">
      <c r="B16" s="100" t="s">
        <v>69</v>
      </c>
      <c r="E16" s="106"/>
      <c r="F16" s="107"/>
      <c r="G16" s="106"/>
      <c r="H16" s="107"/>
      <c r="I16" s="106"/>
      <c r="J16" s="107"/>
      <c r="K16" s="112"/>
      <c r="L16" s="107"/>
      <c r="M16" s="106"/>
      <c r="N16" s="107"/>
      <c r="O16" s="106"/>
      <c r="Q16" s="112"/>
      <c r="S16" s="105"/>
      <c r="T16" s="105"/>
      <c r="U16" s="105"/>
      <c r="V16" s="105"/>
      <c r="W16" s="105"/>
      <c r="Z16" s="187"/>
      <c r="AA16" s="187"/>
      <c r="AB16" s="187"/>
      <c r="AC16" s="187"/>
      <c r="AD16" s="187"/>
      <c r="AE16" s="187"/>
      <c r="AF16" s="187"/>
      <c r="AG16" s="187"/>
    </row>
    <row r="17" spans="2:33" x14ac:dyDescent="0.2">
      <c r="C17" s="96" t="s">
        <v>70</v>
      </c>
      <c r="E17" s="106">
        <v>27495929.199999999</v>
      </c>
      <c r="F17" s="107"/>
      <c r="G17" s="106">
        <v>19575350.681000002</v>
      </c>
      <c r="H17" s="107"/>
      <c r="I17" s="106">
        <f>E17-G17</f>
        <v>7920578.5189999975</v>
      </c>
      <c r="J17" s="107"/>
      <c r="K17" s="103">
        <f>IF(G17=0,"n/a",IF(AND(I17/G17&lt;1,I17/G17&gt;-1),I17/G17,"n/a"))</f>
        <v>0.4046200064598473</v>
      </c>
      <c r="L17" s="107"/>
      <c r="M17" s="106">
        <v>21508531.140000001</v>
      </c>
      <c r="N17" s="107"/>
      <c r="O17" s="106">
        <f>E17-M17</f>
        <v>5987398.0599999987</v>
      </c>
      <c r="Q17" s="103">
        <f>IF(M17=0,"n/a",IF(AND(O17/M17&lt;1,O17/M17&gt;-1),O17/M17,"n/a"))</f>
        <v>0.2783731729994835</v>
      </c>
      <c r="S17" s="108">
        <f>IF(E59=0,"n/a",E17/E59)</f>
        <v>0.59787983471545925</v>
      </c>
      <c r="T17" s="105"/>
      <c r="U17" s="108">
        <f>IF(G59=0,"n/a",G17/G59)</f>
        <v>0.58352377422556534</v>
      </c>
      <c r="V17" s="105"/>
      <c r="W17" s="108">
        <f>IF(M59=0,"n/a",M17/M59)</f>
        <v>0.51179263220981197</v>
      </c>
      <c r="Z17" s="187"/>
      <c r="AA17" s="187"/>
      <c r="AB17" s="187"/>
      <c r="AC17" s="187"/>
      <c r="AD17" s="187"/>
      <c r="AE17" s="187"/>
      <c r="AF17" s="187"/>
      <c r="AG17" s="187"/>
    </row>
    <row r="18" spans="2:33" x14ac:dyDescent="0.2">
      <c r="C18" s="96" t="s">
        <v>71</v>
      </c>
      <c r="E18" s="109">
        <v>2085635.89</v>
      </c>
      <c r="F18" s="113"/>
      <c r="G18" s="109">
        <v>1209030.675</v>
      </c>
      <c r="H18" s="114"/>
      <c r="I18" s="109">
        <f>E18-G18</f>
        <v>876605.21499999985</v>
      </c>
      <c r="J18" s="113"/>
      <c r="K18" s="110">
        <f>IF(G18=0,"n/a",IF(AND(I18/G18&lt;1,I18/G18&gt;-1),I18/G18,"n/a"))</f>
        <v>0.72504795215390194</v>
      </c>
      <c r="L18" s="115"/>
      <c r="M18" s="109">
        <v>2061888.42</v>
      </c>
      <c r="N18" s="115"/>
      <c r="O18" s="109">
        <f>E18-M18</f>
        <v>23747.469999999972</v>
      </c>
      <c r="Q18" s="110">
        <f>IF(M18=0,"n/a",IF(AND(O18/M18&lt;1,O18/M18&gt;-1),O18/M18,"n/a"))</f>
        <v>1.1517340012026438E-2</v>
      </c>
      <c r="S18" s="111">
        <f>IF(E60=0,"n/a",E18/E60)</f>
        <v>0.62567806573526552</v>
      </c>
      <c r="T18" s="105"/>
      <c r="U18" s="111">
        <f>IF(G60=0,"n/a",G18/G60)</f>
        <v>0.64578141574769343</v>
      </c>
      <c r="V18" s="105"/>
      <c r="W18" s="111">
        <f>IF(M60=0,"n/a",M18/M60)</f>
        <v>0.50420365745943896</v>
      </c>
      <c r="Z18" s="187"/>
      <c r="AA18" s="187"/>
      <c r="AB18" s="187"/>
      <c r="AC18" s="187"/>
      <c r="AD18" s="187"/>
      <c r="AE18" s="187"/>
      <c r="AF18" s="187"/>
      <c r="AG18" s="187"/>
    </row>
    <row r="19" spans="2:33" ht="6.9" customHeight="1" x14ac:dyDescent="0.2">
      <c r="E19" s="106"/>
      <c r="F19" s="116"/>
      <c r="G19" s="106"/>
      <c r="H19" s="116"/>
      <c r="I19" s="106"/>
      <c r="J19" s="116"/>
      <c r="K19" s="112"/>
      <c r="L19" s="116"/>
      <c r="M19" s="106"/>
      <c r="N19" s="116"/>
      <c r="O19" s="106"/>
      <c r="Q19" s="112"/>
      <c r="S19" s="105"/>
      <c r="T19" s="105"/>
      <c r="U19" s="105"/>
      <c r="V19" s="105"/>
      <c r="W19" s="105"/>
      <c r="Z19" s="187"/>
      <c r="AA19" s="187"/>
      <c r="AB19" s="187"/>
      <c r="AC19" s="187"/>
      <c r="AD19" s="187"/>
      <c r="AE19" s="187"/>
      <c r="AF19" s="187"/>
      <c r="AG19" s="187"/>
    </row>
    <row r="20" spans="2:33" x14ac:dyDescent="0.2">
      <c r="C20" s="96" t="s">
        <v>72</v>
      </c>
      <c r="E20" s="109">
        <f>SUM(E17:E18)</f>
        <v>29581565.09</v>
      </c>
      <c r="F20" s="113"/>
      <c r="G20" s="109">
        <f>SUM(G17:G18)</f>
        <v>20784381.356000002</v>
      </c>
      <c r="H20" s="114"/>
      <c r="I20" s="109">
        <f>E20-G20</f>
        <v>8797183.7339999974</v>
      </c>
      <c r="J20" s="113"/>
      <c r="K20" s="110">
        <f>IF(G20=0,"n/a",IF(AND(I20/G20&lt;1,I20/G20&gt;-1),I20/G20,"n/a"))</f>
        <v>0.42325934957214595</v>
      </c>
      <c r="L20" s="115"/>
      <c r="M20" s="109">
        <f>SUM(M17:M18)</f>
        <v>23570419.560000002</v>
      </c>
      <c r="N20" s="115"/>
      <c r="O20" s="109">
        <f>E20-M20</f>
        <v>6011145.5299999975</v>
      </c>
      <c r="Q20" s="110">
        <f>IF(M20=0,"n/a",IF(AND(O20/M20&lt;1,O20/M20&gt;-1),O20/M20,"n/a"))</f>
        <v>0.25502921213168245</v>
      </c>
      <c r="S20" s="111">
        <f>IF(E62=0,"n/a",E20/E62)</f>
        <v>0.59975854588914745</v>
      </c>
      <c r="T20" s="105"/>
      <c r="U20" s="111">
        <f>IF(G62=0,"n/a",G20/G62)</f>
        <v>0.58681462560056064</v>
      </c>
      <c r="V20" s="105"/>
      <c r="W20" s="111">
        <f>IF(M62=0,"n/a",M20/M62)</f>
        <v>0.51111965935272585</v>
      </c>
      <c r="Z20" s="187"/>
      <c r="AA20" s="187"/>
      <c r="AB20" s="187"/>
      <c r="AC20" s="187"/>
      <c r="AD20" s="187"/>
      <c r="AE20" s="187"/>
      <c r="AF20" s="187"/>
      <c r="AG20" s="187"/>
    </row>
    <row r="21" spans="2:33" ht="6.9" customHeight="1" x14ac:dyDescent="0.2">
      <c r="E21" s="106"/>
      <c r="F21" s="116"/>
      <c r="G21" s="106"/>
      <c r="H21" s="116"/>
      <c r="I21" s="106"/>
      <c r="J21" s="116"/>
      <c r="K21" s="112"/>
      <c r="L21" s="116"/>
      <c r="M21" s="106"/>
      <c r="N21" s="116"/>
      <c r="O21" s="106"/>
      <c r="Q21" s="112"/>
      <c r="S21" s="105"/>
      <c r="T21" s="105"/>
      <c r="U21" s="105"/>
      <c r="V21" s="105"/>
      <c r="W21" s="105"/>
    </row>
    <row r="22" spans="2:33" x14ac:dyDescent="0.2">
      <c r="C22" s="96" t="s">
        <v>73</v>
      </c>
      <c r="E22" s="106">
        <f>E14+E20</f>
        <v>1185666036.2999997</v>
      </c>
      <c r="F22" s="116"/>
      <c r="G22" s="106">
        <f>G14+G20</f>
        <v>1086255616.132</v>
      </c>
      <c r="H22" s="116"/>
      <c r="I22" s="106">
        <f>E22-G22</f>
        <v>99410420.167999744</v>
      </c>
      <c r="J22" s="116"/>
      <c r="K22" s="103">
        <f>IF(G22=0,"n/a",IF(AND(I22/G22&lt;1,I22/G22&gt;-1),I22/G22,"n/a"))</f>
        <v>9.1516599492471165E-2</v>
      </c>
      <c r="L22" s="116"/>
      <c r="M22" s="106">
        <f>M14+M20</f>
        <v>1035945427.98</v>
      </c>
      <c r="N22" s="116"/>
      <c r="O22" s="106">
        <f>E22-M22</f>
        <v>149720608.31999969</v>
      </c>
      <c r="Q22" s="103">
        <f>IF(M22=0,"n/a",IF(AND(O22/M22&lt;1,O22/M22&gt;-1),O22/M22,"n/a"))</f>
        <v>0.14452557468393037</v>
      </c>
      <c r="S22" s="108">
        <f>IF(E64=0,"n/a",E22/E64)</f>
        <v>1.1858873667604697</v>
      </c>
      <c r="T22" s="105"/>
      <c r="U22" s="108">
        <f>IF(G64=0,"n/a",G22/G64)</f>
        <v>1.1199846528221629</v>
      </c>
      <c r="V22" s="105"/>
      <c r="W22" s="108">
        <f>IF(M64=0,"n/a",M22/M64)</f>
        <v>1.0905161046801677</v>
      </c>
    </row>
    <row r="23" spans="2:33" ht="6.9" customHeight="1" x14ac:dyDescent="0.2">
      <c r="E23" s="106"/>
      <c r="F23" s="116"/>
      <c r="G23" s="106"/>
      <c r="H23" s="116"/>
      <c r="I23" s="106"/>
      <c r="J23" s="116"/>
      <c r="K23" s="112"/>
      <c r="L23" s="116"/>
      <c r="M23" s="106"/>
      <c r="N23" s="116"/>
      <c r="O23" s="106"/>
      <c r="Q23" s="112"/>
      <c r="S23" s="105"/>
      <c r="T23" s="105"/>
      <c r="U23" s="105"/>
      <c r="V23" s="105"/>
      <c r="W23" s="105"/>
    </row>
    <row r="24" spans="2:33" ht="12" x14ac:dyDescent="0.25">
      <c r="B24" s="100" t="s">
        <v>74</v>
      </c>
      <c r="E24" s="106"/>
      <c r="F24" s="116"/>
      <c r="G24" s="106"/>
      <c r="H24" s="116"/>
      <c r="I24" s="106"/>
      <c r="J24" s="116"/>
      <c r="K24" s="112"/>
      <c r="L24" s="116"/>
      <c r="M24" s="106"/>
      <c r="N24" s="116"/>
      <c r="O24" s="106"/>
      <c r="Q24" s="112"/>
      <c r="S24" s="105"/>
      <c r="T24" s="105"/>
      <c r="U24" s="105"/>
      <c r="V24" s="105"/>
      <c r="W24" s="105"/>
    </row>
    <row r="25" spans="2:33" x14ac:dyDescent="0.2">
      <c r="C25" s="96" t="s">
        <v>75</v>
      </c>
      <c r="E25" s="106">
        <v>7079066.9400000004</v>
      </c>
      <c r="F25" s="116"/>
      <c r="G25" s="106">
        <v>6293722.2659999998</v>
      </c>
      <c r="H25" s="116"/>
      <c r="I25" s="106">
        <f>E25-G25</f>
        <v>785344.67400000058</v>
      </c>
      <c r="J25" s="116"/>
      <c r="K25" s="103">
        <f>IF(G25=0,"n/a",IF(AND(I25/G25&lt;1,I25/G25&gt;-1),I25/G25,"n/a"))</f>
        <v>0.12478222597183805</v>
      </c>
      <c r="L25" s="116"/>
      <c r="M25" s="106">
        <v>6849727.2199999997</v>
      </c>
      <c r="N25" s="116"/>
      <c r="O25" s="106">
        <f>E25-M25</f>
        <v>229339.72000000067</v>
      </c>
      <c r="Q25" s="103">
        <f>IF(M25=0,"n/a",IF(AND(O25/M25&lt;1,O25/M25&gt;-1),O25/M25,"n/a"))</f>
        <v>3.3481584395122915E-2</v>
      </c>
      <c r="S25" s="108">
        <f>IF(E67=0,"n/a",E25/E67)</f>
        <v>0.13408016751471871</v>
      </c>
      <c r="T25" s="105"/>
      <c r="U25" s="108">
        <f>IF(G67=0,"n/a",G25/G67)</f>
        <v>0.11314148861436116</v>
      </c>
      <c r="V25" s="105"/>
      <c r="W25" s="108">
        <f>IF(M67=0,"n/a",M25/M67)</f>
        <v>0.13382236290432348</v>
      </c>
    </row>
    <row r="26" spans="2:33" x14ac:dyDescent="0.2">
      <c r="C26" s="96" t="s">
        <v>76</v>
      </c>
      <c r="E26" s="109">
        <v>13252539.93</v>
      </c>
      <c r="F26" s="113"/>
      <c r="G26" s="109">
        <v>11350043.953</v>
      </c>
      <c r="H26" s="114"/>
      <c r="I26" s="109">
        <f>E26-G26</f>
        <v>1902495.977</v>
      </c>
      <c r="J26" s="113"/>
      <c r="K26" s="110">
        <f>IF(G26=0,"n/a",IF(AND(I26/G26&lt;1,I26/G26&gt;-1),I26/G26,"n/a"))</f>
        <v>0.16762014181426491</v>
      </c>
      <c r="L26" s="115"/>
      <c r="M26" s="109">
        <v>13180715.43</v>
      </c>
      <c r="N26" s="115"/>
      <c r="O26" s="109">
        <f>E26-M26</f>
        <v>71824.5</v>
      </c>
      <c r="Q26" s="110">
        <f>IF(M26=0,"n/a",IF(AND(O26/M26&lt;1,O26/M26&gt;-1),O26/M26,"n/a"))</f>
        <v>5.4492110372494403E-3</v>
      </c>
      <c r="S26" s="111">
        <f>IF(E68=0,"n/a",E26/E68)</f>
        <v>7.970930942985506E-2</v>
      </c>
      <c r="T26" s="105"/>
      <c r="U26" s="111">
        <f>IF(G68=0,"n/a",G26/G68)</f>
        <v>7.6126855724935022E-2</v>
      </c>
      <c r="V26" s="105"/>
      <c r="W26" s="111">
        <f>IF(M68=0,"n/a",M26/M68)</f>
        <v>7.8168316559232176E-2</v>
      </c>
    </row>
    <row r="27" spans="2:33" ht="6.9" customHeight="1" x14ac:dyDescent="0.2">
      <c r="E27" s="106"/>
      <c r="F27" s="116"/>
      <c r="G27" s="106"/>
      <c r="H27" s="116"/>
      <c r="I27" s="106"/>
      <c r="J27" s="116"/>
      <c r="K27" s="112"/>
      <c r="L27" s="116"/>
      <c r="M27" s="106"/>
      <c r="N27" s="116"/>
      <c r="O27" s="106"/>
      <c r="Q27" s="112"/>
      <c r="S27" s="105"/>
      <c r="T27" s="105"/>
      <c r="U27" s="105"/>
      <c r="V27" s="105"/>
      <c r="W27" s="105"/>
    </row>
    <row r="28" spans="2:33" x14ac:dyDescent="0.2">
      <c r="C28" s="96" t="s">
        <v>77</v>
      </c>
      <c r="E28" s="109">
        <f>SUM(E25:E26)</f>
        <v>20331606.870000001</v>
      </c>
      <c r="F28" s="113"/>
      <c r="G28" s="109">
        <f>SUM(G25:G26)</f>
        <v>17643766.219000001</v>
      </c>
      <c r="H28" s="114"/>
      <c r="I28" s="109">
        <f>E28-G28</f>
        <v>2687840.6510000005</v>
      </c>
      <c r="J28" s="113"/>
      <c r="K28" s="110">
        <f>IF(G28=0,"n/a",IF(AND(I28/G28&lt;1,I28/G28&gt;-1),I28/G28,"n/a"))</f>
        <v>0.15233939384809758</v>
      </c>
      <c r="L28" s="115"/>
      <c r="M28" s="109">
        <f>SUM(M25:M26)</f>
        <v>20030442.649999999</v>
      </c>
      <c r="N28" s="115"/>
      <c r="O28" s="109">
        <f>E28-M28</f>
        <v>301164.22000000253</v>
      </c>
      <c r="Q28" s="110">
        <f>IF(M28=0,"n/a",IF(AND(O28/M28&lt;1,O28/M28&gt;-1),O28/M28,"n/a"))</f>
        <v>1.5035325242799992E-2</v>
      </c>
      <c r="S28" s="111">
        <f>IF(E70=0,"n/a",E28/E70)</f>
        <v>9.2813742730805768E-2</v>
      </c>
      <c r="T28" s="105"/>
      <c r="U28" s="111">
        <f>IF(G70=0,"n/a",G28/G70)</f>
        <v>8.6184519206885399E-2</v>
      </c>
      <c r="V28" s="105"/>
      <c r="W28" s="111">
        <f>IF(M70=0,"n/a",M28/M70)</f>
        <v>9.1128286196839645E-2</v>
      </c>
    </row>
    <row r="29" spans="2:33" ht="6.9" customHeight="1" x14ac:dyDescent="0.2">
      <c r="E29" s="106"/>
      <c r="F29" s="116"/>
      <c r="G29" s="106"/>
      <c r="H29" s="116"/>
      <c r="I29" s="106"/>
      <c r="J29" s="116"/>
      <c r="K29" s="112"/>
      <c r="L29" s="116"/>
      <c r="M29" s="106"/>
      <c r="N29" s="116"/>
      <c r="O29" s="106"/>
      <c r="Q29" s="112"/>
      <c r="S29" s="105"/>
      <c r="T29" s="105"/>
      <c r="U29" s="105"/>
      <c r="V29" s="105"/>
      <c r="W29" s="105"/>
    </row>
    <row r="30" spans="2:33" x14ac:dyDescent="0.2">
      <c r="C30" s="96" t="s">
        <v>78</v>
      </c>
      <c r="E30" s="106">
        <f>E22+E28</f>
        <v>1205997643.1699996</v>
      </c>
      <c r="F30" s="116"/>
      <c r="G30" s="106">
        <f>G22+G28</f>
        <v>1103899382.3510001</v>
      </c>
      <c r="H30" s="116"/>
      <c r="I30" s="106">
        <f>E30-G30</f>
        <v>102098260.81899953</v>
      </c>
      <c r="J30" s="116"/>
      <c r="K30" s="103">
        <f>IF(G30=0,"n/a",IF(AND(I30/G30&lt;1,I30/G30&gt;-1),I30/G30,"n/a"))</f>
        <v>9.2488738060128722E-2</v>
      </c>
      <c r="L30" s="116"/>
      <c r="M30" s="106">
        <f>M22+M28</f>
        <v>1055975870.63</v>
      </c>
      <c r="N30" s="116"/>
      <c r="O30" s="106">
        <f>E30-M30</f>
        <v>150021772.5399996</v>
      </c>
      <c r="Q30" s="103">
        <f>IF(M30=0,"n/a",IF(AND(O30/M30&lt;1,O30/M30&gt;-1),O30/M30,"n/a"))</f>
        <v>0.14206931873405018</v>
      </c>
      <c r="S30" s="104">
        <f>IF(E72=0,"n/a",E30/E72)</f>
        <v>0.98943787701810182</v>
      </c>
      <c r="T30" s="105"/>
      <c r="U30" s="104">
        <f>IF(G72=0,"n/a",G30/G72)</f>
        <v>0.93980460639198349</v>
      </c>
      <c r="V30" s="105"/>
      <c r="W30" s="104">
        <f>IF(M72=0,"n/a",M30/M72)</f>
        <v>0.90272576805124771</v>
      </c>
    </row>
    <row r="31" spans="2:33" ht="6.9" customHeight="1" x14ac:dyDescent="0.2">
      <c r="E31" s="106"/>
      <c r="F31" s="116"/>
      <c r="G31" s="106"/>
      <c r="H31" s="116"/>
      <c r="I31" s="106"/>
      <c r="J31" s="116"/>
      <c r="K31" s="112"/>
      <c r="L31" s="116"/>
      <c r="M31" s="106"/>
      <c r="N31" s="116"/>
      <c r="O31" s="106"/>
      <c r="Q31" s="112"/>
      <c r="S31" s="117"/>
      <c r="T31" s="117"/>
      <c r="U31" s="117"/>
      <c r="V31" s="117"/>
      <c r="W31" s="117"/>
    </row>
    <row r="32" spans="2:33" x14ac:dyDescent="0.2">
      <c r="B32" s="96" t="s">
        <v>52</v>
      </c>
      <c r="E32" s="106">
        <v>-19569409.940000001</v>
      </c>
      <c r="F32" s="116"/>
      <c r="G32" s="106">
        <v>-14617104.085000001</v>
      </c>
      <c r="H32" s="116"/>
      <c r="I32" s="106">
        <f>E32-G32</f>
        <v>-4952305.8550000004</v>
      </c>
      <c r="J32" s="116"/>
      <c r="K32" s="103">
        <f>IF(G32=0,"n/a",IF(AND(I32/G32&lt;1,I32/G32&gt;-1),I32/G32,"n/a"))</f>
        <v>0.3388021201875433</v>
      </c>
      <c r="L32" s="116"/>
      <c r="M32" s="106">
        <v>-1552668.79</v>
      </c>
      <c r="N32" s="116"/>
      <c r="O32" s="106">
        <f>E32-M32</f>
        <v>-18016741.150000002</v>
      </c>
      <c r="Q32" s="103" t="str">
        <f>IF(M32=0,"n/a",IF(AND(O32/M32&lt;1,O32/M32&gt;-1),O32/M32,"n/a"))</f>
        <v>n/a</v>
      </c>
      <c r="S32" s="117"/>
      <c r="T32" s="117"/>
      <c r="U32" s="117"/>
      <c r="V32" s="117"/>
      <c r="W32" s="117"/>
    </row>
    <row r="33" spans="2:23" x14ac:dyDescent="0.2">
      <c r="B33" s="96" t="s">
        <v>79</v>
      </c>
      <c r="E33" s="109">
        <v>23207985.93</v>
      </c>
      <c r="F33" s="113"/>
      <c r="G33" s="109">
        <v>19560321.327</v>
      </c>
      <c r="H33" s="114"/>
      <c r="I33" s="109">
        <f>E33-G33</f>
        <v>3647664.6030000001</v>
      </c>
      <c r="J33" s="113"/>
      <c r="K33" s="110">
        <f>IF(G33=0,"n/a",IF(AND(I33/G33&lt;1,I33/G33&gt;-1),I33/G33,"n/a"))</f>
        <v>0.18648285690301841</v>
      </c>
      <c r="L33" s="115"/>
      <c r="M33" s="109">
        <v>12994609.439999999</v>
      </c>
      <c r="N33" s="115"/>
      <c r="O33" s="109">
        <f>E33-M33</f>
        <v>10213376.49</v>
      </c>
      <c r="Q33" s="110">
        <f>IF(M33=0,"n/a",IF(AND(O33/M33&lt;1,O33/M33&gt;-1),O33/M33,"n/a"))</f>
        <v>0.7859702546012034</v>
      </c>
    </row>
    <row r="34" spans="2:23" ht="6.9" customHeight="1" x14ac:dyDescent="0.2">
      <c r="E34" s="106"/>
      <c r="F34" s="118"/>
      <c r="G34" s="106"/>
      <c r="H34" s="118"/>
      <c r="I34" s="106"/>
      <c r="J34" s="118"/>
      <c r="K34" s="119"/>
      <c r="L34" s="118"/>
      <c r="M34" s="106"/>
      <c r="N34" s="118"/>
      <c r="O34" s="106"/>
      <c r="Q34" s="119"/>
      <c r="S34" s="117"/>
      <c r="T34" s="117"/>
      <c r="U34" s="117"/>
      <c r="V34" s="117"/>
      <c r="W34" s="117"/>
    </row>
    <row r="35" spans="2:23" ht="12" thickBot="1" x14ac:dyDescent="0.25">
      <c r="C35" s="96" t="s">
        <v>80</v>
      </c>
      <c r="E35" s="120">
        <f>SUM(E30:E33)</f>
        <v>1209636219.1599996</v>
      </c>
      <c r="F35" s="121"/>
      <c r="G35" s="120">
        <f>SUM(G30:G33)</f>
        <v>1108842599.5929999</v>
      </c>
      <c r="H35" s="121"/>
      <c r="I35" s="120">
        <f>E35-G35</f>
        <v>100793619.56699967</v>
      </c>
      <c r="J35" s="121"/>
      <c r="K35" s="122">
        <f>IF(G35=0,"n/a",IF(AND(I35/G35&lt;1,I35/G35&gt;-1),I35/G35,"n/a"))</f>
        <v>9.0899844219545597E-2</v>
      </c>
      <c r="L35" s="121"/>
      <c r="M35" s="120">
        <f>SUM(M30:M33)</f>
        <v>1067417811.2800001</v>
      </c>
      <c r="N35" s="121"/>
      <c r="O35" s="120">
        <f>E35-M35</f>
        <v>142218407.87999952</v>
      </c>
      <c r="Q35" s="122">
        <f>IF(M35=0,"n/a",IF(AND(O35/M35&lt;1,O35/M35&gt;-1),O35/M35,"n/a"))</f>
        <v>0.1332359329000305</v>
      </c>
    </row>
    <row r="36" spans="2:23" ht="12" thickTop="1" x14ac:dyDescent="0.2">
      <c r="E36" s="123"/>
      <c r="F36" s="124"/>
      <c r="G36" s="123"/>
      <c r="H36" s="125"/>
      <c r="I36" s="123"/>
      <c r="J36" s="125"/>
      <c r="K36" s="125"/>
      <c r="L36" s="125"/>
      <c r="M36" s="123"/>
      <c r="N36" s="125"/>
      <c r="O36" s="123"/>
    </row>
    <row r="37" spans="2:23" x14ac:dyDescent="0.2">
      <c r="C37" s="126" t="s">
        <v>218</v>
      </c>
      <c r="E37" s="101">
        <v>56271899.030000001</v>
      </c>
      <c r="F37" s="101"/>
      <c r="G37" s="101">
        <v>48294806.883000001</v>
      </c>
      <c r="H37" s="125"/>
      <c r="I37" s="123"/>
      <c r="J37" s="125"/>
      <c r="K37" s="125"/>
      <c r="L37" s="125"/>
      <c r="M37" s="127">
        <v>48455397.530000001</v>
      </c>
      <c r="N37" s="125"/>
      <c r="O37" s="123"/>
    </row>
    <row r="38" spans="2:23" x14ac:dyDescent="0.2">
      <c r="C38" s="126" t="s">
        <v>219</v>
      </c>
      <c r="E38" s="101">
        <v>485021282.72000003</v>
      </c>
      <c r="F38" s="101"/>
      <c r="G38" s="101">
        <v>0</v>
      </c>
      <c r="H38" s="125"/>
      <c r="I38" s="123"/>
      <c r="J38" s="125"/>
      <c r="K38" s="125"/>
      <c r="L38" s="125"/>
      <c r="M38" s="127"/>
      <c r="N38" s="125"/>
      <c r="O38" s="123"/>
    </row>
    <row r="39" spans="2:23" x14ac:dyDescent="0.2">
      <c r="C39" s="126" t="s">
        <v>220</v>
      </c>
      <c r="E39" s="101">
        <v>5078493.93</v>
      </c>
      <c r="F39" s="101"/>
      <c r="G39" s="101">
        <v>0</v>
      </c>
      <c r="H39" s="125"/>
      <c r="I39" s="123"/>
      <c r="J39" s="125"/>
      <c r="K39" s="125"/>
      <c r="L39" s="125"/>
      <c r="M39" s="127"/>
      <c r="N39" s="125"/>
      <c r="O39" s="123"/>
    </row>
    <row r="40" spans="2:23" x14ac:dyDescent="0.2">
      <c r="C40" s="126" t="s">
        <v>221</v>
      </c>
      <c r="E40" s="101">
        <v>24917938.239999998</v>
      </c>
      <c r="F40" s="101"/>
      <c r="G40" s="101">
        <v>0</v>
      </c>
      <c r="H40" s="125"/>
      <c r="I40" s="123"/>
      <c r="J40" s="125"/>
      <c r="K40" s="125"/>
      <c r="L40" s="125"/>
      <c r="M40" s="127"/>
      <c r="N40" s="125"/>
      <c r="O40" s="123"/>
    </row>
    <row r="41" spans="2:23" x14ac:dyDescent="0.2">
      <c r="C41" s="187" t="s">
        <v>222</v>
      </c>
      <c r="D41" s="187"/>
      <c r="E41" s="188">
        <v>21812022.07</v>
      </c>
      <c r="F41" s="189"/>
      <c r="G41" s="188">
        <v>19460870.993999999</v>
      </c>
      <c r="I41" s="128"/>
      <c r="M41" s="127">
        <v>19757735.510000002</v>
      </c>
      <c r="N41" s="129"/>
      <c r="O41" s="130"/>
    </row>
    <row r="42" spans="2:23" x14ac:dyDescent="0.2">
      <c r="C42" s="187" t="s">
        <v>223</v>
      </c>
      <c r="D42" s="187"/>
      <c r="E42" s="188">
        <v>3158043.96</v>
      </c>
      <c r="F42" s="189"/>
      <c r="G42" s="188">
        <v>3127069.9010000001</v>
      </c>
      <c r="I42" s="128"/>
      <c r="M42" s="127">
        <v>5043097.24</v>
      </c>
      <c r="N42" s="129"/>
      <c r="O42" s="130"/>
    </row>
    <row r="43" spans="2:23" x14ac:dyDescent="0.2">
      <c r="C43" s="187" t="s">
        <v>224</v>
      </c>
      <c r="D43" s="187"/>
      <c r="E43" s="188">
        <v>22473621.239999998</v>
      </c>
      <c r="F43" s="189"/>
      <c r="G43" s="188">
        <v>22143914.585999999</v>
      </c>
      <c r="I43" s="128"/>
      <c r="M43" s="127">
        <v>19990793.940000001</v>
      </c>
      <c r="N43" s="129"/>
      <c r="O43" s="130"/>
    </row>
    <row r="44" spans="2:23" x14ac:dyDescent="0.2">
      <c r="C44" s="187" t="s">
        <v>225</v>
      </c>
      <c r="D44" s="187"/>
      <c r="E44" s="188">
        <v>20285534.059999999</v>
      </c>
      <c r="F44" s="189"/>
      <c r="G44" s="188">
        <v>0</v>
      </c>
      <c r="I44" s="128"/>
      <c r="M44" s="127">
        <v>0</v>
      </c>
      <c r="N44" s="129"/>
      <c r="O44" s="130"/>
    </row>
    <row r="45" spans="2:23" x14ac:dyDescent="0.2">
      <c r="C45" s="187" t="s">
        <v>226</v>
      </c>
      <c r="D45" s="187"/>
      <c r="E45" s="188">
        <v>23647777.190000001</v>
      </c>
      <c r="F45" s="189"/>
      <c r="G45" s="188">
        <v>22105152.375</v>
      </c>
      <c r="I45" s="128"/>
      <c r="M45" s="127">
        <v>19289340.800000001</v>
      </c>
      <c r="N45" s="129"/>
      <c r="O45" s="130"/>
    </row>
    <row r="46" spans="2:23" x14ac:dyDescent="0.2">
      <c r="C46" s="187" t="s">
        <v>227</v>
      </c>
      <c r="D46" s="187"/>
      <c r="E46" s="188">
        <v>0</v>
      </c>
      <c r="F46" s="189"/>
      <c r="G46" s="188">
        <v>0</v>
      </c>
      <c r="I46" s="128"/>
      <c r="M46" s="127">
        <v>-392008.93</v>
      </c>
      <c r="N46" s="129"/>
      <c r="O46" s="130"/>
    </row>
    <row r="47" spans="2:23" x14ac:dyDescent="0.2">
      <c r="C47" s="187" t="s">
        <v>228</v>
      </c>
      <c r="D47" s="187"/>
      <c r="E47" s="188">
        <v>3079668.28</v>
      </c>
      <c r="F47" s="189"/>
      <c r="G47" s="188">
        <v>0</v>
      </c>
      <c r="I47" s="128"/>
      <c r="M47" s="127">
        <v>-7490132.5999999996</v>
      </c>
      <c r="N47" s="129"/>
      <c r="O47" s="130"/>
    </row>
    <row r="48" spans="2:23" x14ac:dyDescent="0.2">
      <c r="C48" s="187" t="s">
        <v>229</v>
      </c>
      <c r="D48" s="187"/>
      <c r="E48" s="188">
        <v>-1314256.83</v>
      </c>
      <c r="F48" s="189"/>
      <c r="G48" s="188">
        <v>0</v>
      </c>
      <c r="I48" s="128"/>
      <c r="M48" s="127">
        <v>-1263822.1100000001</v>
      </c>
      <c r="N48" s="129"/>
      <c r="O48" s="130"/>
    </row>
    <row r="49" spans="1:23" x14ac:dyDescent="0.2">
      <c r="C49" s="187"/>
      <c r="D49" s="187"/>
      <c r="E49" s="190"/>
      <c r="F49" s="187"/>
      <c r="G49" s="187"/>
      <c r="M49" s="106"/>
    </row>
    <row r="50" spans="1:23" ht="13.2" x14ac:dyDescent="0.25">
      <c r="A50" s="95" t="s">
        <v>81</v>
      </c>
      <c r="C50" s="187"/>
      <c r="D50" s="187"/>
      <c r="E50" s="191"/>
      <c r="F50" s="187"/>
      <c r="G50" s="187"/>
    </row>
    <row r="51" spans="1:23" ht="12" x14ac:dyDescent="0.25">
      <c r="B51" s="100" t="s">
        <v>82</v>
      </c>
      <c r="C51" s="187"/>
      <c r="D51" s="187"/>
      <c r="E51" s="191"/>
      <c r="F51" s="187"/>
      <c r="G51" s="187"/>
    </row>
    <row r="52" spans="1:23" x14ac:dyDescent="0.2">
      <c r="C52" s="187" t="s">
        <v>65</v>
      </c>
      <c r="D52" s="187"/>
      <c r="E52" s="192">
        <v>632145032</v>
      </c>
      <c r="F52" s="187"/>
      <c r="G52" s="193">
        <v>630349995</v>
      </c>
      <c r="H52" s="133"/>
      <c r="I52" s="132">
        <f>E52-G52</f>
        <v>1795037</v>
      </c>
      <c r="K52" s="103">
        <f>IF(G52=0,"n/a",IF(AND(I52/G52&lt;1,I52/G52&gt;-1),I52/G52,"n/a"))</f>
        <v>2.8476830558236141E-3</v>
      </c>
      <c r="M52" s="131">
        <v>611027742</v>
      </c>
      <c r="N52" s="133"/>
      <c r="O52" s="132">
        <f>E52-M52</f>
        <v>21117290</v>
      </c>
      <c r="Q52" s="103">
        <f>IF(M52=0,"n/a",IF(AND(O52/M52&lt;1,O52/M52&gt;-1),O52/M52,"n/a"))</f>
        <v>3.4560280243380502E-2</v>
      </c>
    </row>
    <row r="53" spans="1:23" x14ac:dyDescent="0.2">
      <c r="C53" s="187" t="s">
        <v>66</v>
      </c>
      <c r="D53" s="187"/>
      <c r="E53" s="192">
        <v>294879087</v>
      </c>
      <c r="F53" s="187"/>
      <c r="G53" s="193">
        <v>281393665</v>
      </c>
      <c r="H53" s="133"/>
      <c r="I53" s="132">
        <f>E53-G53</f>
        <v>13485422</v>
      </c>
      <c r="K53" s="103">
        <f>IF(G53=0,"n/a",IF(AND(I53/G53&lt;1,I53/G53&gt;-1),I53/G53,"n/a"))</f>
        <v>4.7923687265667474E-2</v>
      </c>
      <c r="M53" s="131">
        <v>270021761</v>
      </c>
      <c r="N53" s="133"/>
      <c r="O53" s="132">
        <f>E53-M53</f>
        <v>24857326</v>
      </c>
      <c r="Q53" s="103">
        <f>IF(M53=0,"n/a",IF(AND(O53/M53&lt;1,O53/M53&gt;-1),O53/M53,"n/a"))</f>
        <v>9.2056750937195758E-2</v>
      </c>
    </row>
    <row r="54" spans="1:23" x14ac:dyDescent="0.2">
      <c r="C54" s="187" t="s">
        <v>67</v>
      </c>
      <c r="D54" s="187"/>
      <c r="E54" s="194">
        <v>23466787</v>
      </c>
      <c r="F54" s="187"/>
      <c r="G54" s="194">
        <v>22721726</v>
      </c>
      <c r="H54" s="133"/>
      <c r="I54" s="134">
        <f>E54-G54</f>
        <v>745061</v>
      </c>
      <c r="K54" s="110">
        <f>IF(G54=0,"n/a",IF(AND(I54/G54&lt;1,I54/G54&gt;-1),I54/G54,"n/a"))</f>
        <v>3.2790686763848838E-2</v>
      </c>
      <c r="M54" s="134">
        <v>22794083</v>
      </c>
      <c r="N54" s="133"/>
      <c r="O54" s="134">
        <f>E54-M54</f>
        <v>672704</v>
      </c>
      <c r="Q54" s="110">
        <f>IF(M54=0,"n/a",IF(AND(O54/M54&lt;1,O54/M54&gt;-1),O54/M54,"n/a"))</f>
        <v>2.951222034244589E-2</v>
      </c>
    </row>
    <row r="55" spans="1:23" ht="6.9" customHeight="1" x14ac:dyDescent="0.2">
      <c r="C55" s="187"/>
      <c r="D55" s="187"/>
      <c r="E55" s="193"/>
      <c r="F55" s="187"/>
      <c r="G55" s="193"/>
      <c r="I55" s="132"/>
      <c r="K55" s="112"/>
      <c r="M55" s="132"/>
      <c r="O55" s="132"/>
      <c r="Q55" s="112"/>
      <c r="S55" s="117"/>
      <c r="T55" s="117"/>
      <c r="U55" s="117"/>
      <c r="V55" s="117"/>
      <c r="W55" s="117"/>
    </row>
    <row r="56" spans="1:23" x14ac:dyDescent="0.2">
      <c r="C56" s="187" t="s">
        <v>68</v>
      </c>
      <c r="D56" s="187"/>
      <c r="E56" s="193">
        <f>SUM(E52:E54)</f>
        <v>950490906</v>
      </c>
      <c r="F56" s="187"/>
      <c r="G56" s="193">
        <f>SUM(G52:G54)</f>
        <v>934465386</v>
      </c>
      <c r="H56" s="133"/>
      <c r="I56" s="132">
        <f>E56-G56</f>
        <v>16025520</v>
      </c>
      <c r="K56" s="103">
        <f>IF(G56=0,"n/a",IF(AND(I56/G56&lt;1,I56/G56&gt;-1),I56/G56,"n/a"))</f>
        <v>1.7149399260894614E-2</v>
      </c>
      <c r="M56" s="132">
        <f>SUM(M52:M54)</f>
        <v>903843586</v>
      </c>
      <c r="N56" s="133"/>
      <c r="O56" s="132">
        <f>E56-M56</f>
        <v>46647320</v>
      </c>
      <c r="Q56" s="103">
        <f>IF(M56=0,"n/a",IF(AND(O56/M56&lt;1,O56/M56&gt;-1),O56/M56,"n/a"))</f>
        <v>5.160994747602269E-2</v>
      </c>
    </row>
    <row r="57" spans="1:23" ht="6.9" customHeight="1" x14ac:dyDescent="0.2">
      <c r="C57" s="187"/>
      <c r="D57" s="187"/>
      <c r="E57" s="193"/>
      <c r="F57" s="187"/>
      <c r="G57" s="193"/>
      <c r="I57" s="132"/>
      <c r="K57" s="112"/>
      <c r="M57" s="132"/>
      <c r="O57" s="132"/>
      <c r="Q57" s="112"/>
      <c r="S57" s="117"/>
      <c r="T57" s="117"/>
      <c r="U57" s="117"/>
      <c r="V57" s="117"/>
      <c r="W57" s="117"/>
    </row>
    <row r="58" spans="1:23" ht="12" x14ac:dyDescent="0.25">
      <c r="B58" s="100" t="s">
        <v>83</v>
      </c>
      <c r="E58" s="132"/>
      <c r="G58" s="132"/>
      <c r="H58" s="133"/>
      <c r="I58" s="132"/>
      <c r="K58" s="112"/>
      <c r="M58" s="132"/>
      <c r="N58" s="133"/>
      <c r="O58" s="132"/>
      <c r="Q58" s="112"/>
    </row>
    <row r="59" spans="1:23" x14ac:dyDescent="0.2">
      <c r="C59" s="96" t="s">
        <v>70</v>
      </c>
      <c r="E59" s="131">
        <v>45989056</v>
      </c>
      <c r="G59" s="132">
        <v>33546792</v>
      </c>
      <c r="H59" s="133"/>
      <c r="I59" s="132">
        <f>E59-G59</f>
        <v>12442264</v>
      </c>
      <c r="K59" s="103">
        <f>IF(G59=0,"n/a",IF(AND(I59/G59&lt;1,I59/G59&gt;-1),I59/G59,"n/a"))</f>
        <v>0.37089281144975056</v>
      </c>
      <c r="M59" s="131">
        <v>42025871</v>
      </c>
      <c r="N59" s="133"/>
      <c r="O59" s="132">
        <f>E59-M59</f>
        <v>3963185</v>
      </c>
      <c r="Q59" s="103">
        <f>IF(M59=0,"n/a",IF(AND(O59/M59&lt;1,O59/M59&gt;-1),O59/M59,"n/a"))</f>
        <v>9.430345893366493E-2</v>
      </c>
    </row>
    <row r="60" spans="1:23" x14ac:dyDescent="0.2">
      <c r="C60" s="96" t="s">
        <v>71</v>
      </c>
      <c r="E60" s="134">
        <v>3333401</v>
      </c>
      <c r="G60" s="134">
        <v>1872198</v>
      </c>
      <c r="H60" s="133"/>
      <c r="I60" s="134">
        <f>E60-G60</f>
        <v>1461203</v>
      </c>
      <c r="K60" s="110">
        <f>IF(G60=0,"n/a",IF(AND(I60/G60&lt;1,I60/G60&gt;-1),I60/G60,"n/a"))</f>
        <v>0.78047460792074341</v>
      </c>
      <c r="M60" s="134">
        <v>4089396</v>
      </c>
      <c r="N60" s="133"/>
      <c r="O60" s="134">
        <f>E60-M60</f>
        <v>-755995</v>
      </c>
      <c r="Q60" s="110">
        <f>IF(M60=0,"n/a",IF(AND(O60/M60&lt;1,O60/M60&gt;-1),O60/M60,"n/a"))</f>
        <v>-0.18486715397579495</v>
      </c>
    </row>
    <row r="61" spans="1:23" ht="6.9" customHeight="1" x14ac:dyDescent="0.2">
      <c r="E61" s="132"/>
      <c r="G61" s="132"/>
      <c r="I61" s="132"/>
      <c r="K61" s="112"/>
      <c r="M61" s="132"/>
      <c r="O61" s="132"/>
      <c r="Q61" s="112"/>
      <c r="S61" s="117"/>
      <c r="T61" s="117"/>
      <c r="U61" s="117"/>
      <c r="V61" s="117"/>
      <c r="W61" s="117"/>
    </row>
    <row r="62" spans="1:23" x14ac:dyDescent="0.2">
      <c r="C62" s="96" t="s">
        <v>72</v>
      </c>
      <c r="E62" s="134">
        <f>SUM(E59:E60)</f>
        <v>49322457</v>
      </c>
      <c r="G62" s="134">
        <f>SUM(G59:G60)</f>
        <v>35418990</v>
      </c>
      <c r="H62" s="133"/>
      <c r="I62" s="134">
        <f>E62-G62</f>
        <v>13903467</v>
      </c>
      <c r="K62" s="110">
        <f>IF(G62=0,"n/a",IF(AND(I62/G62&lt;1,I62/G62&gt;-1),I62/G62,"n/a"))</f>
        <v>0.3925427291969647</v>
      </c>
      <c r="M62" s="134">
        <f>SUM(M59:M60)</f>
        <v>46115267</v>
      </c>
      <c r="N62" s="133"/>
      <c r="O62" s="134">
        <f>E62-M62</f>
        <v>3207190</v>
      </c>
      <c r="Q62" s="110">
        <f>IF(M62=0,"n/a",IF(AND(O62/M62&lt;1,O62/M62&gt;-1),O62/M62,"n/a"))</f>
        <v>6.9547249937856812E-2</v>
      </c>
    </row>
    <row r="63" spans="1:23" ht="6.9" customHeight="1" x14ac:dyDescent="0.2">
      <c r="E63" s="132"/>
      <c r="G63" s="132"/>
      <c r="I63" s="132"/>
      <c r="K63" s="112"/>
      <c r="M63" s="132"/>
      <c r="O63" s="132"/>
      <c r="Q63" s="112"/>
      <c r="S63" s="117"/>
      <c r="T63" s="117"/>
      <c r="U63" s="117"/>
      <c r="V63" s="117"/>
      <c r="W63" s="117"/>
    </row>
    <row r="64" spans="1:23" x14ac:dyDescent="0.2">
      <c r="C64" s="96" t="s">
        <v>84</v>
      </c>
      <c r="E64" s="132">
        <f>E56+E62</f>
        <v>999813363</v>
      </c>
      <c r="G64" s="132">
        <f>G56+G62</f>
        <v>969884376</v>
      </c>
      <c r="H64" s="133"/>
      <c r="I64" s="132">
        <f>E64-G64</f>
        <v>29928987</v>
      </c>
      <c r="K64" s="103">
        <f>IF(G64=0,"n/a",IF(AND(I64/G64&lt;1,I64/G64&gt;-1),I64/G64,"n/a"))</f>
        <v>3.0858304083042576E-2</v>
      </c>
      <c r="M64" s="132">
        <f>M56+M62</f>
        <v>949958853</v>
      </c>
      <c r="N64" s="133"/>
      <c r="O64" s="132">
        <f>E64-M64</f>
        <v>49854510</v>
      </c>
      <c r="Q64" s="103">
        <f>IF(M64=0,"n/a",IF(AND(O64/M64&lt;1,O64/M64&gt;-1),O64/M64,"n/a"))</f>
        <v>5.2480704656373153E-2</v>
      </c>
    </row>
    <row r="65" spans="1:23" ht="6.9" customHeight="1" x14ac:dyDescent="0.2">
      <c r="E65" s="132"/>
      <c r="G65" s="132"/>
      <c r="I65" s="132"/>
      <c r="K65" s="112"/>
      <c r="M65" s="132"/>
      <c r="O65" s="132"/>
      <c r="Q65" s="112"/>
      <c r="S65" s="117"/>
      <c r="T65" s="117"/>
      <c r="U65" s="117"/>
      <c r="V65" s="117"/>
      <c r="W65" s="117"/>
    </row>
    <row r="66" spans="1:23" ht="12" x14ac:dyDescent="0.25">
      <c r="B66" s="100" t="s">
        <v>85</v>
      </c>
      <c r="E66" s="132"/>
      <c r="G66" s="132"/>
      <c r="H66" s="133"/>
      <c r="I66" s="132"/>
      <c r="K66" s="112"/>
      <c r="M66" s="132"/>
      <c r="N66" s="133"/>
      <c r="O66" s="132"/>
      <c r="Q66" s="112"/>
    </row>
    <row r="67" spans="1:23" x14ac:dyDescent="0.2">
      <c r="C67" s="96" t="s">
        <v>75</v>
      </c>
      <c r="E67" s="131">
        <v>52797271</v>
      </c>
      <c r="G67" s="132">
        <v>55627006</v>
      </c>
      <c r="H67" s="133"/>
      <c r="I67" s="132">
        <f>E67-G67</f>
        <v>-2829735</v>
      </c>
      <c r="K67" s="103">
        <f>IF(G67=0,"n/a",IF(AND(I67/G67&lt;1,I67/G67&gt;-1),I67/G67,"n/a"))</f>
        <v>-5.0869805935627739E-2</v>
      </c>
      <c r="M67" s="131">
        <v>51185221</v>
      </c>
      <c r="N67" s="133"/>
      <c r="O67" s="132">
        <f>E67-M67</f>
        <v>1612050</v>
      </c>
      <c r="Q67" s="103">
        <f>IF(M67=0,"n/a",IF(AND(O67/M67&lt;1,O67/M67&gt;-1),O67/M67,"n/a"))</f>
        <v>3.1494442507144789E-2</v>
      </c>
    </row>
    <row r="68" spans="1:23" x14ac:dyDescent="0.2">
      <c r="C68" s="96" t="s">
        <v>76</v>
      </c>
      <c r="E68" s="134">
        <v>166260880</v>
      </c>
      <c r="G68" s="134">
        <v>149093823</v>
      </c>
      <c r="H68" s="133"/>
      <c r="I68" s="134">
        <f>E68-G68</f>
        <v>17167057</v>
      </c>
      <c r="K68" s="110">
        <f>IF(G68=0,"n/a",IF(AND(I68/G68&lt;1,I68/G68&gt;-1),I68/G68,"n/a"))</f>
        <v>0.11514264410538323</v>
      </c>
      <c r="M68" s="134">
        <v>168619666</v>
      </c>
      <c r="N68" s="133"/>
      <c r="O68" s="134">
        <f>E68-M68</f>
        <v>-2358786</v>
      </c>
      <c r="Q68" s="110">
        <f>IF(M68=0,"n/a",IF(AND(O68/M68&lt;1,O68/M68&gt;-1),O68/M68,"n/a"))</f>
        <v>-1.3988795352020208E-2</v>
      </c>
    </row>
    <row r="69" spans="1:23" ht="6.9" customHeight="1" x14ac:dyDescent="0.2">
      <c r="E69" s="132"/>
      <c r="G69" s="132"/>
      <c r="I69" s="132"/>
      <c r="K69" s="112"/>
      <c r="M69" s="132"/>
      <c r="O69" s="132"/>
      <c r="Q69" s="112"/>
      <c r="S69" s="117"/>
      <c r="T69" s="117"/>
      <c r="U69" s="117"/>
      <c r="V69" s="117"/>
      <c r="W69" s="117"/>
    </row>
    <row r="70" spans="1:23" x14ac:dyDescent="0.2">
      <c r="C70" s="96" t="s">
        <v>77</v>
      </c>
      <c r="E70" s="134">
        <f>SUM(E67:E68)</f>
        <v>219058151</v>
      </c>
      <c r="G70" s="134">
        <f>SUM(G67:G68)</f>
        <v>204720829</v>
      </c>
      <c r="H70" s="133"/>
      <c r="I70" s="134">
        <f>E70-G70</f>
        <v>14337322</v>
      </c>
      <c r="K70" s="110">
        <f>IF(G70=0,"n/a",IF(AND(I70/G70&lt;1,I70/G70&gt;-1),I70/G70,"n/a"))</f>
        <v>7.0033528439844298E-2</v>
      </c>
      <c r="M70" s="134">
        <f>SUM(M67:M68)</f>
        <v>219804887</v>
      </c>
      <c r="N70" s="133"/>
      <c r="O70" s="134">
        <f>E70-M70</f>
        <v>-746736</v>
      </c>
      <c r="Q70" s="110">
        <f>IF(M70=0,"n/a",IF(AND(O70/M70&lt;1,O70/M70&gt;-1),O70/M70,"n/a"))</f>
        <v>-3.3972675047939222E-3</v>
      </c>
    </row>
    <row r="71" spans="1:23" ht="6.9" customHeight="1" x14ac:dyDescent="0.2">
      <c r="E71" s="132"/>
      <c r="G71" s="132"/>
      <c r="I71" s="132"/>
      <c r="K71" s="112"/>
      <c r="M71" s="132"/>
      <c r="O71" s="132"/>
      <c r="Q71" s="112"/>
      <c r="S71" s="117"/>
      <c r="T71" s="117"/>
      <c r="U71" s="117"/>
      <c r="V71" s="117"/>
      <c r="W71" s="117"/>
    </row>
    <row r="72" spans="1:23" ht="12" thickBot="1" x14ac:dyDescent="0.25">
      <c r="C72" s="96" t="s">
        <v>86</v>
      </c>
      <c r="E72" s="135">
        <f>E64+E70</f>
        <v>1218871514</v>
      </c>
      <c r="G72" s="135">
        <f>G64+G70</f>
        <v>1174605205</v>
      </c>
      <c r="H72" s="133"/>
      <c r="I72" s="135">
        <f>E72-G72</f>
        <v>44266309</v>
      </c>
      <c r="K72" s="122">
        <f>IF(G72=0,"n/a",IF(AND(I72/G72&lt;1,I72/G72&gt;-1),I72/G72,"n/a"))</f>
        <v>3.7686116842977894E-2</v>
      </c>
      <c r="M72" s="135">
        <f>M64+M70</f>
        <v>1169763740</v>
      </c>
      <c r="N72" s="133"/>
      <c r="O72" s="135">
        <f>E72-M72</f>
        <v>49107774</v>
      </c>
      <c r="Q72" s="122">
        <f>IF(M72=0,"n/a",IF(AND(O72/M72&lt;1,O72/M72&gt;-1),O72/M72,"n/a"))</f>
        <v>4.1980933688370269E-2</v>
      </c>
    </row>
    <row r="73" spans="1:23" ht="12" thickTop="1" x14ac:dyDescent="0.2"/>
    <row r="74" spans="1:23" ht="12.75" customHeight="1" x14ac:dyDescent="0.25">
      <c r="A74" s="96" t="s">
        <v>32</v>
      </c>
      <c r="C74" s="136" t="s">
        <v>87</v>
      </c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</row>
    <row r="75" spans="1:23" x14ac:dyDescent="0.2">
      <c r="A75" s="96" t="s">
        <v>32</v>
      </c>
    </row>
    <row r="76" spans="1:23" x14ac:dyDescent="0.2">
      <c r="A76" s="96" t="s">
        <v>32</v>
      </c>
    </row>
    <row r="77" spans="1:23" x14ac:dyDescent="0.2">
      <c r="A77" s="96" t="s">
        <v>32</v>
      </c>
    </row>
    <row r="78" spans="1:23" x14ac:dyDescent="0.2">
      <c r="A78" s="96" t="s">
        <v>32</v>
      </c>
    </row>
    <row r="79" spans="1:23" x14ac:dyDescent="0.2">
      <c r="A79" s="96" t="s">
        <v>32</v>
      </c>
    </row>
    <row r="80" spans="1:23" x14ac:dyDescent="0.2">
      <c r="A80" s="96" t="s">
        <v>32</v>
      </c>
    </row>
    <row r="81" spans="1:1" x14ac:dyDescent="0.2">
      <c r="A81" s="96" t="s">
        <v>32</v>
      </c>
    </row>
    <row r="82" spans="1:1" x14ac:dyDescent="0.2">
      <c r="A82" s="96" t="s">
        <v>32</v>
      </c>
    </row>
    <row r="83" spans="1:1" x14ac:dyDescent="0.2">
      <c r="A83" s="96" t="s">
        <v>32</v>
      </c>
    </row>
    <row r="84" spans="1:1" x14ac:dyDescent="0.2">
      <c r="A84" s="96" t="s">
        <v>32</v>
      </c>
    </row>
    <row r="85" spans="1:1" x14ac:dyDescent="0.2">
      <c r="A85" s="96" t="s">
        <v>32</v>
      </c>
    </row>
    <row r="86" spans="1:1" x14ac:dyDescent="0.2">
      <c r="A86" s="96" t="s">
        <v>32</v>
      </c>
    </row>
    <row r="87" spans="1:1" x14ac:dyDescent="0.2">
      <c r="A87" s="96" t="s">
        <v>32</v>
      </c>
    </row>
    <row r="88" spans="1:1" x14ac:dyDescent="0.2">
      <c r="A88" s="96" t="s">
        <v>32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1" sqref="E31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187</v>
      </c>
    </row>
    <row r="3" spans="1:2" ht="15" thickBot="1" x14ac:dyDescent="0.35"/>
    <row r="4" spans="1:2" ht="15" thickBot="1" x14ac:dyDescent="0.35">
      <c r="A4" t="s">
        <v>50</v>
      </c>
      <c r="B4" s="51">
        <v>3012468.13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4" sqref="F34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183</v>
      </c>
    </row>
    <row r="3" spans="1:2" ht="15" thickBot="1" x14ac:dyDescent="0.35"/>
    <row r="4" spans="1:2" ht="15" thickBot="1" x14ac:dyDescent="0.35">
      <c r="A4" t="s">
        <v>47</v>
      </c>
      <c r="B4" s="51">
        <v>20820731.120000001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H15" sqref="H15"/>
    </sheetView>
  </sheetViews>
  <sheetFormatPr defaultRowHeight="14.4" x14ac:dyDescent="0.3"/>
  <cols>
    <col min="1" max="1" width="46.5546875" bestFit="1" customWidth="1"/>
    <col min="2" max="2" width="14.33203125" bestFit="1" customWidth="1"/>
    <col min="5" max="5" width="9.109375" style="13"/>
    <col min="6" max="6" width="46.5546875" bestFit="1" customWidth="1"/>
    <col min="7" max="7" width="14.33203125" bestFit="1" customWidth="1"/>
  </cols>
  <sheetData>
    <row r="1" spans="1:2" x14ac:dyDescent="0.3">
      <c r="A1" s="34" t="s">
        <v>182</v>
      </c>
    </row>
    <row r="2" spans="1:2" x14ac:dyDescent="0.3">
      <c r="A2" s="34" t="s">
        <v>184</v>
      </c>
    </row>
    <row r="4" spans="1:2" x14ac:dyDescent="0.3">
      <c r="A4" t="s">
        <v>48</v>
      </c>
      <c r="B4" s="46">
        <v>16502108</v>
      </c>
    </row>
    <row r="5" spans="1:2" ht="15" thickBot="1" x14ac:dyDescent="0.35">
      <c r="A5" t="s">
        <v>49</v>
      </c>
      <c r="B5" s="46">
        <v>4950156</v>
      </c>
    </row>
    <row r="6" spans="1:2" ht="15" thickBot="1" x14ac:dyDescent="0.35">
      <c r="B6" s="51">
        <f>SUM(B4:B5)</f>
        <v>21452264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9" sqref="L9"/>
    </sheetView>
  </sheetViews>
  <sheetFormatPr defaultRowHeight="14.4" x14ac:dyDescent="0.3"/>
  <cols>
    <col min="1" max="1" width="16.6640625" bestFit="1" customWidth="1"/>
    <col min="2" max="2" width="9" bestFit="1" customWidth="1"/>
    <col min="3" max="3" width="38.5546875" bestFit="1" customWidth="1"/>
    <col min="4" max="4" width="14.33203125" style="47" bestFit="1" customWidth="1"/>
    <col min="5" max="5" width="1.6640625" style="13" customWidth="1"/>
    <col min="6" max="6" width="15" bestFit="1" customWidth="1"/>
  </cols>
  <sheetData>
    <row r="1" spans="1:4" x14ac:dyDescent="0.3">
      <c r="A1" s="138" t="s">
        <v>145</v>
      </c>
    </row>
    <row r="2" spans="1:4" x14ac:dyDescent="0.3">
      <c r="A2" s="138" t="s">
        <v>146</v>
      </c>
      <c r="D2" s="49">
        <v>2022</v>
      </c>
    </row>
    <row r="3" spans="1:4" x14ac:dyDescent="0.3">
      <c r="B3">
        <v>80510001</v>
      </c>
      <c r="C3" t="s">
        <v>97</v>
      </c>
      <c r="D3" s="47">
        <v>2882804.69</v>
      </c>
    </row>
    <row r="4" spans="1:4" x14ac:dyDescent="0.3">
      <c r="B4">
        <v>80510002</v>
      </c>
      <c r="C4" t="s">
        <v>98</v>
      </c>
      <c r="D4" s="47">
        <v>7579806.5599999996</v>
      </c>
    </row>
    <row r="5" spans="1:4" x14ac:dyDescent="0.3">
      <c r="B5" s="177">
        <v>80510004</v>
      </c>
      <c r="C5" s="177" t="s">
        <v>99</v>
      </c>
      <c r="D5" s="178">
        <v>-82881.98</v>
      </c>
    </row>
    <row r="6" spans="1:4" x14ac:dyDescent="0.3">
      <c r="B6" s="177">
        <v>80510006</v>
      </c>
      <c r="C6" s="177" t="s">
        <v>100</v>
      </c>
      <c r="D6" s="178">
        <v>410509</v>
      </c>
    </row>
    <row r="7" spans="1:4" x14ac:dyDescent="0.3">
      <c r="B7" s="177">
        <v>80510007</v>
      </c>
      <c r="C7" s="177" t="s">
        <v>101</v>
      </c>
      <c r="D7" s="178">
        <v>4431458</v>
      </c>
    </row>
    <row r="8" spans="1:4" x14ac:dyDescent="0.3">
      <c r="B8" s="177">
        <v>80510009</v>
      </c>
      <c r="C8" s="177" t="s">
        <v>147</v>
      </c>
      <c r="D8" s="178"/>
    </row>
    <row r="9" spans="1:4" ht="15" thickBot="1" x14ac:dyDescent="0.35">
      <c r="B9" s="177">
        <v>80510010</v>
      </c>
      <c r="C9" s="177" t="s">
        <v>102</v>
      </c>
      <c r="D9" s="178">
        <v>23815551</v>
      </c>
    </row>
    <row r="10" spans="1:4" ht="15" thickBot="1" x14ac:dyDescent="0.35">
      <c r="D10" s="48">
        <f>SUM(D5:D9)</f>
        <v>28574636.02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F21" sqref="F21"/>
    </sheetView>
  </sheetViews>
  <sheetFormatPr defaultRowHeight="14.4" x14ac:dyDescent="0.3"/>
  <cols>
    <col min="1" max="1" width="68.109375" bestFit="1" customWidth="1"/>
    <col min="2" max="2" width="15" bestFit="1" customWidth="1"/>
    <col min="3" max="3" width="1.6640625" style="13" customWidth="1"/>
    <col min="5" max="5" width="68.109375" bestFit="1" customWidth="1"/>
    <col min="6" max="6" width="15" bestFit="1" customWidth="1"/>
    <col min="7" max="7" width="1.6640625" customWidth="1"/>
    <col min="8" max="8" width="52.109375" bestFit="1" customWidth="1"/>
    <col min="9" max="9" width="15.44140625" customWidth="1"/>
    <col min="10" max="10" width="14" bestFit="1" customWidth="1"/>
    <col min="12" max="12" width="53.5546875" bestFit="1" customWidth="1"/>
    <col min="13" max="13" width="15.6640625" style="170" customWidth="1"/>
    <col min="14" max="14" width="13.33203125" style="170" bestFit="1" customWidth="1"/>
  </cols>
  <sheetData>
    <row r="1" spans="1:14" x14ac:dyDescent="0.3">
      <c r="A1" s="138" t="s">
        <v>145</v>
      </c>
      <c r="B1" s="13"/>
    </row>
    <row r="2" spans="1:14" x14ac:dyDescent="0.3">
      <c r="A2" s="140" t="s">
        <v>186</v>
      </c>
      <c r="B2" s="13"/>
    </row>
    <row r="3" spans="1:14" x14ac:dyDescent="0.3">
      <c r="A3" s="37"/>
      <c r="B3" s="13"/>
    </row>
    <row r="4" spans="1:14" x14ac:dyDescent="0.3">
      <c r="A4" s="37"/>
      <c r="B4" s="13"/>
      <c r="M4"/>
      <c r="N4"/>
    </row>
    <row r="5" spans="1:14" x14ac:dyDescent="0.3">
      <c r="A5" s="37"/>
      <c r="B5" s="13"/>
      <c r="M5"/>
      <c r="N5"/>
    </row>
    <row r="6" spans="1:14" x14ac:dyDescent="0.3">
      <c r="A6" s="13"/>
      <c r="B6" s="13"/>
      <c r="M6"/>
      <c r="N6"/>
    </row>
    <row r="7" spans="1:14" x14ac:dyDescent="0.3">
      <c r="A7" s="38" t="s">
        <v>53</v>
      </c>
      <c r="B7" s="39" t="s">
        <v>51</v>
      </c>
      <c r="M7"/>
      <c r="N7"/>
    </row>
    <row r="8" spans="1:14" x14ac:dyDescent="0.3">
      <c r="A8" s="40" t="s">
        <v>89</v>
      </c>
      <c r="B8" s="41">
        <v>3816316.45</v>
      </c>
      <c r="M8"/>
      <c r="N8"/>
    </row>
    <row r="9" spans="1:14" x14ac:dyDescent="0.3">
      <c r="A9" s="40" t="s">
        <v>90</v>
      </c>
      <c r="B9" s="41">
        <v>2956939.78</v>
      </c>
      <c r="M9"/>
      <c r="N9"/>
    </row>
    <row r="10" spans="1:14" x14ac:dyDescent="0.3">
      <c r="A10" s="195" t="s">
        <v>91</v>
      </c>
      <c r="B10" s="196">
        <v>5590997.0700000003</v>
      </c>
      <c r="M10"/>
      <c r="N10"/>
    </row>
    <row r="11" spans="1:14" x14ac:dyDescent="0.3">
      <c r="A11" s="195" t="s">
        <v>92</v>
      </c>
      <c r="B11" s="196">
        <v>-1819461.2</v>
      </c>
      <c r="M11"/>
      <c r="N11"/>
    </row>
    <row r="12" spans="1:14" x14ac:dyDescent="0.3">
      <c r="A12" s="40" t="s">
        <v>93</v>
      </c>
      <c r="B12" s="41">
        <v>-2765629.93</v>
      </c>
      <c r="M12"/>
      <c r="N12"/>
    </row>
    <row r="13" spans="1:14" x14ac:dyDescent="0.3">
      <c r="A13" s="195" t="s">
        <v>94</v>
      </c>
      <c r="B13" s="196">
        <v>11790247.77</v>
      </c>
      <c r="M13"/>
      <c r="N13"/>
    </row>
    <row r="14" spans="1:14" x14ac:dyDescent="0.3">
      <c r="A14" s="40"/>
      <c r="B14" s="41"/>
      <c r="M14"/>
      <c r="N14"/>
    </row>
    <row r="15" spans="1:14" x14ac:dyDescent="0.3">
      <c r="A15" s="40"/>
      <c r="B15" s="41"/>
      <c r="M15"/>
      <c r="N15"/>
    </row>
    <row r="16" spans="1:14" x14ac:dyDescent="0.3">
      <c r="A16" s="42"/>
      <c r="B16" s="41"/>
      <c r="M16"/>
      <c r="N16"/>
    </row>
    <row r="17" spans="1:14" x14ac:dyDescent="0.3">
      <c r="A17" s="43" t="s">
        <v>95</v>
      </c>
      <c r="B17" s="44">
        <f>SUM(B8:B16)</f>
        <v>19569409.940000001</v>
      </c>
      <c r="M17"/>
      <c r="N17"/>
    </row>
    <row r="18" spans="1:14" x14ac:dyDescent="0.3">
      <c r="B18" s="197">
        <f>+B13+B11+B10</f>
        <v>15561783.640000001</v>
      </c>
      <c r="M18"/>
      <c r="N18"/>
    </row>
    <row r="19" spans="1:14" x14ac:dyDescent="0.3">
      <c r="M19"/>
      <c r="N19"/>
    </row>
    <row r="20" spans="1:14" x14ac:dyDescent="0.3">
      <c r="A20" t="s">
        <v>54</v>
      </c>
      <c r="B20" s="13">
        <f>+'Lead 3.05 '!C20</f>
        <v>0.95455299999999998</v>
      </c>
      <c r="M20"/>
      <c r="N20"/>
    </row>
    <row r="21" spans="1:14" ht="15" thickBot="1" x14ac:dyDescent="0.35">
      <c r="M21"/>
      <c r="N21"/>
    </row>
    <row r="22" spans="1:14" ht="15" thickBot="1" x14ac:dyDescent="0.35">
      <c r="A22" s="32" t="s">
        <v>52</v>
      </c>
      <c r="B22" s="50">
        <f>-B18/B20</f>
        <v>-16302692.08729112</v>
      </c>
      <c r="M22"/>
      <c r="N22"/>
    </row>
    <row r="23" spans="1:14" x14ac:dyDescent="0.3">
      <c r="M23"/>
      <c r="N23"/>
    </row>
    <row r="24" spans="1:14" x14ac:dyDescent="0.3">
      <c r="M24"/>
      <c r="N24"/>
    </row>
    <row r="25" spans="1:14" x14ac:dyDescent="0.3">
      <c r="M25"/>
      <c r="N25"/>
    </row>
    <row r="26" spans="1:14" x14ac:dyDescent="0.3">
      <c r="M26"/>
      <c r="N26"/>
    </row>
    <row r="27" spans="1:14" x14ac:dyDescent="0.3">
      <c r="M27"/>
      <c r="N27"/>
    </row>
    <row r="28" spans="1:14" x14ac:dyDescent="0.3">
      <c r="M28"/>
      <c r="N28"/>
    </row>
    <row r="29" spans="1:14" x14ac:dyDescent="0.3">
      <c r="M29"/>
      <c r="N29"/>
    </row>
    <row r="30" spans="1:14" x14ac:dyDescent="0.3">
      <c r="M30"/>
      <c r="N30"/>
    </row>
    <row r="31" spans="1:14" x14ac:dyDescent="0.3">
      <c r="M31"/>
      <c r="N31"/>
    </row>
    <row r="32" spans="1:14" x14ac:dyDescent="0.3">
      <c r="M32"/>
      <c r="N32"/>
    </row>
    <row r="33" spans="13:14" x14ac:dyDescent="0.3">
      <c r="M33"/>
      <c r="N33"/>
    </row>
    <row r="34" spans="13:14" x14ac:dyDescent="0.3">
      <c r="M34"/>
      <c r="N34"/>
    </row>
    <row r="35" spans="13:14" x14ac:dyDescent="0.3">
      <c r="M35"/>
      <c r="N35"/>
    </row>
    <row r="36" spans="13:14" x14ac:dyDescent="0.3">
      <c r="M36"/>
      <c r="N36"/>
    </row>
    <row r="37" spans="13:14" x14ac:dyDescent="0.3">
      <c r="M37"/>
      <c r="N37"/>
    </row>
    <row r="38" spans="13:14" x14ac:dyDescent="0.3">
      <c r="M38"/>
      <c r="N38"/>
    </row>
    <row r="39" spans="13:14" x14ac:dyDescent="0.3">
      <c r="M39"/>
      <c r="N39"/>
    </row>
    <row r="40" spans="13:14" x14ac:dyDescent="0.3">
      <c r="M40"/>
      <c r="N40"/>
    </row>
    <row r="41" spans="13:14" x14ac:dyDescent="0.3">
      <c r="M41"/>
      <c r="N41"/>
    </row>
    <row r="42" spans="13:14" x14ac:dyDescent="0.3">
      <c r="M42"/>
      <c r="N42"/>
    </row>
    <row r="43" spans="13:14" x14ac:dyDescent="0.3">
      <c r="M43"/>
      <c r="N43"/>
    </row>
    <row r="44" spans="13:14" x14ac:dyDescent="0.3">
      <c r="M44"/>
      <c r="N44"/>
    </row>
    <row r="45" spans="13:14" x14ac:dyDescent="0.3">
      <c r="M45"/>
      <c r="N45"/>
    </row>
    <row r="46" spans="13:14" x14ac:dyDescent="0.3">
      <c r="M46"/>
      <c r="N46"/>
    </row>
    <row r="47" spans="13:14" x14ac:dyDescent="0.3">
      <c r="M47"/>
      <c r="N47"/>
    </row>
    <row r="48" spans="13:14" x14ac:dyDescent="0.3">
      <c r="M48"/>
      <c r="N48"/>
    </row>
    <row r="49" spans="13:14" x14ac:dyDescent="0.3">
      <c r="M49"/>
      <c r="N49"/>
    </row>
    <row r="50" spans="13:14" x14ac:dyDescent="0.3">
      <c r="M50"/>
      <c r="N50"/>
    </row>
    <row r="51" spans="13:14" x14ac:dyDescent="0.3">
      <c r="M51"/>
      <c r="N51"/>
    </row>
    <row r="52" spans="13:14" x14ac:dyDescent="0.3">
      <c r="M52"/>
      <c r="N52"/>
    </row>
    <row r="53" spans="13:14" x14ac:dyDescent="0.3">
      <c r="M53"/>
      <c r="N53"/>
    </row>
    <row r="54" spans="13:14" x14ac:dyDescent="0.3">
      <c r="M54"/>
      <c r="N54"/>
    </row>
    <row r="55" spans="13:14" x14ac:dyDescent="0.3">
      <c r="M55"/>
      <c r="N55"/>
    </row>
    <row r="56" spans="13:14" x14ac:dyDescent="0.3">
      <c r="M56"/>
      <c r="N56"/>
    </row>
    <row r="57" spans="13:14" x14ac:dyDescent="0.3">
      <c r="M57"/>
      <c r="N57"/>
    </row>
    <row r="58" spans="13:14" x14ac:dyDescent="0.3">
      <c r="M58"/>
      <c r="N58"/>
    </row>
    <row r="59" spans="13:14" x14ac:dyDescent="0.3">
      <c r="M59"/>
      <c r="N59"/>
    </row>
    <row r="60" spans="13:14" x14ac:dyDescent="0.3">
      <c r="M60"/>
      <c r="N60"/>
    </row>
    <row r="61" spans="13:14" x14ac:dyDescent="0.3">
      <c r="M61"/>
      <c r="N61"/>
    </row>
    <row r="62" spans="13:14" x14ac:dyDescent="0.3">
      <c r="M62"/>
      <c r="N62"/>
    </row>
    <row r="63" spans="13:14" x14ac:dyDescent="0.3">
      <c r="M63"/>
      <c r="N63"/>
    </row>
    <row r="64" spans="13:14" x14ac:dyDescent="0.3">
      <c r="M64"/>
      <c r="N64"/>
    </row>
    <row r="65" spans="13:14" x14ac:dyDescent="0.3">
      <c r="M65"/>
      <c r="N65"/>
    </row>
    <row r="66" spans="13:14" x14ac:dyDescent="0.3">
      <c r="M66"/>
      <c r="N66"/>
    </row>
    <row r="67" spans="13:14" x14ac:dyDescent="0.3">
      <c r="M67"/>
      <c r="N67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defaultColWidth="13.6640625" defaultRowHeight="14.4" x14ac:dyDescent="0.3"/>
  <cols>
    <col min="1" max="1" width="5.6640625" style="142" customWidth="1"/>
    <col min="2" max="2" width="8.44140625" style="142" bestFit="1" customWidth="1"/>
    <col min="3" max="3" width="13.6640625" style="142"/>
    <col min="4" max="6" width="17.88671875" style="142" customWidth="1"/>
    <col min="7" max="16384" width="13.6640625" style="142"/>
  </cols>
  <sheetData>
    <row r="1" spans="1:10" x14ac:dyDescent="0.3">
      <c r="B1" s="141"/>
      <c r="C1" s="141" t="s">
        <v>32</v>
      </c>
      <c r="D1" s="152"/>
    </row>
    <row r="2" spans="1:10" x14ac:dyDescent="0.3">
      <c r="A2" s="142" t="s">
        <v>206</v>
      </c>
    </row>
    <row r="3" spans="1:10" x14ac:dyDescent="0.3">
      <c r="B3" s="65" t="s">
        <v>32</v>
      </c>
      <c r="C3" s="65" t="s">
        <v>32</v>
      </c>
      <c r="D3" s="65" t="s">
        <v>32</v>
      </c>
      <c r="E3" s="66" t="s">
        <v>35</v>
      </c>
      <c r="F3" s="62"/>
      <c r="G3" s="62"/>
      <c r="H3" s="62"/>
      <c r="I3" s="62"/>
      <c r="J3" s="62"/>
    </row>
    <row r="4" spans="1:10" x14ac:dyDescent="0.3">
      <c r="B4" s="65" t="s">
        <v>32</v>
      </c>
      <c r="C4" s="71" t="s">
        <v>32</v>
      </c>
      <c r="D4" s="65" t="s">
        <v>37</v>
      </c>
      <c r="E4" s="67" t="s">
        <v>188</v>
      </c>
      <c r="F4" s="67" t="s">
        <v>189</v>
      </c>
      <c r="G4" s="67" t="s">
        <v>39</v>
      </c>
      <c r="H4" s="67" t="s">
        <v>40</v>
      </c>
      <c r="I4" s="67" t="s">
        <v>190</v>
      </c>
      <c r="J4" s="68" t="s">
        <v>33</v>
      </c>
    </row>
    <row r="5" spans="1:10" x14ac:dyDescent="0.3">
      <c r="B5" s="65" t="s">
        <v>36</v>
      </c>
      <c r="C5" s="61"/>
      <c r="D5" s="65" t="s">
        <v>34</v>
      </c>
      <c r="E5" s="69" t="s">
        <v>88</v>
      </c>
      <c r="F5" s="69" t="s">
        <v>88</v>
      </c>
      <c r="G5" s="69" t="s">
        <v>88</v>
      </c>
      <c r="H5" s="69" t="s">
        <v>88</v>
      </c>
      <c r="I5" s="69" t="s">
        <v>88</v>
      </c>
      <c r="J5" s="70" t="s">
        <v>88</v>
      </c>
    </row>
    <row r="6" spans="1:10" x14ac:dyDescent="0.3">
      <c r="B6" s="66" t="s">
        <v>191</v>
      </c>
      <c r="C6" s="67" t="s">
        <v>192</v>
      </c>
      <c r="D6" s="66" t="s">
        <v>193</v>
      </c>
      <c r="E6" s="59">
        <v>-31116.9</v>
      </c>
      <c r="F6" s="59">
        <v>-46488.69</v>
      </c>
      <c r="G6" s="59"/>
      <c r="H6" s="59"/>
      <c r="I6" s="59"/>
      <c r="J6" s="146">
        <v>-77605.59</v>
      </c>
    </row>
    <row r="7" spans="1:10" x14ac:dyDescent="0.3">
      <c r="B7" s="62"/>
      <c r="C7" s="143"/>
      <c r="D7" s="66" t="s">
        <v>194</v>
      </c>
      <c r="E7" s="59">
        <v>-19383.25</v>
      </c>
      <c r="F7" s="59">
        <v>-25969.02</v>
      </c>
      <c r="G7" s="59"/>
      <c r="H7" s="59"/>
      <c r="I7" s="59"/>
      <c r="J7" s="64">
        <v>-45352.27</v>
      </c>
    </row>
    <row r="8" spans="1:10" x14ac:dyDescent="0.3">
      <c r="B8" s="62"/>
      <c r="C8" s="143"/>
      <c r="D8" s="66" t="s">
        <v>195</v>
      </c>
      <c r="E8" s="59">
        <v>-16922.080000000002</v>
      </c>
      <c r="F8" s="59">
        <v>-24633.75</v>
      </c>
      <c r="G8" s="59"/>
      <c r="H8" s="59"/>
      <c r="I8" s="59"/>
      <c r="J8" s="64">
        <v>-41555.83</v>
      </c>
    </row>
    <row r="9" spans="1:10" x14ac:dyDescent="0.3">
      <c r="B9" s="62"/>
      <c r="C9" s="143"/>
      <c r="D9" s="66" t="s">
        <v>196</v>
      </c>
      <c r="E9" s="59">
        <v>-17126.36</v>
      </c>
      <c r="F9" s="59">
        <v>-21008.6</v>
      </c>
      <c r="G9" s="59"/>
      <c r="H9" s="59"/>
      <c r="I9" s="59"/>
      <c r="J9" s="64">
        <v>-38134.959999999999</v>
      </c>
    </row>
    <row r="10" spans="1:10" x14ac:dyDescent="0.3">
      <c r="B10" s="62"/>
      <c r="C10" s="143"/>
      <c r="D10" s="66" t="s">
        <v>197</v>
      </c>
      <c r="E10" s="59">
        <v>-16905.77</v>
      </c>
      <c r="F10" s="59">
        <v>-18802.490000000002</v>
      </c>
      <c r="G10" s="59"/>
      <c r="H10" s="59"/>
      <c r="I10" s="59"/>
      <c r="J10" s="64">
        <v>-35708.26</v>
      </c>
    </row>
    <row r="11" spans="1:10" x14ac:dyDescent="0.3">
      <c r="B11" s="62"/>
      <c r="C11" s="143"/>
      <c r="D11" s="66" t="s">
        <v>198</v>
      </c>
      <c r="E11" s="59">
        <v>-16631.75</v>
      </c>
      <c r="F11" s="59">
        <v>-16390.55</v>
      </c>
      <c r="G11" s="59"/>
      <c r="H11" s="59"/>
      <c r="I11" s="59"/>
      <c r="J11" s="64">
        <v>-33022.300000000003</v>
      </c>
    </row>
    <row r="12" spans="1:10" x14ac:dyDescent="0.3">
      <c r="B12" s="62"/>
      <c r="C12" s="143"/>
      <c r="D12" s="66" t="s">
        <v>199</v>
      </c>
      <c r="E12" s="59">
        <v>-15638.57</v>
      </c>
      <c r="F12" s="59">
        <v>-15321.77</v>
      </c>
      <c r="G12" s="59"/>
      <c r="H12" s="59"/>
      <c r="I12" s="59"/>
      <c r="J12" s="64">
        <v>-30960.34</v>
      </c>
    </row>
    <row r="13" spans="1:10" x14ac:dyDescent="0.3">
      <c r="B13" s="62"/>
      <c r="C13" s="143"/>
      <c r="D13" s="66" t="s">
        <v>200</v>
      </c>
      <c r="E13" s="59">
        <v>-18247.490000000002</v>
      </c>
      <c r="F13" s="59">
        <v>-17375.11</v>
      </c>
      <c r="G13" s="59"/>
      <c r="H13" s="59"/>
      <c r="I13" s="59"/>
      <c r="J13" s="64">
        <v>-35622.6</v>
      </c>
    </row>
    <row r="14" spans="1:10" x14ac:dyDescent="0.3">
      <c r="B14" s="62"/>
      <c r="C14" s="143"/>
      <c r="D14" s="66" t="s">
        <v>201</v>
      </c>
      <c r="E14" s="59">
        <v>-16746.07</v>
      </c>
      <c r="F14" s="59">
        <v>-16424.240000000002</v>
      </c>
      <c r="G14" s="59"/>
      <c r="H14" s="59"/>
      <c r="I14" s="59"/>
      <c r="J14" s="64">
        <v>-33170.31</v>
      </c>
    </row>
    <row r="15" spans="1:10" x14ac:dyDescent="0.3">
      <c r="B15" s="62"/>
      <c r="C15" s="143"/>
      <c r="D15" s="66" t="s">
        <v>202</v>
      </c>
      <c r="E15" s="59">
        <v>-16093.55</v>
      </c>
      <c r="F15" s="59">
        <v>-14445.02</v>
      </c>
      <c r="G15" s="59"/>
      <c r="H15" s="59"/>
      <c r="I15" s="59"/>
      <c r="J15" s="64">
        <v>-30538.57</v>
      </c>
    </row>
    <row r="16" spans="1:10" x14ac:dyDescent="0.3">
      <c r="B16" s="62"/>
      <c r="C16" s="143"/>
      <c r="D16" s="66" t="s">
        <v>203</v>
      </c>
      <c r="E16" s="59">
        <v>-17187.68</v>
      </c>
      <c r="F16" s="59">
        <v>-20454.5</v>
      </c>
      <c r="G16" s="59"/>
      <c r="H16" s="59"/>
      <c r="I16" s="59"/>
      <c r="J16" s="64">
        <v>-37642.18</v>
      </c>
    </row>
    <row r="17" spans="2:10" x14ac:dyDescent="0.3">
      <c r="B17" s="62"/>
      <c r="C17" s="143"/>
      <c r="D17" s="66" t="s">
        <v>204</v>
      </c>
      <c r="E17" s="59">
        <v>-17851.349999999999</v>
      </c>
      <c r="F17" s="59">
        <v>-27432.48</v>
      </c>
      <c r="G17" s="59"/>
      <c r="H17" s="59"/>
      <c r="I17" s="59"/>
      <c r="J17" s="64">
        <v>-45283.83</v>
      </c>
    </row>
    <row r="18" spans="2:10" x14ac:dyDescent="0.3">
      <c r="B18" s="62"/>
      <c r="C18" s="143"/>
      <c r="D18" s="68" t="s">
        <v>38</v>
      </c>
      <c r="E18" s="60">
        <v>-219850.82</v>
      </c>
      <c r="F18" s="60">
        <v>-264746.21999999997</v>
      </c>
      <c r="G18" s="60"/>
      <c r="H18" s="60"/>
      <c r="I18" s="60"/>
      <c r="J18" s="64">
        <v>-484597.04</v>
      </c>
    </row>
    <row r="19" spans="2:10" x14ac:dyDescent="0.3">
      <c r="B19" s="66" t="s">
        <v>205</v>
      </c>
      <c r="C19" s="67" t="s">
        <v>103</v>
      </c>
      <c r="D19" s="66" t="s">
        <v>193</v>
      </c>
      <c r="E19" s="59"/>
      <c r="F19" s="59"/>
      <c r="G19" s="59">
        <v>19283.099999999999</v>
      </c>
      <c r="H19" s="59">
        <v>93120.83</v>
      </c>
      <c r="I19" s="59">
        <v>825</v>
      </c>
      <c r="J19" s="146">
        <v>113228.93</v>
      </c>
    </row>
    <row r="20" spans="2:10" x14ac:dyDescent="0.3">
      <c r="B20" s="62"/>
      <c r="C20" s="143"/>
      <c r="D20" s="66" t="s">
        <v>194</v>
      </c>
      <c r="E20" s="59"/>
      <c r="F20" s="59"/>
      <c r="G20" s="59">
        <v>20205.599999999999</v>
      </c>
      <c r="H20" s="59">
        <v>93382.76</v>
      </c>
      <c r="I20" s="59">
        <v>1650</v>
      </c>
      <c r="J20" s="64">
        <v>115238.36</v>
      </c>
    </row>
    <row r="21" spans="2:10" x14ac:dyDescent="0.3">
      <c r="B21" s="62"/>
      <c r="C21" s="143"/>
      <c r="D21" s="66" t="s">
        <v>195</v>
      </c>
      <c r="E21" s="59"/>
      <c r="F21" s="59"/>
      <c r="G21" s="59">
        <v>23815.99</v>
      </c>
      <c r="H21" s="59">
        <v>94687.29</v>
      </c>
      <c r="I21" s="59"/>
      <c r="J21" s="64">
        <v>118503.28</v>
      </c>
    </row>
    <row r="22" spans="2:10" x14ac:dyDescent="0.3">
      <c r="B22" s="62"/>
      <c r="C22" s="143"/>
      <c r="D22" s="66" t="s">
        <v>196</v>
      </c>
      <c r="E22" s="59"/>
      <c r="F22" s="59"/>
      <c r="G22" s="59">
        <v>6624.73</v>
      </c>
      <c r="H22" s="59">
        <v>94701.74</v>
      </c>
      <c r="I22" s="59">
        <v>825</v>
      </c>
      <c r="J22" s="64">
        <v>102151.47</v>
      </c>
    </row>
    <row r="23" spans="2:10" x14ac:dyDescent="0.3">
      <c r="B23" s="62"/>
      <c r="C23" s="143"/>
      <c r="D23" s="66" t="s">
        <v>197</v>
      </c>
      <c r="E23" s="59"/>
      <c r="F23" s="59"/>
      <c r="G23" s="59">
        <v>9480.2000000000007</v>
      </c>
      <c r="H23" s="59">
        <v>96552.95</v>
      </c>
      <c r="I23" s="59">
        <v>825</v>
      </c>
      <c r="J23" s="64">
        <v>106858.15</v>
      </c>
    </row>
    <row r="24" spans="2:10" x14ac:dyDescent="0.3">
      <c r="B24" s="62"/>
      <c r="C24" s="143"/>
      <c r="D24" s="66" t="s">
        <v>198</v>
      </c>
      <c r="E24" s="59"/>
      <c r="F24" s="59"/>
      <c r="G24" s="59">
        <v>7830.3</v>
      </c>
      <c r="H24" s="59">
        <v>97301.04</v>
      </c>
      <c r="I24" s="59">
        <v>825</v>
      </c>
      <c r="J24" s="64">
        <v>105956.34</v>
      </c>
    </row>
    <row r="25" spans="2:10" x14ac:dyDescent="0.3">
      <c r="B25" s="62"/>
      <c r="C25" s="143"/>
      <c r="D25" s="66" t="s">
        <v>199</v>
      </c>
      <c r="E25" s="59"/>
      <c r="F25" s="59"/>
      <c r="G25" s="59">
        <v>8012.9</v>
      </c>
      <c r="H25" s="59">
        <v>97647.47</v>
      </c>
      <c r="I25" s="59">
        <v>825</v>
      </c>
      <c r="J25" s="64">
        <v>106485.37</v>
      </c>
    </row>
    <row r="26" spans="2:10" x14ac:dyDescent="0.3">
      <c r="B26" s="62"/>
      <c r="C26" s="143"/>
      <c r="D26" s="66" t="s">
        <v>200</v>
      </c>
      <c r="E26" s="59"/>
      <c r="F26" s="59"/>
      <c r="G26" s="59">
        <v>8472.7999999999993</v>
      </c>
      <c r="H26" s="59">
        <v>97734.73</v>
      </c>
      <c r="I26" s="59">
        <v>825</v>
      </c>
      <c r="J26" s="64">
        <v>107032.53</v>
      </c>
    </row>
    <row r="27" spans="2:10" x14ac:dyDescent="0.3">
      <c r="B27" s="62"/>
      <c r="C27" s="143"/>
      <c r="D27" s="66" t="s">
        <v>201</v>
      </c>
      <c r="E27" s="59"/>
      <c r="F27" s="59"/>
      <c r="G27" s="59">
        <v>8481</v>
      </c>
      <c r="H27" s="59">
        <v>98272.77</v>
      </c>
      <c r="I27" s="59">
        <v>825</v>
      </c>
      <c r="J27" s="64">
        <v>107578.77</v>
      </c>
    </row>
    <row r="28" spans="2:10" x14ac:dyDescent="0.3">
      <c r="B28" s="62"/>
      <c r="C28" s="143"/>
      <c r="D28" s="66" t="s">
        <v>202</v>
      </c>
      <c r="E28" s="59"/>
      <c r="F28" s="59"/>
      <c r="G28" s="59">
        <v>8472.5</v>
      </c>
      <c r="H28" s="59">
        <v>98582.7</v>
      </c>
      <c r="I28" s="59">
        <v>825</v>
      </c>
      <c r="J28" s="64">
        <v>107880.2</v>
      </c>
    </row>
    <row r="29" spans="2:10" x14ac:dyDescent="0.3">
      <c r="B29" s="62"/>
      <c r="C29" s="143"/>
      <c r="D29" s="66" t="s">
        <v>203</v>
      </c>
      <c r="E29" s="59"/>
      <c r="F29" s="59"/>
      <c r="G29" s="59">
        <v>7991</v>
      </c>
      <c r="H29" s="59">
        <v>99942.37</v>
      </c>
      <c r="I29" s="59">
        <v>1650</v>
      </c>
      <c r="J29" s="64">
        <v>109583.37</v>
      </c>
    </row>
    <row r="30" spans="2:10" x14ac:dyDescent="0.3">
      <c r="B30" s="62"/>
      <c r="C30" s="143"/>
      <c r="D30" s="66" t="s">
        <v>204</v>
      </c>
      <c r="E30" s="59"/>
      <c r="F30" s="59"/>
      <c r="G30" s="59">
        <v>52861.79</v>
      </c>
      <c r="H30" s="59">
        <v>99191.360000000001</v>
      </c>
      <c r="I30" s="59"/>
      <c r="J30" s="64">
        <v>152053.15</v>
      </c>
    </row>
    <row r="31" spans="2:10" x14ac:dyDescent="0.3">
      <c r="B31" s="62"/>
      <c r="C31" s="62"/>
      <c r="D31" s="144" t="s">
        <v>38</v>
      </c>
      <c r="E31" s="145"/>
      <c r="F31" s="145"/>
      <c r="G31" s="145">
        <v>181531.91</v>
      </c>
      <c r="H31" s="145">
        <v>1161118.01</v>
      </c>
      <c r="I31" s="145">
        <v>9900</v>
      </c>
      <c r="J31" s="202">
        <v>1352549.92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A2046E-FF68-4A46-B115-092FA5251A6E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87F1E77-ED18-4C26-BD25-1F051D127F49}"/>
</file>

<file path=customXml/itemProps3.xml><?xml version="1.0" encoding="utf-8"?>
<ds:datastoreItem xmlns:ds="http://schemas.openxmlformats.org/officeDocument/2006/customXml" ds:itemID="{1D865249-5748-4ED0-9769-30AA972F42BF}"/>
</file>

<file path=customXml/itemProps4.xml><?xml version="1.0" encoding="utf-8"?>
<ds:datastoreItem xmlns:ds="http://schemas.openxmlformats.org/officeDocument/2006/customXml" ds:itemID="{523D24F9-0042-48AB-AAAE-F042319A75A7}"/>
</file>

<file path=customXml/itemProps5.xml><?xml version="1.0" encoding="utf-8"?>
<ds:datastoreItem xmlns:ds="http://schemas.openxmlformats.org/officeDocument/2006/customXml" ds:itemID="{4F574003-98EF-4C4F-8C69-BA2087793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Lead 3.05 </vt:lpstr>
      <vt:lpstr>SOG 12ME Dec 22</vt:lpstr>
      <vt:lpstr>Schedule 129</vt:lpstr>
      <vt:lpstr>Schedule 120</vt:lpstr>
      <vt:lpstr>Schedule 140</vt:lpstr>
      <vt:lpstr>Schedule 106</vt:lpstr>
      <vt:lpstr>SC 142 Decoup</vt:lpstr>
      <vt:lpstr>SC 137 Carbon </vt:lpstr>
      <vt:lpstr>Sch 137 Carbon Offset </vt:lpstr>
      <vt:lpstr>Sch 138 RNC Rev</vt:lpstr>
      <vt:lpstr>Sch 138 RNG</vt:lpstr>
      <vt:lpstr>SOEG Muni Tax </vt:lpstr>
      <vt:lpstr>SOEG Mu Tx Wtr Htr </vt:lpstr>
      <vt:lpstr>CF</vt:lpstr>
      <vt:lpstr>'SOG 12ME Dec 22'!Print_Area</vt:lpstr>
      <vt:lpstr>'SOEG Mu Tx Wtr Htr '!SAPCrosstab1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2018-02-01T21:48:45Z</cp:lastPrinted>
  <dcterms:created xsi:type="dcterms:W3CDTF">2016-01-19T22:04:40Z</dcterms:created>
  <dcterms:modified xsi:type="dcterms:W3CDTF">2023-03-28T18:48:52Z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3.05G Pass-Through Rev and Exp Dec 2020 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0x0101006E56B4D1795A2E4DB2F0B01679ED314A000CCA0EFAD2D47E42A2D5D991393F51AC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