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olors1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TransportationElectrificationPAC/Shared Documents/Regulation/3.0 Washington/Washington TE Plan/TE Plan Drafts/Addendum/Work Papers/"/>
    </mc:Choice>
  </mc:AlternateContent>
  <xr:revisionPtr revIDLastSave="0" documentId="8_{F56869D2-5719-444C-A08B-2EAF9A363DB9}" xr6:coauthVersionLast="47" xr6:coauthVersionMax="47" xr10:uidLastSave="{00000000-0000-0000-0000-000000000000}"/>
  <bookViews>
    <workbookView xWindow="19090" yWindow="-110" windowWidth="19420" windowHeight="10420" tabRatio="733" firstSheet="2" activeTab="5" xr2:uid="{28AFB52B-6684-4ECF-A9CC-9B1AD3111AB3}"/>
  </bookViews>
  <sheets>
    <sheet name="Table 1, 5 &amp; 7 - Benefits" sheetId="9" r:id="rId1"/>
    <sheet name="Figure 1 &amp; 5 - PAC WA EV Adopti" sheetId="2" r:id="rId2"/>
    <sheet name="Table 6 Lifetime EV v ICE costs" sheetId="5" r:id="rId3"/>
    <sheet name="EV forecasted energy consumptio" sheetId="8" state="hidden" r:id="rId4"/>
    <sheet name="Figure 11 RES EV charge loadsha" sheetId="7" r:id="rId5"/>
    <sheet name="Figure 12 COM EV charge loadsha" sheetId="6" r:id="rId6"/>
    <sheet name="COM Fleet charging loadshape" sheetId="4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31" i="2"/>
  <c r="C32" i="2"/>
  <c r="C33" i="2"/>
  <c r="C34" i="2"/>
  <c r="C35" i="2"/>
  <c r="C36" i="2"/>
  <c r="C37" i="2"/>
  <c r="C29" i="2"/>
  <c r="I14" i="9" l="1"/>
  <c r="I11" i="9" s="1"/>
  <c r="I10" i="9"/>
  <c r="Q33" i="8"/>
  <c r="P33" i="8"/>
  <c r="O33" i="8"/>
  <c r="Q32" i="8"/>
  <c r="P32" i="8"/>
  <c r="O32" i="8"/>
  <c r="Q31" i="8"/>
  <c r="P31" i="8"/>
  <c r="O31" i="8"/>
  <c r="Q30" i="8"/>
  <c r="P30" i="8"/>
  <c r="O30" i="8"/>
  <c r="Q29" i="8"/>
  <c r="P29" i="8"/>
  <c r="O29" i="8"/>
  <c r="Q28" i="8"/>
  <c r="P28" i="8"/>
  <c r="O28" i="8"/>
  <c r="Q27" i="8"/>
  <c r="P27" i="8"/>
  <c r="O27" i="8"/>
  <c r="Q26" i="8"/>
  <c r="P26" i="8"/>
  <c r="O26" i="8"/>
  <c r="Q25" i="8"/>
  <c r="P25" i="8"/>
  <c r="O25" i="8"/>
  <c r="Q24" i="8"/>
  <c r="P24" i="8"/>
  <c r="O24" i="8"/>
  <c r="Q23" i="8"/>
  <c r="P23" i="8"/>
  <c r="O23" i="8"/>
  <c r="C55" i="2"/>
  <c r="D55" i="2" s="1"/>
  <c r="E55" i="2" s="1"/>
  <c r="F55" i="2" s="1"/>
  <c r="G55" i="2" s="1"/>
  <c r="H55" i="2" s="1"/>
  <c r="I55" i="2" s="1"/>
  <c r="J55" i="2" s="1"/>
  <c r="K55" i="2" s="1"/>
  <c r="L55" i="2" s="1"/>
  <c r="M55" i="2" s="1"/>
  <c r="N54" i="2"/>
  <c r="G20" i="5"/>
  <c r="F20" i="5"/>
  <c r="C20" i="5"/>
  <c r="B20" i="5"/>
  <c r="G11" i="5"/>
  <c r="F11" i="5"/>
  <c r="G23" i="5" s="1"/>
  <c r="C11" i="5"/>
  <c r="B11" i="5"/>
  <c r="C23" i="5" s="1"/>
  <c r="I12" i="9" l="1"/>
  <c r="I15" i="9" s="1"/>
  <c r="C14" i="9" s="1"/>
  <c r="C9" i="9"/>
  <c r="C13" i="9"/>
  <c r="C7" i="9"/>
  <c r="C5" i="9"/>
  <c r="C8" i="9"/>
  <c r="C11" i="9"/>
  <c r="C10" i="9"/>
  <c r="C12" i="9"/>
  <c r="C6" i="9"/>
  <c r="C15" i="9" l="1"/>
</calcChain>
</file>

<file path=xl/sharedStrings.xml><?xml version="1.0" encoding="utf-8"?>
<sst xmlns="http://schemas.openxmlformats.org/spreadsheetml/2006/main" count="172" uniqueCount="103">
  <si>
    <t>Small SUV, sales-weighted U.S. sales in 2019, ICE versus 300-mile range BEV</t>
  </si>
  <si>
    <t>Class 4 delivery truck, model year 2025, ICE versus 150-mile range BEV</t>
  </si>
  <si>
    <t>ICE</t>
  </si>
  <si>
    <t>EV</t>
  </si>
  <si>
    <t>Lifetime costs</t>
  </si>
  <si>
    <t>Vehicle</t>
  </si>
  <si>
    <t>Financing</t>
  </si>
  <si>
    <t>Fuel</t>
  </si>
  <si>
    <t>Insurance</t>
  </si>
  <si>
    <t>Maitenence</t>
  </si>
  <si>
    <t>Maitenence &amp; repair</t>
  </si>
  <si>
    <t>Repair</t>
  </si>
  <si>
    <t>Tax &amp; fees</t>
  </si>
  <si>
    <t>Total</t>
  </si>
  <si>
    <t>Per mile costs</t>
  </si>
  <si>
    <t>Lifetime savings</t>
  </si>
  <si>
    <t>Washington</t>
  </si>
  <si>
    <t>EV Adoption in Pacific Power's Washington Territory</t>
  </si>
  <si>
    <t>Year</t>
  </si>
  <si>
    <t xml:space="preserve">Source 2013-2020: https://esource0.sharepoint.com/:x:/r/sites/ResearchEXT/_layouts/15/Doc.aspx?sourcedoc=%7B24CF70FF-7657-4590-8711-37CCA01BE354%7D&amp;file=PAC%20EV%20Actuals_2020%20update_7.23.21.xlsx&amp;action=default&amp;mobileredirect=true </t>
  </si>
  <si>
    <t>(PAC EV Actuals_2020 update_7.23.21)</t>
  </si>
  <si>
    <t>"PP" tab</t>
  </si>
  <si>
    <t>Source 2021-2040: updated forecast from Pcorp's Kate Hawley for AEO, WoodMac, and BNEF, sent to E Source on 1/11/22 (and used to update below table</t>
  </si>
  <si>
    <t>AWAITING HOW TO HANDLE THREE FORECASTS INTO ONE VALUE FOR EACH YEAR (2:30 pm ET, on 1/11/22)</t>
  </si>
  <si>
    <t xml:space="preserve">Year </t>
  </si>
  <si>
    <t>Case</t>
  </si>
  <si>
    <t>State</t>
  </si>
  <si>
    <t>Vehicle Type</t>
  </si>
  <si>
    <t>Ownership</t>
  </si>
  <si>
    <t>Category</t>
  </si>
  <si>
    <t>Units</t>
  </si>
  <si>
    <t>AEO</t>
  </si>
  <si>
    <t>WA</t>
  </si>
  <si>
    <t>Stock</t>
  </si>
  <si>
    <t>WM</t>
  </si>
  <si>
    <t>BNEF</t>
  </si>
  <si>
    <t>Number of registered LDVs</t>
  </si>
  <si>
    <t>Cumulative LDVs</t>
  </si>
  <si>
    <t>Forecast LDV EV adoption</t>
  </si>
  <si>
    <t>Historic LDV EV adoption</t>
  </si>
  <si>
    <t>Energy consumption (MWh) of LDVs in WA</t>
  </si>
  <si>
    <t>Low</t>
  </si>
  <si>
    <t>Medium</t>
  </si>
  <si>
    <t>High</t>
  </si>
  <si>
    <t>Light-duty vehicle (LDV) EV adoption in PacifiCorp's WA service area</t>
  </si>
  <si>
    <t>R-All-Plug_EvSEChargeSave-All-All-U</t>
  </si>
  <si>
    <t xml:space="preserve">Daily Weekend and Weekday Load Shapes for Residential EV Charging </t>
  </si>
  <si>
    <t>Figure on page 50</t>
  </si>
  <si>
    <t>Version below created by PAC loadshape tool</t>
  </si>
  <si>
    <t>This version to reformat</t>
  </si>
  <si>
    <t xml:space="preserve">Daily Weekend and Weekday Load Shapes for Commercial Public EV Charging </t>
  </si>
  <si>
    <t>Commercial_Public_EV_Charger</t>
  </si>
  <si>
    <t>This version to re-format</t>
  </si>
  <si>
    <t xml:space="preserve">Daily Weekend and Weekday Load Shapes for Commercial Fleet EV Charging </t>
  </si>
  <si>
    <t>Commercial-Fleet_EV_Charger</t>
  </si>
  <si>
    <t>From PAC Loadshapes file with Res in name</t>
  </si>
  <si>
    <t>From PAC Loadshapes file with Commercial Public EV in name</t>
  </si>
  <si>
    <t>From PAC Loadshapes file with Com Fleet in name</t>
  </si>
  <si>
    <t>Need "Hour" for X axis?</t>
  </si>
  <si>
    <t>New Figure around page 48; will need to new call-out and text in paragraph above the figure to explain graphic</t>
  </si>
  <si>
    <t>Average annual charging energy is estimated as 3,103 kilowatt-hours (kWh) per light duty vehicle</t>
  </si>
  <si>
    <t>Figure TK. Energy consumption forecast of LDV Evs in PacifiCorp's Washington service area (2022-2031)</t>
  </si>
  <si>
    <t>Source 2022-2030: emailed data from PAC (via Kate Hawley)</t>
  </si>
  <si>
    <t>(first sheet of this workbook)</t>
  </si>
  <si>
    <t>Total number of registered LD vehicles</t>
  </si>
  <si>
    <t>OLD FORECASTS (January 2022)</t>
  </si>
  <si>
    <t>Vehicles</t>
  </si>
  <si>
    <t>Customer O&amp;M Savings ($)</t>
  </si>
  <si>
    <t>Input variable assumptions</t>
  </si>
  <si>
    <t>Value</t>
  </si>
  <si>
    <t>Description</t>
  </si>
  <si>
    <t>Source</t>
  </si>
  <si>
    <t>Avg. fuel economy (mi/gal)</t>
  </si>
  <si>
    <t>https://www.energy.gov/eere/vehicles/articles/fotw-1177-march-15-2021-preliminary-data-show-average-fuel-economy-new-light</t>
  </si>
  <si>
    <t>Annual VMT (mi/yr)</t>
  </si>
  <si>
    <t>https://afdc.energy.gov/data/10309</t>
  </si>
  <si>
    <t>Price of gas ($/gal)</t>
  </si>
  <si>
    <t>https://gasprices.aaa.com/state-gas-price-averages/</t>
  </si>
  <si>
    <t>Price of electricity ($/kWh)</t>
  </si>
  <si>
    <t>https://www.pacificpower.net/content/dam/pcorp/documents/en/pacificpower/rates-regulation/washington/WA_Price_Summary.pdf</t>
  </si>
  <si>
    <t>Gasoline annual cost</t>
  </si>
  <si>
    <t>Calculated</t>
  </si>
  <si>
    <t>Electricity annual cost</t>
  </si>
  <si>
    <t>Fuel cost savings</t>
  </si>
  <si>
    <t>Maint. Cost savings</t>
  </si>
  <si>
    <t>https://www.aaa.com/autorepair/articles/true-cost-of-ev</t>
  </si>
  <si>
    <t>kWh per EV consumed</t>
  </si>
  <si>
    <t>Pac Power internal modeling</t>
  </si>
  <si>
    <t>Estimated by Pac Power (see forecasts)</t>
  </si>
  <si>
    <t>Total O&amp;M savings per EV/yr</t>
  </si>
  <si>
    <t>as well as surrounding text -- and text leading into Table 7</t>
  </si>
  <si>
    <t>Figures 1 &amp; 5 in draft WA TEP</t>
  </si>
  <si>
    <t>Table 6 on p. 33</t>
  </si>
  <si>
    <t>Time of Day</t>
  </si>
  <si>
    <t>Figure 11 on page 39</t>
  </si>
  <si>
    <t>Figure 1 &amp; 5 &amp; 7, column C (Customer O&amp;M Savings); needs to be updated in Tables 1 &amp; 5, as incorrect in "draft" filed with WUTC; Table 7 is correct</t>
  </si>
  <si>
    <t>Figure 12 on page 39</t>
  </si>
  <si>
    <t>Citation (in draft WUTC TEP filing)</t>
  </si>
  <si>
    <t>Source:</t>
  </si>
  <si>
    <t>Burnham, A. et al., Argonne National Laboratory, “Comprehensive Total Cost of Ownership Quantification for Vehicles with</t>
  </si>
  <si>
    <t>Different Size Classes and Powertrains (ANL/ESD-21/4)” (May 2021), https://publications.anl.gov/anlpubs/2021/05/167399.pdf.</t>
  </si>
  <si>
    <t>Updating column B (the forecast for registered LDV Evs)</t>
  </si>
  <si>
    <t>will update column C -- the customer savings from adopting 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</si>
</sst>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&quot;$&quot;#,##0"/>
    <numFmt numFmtId="167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1"/>
      <color rgb="FFFFFFFF"/>
      <name val="Calibri"/>
      <family val="2"/>
    </font>
    <font>
      <sz val="11"/>
      <color rgb="FF201F1E"/>
      <name val="Calibri"/>
      <family val="2"/>
    </font>
    <font>
      <b/>
      <sz val="11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5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0" xfId="0" applyFill="1"/>
    <xf numFmtId="0" fontId="0" fillId="6" borderId="0" xfId="0" applyFill="1"/>
    <xf numFmtId="0" fontId="0" fillId="6" borderId="5" xfId="0" applyFill="1" applyBorder="1"/>
    <xf numFmtId="0" fontId="0" fillId="7" borderId="4" xfId="0" applyFill="1" applyBorder="1"/>
    <xf numFmtId="164" fontId="0" fillId="0" borderId="5" xfId="2" applyNumberFormat="1" applyFont="1" applyBorder="1"/>
    <xf numFmtId="164" fontId="0" fillId="0" borderId="0" xfId="2" applyNumberFormat="1" applyFont="1" applyBorder="1"/>
    <xf numFmtId="0" fontId="0" fillId="7" borderId="0" xfId="0" applyFill="1"/>
    <xf numFmtId="0" fontId="2" fillId="7" borderId="6" xfId="0" applyFont="1" applyFill="1" applyBorder="1"/>
    <xf numFmtId="164" fontId="2" fillId="8" borderId="7" xfId="2" applyNumberFormat="1" applyFont="1" applyFill="1" applyBorder="1"/>
    <xf numFmtId="164" fontId="2" fillId="8" borderId="8" xfId="2" applyNumberFormat="1" applyFont="1" applyFill="1" applyBorder="1"/>
    <xf numFmtId="0" fontId="0" fillId="3" borderId="8" xfId="0" applyFill="1" applyBorder="1"/>
    <xf numFmtId="0" fontId="2" fillId="7" borderId="8" xfId="0" applyFont="1" applyFill="1" applyBorder="1"/>
    <xf numFmtId="44" fontId="0" fillId="5" borderId="5" xfId="2" applyFont="1" applyFill="1" applyBorder="1"/>
    <xf numFmtId="44" fontId="0" fillId="5" borderId="0" xfId="2" applyFont="1" applyFill="1" applyBorder="1"/>
    <xf numFmtId="44" fontId="0" fillId="6" borderId="5" xfId="2" applyFont="1" applyFill="1" applyBorder="1"/>
    <xf numFmtId="165" fontId="0" fillId="0" borderId="5" xfId="2" applyNumberFormat="1" applyFont="1" applyBorder="1"/>
    <xf numFmtId="165" fontId="0" fillId="0" borderId="0" xfId="2" applyNumberFormat="1" applyFont="1" applyBorder="1"/>
    <xf numFmtId="44" fontId="0" fillId="0" borderId="0" xfId="0" applyNumberFormat="1"/>
    <xf numFmtId="0" fontId="2" fillId="7" borderId="9" xfId="0" applyFont="1" applyFill="1" applyBorder="1"/>
    <xf numFmtId="165" fontId="2" fillId="8" borderId="10" xfId="2" applyNumberFormat="1" applyFont="1" applyFill="1" applyBorder="1"/>
    <xf numFmtId="165" fontId="2" fillId="8" borderId="11" xfId="2" applyNumberFormat="1" applyFont="1" applyFill="1" applyBorder="1"/>
    <xf numFmtId="0" fontId="0" fillId="3" borderId="11" xfId="0" applyFill="1" applyBorder="1"/>
    <xf numFmtId="0" fontId="2" fillId="7" borderId="11" xfId="0" applyFont="1" applyFill="1" applyBorder="1"/>
    <xf numFmtId="0" fontId="4" fillId="0" borderId="0" xfId="0" applyFont="1"/>
    <xf numFmtId="0" fontId="5" fillId="0" borderId="0" xfId="0" applyFont="1"/>
    <xf numFmtId="3" fontId="0" fillId="8" borderId="12" xfId="0" applyNumberFormat="1" applyFill="1" applyBorder="1" applyAlignment="1">
      <alignment horizontal="center"/>
    </xf>
    <xf numFmtId="0" fontId="0" fillId="8" borderId="0" xfId="0" applyFill="1"/>
    <xf numFmtId="37" fontId="2" fillId="0" borderId="10" xfId="1" applyNumberFormat="1" applyFont="1" applyBorder="1" applyAlignment="1">
      <alignment horizontal="center" vertical="center"/>
    </xf>
    <xf numFmtId="37" fontId="2" fillId="0" borderId="9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/>
    </xf>
    <xf numFmtId="37" fontId="5" fillId="0" borderId="1" xfId="1" applyNumberFormat="1" applyFont="1" applyBorder="1" applyAlignment="1">
      <alignment horizontal="center"/>
    </xf>
    <xf numFmtId="0" fontId="5" fillId="0" borderId="13" xfId="1" applyNumberFormat="1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0" fontId="0" fillId="8" borderId="12" xfId="0" applyFill="1" applyBorder="1"/>
    <xf numFmtId="0" fontId="3" fillId="9" borderId="12" xfId="0" applyFont="1" applyFill="1" applyBorder="1" applyAlignment="1">
      <alignment wrapText="1"/>
    </xf>
    <xf numFmtId="0" fontId="3" fillId="9" borderId="12" xfId="0" applyFont="1" applyFill="1" applyBorder="1"/>
    <xf numFmtId="0" fontId="0" fillId="0" borderId="12" xfId="0" applyBorder="1" applyAlignment="1">
      <alignment wrapText="1"/>
    </xf>
    <xf numFmtId="0" fontId="2" fillId="0" borderId="0" xfId="0" applyFont="1"/>
    <xf numFmtId="0" fontId="6" fillId="0" borderId="0" xfId="0" applyFont="1"/>
    <xf numFmtId="3" fontId="0" fillId="0" borderId="12" xfId="0" applyNumberFormat="1" applyFill="1" applyBorder="1" applyAlignment="1">
      <alignment horizontal="center"/>
    </xf>
    <xf numFmtId="0" fontId="8" fillId="10" borderId="15" xfId="0" applyFont="1" applyFill="1" applyBorder="1" applyAlignment="1">
      <alignment vertical="center" wrapText="1"/>
    </xf>
    <xf numFmtId="0" fontId="9" fillId="10" borderId="16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0" fillId="11" borderId="17" xfId="0" applyFont="1" applyFill="1" applyBorder="1" applyAlignment="1">
      <alignment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3" fontId="9" fillId="10" borderId="14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indent="10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4" fillId="3" borderId="0" xfId="0" applyFont="1" applyFill="1"/>
    <xf numFmtId="0" fontId="0" fillId="0" borderId="0" xfId="0" applyFill="1"/>
    <xf numFmtId="0" fontId="15" fillId="0" borderId="0" xfId="0" applyFont="1"/>
    <xf numFmtId="1" fontId="9" fillId="0" borderId="14" xfId="0" applyNumberFormat="1" applyFont="1" applyBorder="1" applyAlignment="1">
      <alignment horizontal="center" vertical="center" wrapText="1"/>
    </xf>
    <xf numFmtId="0" fontId="18" fillId="0" borderId="0" xfId="0" applyFont="1"/>
    <xf numFmtId="0" fontId="16" fillId="12" borderId="12" xfId="0" applyFont="1" applyFill="1" applyBorder="1"/>
    <xf numFmtId="0" fontId="18" fillId="0" borderId="12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17" fillId="0" borderId="12" xfId="3" applyBorder="1"/>
    <xf numFmtId="3" fontId="18" fillId="0" borderId="12" xfId="0" applyNumberFormat="1" applyFont="1" applyBorder="1"/>
    <xf numFmtId="44" fontId="18" fillId="0" borderId="12" xfId="2" applyFont="1" applyBorder="1" applyAlignment="1">
      <alignment horizontal="right"/>
    </xf>
    <xf numFmtId="44" fontId="18" fillId="0" borderId="12" xfId="2" applyFont="1" applyBorder="1"/>
    <xf numFmtId="164" fontId="18" fillId="0" borderId="12" xfId="2" applyNumberFormat="1" applyFont="1" applyBorder="1"/>
    <xf numFmtId="164" fontId="18" fillId="0" borderId="12" xfId="0" applyNumberFormat="1" applyFont="1" applyBorder="1"/>
    <xf numFmtId="167" fontId="18" fillId="10" borderId="12" xfId="1" applyNumberFormat="1" applyFont="1" applyFill="1" applyBorder="1"/>
    <xf numFmtId="164" fontId="18" fillId="10" borderId="12" xfId="0" applyNumberFormat="1" applyFont="1" applyFill="1" applyBorder="1"/>
    <xf numFmtId="0" fontId="16" fillId="12" borderId="18" xfId="0" applyFont="1" applyFill="1" applyBorder="1" applyAlignment="1">
      <alignment horizontal="left"/>
    </xf>
    <xf numFmtId="0" fontId="16" fillId="12" borderId="18" xfId="0" applyFont="1" applyFill="1" applyBorder="1" applyAlignment="1">
      <alignment horizontal="center"/>
    </xf>
    <xf numFmtId="0" fontId="16" fillId="12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left"/>
    </xf>
    <xf numFmtId="166" fontId="0" fillId="0" borderId="19" xfId="0" applyNumberForma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166" fontId="2" fillId="0" borderId="19" xfId="1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0" fontId="21" fillId="0" borderId="0" xfId="0" applyFont="1"/>
    <xf numFmtId="1" fontId="9" fillId="0" borderId="14" xfId="0" applyNumberFormat="1" applyFont="1" applyBorder="1" applyAlignment="1">
      <alignment horizontal="right" vertical="center" wrapText="1"/>
    </xf>
    <xf numFmtId="0" fontId="0" fillId="7" borderId="0" xfId="0" applyFill="1" applyAlignment="1">
      <alignment horizontal="left" wrapText="1"/>
    </xf>
    <xf numFmtId="165" fontId="0" fillId="0" borderId="5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0" fillId="0" borderId="5" xfId="2" applyNumberFormat="1" applyFont="1" applyBorder="1" applyAlignment="1">
      <alignment horizontal="center" vertical="center"/>
    </xf>
    <xf numFmtId="164" fontId="0" fillId="0" borderId="5" xfId="2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5" formatCode="#,##0_);\(#,##0\)"/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Annual O&amp;M Cost Savings ($)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[1]EV_Revenue_Forecasts!$F$1</c:f>
              <c:strCache>
                <c:ptCount val="1"/>
                <c:pt idx="0">
                  <c:v>Customer O&amp;M Savings ($)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[1]EV_Revenue_Forecasts!$A$2:$A$10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xVal>
          <c:yVal>
            <c:numRef>
              <c:f>[1]EV_Revenue_Forecasts!$F$2:$F$10</c:f>
              <c:numCache>
                <c:formatCode>General</c:formatCode>
                <c:ptCount val="9"/>
                <c:pt idx="0">
                  <c:v>949749.00843611371</c:v>
                </c:pt>
                <c:pt idx="1">
                  <c:v>1165114.1389054996</c:v>
                </c:pt>
                <c:pt idx="2">
                  <c:v>1408521.6040714204</c:v>
                </c:pt>
                <c:pt idx="3">
                  <c:v>1689786.2210776627</c:v>
                </c:pt>
                <c:pt idx="4">
                  <c:v>2029098.4709057317</c:v>
                </c:pt>
                <c:pt idx="5">
                  <c:v>2441601.214291756</c:v>
                </c:pt>
                <c:pt idx="6">
                  <c:v>2976929.3836486023</c:v>
                </c:pt>
                <c:pt idx="7">
                  <c:v>3636765.5190580618</c:v>
                </c:pt>
                <c:pt idx="8">
                  <c:v>4427898.0168362502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A2-4463-890D-A88CC3016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668463"/>
        <c:axId val="1475670543"/>
      </c:scatterChart>
      <c:valAx>
        <c:axId val="1475668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670543"/>
        <c:crosses val="autoZero"/>
        <c:crossBetween val="midCat"/>
      </c:valAx>
      <c:valAx>
        <c:axId val="147567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668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'[5]Viewer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'[5]Viewer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'[5]Viewer Engine'!$CO$431:$DL$431</c:f>
              <c:numCache>
                <c:formatCode>General</c:formatCode>
                <c:ptCount val="24"/>
                <c:pt idx="0">
                  <c:v>6.5438681531749837E-2</c:v>
                </c:pt>
                <c:pt idx="1">
                  <c:v>6.9316529326223966E-2</c:v>
                </c:pt>
                <c:pt idx="2">
                  <c:v>7.2709646146388668E-2</c:v>
                </c:pt>
                <c:pt idx="3">
                  <c:v>7.416383906931652E-2</c:v>
                </c:pt>
                <c:pt idx="4">
                  <c:v>7.2709646146388668E-2</c:v>
                </c:pt>
                <c:pt idx="5">
                  <c:v>6.3015026660203491E-2</c:v>
                </c:pt>
                <c:pt idx="6">
                  <c:v>3.8778477944740757E-2</c:v>
                </c:pt>
                <c:pt idx="7">
                  <c:v>0</c:v>
                </c:pt>
                <c:pt idx="8">
                  <c:v>7.7556955889481445E-3</c:v>
                </c:pt>
                <c:pt idx="9">
                  <c:v>3.4415899175957408E-2</c:v>
                </c:pt>
                <c:pt idx="10">
                  <c:v>3.7809015996122179E-2</c:v>
                </c:pt>
                <c:pt idx="11">
                  <c:v>4.0232670867668463E-2</c:v>
                </c:pt>
                <c:pt idx="12">
                  <c:v>3.8293746970431426E-2</c:v>
                </c:pt>
                <c:pt idx="13">
                  <c:v>2.9568589432864809E-2</c:v>
                </c:pt>
                <c:pt idx="14">
                  <c:v>2.8114396509936971E-2</c:v>
                </c:pt>
                <c:pt idx="15">
                  <c:v>2.617547261269999E-2</c:v>
                </c:pt>
                <c:pt idx="16">
                  <c:v>2.617547261269999E-2</c:v>
                </c:pt>
                <c:pt idx="17">
                  <c:v>2.7144934561318425E-2</c:v>
                </c:pt>
                <c:pt idx="18">
                  <c:v>2.5206010664081482E-2</c:v>
                </c:pt>
                <c:pt idx="19">
                  <c:v>3.4900630150266565E-2</c:v>
                </c:pt>
                <c:pt idx="20">
                  <c:v>3.9747939893359147E-2</c:v>
                </c:pt>
                <c:pt idx="21">
                  <c:v>4.4595249636451791E-2</c:v>
                </c:pt>
                <c:pt idx="22">
                  <c:v>4.8957828405235049E-2</c:v>
                </c:pt>
                <c:pt idx="23">
                  <c:v>5.4774600096946249E-2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5-4F02-979A-A4704DE892A3}"/>
            </c:ext>
          </c:extLst>
        </c:ser>
        <c:ser>
          <c:idx val="1"/>
          <c:order val="1"/>
          <c:tx>
            <c:strRef>
              <c:f>'[5]Viewer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'[5]Viewer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'[5]Viewer Engine'!$CO$432:$DL$432</c:f>
              <c:numCache>
                <c:formatCode>General</c:formatCode>
                <c:ptCount val="24"/>
                <c:pt idx="0">
                  <c:v>6.5438681531749796E-2</c:v>
                </c:pt>
                <c:pt idx="1">
                  <c:v>6.9316529326223966E-2</c:v>
                </c:pt>
                <c:pt idx="2">
                  <c:v>7.2709646146388793E-2</c:v>
                </c:pt>
                <c:pt idx="3">
                  <c:v>7.4163839069316506E-2</c:v>
                </c:pt>
                <c:pt idx="4">
                  <c:v>7.2709646146388793E-2</c:v>
                </c:pt>
                <c:pt idx="5">
                  <c:v>6.3015026660203602E-2</c:v>
                </c:pt>
                <c:pt idx="6">
                  <c:v>3.877847794474077E-2</c:v>
                </c:pt>
                <c:pt idx="7">
                  <c:v>0</c:v>
                </c:pt>
                <c:pt idx="8">
                  <c:v>7.7556955889481281E-3</c:v>
                </c:pt>
                <c:pt idx="9">
                  <c:v>3.4415899175957408E-2</c:v>
                </c:pt>
                <c:pt idx="10">
                  <c:v>3.780901599612211E-2</c:v>
                </c:pt>
                <c:pt idx="11">
                  <c:v>4.023267086766838E-2</c:v>
                </c:pt>
                <c:pt idx="12">
                  <c:v>3.8293746970431503E-2</c:v>
                </c:pt>
                <c:pt idx="13">
                  <c:v>2.9568589432864834E-2</c:v>
                </c:pt>
                <c:pt idx="14">
                  <c:v>2.8114396509936943E-2</c:v>
                </c:pt>
                <c:pt idx="15">
                  <c:v>2.617547261269999E-2</c:v>
                </c:pt>
                <c:pt idx="16">
                  <c:v>2.617547261269999E-2</c:v>
                </c:pt>
                <c:pt idx="17">
                  <c:v>2.7144934561318414E-2</c:v>
                </c:pt>
                <c:pt idx="18">
                  <c:v>2.5206010664081482E-2</c:v>
                </c:pt>
                <c:pt idx="19">
                  <c:v>3.4900630150266558E-2</c:v>
                </c:pt>
                <c:pt idx="20">
                  <c:v>3.9747939893359119E-2</c:v>
                </c:pt>
                <c:pt idx="21">
                  <c:v>4.4595249636451721E-2</c:v>
                </c:pt>
                <c:pt idx="22">
                  <c:v>4.8957828405235021E-2</c:v>
                </c:pt>
                <c:pt idx="23">
                  <c:v>5.4774600096946291E-2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5-4F02-979A-A4704DE892A3}"/>
            </c:ext>
          </c:extLst>
        </c:ser>
        <c:ser>
          <c:idx val="3"/>
          <c:order val="2"/>
          <c:tx>
            <c:strRef>
              <c:f>'[5]Viewer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'[5]Viewer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5-4F02-979A-A4704DE892A3}"/>
            </c:ext>
          </c:extLst>
        </c:ser>
        <c:ser>
          <c:idx val="4"/>
          <c:order val="3"/>
          <c:tx>
            <c:strRef>
              <c:f>'[5]Viewer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'[5]Viewer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B5-4F02-979A-A4704DE892A3}"/>
            </c:ext>
          </c:extLst>
        </c:ser>
        <c:ser>
          <c:idx val="5"/>
          <c:order val="4"/>
          <c:tx>
            <c:strRef>
              <c:f>'[5]Viewer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plus"/>
            <c:size val="12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'[5]Viewer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B5-4F02-979A-A4704DE8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859371864"/>
        <c:crosses val="autoZero"/>
        <c:crossBetween val="between"/>
        <c:majorUnit val="2.0000000000000004E-2"/>
      </c:valAx>
      <c:spPr>
        <a:noFill/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noFill/>
    <a:ln>
      <a:solidFill>
        <a:sysClr val="windowText" lastClr="000000"/>
      </a:solidFill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'[5]Viewer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'[5]Viewer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'[5]Viewer Engine'!$CO$431:$DL$431</c:f>
              <c:numCache>
                <c:formatCode>General</c:formatCode>
                <c:ptCount val="24"/>
                <c:pt idx="0">
                  <c:v>6.5438681531749837E-2</c:v>
                </c:pt>
                <c:pt idx="1">
                  <c:v>6.9316529326223966E-2</c:v>
                </c:pt>
                <c:pt idx="2">
                  <c:v>7.2709646146388668E-2</c:v>
                </c:pt>
                <c:pt idx="3">
                  <c:v>7.416383906931652E-2</c:v>
                </c:pt>
                <c:pt idx="4">
                  <c:v>7.2709646146388668E-2</c:v>
                </c:pt>
                <c:pt idx="5">
                  <c:v>6.3015026660203491E-2</c:v>
                </c:pt>
                <c:pt idx="6">
                  <c:v>3.8778477944740757E-2</c:v>
                </c:pt>
                <c:pt idx="7">
                  <c:v>0</c:v>
                </c:pt>
                <c:pt idx="8">
                  <c:v>7.7556955889481445E-3</c:v>
                </c:pt>
                <c:pt idx="9">
                  <c:v>3.4415899175957408E-2</c:v>
                </c:pt>
                <c:pt idx="10">
                  <c:v>3.7809015996122179E-2</c:v>
                </c:pt>
                <c:pt idx="11">
                  <c:v>4.0232670867668463E-2</c:v>
                </c:pt>
                <c:pt idx="12">
                  <c:v>3.8293746970431426E-2</c:v>
                </c:pt>
                <c:pt idx="13">
                  <c:v>2.9568589432864809E-2</c:v>
                </c:pt>
                <c:pt idx="14">
                  <c:v>2.8114396509936971E-2</c:v>
                </c:pt>
                <c:pt idx="15">
                  <c:v>2.617547261269999E-2</c:v>
                </c:pt>
                <c:pt idx="16">
                  <c:v>2.617547261269999E-2</c:v>
                </c:pt>
                <c:pt idx="17">
                  <c:v>2.7144934561318425E-2</c:v>
                </c:pt>
                <c:pt idx="18">
                  <c:v>2.5206010664081482E-2</c:v>
                </c:pt>
                <c:pt idx="19">
                  <c:v>3.4900630150266565E-2</c:v>
                </c:pt>
                <c:pt idx="20">
                  <c:v>3.9747939893359147E-2</c:v>
                </c:pt>
                <c:pt idx="21">
                  <c:v>4.4595249636451791E-2</c:v>
                </c:pt>
                <c:pt idx="22">
                  <c:v>4.8957828405235049E-2</c:v>
                </c:pt>
                <c:pt idx="23">
                  <c:v>5.4774600096946249E-2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9-42F5-BDC7-6E5F4A7FEB08}"/>
            </c:ext>
          </c:extLst>
        </c:ser>
        <c:ser>
          <c:idx val="1"/>
          <c:order val="1"/>
          <c:tx>
            <c:strRef>
              <c:f>'[5]Viewer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'[5]Viewer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'[5]Viewer Engine'!$CO$432:$DL$432</c:f>
              <c:numCache>
                <c:formatCode>General</c:formatCode>
                <c:ptCount val="24"/>
                <c:pt idx="0">
                  <c:v>6.5438681531749796E-2</c:v>
                </c:pt>
                <c:pt idx="1">
                  <c:v>6.9316529326223966E-2</c:v>
                </c:pt>
                <c:pt idx="2">
                  <c:v>7.2709646146388793E-2</c:v>
                </c:pt>
                <c:pt idx="3">
                  <c:v>7.4163839069316506E-2</c:v>
                </c:pt>
                <c:pt idx="4">
                  <c:v>7.2709646146388793E-2</c:v>
                </c:pt>
                <c:pt idx="5">
                  <c:v>6.3015026660203602E-2</c:v>
                </c:pt>
                <c:pt idx="6">
                  <c:v>3.877847794474077E-2</c:v>
                </c:pt>
                <c:pt idx="7">
                  <c:v>0</c:v>
                </c:pt>
                <c:pt idx="8">
                  <c:v>7.7556955889481281E-3</c:v>
                </c:pt>
                <c:pt idx="9">
                  <c:v>3.4415899175957408E-2</c:v>
                </c:pt>
                <c:pt idx="10">
                  <c:v>3.780901599612211E-2</c:v>
                </c:pt>
                <c:pt idx="11">
                  <c:v>4.023267086766838E-2</c:v>
                </c:pt>
                <c:pt idx="12">
                  <c:v>3.8293746970431503E-2</c:v>
                </c:pt>
                <c:pt idx="13">
                  <c:v>2.9568589432864834E-2</c:v>
                </c:pt>
                <c:pt idx="14">
                  <c:v>2.8114396509936943E-2</c:v>
                </c:pt>
                <c:pt idx="15">
                  <c:v>2.617547261269999E-2</c:v>
                </c:pt>
                <c:pt idx="16">
                  <c:v>2.617547261269999E-2</c:v>
                </c:pt>
                <c:pt idx="17">
                  <c:v>2.7144934561318414E-2</c:v>
                </c:pt>
                <c:pt idx="18">
                  <c:v>2.5206010664081482E-2</c:v>
                </c:pt>
                <c:pt idx="19">
                  <c:v>3.4900630150266558E-2</c:v>
                </c:pt>
                <c:pt idx="20">
                  <c:v>3.9747939893359119E-2</c:v>
                </c:pt>
                <c:pt idx="21">
                  <c:v>4.4595249636451721E-2</c:v>
                </c:pt>
                <c:pt idx="22">
                  <c:v>4.8957828405235021E-2</c:v>
                </c:pt>
                <c:pt idx="23">
                  <c:v>5.4774600096946291E-2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9-42F5-BDC7-6E5F4A7FEB08}"/>
            </c:ext>
          </c:extLst>
        </c:ser>
        <c:ser>
          <c:idx val="3"/>
          <c:order val="2"/>
          <c:tx>
            <c:strRef>
              <c:f>'[5]Viewer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'[5]Viewer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9-42F5-BDC7-6E5F4A7FEB08}"/>
            </c:ext>
          </c:extLst>
        </c:ser>
        <c:ser>
          <c:idx val="4"/>
          <c:order val="3"/>
          <c:tx>
            <c:strRef>
              <c:f>'[5]Viewer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'[5]Viewer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89-42F5-BDC7-6E5F4A7FEB08}"/>
            </c:ext>
          </c:extLst>
        </c:ser>
        <c:ser>
          <c:idx val="5"/>
          <c:order val="4"/>
          <c:tx>
            <c:strRef>
              <c:f>'[5]Viewer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plus"/>
            <c:size val="12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'[5]Viewer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89-42F5-BDC7-6E5F4A7FE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859371864"/>
        <c:crosses val="autoZero"/>
        <c:crossBetween val="between"/>
        <c:majorUnit val="2.0000000000000004E-2"/>
      </c:valAx>
      <c:spPr>
        <a:noFill/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noFill/>
    <a:ln>
      <a:solidFill>
        <a:sysClr val="windowText" lastClr="000000"/>
      </a:solidFill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Utility Net Revenues ($)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[1]EV_Revenue_Forecasts!$E$1</c:f>
              <c:strCache>
                <c:ptCount val="1"/>
                <c:pt idx="0">
                  <c:v>Net Revenue ($)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[1]EV_Revenue_Forecasts!$A$2:$A$10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xVal>
          <c:yVal>
            <c:numRef>
              <c:f>[1]EV_Revenue_Forecasts!$E$2:$E$10</c:f>
              <c:numCache>
                <c:formatCode>General</c:formatCode>
                <c:ptCount val="9"/>
                <c:pt idx="0">
                  <c:v>202542.35285065198</c:v>
                </c:pt>
                <c:pt idx="1">
                  <c:v>247050.74890112595</c:v>
                </c:pt>
                <c:pt idx="2">
                  <c:v>294370.86038760672</c:v>
                </c:pt>
                <c:pt idx="3">
                  <c:v>350063.70409047022</c:v>
                </c:pt>
                <c:pt idx="4">
                  <c:v>415410.7573003117</c:v>
                </c:pt>
                <c:pt idx="5">
                  <c:v>492421.14844294242</c:v>
                </c:pt>
                <c:pt idx="6">
                  <c:v>593128.96414477541</c:v>
                </c:pt>
                <c:pt idx="7">
                  <c:v>717946.85416180314</c:v>
                </c:pt>
                <c:pt idx="8">
                  <c:v>863333.11750865192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C-4861-B984-2D2E77893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872527"/>
        <c:axId val="1666872943"/>
      </c:scatterChart>
      <c:valAx>
        <c:axId val="1666872527"/>
        <c:scaling>
          <c:orientation val="minMax"/>
          <c:max val="2030"/>
          <c:min val="20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872943"/>
        <c:crosses val="autoZero"/>
        <c:crossBetween val="midCat"/>
      </c:valAx>
      <c:valAx>
        <c:axId val="166687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872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3720560399119"/>
          <c:y val="0.13924050632911392"/>
          <c:w val="0.85412383103586587"/>
          <c:h val="0.6697112860892388"/>
        </c:manualLayout>
      </c:layout>
      <c:lineChart>
        <c:grouping val="standard"/>
        <c:varyColors val="0"/>
        <c:ser>
          <c:idx val="0"/>
          <c:order val="0"/>
          <c:tx>
            <c:strRef>
              <c:f>'Figure 1 &amp; 5 - PAC WA EV Adopti'!$A$5</c:f>
              <c:strCache>
                <c:ptCount val="1"/>
                <c:pt idx="0">
                  <c:v>Historic LDV EV adoption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1 &amp; 5 - PAC WA EV Adopti'!$C$4:$T$4</c:f>
              <c:numCache>
                <c:formatCode>General</c:formatCode>
                <c:ptCount val="1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</c:numCache>
            </c:numRef>
          </c:cat>
          <c:val>
            <c:numRef>
              <c:f>'Figure 1 &amp; 5 - PAC WA EV Adopti'!$C$5:$T$5</c:f>
              <c:numCache>
                <c:formatCode>General</c:formatCode>
                <c:ptCount val="18"/>
                <c:pt idx="0">
                  <c:v>110</c:v>
                </c:pt>
                <c:pt idx="1">
                  <c:v>139</c:v>
                </c:pt>
                <c:pt idx="2">
                  <c:v>196</c:v>
                </c:pt>
                <c:pt idx="3">
                  <c:v>272</c:v>
                </c:pt>
                <c:pt idx="4">
                  <c:v>351</c:v>
                </c:pt>
                <c:pt idx="5">
                  <c:v>406</c:v>
                </c:pt>
                <c:pt idx="6">
                  <c:v>482</c:v>
                </c:pt>
                <c:pt idx="7">
                  <c:v>605</c:v>
                </c:pt>
                <c:pt idx="8" formatCode="#,##0">
                  <c:v>764.89756760388809</c:v>
                </c:pt>
                <c:pt idx="9" formatCode="0">
                  <c:v>958.10950844334911</c:v>
                </c:pt>
                <c:pt idx="10" formatCode="0">
                  <c:v>1191.8276543070754</c:v>
                </c:pt>
                <c:pt idx="11" formatCode="0">
                  <c:v>1484.4716708141048</c:v>
                </c:pt>
                <c:pt idx="12" formatCode="0">
                  <c:v>1884.1729136040626</c:v>
                </c:pt>
                <c:pt idx="13" formatCode="0">
                  <c:v>2426.4046050632296</c:v>
                </c:pt>
                <c:pt idx="14" formatCode="0">
                  <c:v>3160.4807818243316</c:v>
                </c:pt>
                <c:pt idx="15" formatCode="0">
                  <c:v>4130.2674824850974</c:v>
                </c:pt>
                <c:pt idx="16" formatCode="0">
                  <c:v>5377.0894784107859</c:v>
                </c:pt>
                <c:pt idx="17" formatCode="0">
                  <c:v>6892.0267005827345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E-4BBB-B062-2888FFE5F8C1}"/>
            </c:ext>
          </c:extLst>
        </c:ser>
        <c:ser>
          <c:idx val="1"/>
          <c:order val="1"/>
          <c:tx>
            <c:strRef>
              <c:f>'Figure 1 &amp; 5 - PAC WA EV Adopti'!$A$6</c:f>
              <c:strCache>
                <c:ptCount val="1"/>
                <c:pt idx="0">
                  <c:v>Forecast LDV EV adoption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 &amp; 5 - PAC WA EV Adopti'!$C$4:$T$4</c:f>
              <c:numCache>
                <c:formatCode>General</c:formatCode>
                <c:ptCount val="1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</c:numCache>
            </c:numRef>
          </c:cat>
          <c:val>
            <c:numRef>
              <c:f>'Figure 1 &amp; 5 - PAC WA EV Adopti'!$C$6:$T$6</c:f>
              <c:numCache>
                <c:formatCode>General</c:formatCode>
                <c:ptCount val="18"/>
                <c:pt idx="7">
                  <c:v>605</c:v>
                </c:pt>
                <c:pt idx="8" formatCode="#,##0">
                  <c:v>764.89756760388809</c:v>
                </c:pt>
                <c:pt idx="9" formatCode="0">
                  <c:v>958.10950844334911</c:v>
                </c:pt>
                <c:pt idx="10" formatCode="0">
                  <c:v>1191.8276543070754</c:v>
                </c:pt>
                <c:pt idx="11" formatCode="0">
                  <c:v>1484.4716708141048</c:v>
                </c:pt>
                <c:pt idx="12" formatCode="0">
                  <c:v>1884.1729136040626</c:v>
                </c:pt>
                <c:pt idx="13" formatCode="0">
                  <c:v>2426.4046050632296</c:v>
                </c:pt>
                <c:pt idx="14" formatCode="0">
                  <c:v>3160.4807818243316</c:v>
                </c:pt>
                <c:pt idx="15" formatCode="0">
                  <c:v>4130.2674824850974</c:v>
                </c:pt>
                <c:pt idx="16" formatCode="0">
                  <c:v>5377.0894784107859</c:v>
                </c:pt>
                <c:pt idx="17" formatCode="0">
                  <c:v>6892.0267005827345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E-4BBB-B062-2888FFE5F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613807"/>
        <c:axId val="2067603407"/>
      </c:lineChart>
      <c:catAx>
        <c:axId val="2067613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67603407"/>
        <c:crosses val="autoZero"/>
        <c:auto val="1"/>
        <c:lblAlgn val="ctr"/>
        <c:lblOffset val="100"/>
        <c:noMultiLvlLbl val="0"/>
      </c:catAx>
      <c:valAx>
        <c:axId val="2067603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Number of Light-duty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EVs registered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6761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71856198940279"/>
          <c:y val="3.4282202066513841E-2"/>
          <c:w val="0.62549942651270463"/>
          <c:h val="7.1203030000996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2E9-4592-9FA5-9328D1CD995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2E9-4592-9FA5-9328D1CD995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2E9-4592-9FA5-9328D1CD9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986383"/>
        <c:axId val="1022990959"/>
      </c:lineChart>
      <c:catAx>
        <c:axId val="1022986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990959"/>
        <c:crosses val="autoZero"/>
        <c:auto val="1"/>
        <c:lblAlgn val="ctr"/>
        <c:lblOffset val="100"/>
        <c:noMultiLvlLbl val="0"/>
      </c:catAx>
      <c:valAx>
        <c:axId val="1022990959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Energy consumption (MWh) </a:t>
                </a:r>
                <a:endParaRPr lang="en-US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986383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'[2]Viewer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9050" cap="rnd" cmpd="sng" algn="ctr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rgbClr val="0070C0"/>
              </a:solidFill>
              <a:ln w="6350" cap="flat" cmpd="sng" algn="ctr">
                <a:solidFill>
                  <a:srgbClr val="0070C0"/>
                </a:solidFill>
                <a:prstDash val="solid"/>
                <a:round/>
              </a:ln>
              <a:effectLst/>
            </c:spPr>
          </c:marker>
          <c:cat>
            <c:numRef>
              <c:f>'[2]Viewer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'[2]Viewer Engine'!$CO$431:$DL$431</c:f>
              <c:numCache>
                <c:formatCode>General</c:formatCode>
                <c:ptCount val="24"/>
                <c:pt idx="0">
                  <c:v>2.4424368909452272E-2</c:v>
                </c:pt>
                <c:pt idx="1">
                  <c:v>1.7225839169527104E-2</c:v>
                </c:pt>
                <c:pt idx="2">
                  <c:v>2.5327530426426173E-2</c:v>
                </c:pt>
                <c:pt idx="3">
                  <c:v>2.3370141805641155E-2</c:v>
                </c:pt>
                <c:pt idx="4">
                  <c:v>1.8730797159560334E-2</c:v>
                </c:pt>
                <c:pt idx="5">
                  <c:v>1.2487784279357801E-2</c:v>
                </c:pt>
                <c:pt idx="6">
                  <c:v>9.5103736486178252E-3</c:v>
                </c:pt>
                <c:pt idx="7">
                  <c:v>1.0534903023410629E-2</c:v>
                </c:pt>
                <c:pt idx="8">
                  <c:v>9.7783034110440308E-3</c:v>
                </c:pt>
                <c:pt idx="9">
                  <c:v>1.2302397375557208E-2</c:v>
                </c:pt>
                <c:pt idx="10">
                  <c:v>1.5823003433508832E-2</c:v>
                </c:pt>
                <c:pt idx="11">
                  <c:v>2.2391925645066021E-2</c:v>
                </c:pt>
                <c:pt idx="12">
                  <c:v>3.0262838908979808E-2</c:v>
                </c:pt>
                <c:pt idx="13">
                  <c:v>3.2473076865293396E-2</c:v>
                </c:pt>
                <c:pt idx="14">
                  <c:v>4.2197608602567604E-2</c:v>
                </c:pt>
                <c:pt idx="15">
                  <c:v>6.3034083283348877E-2</c:v>
                </c:pt>
                <c:pt idx="16">
                  <c:v>0.10391852780101142</c:v>
                </c:pt>
                <c:pt idx="17">
                  <c:v>0.11094173888729662</c:v>
                </c:pt>
                <c:pt idx="18">
                  <c:v>0.10448177532317003</c:v>
                </c:pt>
                <c:pt idx="19">
                  <c:v>8.8051446201707545E-2</c:v>
                </c:pt>
                <c:pt idx="20">
                  <c:v>7.6242570880337895E-2</c:v>
                </c:pt>
                <c:pt idx="21">
                  <c:v>6.3369727220583177E-2</c:v>
                </c:pt>
                <c:pt idx="22">
                  <c:v>4.7933140134852024E-2</c:v>
                </c:pt>
                <c:pt idx="23">
                  <c:v>3.5186097603681986E-2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B-4285-B16B-D3978CA2F909}"/>
            </c:ext>
          </c:extLst>
        </c:ser>
        <c:ser>
          <c:idx val="1"/>
          <c:order val="1"/>
          <c:tx>
            <c:strRef>
              <c:f>'[2]Viewer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numRef>
              <c:f>'[2]Viewer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'[2]Viewer Engine'!$CO$432:$DL$432</c:f>
              <c:numCache>
                <c:formatCode>General</c:formatCode>
                <c:ptCount val="24"/>
                <c:pt idx="0">
                  <c:v>3.355377782883931E-2</c:v>
                </c:pt>
                <c:pt idx="1">
                  <c:v>2.4424709599875229E-2</c:v>
                </c:pt>
                <c:pt idx="2">
                  <c:v>2.9258490674556926E-2</c:v>
                </c:pt>
                <c:pt idx="3">
                  <c:v>2.4785704976619187E-2</c:v>
                </c:pt>
                <c:pt idx="4">
                  <c:v>1.8162531807278667E-2</c:v>
                </c:pt>
                <c:pt idx="5">
                  <c:v>9.1612863062359006E-3</c:v>
                </c:pt>
                <c:pt idx="6">
                  <c:v>9.7073318891070706E-3</c:v>
                </c:pt>
                <c:pt idx="7">
                  <c:v>1.3758732498381833E-2</c:v>
                </c:pt>
                <c:pt idx="8">
                  <c:v>1.6599797804221623E-2</c:v>
                </c:pt>
                <c:pt idx="9">
                  <c:v>2.410281586220683E-2</c:v>
                </c:pt>
                <c:pt idx="10">
                  <c:v>3.5552099827094757E-2</c:v>
                </c:pt>
                <c:pt idx="11">
                  <c:v>4.3904779109146343E-2</c:v>
                </c:pt>
                <c:pt idx="12">
                  <c:v>4.5725285947283673E-2</c:v>
                </c:pt>
                <c:pt idx="13">
                  <c:v>5.0766463108151486E-2</c:v>
                </c:pt>
                <c:pt idx="14">
                  <c:v>5.7432872854569592E-2</c:v>
                </c:pt>
                <c:pt idx="15">
                  <c:v>6.1354998251359427E-2</c:v>
                </c:pt>
                <c:pt idx="16">
                  <c:v>7.2152312132879176E-2</c:v>
                </c:pt>
                <c:pt idx="17">
                  <c:v>7.2490792454620298E-2</c:v>
                </c:pt>
                <c:pt idx="18">
                  <c:v>7.530299566852762E-2</c:v>
                </c:pt>
                <c:pt idx="19">
                  <c:v>6.6459582721549726E-2</c:v>
                </c:pt>
                <c:pt idx="20">
                  <c:v>6.4064692944512142E-2</c:v>
                </c:pt>
                <c:pt idx="21">
                  <c:v>5.3895716844234685E-2</c:v>
                </c:pt>
                <c:pt idx="22">
                  <c:v>5.2372499494731641E-2</c:v>
                </c:pt>
                <c:pt idx="23">
                  <c:v>4.5009729394016755E-2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B-4285-B16B-D3978CA2F909}"/>
            </c:ext>
          </c:extLst>
        </c:ser>
        <c:ser>
          <c:idx val="3"/>
          <c:order val="2"/>
          <c:tx>
            <c:strRef>
              <c:f>'[2]Viewer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6350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val>
            <c:numRef>
              <c:f>'[2]Viewer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7B-4285-B16B-D3978CA2F909}"/>
            </c:ext>
          </c:extLst>
        </c:ser>
        <c:ser>
          <c:idx val="4"/>
          <c:order val="3"/>
          <c:tx>
            <c:strRef>
              <c:f>'[2]Viewer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val>
            <c:numRef>
              <c:f>'[2]Viewer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7B-4285-B16B-D3978CA2F909}"/>
            </c:ext>
          </c:extLst>
        </c:ser>
        <c:ser>
          <c:idx val="5"/>
          <c:order val="4"/>
          <c:tx>
            <c:strRef>
              <c:f>'[2]Viewer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plus"/>
            <c:size val="12"/>
            <c:spPr>
              <a:noFill/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val>
            <c:numRef>
              <c:f>'[2]Viewer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7B-4285-B16B-D3978CA2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3718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2538029520503499"/>
          <c:y val="1.3782997646339E-2"/>
          <c:w val="0.87078892557785104"/>
          <c:h val="9.43088114173727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accent1">
                    <a:lumMod val="50000"/>
                  </a:schemeClr>
                </a:solidFill>
              </a:defRPr>
            </a:pPr>
            <a:r>
              <a:rPr lang="en-US" sz="1300">
                <a:solidFill>
                  <a:schemeClr val="accent1">
                    <a:lumMod val="50000"/>
                  </a:schemeClr>
                </a:solidFill>
              </a:rPr>
              <a:t>Daily View</a:t>
            </a:r>
          </a:p>
        </c:rich>
      </c:tx>
      <c:layout>
        <c:manualLayout>
          <c:xMode val="edge"/>
          <c:yMode val="edge"/>
          <c:x val="3.7929952304349097E-2"/>
          <c:y val="7.93261953050491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'[2]Viewer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'[2]Viewer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'[2]Viewer Engine'!$CO$431:$DL$431</c:f>
              <c:numCache>
                <c:formatCode>General</c:formatCode>
                <c:ptCount val="24"/>
                <c:pt idx="0">
                  <c:v>2.4424368909452272E-2</c:v>
                </c:pt>
                <c:pt idx="1">
                  <c:v>1.7225839169527104E-2</c:v>
                </c:pt>
                <c:pt idx="2">
                  <c:v>2.5327530426426173E-2</c:v>
                </c:pt>
                <c:pt idx="3">
                  <c:v>2.3370141805641155E-2</c:v>
                </c:pt>
                <c:pt idx="4">
                  <c:v>1.8730797159560334E-2</c:v>
                </c:pt>
                <c:pt idx="5">
                  <c:v>1.2487784279357801E-2</c:v>
                </c:pt>
                <c:pt idx="6">
                  <c:v>9.5103736486178252E-3</c:v>
                </c:pt>
                <c:pt idx="7">
                  <c:v>1.0534903023410629E-2</c:v>
                </c:pt>
                <c:pt idx="8">
                  <c:v>9.7783034110440308E-3</c:v>
                </c:pt>
                <c:pt idx="9">
                  <c:v>1.2302397375557208E-2</c:v>
                </c:pt>
                <c:pt idx="10">
                  <c:v>1.5823003433508832E-2</c:v>
                </c:pt>
                <c:pt idx="11">
                  <c:v>2.2391925645066021E-2</c:v>
                </c:pt>
                <c:pt idx="12">
                  <c:v>3.0262838908979808E-2</c:v>
                </c:pt>
                <c:pt idx="13">
                  <c:v>3.2473076865293396E-2</c:v>
                </c:pt>
                <c:pt idx="14">
                  <c:v>4.2197608602567604E-2</c:v>
                </c:pt>
                <c:pt idx="15">
                  <c:v>6.3034083283348877E-2</c:v>
                </c:pt>
                <c:pt idx="16">
                  <c:v>0.10391852780101142</c:v>
                </c:pt>
                <c:pt idx="17">
                  <c:v>0.11094173888729662</c:v>
                </c:pt>
                <c:pt idx="18">
                  <c:v>0.10448177532317003</c:v>
                </c:pt>
                <c:pt idx="19">
                  <c:v>8.8051446201707545E-2</c:v>
                </c:pt>
                <c:pt idx="20">
                  <c:v>7.6242570880337895E-2</c:v>
                </c:pt>
                <c:pt idx="21">
                  <c:v>6.3369727220583177E-2</c:v>
                </c:pt>
                <c:pt idx="22">
                  <c:v>4.7933140134852024E-2</c:v>
                </c:pt>
                <c:pt idx="23">
                  <c:v>3.5186097603681986E-2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D-4594-94BC-1EE05CB1E206}"/>
            </c:ext>
          </c:extLst>
        </c:ser>
        <c:ser>
          <c:idx val="1"/>
          <c:order val="1"/>
          <c:tx>
            <c:strRef>
              <c:f>'[2]Viewer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'[2]Viewer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'[2]Viewer Engine'!$CO$432:$DL$432</c:f>
              <c:numCache>
                <c:formatCode>General</c:formatCode>
                <c:ptCount val="24"/>
                <c:pt idx="0">
                  <c:v>3.355377782883931E-2</c:v>
                </c:pt>
                <c:pt idx="1">
                  <c:v>2.4424709599875229E-2</c:v>
                </c:pt>
                <c:pt idx="2">
                  <c:v>2.9258490674556926E-2</c:v>
                </c:pt>
                <c:pt idx="3">
                  <c:v>2.4785704976619187E-2</c:v>
                </c:pt>
                <c:pt idx="4">
                  <c:v>1.8162531807278667E-2</c:v>
                </c:pt>
                <c:pt idx="5">
                  <c:v>9.1612863062359006E-3</c:v>
                </c:pt>
                <c:pt idx="6">
                  <c:v>9.7073318891070706E-3</c:v>
                </c:pt>
                <c:pt idx="7">
                  <c:v>1.3758732498381833E-2</c:v>
                </c:pt>
                <c:pt idx="8">
                  <c:v>1.6599797804221623E-2</c:v>
                </c:pt>
                <c:pt idx="9">
                  <c:v>2.410281586220683E-2</c:v>
                </c:pt>
                <c:pt idx="10">
                  <c:v>3.5552099827094757E-2</c:v>
                </c:pt>
                <c:pt idx="11">
                  <c:v>4.3904779109146343E-2</c:v>
                </c:pt>
                <c:pt idx="12">
                  <c:v>4.5725285947283673E-2</c:v>
                </c:pt>
                <c:pt idx="13">
                  <c:v>5.0766463108151486E-2</c:v>
                </c:pt>
                <c:pt idx="14">
                  <c:v>5.7432872854569592E-2</c:v>
                </c:pt>
                <c:pt idx="15">
                  <c:v>6.1354998251359427E-2</c:v>
                </c:pt>
                <c:pt idx="16">
                  <c:v>7.2152312132879176E-2</c:v>
                </c:pt>
                <c:pt idx="17">
                  <c:v>7.2490792454620298E-2</c:v>
                </c:pt>
                <c:pt idx="18">
                  <c:v>7.530299566852762E-2</c:v>
                </c:pt>
                <c:pt idx="19">
                  <c:v>6.6459582721549726E-2</c:v>
                </c:pt>
                <c:pt idx="20">
                  <c:v>6.4064692944512142E-2</c:v>
                </c:pt>
                <c:pt idx="21">
                  <c:v>5.3895716844234685E-2</c:v>
                </c:pt>
                <c:pt idx="22">
                  <c:v>5.2372499494731641E-2</c:v>
                </c:pt>
                <c:pt idx="23">
                  <c:v>4.5009729394016755E-2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D-4594-94BC-1EE05CB1E206}"/>
            </c:ext>
          </c:extLst>
        </c:ser>
        <c:ser>
          <c:idx val="3"/>
          <c:order val="2"/>
          <c:tx>
            <c:strRef>
              <c:f>'[2]Viewer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'[2]Viewer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4D-4594-94BC-1EE05CB1E206}"/>
            </c:ext>
          </c:extLst>
        </c:ser>
        <c:ser>
          <c:idx val="4"/>
          <c:order val="3"/>
          <c:tx>
            <c:strRef>
              <c:f>'[2]Viewer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'[2]Viewer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4D-4594-94BC-1EE05CB1E206}"/>
            </c:ext>
          </c:extLst>
        </c:ser>
        <c:ser>
          <c:idx val="5"/>
          <c:order val="4"/>
          <c:tx>
            <c:strRef>
              <c:f>'[2]Viewer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plus"/>
            <c:size val="12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'[2]Viewer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4D-4594-94BC-1EE05CB1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crossAx val="1859371864"/>
        <c:crosses val="autoZero"/>
        <c:crossBetween val="between"/>
      </c:valAx>
      <c:spPr>
        <a:solidFill>
          <a:schemeClr val="accent1">
            <a:lumMod val="20000"/>
            <a:lumOff val="80000"/>
            <a:alpha val="20000"/>
          </a:schemeClr>
        </a:solidFill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2538029520503499"/>
          <c:y val="1.3782997646339E-2"/>
          <c:w val="0.87078892557785104"/>
          <c:h val="9.4308811417372795E-2"/>
        </c:manualLayout>
      </c:layout>
      <c:overlay val="1"/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accent1">
                    <a:lumMod val="50000"/>
                  </a:schemeClr>
                </a:solidFill>
              </a:defRPr>
            </a:pPr>
            <a:r>
              <a:rPr lang="en-US" sz="1300">
                <a:solidFill>
                  <a:schemeClr val="accent1">
                    <a:lumMod val="50000"/>
                  </a:schemeClr>
                </a:solidFill>
              </a:rPr>
              <a:t>Daily View</a:t>
            </a:r>
          </a:p>
        </c:rich>
      </c:tx>
      <c:layout>
        <c:manualLayout>
          <c:xMode val="edge"/>
          <c:yMode val="edge"/>
          <c:x val="3.7929952304349097E-2"/>
          <c:y val="7.93261953050491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'[3]Viewer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'[3]Viewer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'[3]Viewer Engine'!$CO$431:$DL$431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4.3532755144110443E-3</c:v>
                </c:pt>
                <c:pt idx="6">
                  <c:v>3.5818173621367029E-2</c:v>
                </c:pt>
                <c:pt idx="7">
                  <c:v>2.4295148824903821E-2</c:v>
                </c:pt>
                <c:pt idx="8">
                  <c:v>2.2098046339634202E-2</c:v>
                </c:pt>
                <c:pt idx="9">
                  <c:v>6.0582762285894216E-2</c:v>
                </c:pt>
                <c:pt idx="10">
                  <c:v>6.3797367177799907E-2</c:v>
                </c:pt>
                <c:pt idx="11">
                  <c:v>6.5140249551284932E-2</c:v>
                </c:pt>
                <c:pt idx="12">
                  <c:v>8.5510156840489654E-2</c:v>
                </c:pt>
                <c:pt idx="13">
                  <c:v>8.3946531266639215E-2</c:v>
                </c:pt>
                <c:pt idx="14">
                  <c:v>8.6353928355997617E-2</c:v>
                </c:pt>
                <c:pt idx="15">
                  <c:v>8.2617372736861441E-2</c:v>
                </c:pt>
                <c:pt idx="16">
                  <c:v>8.5312418215453406E-2</c:v>
                </c:pt>
                <c:pt idx="17">
                  <c:v>7.484802719269798E-2</c:v>
                </c:pt>
                <c:pt idx="18">
                  <c:v>8.8225140347922795E-2</c:v>
                </c:pt>
                <c:pt idx="19">
                  <c:v>7.6522055801660493E-2</c:v>
                </c:pt>
                <c:pt idx="20">
                  <c:v>4.4141020803465936E-2</c:v>
                </c:pt>
                <c:pt idx="21">
                  <c:v>1.3397494370087921E-2</c:v>
                </c:pt>
                <c:pt idx="22">
                  <c:v>8.946832177850843E-4</c:v>
                </c:pt>
                <c:pt idx="23">
                  <c:v>2.1461475356431624E-3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4-425D-8717-DA1B6CF7FFEE}"/>
            </c:ext>
          </c:extLst>
        </c:ser>
        <c:ser>
          <c:idx val="1"/>
          <c:order val="1"/>
          <c:tx>
            <c:strRef>
              <c:f>'[3]Viewer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'[3]Viewer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'[3]Viewer Engine'!$CO$432:$DL$432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9.8444623985288124E-3</c:v>
                </c:pt>
                <c:pt idx="7">
                  <c:v>3.3050787039667663E-2</c:v>
                </c:pt>
                <c:pt idx="8">
                  <c:v>3.353829754045376E-2</c:v>
                </c:pt>
                <c:pt idx="9">
                  <c:v>4.3266647630029402E-2</c:v>
                </c:pt>
                <c:pt idx="10">
                  <c:v>8.0857273211610264E-2</c:v>
                </c:pt>
                <c:pt idx="11">
                  <c:v>0.1094359167368989</c:v>
                </c:pt>
                <c:pt idx="12">
                  <c:v>0.11302200020226001</c:v>
                </c:pt>
                <c:pt idx="13">
                  <c:v>9.1942876844129495E-2</c:v>
                </c:pt>
                <c:pt idx="14">
                  <c:v>0.11684352109511605</c:v>
                </c:pt>
                <c:pt idx="15">
                  <c:v>0.11371030456633854</c:v>
                </c:pt>
                <c:pt idx="16">
                  <c:v>8.5043139505402474E-2</c:v>
                </c:pt>
                <c:pt idx="17">
                  <c:v>5.2311527181122044E-2</c:v>
                </c:pt>
                <c:pt idx="18">
                  <c:v>4.358005721609827E-2</c:v>
                </c:pt>
                <c:pt idx="19">
                  <c:v>3.2383957725889742E-2</c:v>
                </c:pt>
                <c:pt idx="20">
                  <c:v>1.9461119055604048E-2</c:v>
                </c:pt>
                <c:pt idx="21">
                  <c:v>1.3768934035387858E-2</c:v>
                </c:pt>
                <c:pt idx="22">
                  <c:v>7.9391780154626761E-3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4-425D-8717-DA1B6CF7FFEE}"/>
            </c:ext>
          </c:extLst>
        </c:ser>
        <c:ser>
          <c:idx val="3"/>
          <c:order val="2"/>
          <c:tx>
            <c:strRef>
              <c:f>'[3]Viewer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'[3]Viewer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4-425D-8717-DA1B6CF7FFEE}"/>
            </c:ext>
          </c:extLst>
        </c:ser>
        <c:ser>
          <c:idx val="4"/>
          <c:order val="3"/>
          <c:tx>
            <c:strRef>
              <c:f>'[3]Viewer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'[3]Viewer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4-425D-8717-DA1B6CF7FFEE}"/>
            </c:ext>
          </c:extLst>
        </c:ser>
        <c:ser>
          <c:idx val="5"/>
          <c:order val="4"/>
          <c:tx>
            <c:strRef>
              <c:f>'[3]Viewer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plus"/>
            <c:size val="12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'[3]Viewer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4-425D-8717-DA1B6CF7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crossAx val="1859371864"/>
        <c:crosses val="autoZero"/>
        <c:crossBetween val="between"/>
      </c:valAx>
      <c:spPr>
        <a:noFill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2538029520503499"/>
          <c:y val="1.3782997646339E-2"/>
          <c:w val="0.87078892557785104"/>
          <c:h val="9.4308811417372795E-2"/>
        </c:manualLayout>
      </c:layout>
      <c:overlay val="1"/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'[3]Viewer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'[3]Viewer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'[3]Viewer Engine'!$CO$431:$DL$431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4.3532755144110443E-3</c:v>
                </c:pt>
                <c:pt idx="6">
                  <c:v>3.5818173621367029E-2</c:v>
                </c:pt>
                <c:pt idx="7">
                  <c:v>2.4295148824903821E-2</c:v>
                </c:pt>
                <c:pt idx="8">
                  <c:v>2.2098046339634202E-2</c:v>
                </c:pt>
                <c:pt idx="9">
                  <c:v>6.0582762285894216E-2</c:v>
                </c:pt>
                <c:pt idx="10">
                  <c:v>6.3797367177799907E-2</c:v>
                </c:pt>
                <c:pt idx="11">
                  <c:v>6.5140249551284932E-2</c:v>
                </c:pt>
                <c:pt idx="12">
                  <c:v>8.5510156840489654E-2</c:v>
                </c:pt>
                <c:pt idx="13">
                  <c:v>8.3946531266639215E-2</c:v>
                </c:pt>
                <c:pt idx="14">
                  <c:v>8.6353928355997617E-2</c:v>
                </c:pt>
                <c:pt idx="15">
                  <c:v>8.2617372736861441E-2</c:v>
                </c:pt>
                <c:pt idx="16">
                  <c:v>8.5312418215453406E-2</c:v>
                </c:pt>
                <c:pt idx="17">
                  <c:v>7.484802719269798E-2</c:v>
                </c:pt>
                <c:pt idx="18">
                  <c:v>8.8225140347922795E-2</c:v>
                </c:pt>
                <c:pt idx="19">
                  <c:v>7.6522055801660493E-2</c:v>
                </c:pt>
                <c:pt idx="20">
                  <c:v>4.4141020803465936E-2</c:v>
                </c:pt>
                <c:pt idx="21">
                  <c:v>1.3397494370087921E-2</c:v>
                </c:pt>
                <c:pt idx="22">
                  <c:v>8.946832177850843E-4</c:v>
                </c:pt>
                <c:pt idx="23">
                  <c:v>2.1461475356431624E-3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F-496B-941C-DBA6D948D167}"/>
            </c:ext>
          </c:extLst>
        </c:ser>
        <c:ser>
          <c:idx val="1"/>
          <c:order val="1"/>
          <c:tx>
            <c:strRef>
              <c:f>'[3]Viewer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'[3]Viewer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'[3]Viewer Engine'!$CO$432:$DL$432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9.8444623985288124E-3</c:v>
                </c:pt>
                <c:pt idx="7">
                  <c:v>3.3050787039667663E-2</c:v>
                </c:pt>
                <c:pt idx="8">
                  <c:v>3.353829754045376E-2</c:v>
                </c:pt>
                <c:pt idx="9">
                  <c:v>4.3266647630029402E-2</c:v>
                </c:pt>
                <c:pt idx="10">
                  <c:v>8.0857273211610264E-2</c:v>
                </c:pt>
                <c:pt idx="11">
                  <c:v>0.1094359167368989</c:v>
                </c:pt>
                <c:pt idx="12">
                  <c:v>0.11302200020226001</c:v>
                </c:pt>
                <c:pt idx="13">
                  <c:v>9.1942876844129495E-2</c:v>
                </c:pt>
                <c:pt idx="14">
                  <c:v>0.11684352109511605</c:v>
                </c:pt>
                <c:pt idx="15">
                  <c:v>0.11371030456633854</c:v>
                </c:pt>
                <c:pt idx="16">
                  <c:v>8.5043139505402474E-2</c:v>
                </c:pt>
                <c:pt idx="17">
                  <c:v>5.2311527181122044E-2</c:v>
                </c:pt>
                <c:pt idx="18">
                  <c:v>4.358005721609827E-2</c:v>
                </c:pt>
                <c:pt idx="19">
                  <c:v>3.2383957725889742E-2</c:v>
                </c:pt>
                <c:pt idx="20">
                  <c:v>1.9461119055604048E-2</c:v>
                </c:pt>
                <c:pt idx="21">
                  <c:v>1.3768934035387858E-2</c:v>
                </c:pt>
                <c:pt idx="22">
                  <c:v>7.9391780154626761E-3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F-496B-941C-DBA6D948D167}"/>
            </c:ext>
          </c:extLst>
        </c:ser>
        <c:ser>
          <c:idx val="3"/>
          <c:order val="2"/>
          <c:tx>
            <c:strRef>
              <c:f>'[3]Viewer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'[3]Viewer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F-496B-941C-DBA6D948D167}"/>
            </c:ext>
          </c:extLst>
        </c:ser>
        <c:ser>
          <c:idx val="4"/>
          <c:order val="3"/>
          <c:tx>
            <c:strRef>
              <c:f>'[3]Viewer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'[3]Viewer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8F-496B-941C-DBA6D948D167}"/>
            </c:ext>
          </c:extLst>
        </c:ser>
        <c:ser>
          <c:idx val="5"/>
          <c:order val="4"/>
          <c:tx>
            <c:strRef>
              <c:f>'[3]Viewer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plus"/>
            <c:size val="12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'[3]Viewer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8F-496B-941C-DBA6D948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85937186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2538029520503499"/>
          <c:y val="1.3782997646339E-2"/>
          <c:w val="0.87078892557785104"/>
          <c:h val="9.4308811417372795E-2"/>
        </c:manualLayout>
      </c:layout>
      <c:overlay val="1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zero"/>
    <c:showDLblsOverMax val="0"/>
  </c:chart>
  <c:spPr>
    <a:noFill/>
    <a:ln>
      <a:solidFill>
        <a:schemeClr val="tx1"/>
      </a:solidFill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accent1">
                    <a:lumMod val="50000"/>
                  </a:schemeClr>
                </a:solidFill>
              </a:defRPr>
            </a:pPr>
            <a:r>
              <a:rPr lang="en-US" sz="1300">
                <a:solidFill>
                  <a:schemeClr val="accent1">
                    <a:lumMod val="50000"/>
                  </a:schemeClr>
                </a:solidFill>
              </a:rPr>
              <a:t>Daily View</a:t>
            </a:r>
          </a:p>
        </c:rich>
      </c:tx>
      <c:layout>
        <c:manualLayout>
          <c:xMode val="edge"/>
          <c:yMode val="edge"/>
          <c:x val="3.7929952304349097E-2"/>
          <c:y val="7.93261953050491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102977881251903E-2"/>
          <c:y val="0.112632231650656"/>
          <c:w val="0.92296714164576199"/>
          <c:h val="0.77927001843216903"/>
        </c:manualLayout>
      </c:layout>
      <c:lineChart>
        <c:grouping val="standard"/>
        <c:varyColors val="0"/>
        <c:ser>
          <c:idx val="0"/>
          <c:order val="0"/>
          <c:tx>
            <c:strRef>
              <c:f>'[4]Viewer Engine'!$DM$431</c:f>
              <c:strCache>
                <c:ptCount val="1"/>
                <c:pt idx="0">
                  <c:v>Shape1_Weekday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round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'[4]Viewer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'[4]Viewer Engine'!$CO$431:$DL$431</c:f>
              <c:numCache>
                <c:formatCode>General</c:formatCode>
                <c:ptCount val="24"/>
                <c:pt idx="0">
                  <c:v>6.5438681531749837E-2</c:v>
                </c:pt>
                <c:pt idx="1">
                  <c:v>6.9316529326223966E-2</c:v>
                </c:pt>
                <c:pt idx="2">
                  <c:v>7.2709646146388668E-2</c:v>
                </c:pt>
                <c:pt idx="3">
                  <c:v>7.416383906931652E-2</c:v>
                </c:pt>
                <c:pt idx="4">
                  <c:v>7.2709646146388668E-2</c:v>
                </c:pt>
                <c:pt idx="5">
                  <c:v>6.3015026660203491E-2</c:v>
                </c:pt>
                <c:pt idx="6">
                  <c:v>3.8778477944740757E-2</c:v>
                </c:pt>
                <c:pt idx="7">
                  <c:v>0</c:v>
                </c:pt>
                <c:pt idx="8">
                  <c:v>7.7556955889481445E-3</c:v>
                </c:pt>
                <c:pt idx="9">
                  <c:v>3.4415899175957408E-2</c:v>
                </c:pt>
                <c:pt idx="10">
                  <c:v>3.7809015996122179E-2</c:v>
                </c:pt>
                <c:pt idx="11">
                  <c:v>4.0232670867668463E-2</c:v>
                </c:pt>
                <c:pt idx="12">
                  <c:v>3.8293746970431426E-2</c:v>
                </c:pt>
                <c:pt idx="13">
                  <c:v>2.9568589432864809E-2</c:v>
                </c:pt>
                <c:pt idx="14">
                  <c:v>2.8114396509936971E-2</c:v>
                </c:pt>
                <c:pt idx="15">
                  <c:v>2.617547261269999E-2</c:v>
                </c:pt>
                <c:pt idx="16">
                  <c:v>2.617547261269999E-2</c:v>
                </c:pt>
                <c:pt idx="17">
                  <c:v>2.7144934561318425E-2</c:v>
                </c:pt>
                <c:pt idx="18">
                  <c:v>2.5206010664081482E-2</c:v>
                </c:pt>
                <c:pt idx="19">
                  <c:v>3.4900630150266565E-2</c:v>
                </c:pt>
                <c:pt idx="20">
                  <c:v>3.9747939893359147E-2</c:v>
                </c:pt>
                <c:pt idx="21">
                  <c:v>4.4595249636451791E-2</c:v>
                </c:pt>
                <c:pt idx="22">
                  <c:v>4.8957828405235049E-2</c:v>
                </c:pt>
                <c:pt idx="23">
                  <c:v>5.4774600096946249E-2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2-419E-94F9-BEFFEB98E3CC}"/>
            </c:ext>
          </c:extLst>
        </c:ser>
        <c:ser>
          <c:idx val="1"/>
          <c:order val="1"/>
          <c:tx>
            <c:strRef>
              <c:f>'[4]Viewer Engine'!$DM$432</c:f>
              <c:strCache>
                <c:ptCount val="1"/>
                <c:pt idx="0">
                  <c:v>Shape1_Weekend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'[4]Viewer Engine'!$CO$430:$DL$430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'[4]Viewer Engine'!$CO$432:$DL$432</c:f>
              <c:numCache>
                <c:formatCode>General</c:formatCode>
                <c:ptCount val="24"/>
                <c:pt idx="0">
                  <c:v>6.5438681531749796E-2</c:v>
                </c:pt>
                <c:pt idx="1">
                  <c:v>6.9316529326223966E-2</c:v>
                </c:pt>
                <c:pt idx="2">
                  <c:v>7.2709646146388793E-2</c:v>
                </c:pt>
                <c:pt idx="3">
                  <c:v>7.4163839069316506E-2</c:v>
                </c:pt>
                <c:pt idx="4">
                  <c:v>7.2709646146388793E-2</c:v>
                </c:pt>
                <c:pt idx="5">
                  <c:v>6.3015026660203602E-2</c:v>
                </c:pt>
                <c:pt idx="6">
                  <c:v>3.877847794474077E-2</c:v>
                </c:pt>
                <c:pt idx="7">
                  <c:v>0</c:v>
                </c:pt>
                <c:pt idx="8">
                  <c:v>7.7556955889481281E-3</c:v>
                </c:pt>
                <c:pt idx="9">
                  <c:v>3.4415899175957408E-2</c:v>
                </c:pt>
                <c:pt idx="10">
                  <c:v>3.780901599612211E-2</c:v>
                </c:pt>
                <c:pt idx="11">
                  <c:v>4.023267086766838E-2</c:v>
                </c:pt>
                <c:pt idx="12">
                  <c:v>3.8293746970431503E-2</c:v>
                </c:pt>
                <c:pt idx="13">
                  <c:v>2.9568589432864834E-2</c:v>
                </c:pt>
                <c:pt idx="14">
                  <c:v>2.8114396509936943E-2</c:v>
                </c:pt>
                <c:pt idx="15">
                  <c:v>2.617547261269999E-2</c:v>
                </c:pt>
                <c:pt idx="16">
                  <c:v>2.617547261269999E-2</c:v>
                </c:pt>
                <c:pt idx="17">
                  <c:v>2.7144934561318414E-2</c:v>
                </c:pt>
                <c:pt idx="18">
                  <c:v>2.5206010664081482E-2</c:v>
                </c:pt>
                <c:pt idx="19">
                  <c:v>3.4900630150266558E-2</c:v>
                </c:pt>
                <c:pt idx="20">
                  <c:v>3.9747939893359119E-2</c:v>
                </c:pt>
                <c:pt idx="21">
                  <c:v>4.4595249636451721E-2</c:v>
                </c:pt>
                <c:pt idx="22">
                  <c:v>4.8957828405235021E-2</c:v>
                </c:pt>
                <c:pt idx="23">
                  <c:v>5.4774600096946291E-2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2-419E-94F9-BEFFEB98E3CC}"/>
            </c:ext>
          </c:extLst>
        </c:ser>
        <c:ser>
          <c:idx val="3"/>
          <c:order val="2"/>
          <c:tx>
            <c:strRef>
              <c:f>'[4]Viewer Engine'!$ET$431</c:f>
              <c:strCache>
                <c:ptCount val="1"/>
                <c:pt idx="0">
                  <c:v>Shape2_Weekday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'[4]Viewer Engine'!$DV$431:$ES$431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2-419E-94F9-BEFFEB98E3CC}"/>
            </c:ext>
          </c:extLst>
        </c:ser>
        <c:ser>
          <c:idx val="4"/>
          <c:order val="3"/>
          <c:tx>
            <c:strRef>
              <c:f>'[4]Viewer Engine'!$ET$432</c:f>
              <c:strCache>
                <c:ptCount val="1"/>
                <c:pt idx="0">
                  <c:v>Shape2_Weekend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'[4]Viewer Engine'!$DV$432:$ES$432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2-419E-94F9-BEFFEB98E3CC}"/>
            </c:ext>
          </c:extLst>
        </c:ser>
        <c:ser>
          <c:idx val="5"/>
          <c:order val="4"/>
          <c:tx>
            <c:strRef>
              <c:f>'[4]Viewer Engine'!$ET$433</c:f>
              <c:strCache>
                <c:ptCount val="1"/>
                <c:pt idx="0">
                  <c:v>Shape2_Peak Day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plus"/>
            <c:size val="12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'[4]Viewer Engine'!$DV$433:$ES$433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62-419E-94F9-BEFFEB98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371864"/>
        <c:axId val="2116468168"/>
      </c:lineChart>
      <c:catAx>
        <c:axId val="18593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468168"/>
        <c:crosses val="autoZero"/>
        <c:auto val="1"/>
        <c:lblAlgn val="ctr"/>
        <c:lblOffset val="100"/>
        <c:noMultiLvlLbl val="0"/>
      </c:catAx>
      <c:valAx>
        <c:axId val="21164681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%</a:t>
                </a:r>
                <a:r>
                  <a:rPr lang="en-US"/>
                  <a:t> of Total Daily Consumption</a:t>
                </a:r>
              </a:p>
            </c:rich>
          </c:tx>
          <c:layout>
            <c:manualLayout>
              <c:xMode val="edge"/>
              <c:yMode val="edge"/>
              <c:x val="2.6174888926635098E-3"/>
              <c:y val="0.170264436928067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crossAx val="1859371864"/>
        <c:crosses val="autoZero"/>
        <c:crossBetween val="between"/>
      </c:valAx>
      <c:spPr>
        <a:solidFill>
          <a:schemeClr val="accent1">
            <a:lumMod val="20000"/>
            <a:lumOff val="80000"/>
            <a:alpha val="20000"/>
          </a:schemeClr>
        </a:solidFill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2538029520503499"/>
          <c:y val="1.3782997646339E-2"/>
          <c:w val="0.87078892557785104"/>
          <c:h val="9.4308811417372795E-2"/>
        </c:manualLayout>
      </c:layout>
      <c:overlay val="1"/>
    </c:legend>
    <c:plotVisOnly val="1"/>
    <c:dispBlanksAs val="zero"/>
    <c:showDLblsOverMax val="0"/>
  </c:chart>
  <c:spPr>
    <a:noFill/>
    <a:ln>
      <a:noFill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154781</xdr:rowOff>
    </xdr:from>
    <xdr:to>
      <xdr:col>5</xdr:col>
      <xdr:colOff>642937</xdr:colOff>
      <xdr:row>58</xdr:row>
      <xdr:rowOff>2381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EB299D-8838-4A02-B906-256EB5A43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692943</xdr:colOff>
      <xdr:row>42</xdr:row>
      <xdr:rowOff>150018</xdr:rowOff>
    </xdr:from>
    <xdr:to>
      <xdr:col>10</xdr:col>
      <xdr:colOff>831056</xdr:colOff>
      <xdr:row>57</xdr:row>
      <xdr:rowOff>178593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E4892C-EFFC-4FC5-94CA-A75640469630}"/>
            </a:ext>
            <a:ext uri="{147F2762-F138-4A5C-976F-8EAC2B608ADB}">
              <a16:predDERef xmlns:a16="http://schemas.microsoft.com/office/drawing/2014/main" pred="{D2B933A4-FBA9-4E1B-9E23-4F33A77EA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8</xdr:row>
      <xdr:rowOff>15240</xdr:rowOff>
    </xdr:from>
    <xdr:to>
      <xdr:col>14</xdr:col>
      <xdr:colOff>411480</xdr:colOff>
      <xdr:row>23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B3CB01-4C0A-489C-91E9-68A0C7607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5</xdr:row>
      <xdr:rowOff>30480</xdr:rowOff>
    </xdr:from>
    <xdr:to>
      <xdr:col>11</xdr:col>
      <xdr:colOff>106680</xdr:colOff>
      <xdr:row>18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AB49E0-6E12-4A36-993B-16E7D081A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4</xdr:row>
      <xdr:rowOff>68580</xdr:rowOff>
    </xdr:from>
    <xdr:to>
      <xdr:col>15</xdr:col>
      <xdr:colOff>594359</xdr:colOff>
      <xdr:row>20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E528D2-D82B-4D9F-9E94-EDD4D1FAB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411479</xdr:colOff>
      <xdr:row>36</xdr:row>
      <xdr:rowOff>163828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756BE6-52AB-4B52-861B-A7C05CBC7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15</xdr:col>
      <xdr:colOff>411479</xdr:colOff>
      <xdr:row>36</xdr:row>
      <xdr:rowOff>163828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944B9C4-A3B6-4DD6-A793-E0D8D8CB9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15</xdr:col>
      <xdr:colOff>411479</xdr:colOff>
      <xdr:row>18</xdr:row>
      <xdr:rowOff>163828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3148D2F-812C-44B2-8986-04CD0B5BF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15</xdr:col>
      <xdr:colOff>411479</xdr:colOff>
      <xdr:row>37</xdr:row>
      <xdr:rowOff>163828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8F8B09-94B6-4E0C-87EA-2074773E7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1798320</xdr:colOff>
      <xdr:row>4</xdr:row>
      <xdr:rowOff>83820</xdr:rowOff>
    </xdr:from>
    <xdr:to>
      <xdr:col>15</xdr:col>
      <xdr:colOff>175259</xdr:colOff>
      <xdr:row>17</xdr:row>
      <xdr:rowOff>64768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365C5C5-7925-4B36-98AC-6A2555700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15</xdr:col>
      <xdr:colOff>411479</xdr:colOff>
      <xdr:row>64</xdr:row>
      <xdr:rowOff>163828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0D78DEB-A911-4F43-B502-400E8AF46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ss\Documents\E%20Source\Consulting\PCorp%20TE%202022\WA%20Report\Live%20WA_TE_Plan_Forecasts_2208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ss\Documents\E%20Source\Consulting\PCorp%20TE%202022\Background\GLS-LoadShapes%20for%20Residential%20figu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ss\Documents\E%20Source\Consulting\PCorp%20TE%202022\Background\GLS-LoadShapes%20for%20Commercial-Public%20EV%20Charg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ss\Documents\E%20Source\Consulting\PCorp%20TE%202022\Background\GLS-LoadShapes%202201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ss\Documents\E%20Source\Consulting\PCorp%20TE%202022\Background\GLS-LoadShapes%20for%20Commercial%20Fleet%20EV%20Charging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_Forecasts"/>
      <sheetName val="EV_Demand_Forecasts"/>
      <sheetName val="EV_Revenue_Forecasts"/>
      <sheetName val="WA_Clean_Fuels_Credits"/>
      <sheetName val="WA_TE_Portfolio_Budget"/>
      <sheetName val="WA_Total_Spend"/>
      <sheetName val="WA_Customer_Forecasts"/>
      <sheetName val="WA_Emissions_Forecast"/>
      <sheetName val="EVs_Per_Customer"/>
      <sheetName val="WA_Public_EV_Charging"/>
    </sheetNames>
    <sheetDataSet>
      <sheetData sheetId="0"/>
      <sheetData sheetId="1"/>
      <sheetData sheetId="2">
        <row r="1">
          <cell r="E1" t="str">
            <v>Net Revenue ($)</v>
          </cell>
          <cell r="F1" t="str">
            <v>Customer O&amp;M Savings ($)</v>
          </cell>
        </row>
        <row r="2">
          <cell r="A2">
            <v>2022</v>
          </cell>
          <cell r="E2">
            <v>202542.35285065198</v>
          </cell>
          <cell r="F2">
            <v>949749.00843611371</v>
          </cell>
        </row>
        <row r="3">
          <cell r="A3">
            <v>2023</v>
          </cell>
          <cell r="E3">
            <v>247050.74890112595</v>
          </cell>
          <cell r="F3">
            <v>1165114.1389054996</v>
          </cell>
        </row>
        <row r="4">
          <cell r="A4">
            <v>2024</v>
          </cell>
          <cell r="E4">
            <v>294370.86038760672</v>
          </cell>
          <cell r="F4">
            <v>1408521.6040714204</v>
          </cell>
        </row>
        <row r="5">
          <cell r="A5">
            <v>2025</v>
          </cell>
          <cell r="E5">
            <v>350063.70409047022</v>
          </cell>
          <cell r="F5">
            <v>1689786.2210776627</v>
          </cell>
        </row>
        <row r="6">
          <cell r="A6">
            <v>2026</v>
          </cell>
          <cell r="E6">
            <v>415410.7573003117</v>
          </cell>
          <cell r="F6">
            <v>2029098.4709057317</v>
          </cell>
        </row>
        <row r="7">
          <cell r="A7">
            <v>2027</v>
          </cell>
          <cell r="E7">
            <v>492421.14844294242</v>
          </cell>
          <cell r="F7">
            <v>2441601.214291756</v>
          </cell>
        </row>
        <row r="8">
          <cell r="A8">
            <v>2028</v>
          </cell>
          <cell r="E8">
            <v>593128.96414477541</v>
          </cell>
          <cell r="F8">
            <v>2976929.3836486023</v>
          </cell>
        </row>
        <row r="9">
          <cell r="A9">
            <v>2029</v>
          </cell>
          <cell r="E9">
            <v>717946.85416180314</v>
          </cell>
          <cell r="F9">
            <v>3636765.5190580618</v>
          </cell>
        </row>
        <row r="10">
          <cell r="A10">
            <v>2030</v>
          </cell>
          <cell r="E10">
            <v>863333.11750865192</v>
          </cell>
          <cell r="F10">
            <v>4427898.0168362502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SShapes"/>
      <sheetName val="Notes"/>
      <sheetName val="Glossary"/>
      <sheetName val="Index"/>
      <sheetName val="SavingsLoad"/>
      <sheetName val="Loadshape Viewer"/>
      <sheetName val="Viewer Engine"/>
      <sheetName val="Calendar"/>
      <sheetName val="Taxonomy"/>
      <sheetName val="Shape Needs"/>
      <sheetName val="Update Proc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30">
          <cell r="CO430">
            <v>1</v>
          </cell>
          <cell r="CP430">
            <v>2</v>
          </cell>
          <cell r="CQ430">
            <v>3</v>
          </cell>
          <cell r="CR430">
            <v>4</v>
          </cell>
          <cell r="CS430">
            <v>5</v>
          </cell>
          <cell r="CT430">
            <v>6</v>
          </cell>
          <cell r="CU430">
            <v>7</v>
          </cell>
          <cell r="CV430">
            <v>8</v>
          </cell>
          <cell r="CW430">
            <v>9</v>
          </cell>
          <cell r="CX430">
            <v>10</v>
          </cell>
          <cell r="CY430">
            <v>11</v>
          </cell>
          <cell r="CZ430">
            <v>12</v>
          </cell>
          <cell r="DA430">
            <v>13</v>
          </cell>
          <cell r="DB430">
            <v>14</v>
          </cell>
          <cell r="DC430">
            <v>15</v>
          </cell>
          <cell r="DD430">
            <v>16</v>
          </cell>
          <cell r="DE430">
            <v>17</v>
          </cell>
          <cell r="DF430">
            <v>18</v>
          </cell>
          <cell r="DG430">
            <v>19</v>
          </cell>
          <cell r="DH430">
            <v>20</v>
          </cell>
          <cell r="DI430">
            <v>21</v>
          </cell>
          <cell r="DJ430">
            <v>22</v>
          </cell>
          <cell r="DK430">
            <v>23</v>
          </cell>
          <cell r="DL430">
            <v>24</v>
          </cell>
        </row>
        <row r="431">
          <cell r="CO431">
            <v>2.4424368909452272E-2</v>
          </cell>
          <cell r="CP431">
            <v>1.7225839169527104E-2</v>
          </cell>
          <cell r="CQ431">
            <v>2.5327530426426173E-2</v>
          </cell>
          <cell r="CR431">
            <v>2.3370141805641155E-2</v>
          </cell>
          <cell r="CS431">
            <v>1.8730797159560334E-2</v>
          </cell>
          <cell r="CT431">
            <v>1.2487784279357801E-2</v>
          </cell>
          <cell r="CU431">
            <v>9.5103736486178252E-3</v>
          </cell>
          <cell r="CV431">
            <v>1.0534903023410629E-2</v>
          </cell>
          <cell r="CW431">
            <v>9.7783034110440308E-3</v>
          </cell>
          <cell r="CX431">
            <v>1.2302397375557208E-2</v>
          </cell>
          <cell r="CY431">
            <v>1.5823003433508832E-2</v>
          </cell>
          <cell r="CZ431">
            <v>2.2391925645066021E-2</v>
          </cell>
          <cell r="DA431">
            <v>3.0262838908979808E-2</v>
          </cell>
          <cell r="DB431">
            <v>3.2473076865293396E-2</v>
          </cell>
          <cell r="DC431">
            <v>4.2197608602567604E-2</v>
          </cell>
          <cell r="DD431">
            <v>6.3034083283348877E-2</v>
          </cell>
          <cell r="DE431">
            <v>0.10391852780101142</v>
          </cell>
          <cell r="DF431">
            <v>0.11094173888729662</v>
          </cell>
          <cell r="DG431">
            <v>0.10448177532317003</v>
          </cell>
          <cell r="DH431">
            <v>8.8051446201707545E-2</v>
          </cell>
          <cell r="DI431">
            <v>7.6242570880337895E-2</v>
          </cell>
          <cell r="DJ431">
            <v>6.3369727220583177E-2</v>
          </cell>
          <cell r="DK431">
            <v>4.7933140134852024E-2</v>
          </cell>
          <cell r="DL431">
            <v>3.5186097603681986E-2</v>
          </cell>
          <cell r="DM431" t="str">
            <v>Shape1_Weekday</v>
          </cell>
          <cell r="DV431" t="e">
            <v>#N/A</v>
          </cell>
          <cell r="DW431" t="e">
            <v>#N/A</v>
          </cell>
          <cell r="DX431" t="e">
            <v>#N/A</v>
          </cell>
          <cell r="DY431" t="e">
            <v>#N/A</v>
          </cell>
          <cell r="DZ431" t="e">
            <v>#N/A</v>
          </cell>
          <cell r="EA431" t="e">
            <v>#N/A</v>
          </cell>
          <cell r="EB431" t="e">
            <v>#N/A</v>
          </cell>
          <cell r="EC431" t="e">
            <v>#N/A</v>
          </cell>
          <cell r="ED431" t="e">
            <v>#N/A</v>
          </cell>
          <cell r="EE431" t="e">
            <v>#N/A</v>
          </cell>
          <cell r="EF431" t="e">
            <v>#N/A</v>
          </cell>
          <cell r="EG431" t="e">
            <v>#N/A</v>
          </cell>
          <cell r="EH431" t="e">
            <v>#N/A</v>
          </cell>
          <cell r="EI431" t="e">
            <v>#N/A</v>
          </cell>
          <cell r="EJ431" t="e">
            <v>#N/A</v>
          </cell>
          <cell r="EK431" t="e">
            <v>#N/A</v>
          </cell>
          <cell r="EL431" t="e">
            <v>#N/A</v>
          </cell>
          <cell r="EM431" t="e">
            <v>#N/A</v>
          </cell>
          <cell r="EN431" t="e">
            <v>#N/A</v>
          </cell>
          <cell r="EO431" t="e">
            <v>#N/A</v>
          </cell>
          <cell r="EP431" t="e">
            <v>#N/A</v>
          </cell>
          <cell r="EQ431" t="e">
            <v>#N/A</v>
          </cell>
          <cell r="ER431" t="e">
            <v>#N/A</v>
          </cell>
          <cell r="ES431" t="e">
            <v>#N/A</v>
          </cell>
          <cell r="ET431" t="str">
            <v>Shape2_Weekday</v>
          </cell>
        </row>
        <row r="432">
          <cell r="CO432">
            <v>3.355377782883931E-2</v>
          </cell>
          <cell r="CP432">
            <v>2.4424709599875229E-2</v>
          </cell>
          <cell r="CQ432">
            <v>2.9258490674556926E-2</v>
          </cell>
          <cell r="CR432">
            <v>2.4785704976619187E-2</v>
          </cell>
          <cell r="CS432">
            <v>1.8162531807278667E-2</v>
          </cell>
          <cell r="CT432">
            <v>9.1612863062359006E-3</v>
          </cell>
          <cell r="CU432">
            <v>9.7073318891070706E-3</v>
          </cell>
          <cell r="CV432">
            <v>1.3758732498381833E-2</v>
          </cell>
          <cell r="CW432">
            <v>1.6599797804221623E-2</v>
          </cell>
          <cell r="CX432">
            <v>2.410281586220683E-2</v>
          </cell>
          <cell r="CY432">
            <v>3.5552099827094757E-2</v>
          </cell>
          <cell r="CZ432">
            <v>4.3904779109146343E-2</v>
          </cell>
          <cell r="DA432">
            <v>4.5725285947283673E-2</v>
          </cell>
          <cell r="DB432">
            <v>5.0766463108151486E-2</v>
          </cell>
          <cell r="DC432">
            <v>5.7432872854569592E-2</v>
          </cell>
          <cell r="DD432">
            <v>6.1354998251359427E-2</v>
          </cell>
          <cell r="DE432">
            <v>7.2152312132879176E-2</v>
          </cell>
          <cell r="DF432">
            <v>7.2490792454620298E-2</v>
          </cell>
          <cell r="DG432">
            <v>7.530299566852762E-2</v>
          </cell>
          <cell r="DH432">
            <v>6.6459582721549726E-2</v>
          </cell>
          <cell r="DI432">
            <v>6.4064692944512142E-2</v>
          </cell>
          <cell r="DJ432">
            <v>5.3895716844234685E-2</v>
          </cell>
          <cell r="DK432">
            <v>5.2372499494731641E-2</v>
          </cell>
          <cell r="DL432">
            <v>4.5009729394016755E-2</v>
          </cell>
          <cell r="DM432" t="str">
            <v>Shape1_Weekend</v>
          </cell>
          <cell r="DV432" t="e">
            <v>#N/A</v>
          </cell>
          <cell r="DW432" t="e">
            <v>#N/A</v>
          </cell>
          <cell r="DX432" t="e">
            <v>#N/A</v>
          </cell>
          <cell r="DY432" t="e">
            <v>#N/A</v>
          </cell>
          <cell r="DZ432" t="e">
            <v>#N/A</v>
          </cell>
          <cell r="EA432" t="e">
            <v>#N/A</v>
          </cell>
          <cell r="EB432" t="e">
            <v>#N/A</v>
          </cell>
          <cell r="EC432" t="e">
            <v>#N/A</v>
          </cell>
          <cell r="ED432" t="e">
            <v>#N/A</v>
          </cell>
          <cell r="EE432" t="e">
            <v>#N/A</v>
          </cell>
          <cell r="EF432" t="e">
            <v>#N/A</v>
          </cell>
          <cell r="EG432" t="e">
            <v>#N/A</v>
          </cell>
          <cell r="EH432" t="e">
            <v>#N/A</v>
          </cell>
          <cell r="EI432" t="e">
            <v>#N/A</v>
          </cell>
          <cell r="EJ432" t="e">
            <v>#N/A</v>
          </cell>
          <cell r="EK432" t="e">
            <v>#N/A</v>
          </cell>
          <cell r="EL432" t="e">
            <v>#N/A</v>
          </cell>
          <cell r="EM432" t="e">
            <v>#N/A</v>
          </cell>
          <cell r="EN432" t="e">
            <v>#N/A</v>
          </cell>
          <cell r="EO432" t="e">
            <v>#N/A</v>
          </cell>
          <cell r="EP432" t="e">
            <v>#N/A</v>
          </cell>
          <cell r="EQ432" t="e">
            <v>#N/A</v>
          </cell>
          <cell r="ER432" t="e">
            <v>#N/A</v>
          </cell>
          <cell r="ES432" t="e">
            <v>#N/A</v>
          </cell>
          <cell r="ET432" t="str">
            <v>Shape2_Weekend</v>
          </cell>
        </row>
        <row r="433">
          <cell r="DV433" t="e">
            <v>#N/A</v>
          </cell>
          <cell r="DW433" t="e">
            <v>#N/A</v>
          </cell>
          <cell r="DX433" t="e">
            <v>#N/A</v>
          </cell>
          <cell r="DY433" t="e">
            <v>#N/A</v>
          </cell>
          <cell r="DZ433" t="e">
            <v>#N/A</v>
          </cell>
          <cell r="EA433" t="e">
            <v>#N/A</v>
          </cell>
          <cell r="EB433" t="e">
            <v>#N/A</v>
          </cell>
          <cell r="EC433" t="e">
            <v>#N/A</v>
          </cell>
          <cell r="ED433" t="e">
            <v>#N/A</v>
          </cell>
          <cell r="EE433" t="e">
            <v>#N/A</v>
          </cell>
          <cell r="EF433" t="e">
            <v>#N/A</v>
          </cell>
          <cell r="EG433" t="e">
            <v>#N/A</v>
          </cell>
          <cell r="EH433" t="e">
            <v>#N/A</v>
          </cell>
          <cell r="EI433" t="e">
            <v>#N/A</v>
          </cell>
          <cell r="EJ433" t="e">
            <v>#N/A</v>
          </cell>
          <cell r="EK433" t="e">
            <v>#N/A</v>
          </cell>
          <cell r="EL433" t="e">
            <v>#N/A</v>
          </cell>
          <cell r="EM433" t="e">
            <v>#N/A</v>
          </cell>
          <cell r="EN433" t="e">
            <v>#N/A</v>
          </cell>
          <cell r="EO433" t="e">
            <v>#N/A</v>
          </cell>
          <cell r="EP433" t="e">
            <v>#N/A</v>
          </cell>
          <cell r="EQ433" t="e">
            <v>#N/A</v>
          </cell>
          <cell r="ER433" t="e">
            <v>#N/A</v>
          </cell>
          <cell r="ES433" t="e">
            <v>#N/A</v>
          </cell>
          <cell r="ET433" t="str">
            <v>Shape2_Peak Day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SShapes"/>
      <sheetName val="Notes"/>
      <sheetName val="Glossary"/>
      <sheetName val="Index"/>
      <sheetName val="SavingsLoad"/>
      <sheetName val="Loadshape Viewer"/>
      <sheetName val="Viewer Engine"/>
      <sheetName val="Calendar"/>
      <sheetName val="Taxonomy"/>
      <sheetName val="Shape Needs"/>
      <sheetName val="Update Proc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30">
          <cell r="CO430">
            <v>1</v>
          </cell>
          <cell r="CP430">
            <v>2</v>
          </cell>
          <cell r="CQ430">
            <v>3</v>
          </cell>
          <cell r="CR430">
            <v>4</v>
          </cell>
          <cell r="CS430">
            <v>5</v>
          </cell>
          <cell r="CT430">
            <v>6</v>
          </cell>
          <cell r="CU430">
            <v>7</v>
          </cell>
          <cell r="CV430">
            <v>8</v>
          </cell>
          <cell r="CW430">
            <v>9</v>
          </cell>
          <cell r="CX430">
            <v>10</v>
          </cell>
          <cell r="CY430">
            <v>11</v>
          </cell>
          <cell r="CZ430">
            <v>12</v>
          </cell>
          <cell r="DA430">
            <v>13</v>
          </cell>
          <cell r="DB430">
            <v>14</v>
          </cell>
          <cell r="DC430">
            <v>15</v>
          </cell>
          <cell r="DD430">
            <v>16</v>
          </cell>
          <cell r="DE430">
            <v>17</v>
          </cell>
          <cell r="DF430">
            <v>18</v>
          </cell>
          <cell r="DG430">
            <v>19</v>
          </cell>
          <cell r="DH430">
            <v>20</v>
          </cell>
          <cell r="DI430">
            <v>21</v>
          </cell>
          <cell r="DJ430">
            <v>22</v>
          </cell>
          <cell r="DK430">
            <v>23</v>
          </cell>
          <cell r="DL430">
            <v>24</v>
          </cell>
        </row>
        <row r="431"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4.3532755144110443E-3</v>
          </cell>
          <cell r="CU431">
            <v>3.5818173621367029E-2</v>
          </cell>
          <cell r="CV431">
            <v>2.4295148824903821E-2</v>
          </cell>
          <cell r="CW431">
            <v>2.2098046339634202E-2</v>
          </cell>
          <cell r="CX431">
            <v>6.0582762285894216E-2</v>
          </cell>
          <cell r="CY431">
            <v>6.3797367177799907E-2</v>
          </cell>
          <cell r="CZ431">
            <v>6.5140249551284932E-2</v>
          </cell>
          <cell r="DA431">
            <v>8.5510156840489654E-2</v>
          </cell>
          <cell r="DB431">
            <v>8.3946531266639215E-2</v>
          </cell>
          <cell r="DC431">
            <v>8.6353928355997617E-2</v>
          </cell>
          <cell r="DD431">
            <v>8.2617372736861441E-2</v>
          </cell>
          <cell r="DE431">
            <v>8.5312418215453406E-2</v>
          </cell>
          <cell r="DF431">
            <v>7.484802719269798E-2</v>
          </cell>
          <cell r="DG431">
            <v>8.8225140347922795E-2</v>
          </cell>
          <cell r="DH431">
            <v>7.6522055801660493E-2</v>
          </cell>
          <cell r="DI431">
            <v>4.4141020803465936E-2</v>
          </cell>
          <cell r="DJ431">
            <v>1.3397494370087921E-2</v>
          </cell>
          <cell r="DK431">
            <v>8.946832177850843E-4</v>
          </cell>
          <cell r="DL431">
            <v>2.1461475356431624E-3</v>
          </cell>
          <cell r="DM431" t="str">
            <v>Shape1_Weekday</v>
          </cell>
          <cell r="DV431" t="e">
            <v>#N/A</v>
          </cell>
          <cell r="DW431" t="e">
            <v>#N/A</v>
          </cell>
          <cell r="DX431" t="e">
            <v>#N/A</v>
          </cell>
          <cell r="DY431" t="e">
            <v>#N/A</v>
          </cell>
          <cell r="DZ431" t="e">
            <v>#N/A</v>
          </cell>
          <cell r="EA431" t="e">
            <v>#N/A</v>
          </cell>
          <cell r="EB431" t="e">
            <v>#N/A</v>
          </cell>
          <cell r="EC431" t="e">
            <v>#N/A</v>
          </cell>
          <cell r="ED431" t="e">
            <v>#N/A</v>
          </cell>
          <cell r="EE431" t="e">
            <v>#N/A</v>
          </cell>
          <cell r="EF431" t="e">
            <v>#N/A</v>
          </cell>
          <cell r="EG431" t="e">
            <v>#N/A</v>
          </cell>
          <cell r="EH431" t="e">
            <v>#N/A</v>
          </cell>
          <cell r="EI431" t="e">
            <v>#N/A</v>
          </cell>
          <cell r="EJ431" t="e">
            <v>#N/A</v>
          </cell>
          <cell r="EK431" t="e">
            <v>#N/A</v>
          </cell>
          <cell r="EL431" t="e">
            <v>#N/A</v>
          </cell>
          <cell r="EM431" t="e">
            <v>#N/A</v>
          </cell>
          <cell r="EN431" t="e">
            <v>#N/A</v>
          </cell>
          <cell r="EO431" t="e">
            <v>#N/A</v>
          </cell>
          <cell r="EP431" t="e">
            <v>#N/A</v>
          </cell>
          <cell r="EQ431" t="e">
            <v>#N/A</v>
          </cell>
          <cell r="ER431" t="e">
            <v>#N/A</v>
          </cell>
          <cell r="ES431" t="e">
            <v>#N/A</v>
          </cell>
          <cell r="ET431" t="str">
            <v>Shape2_Weekday</v>
          </cell>
        </row>
        <row r="432"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9.8444623985288124E-3</v>
          </cell>
          <cell r="CV432">
            <v>3.3050787039667663E-2</v>
          </cell>
          <cell r="CW432">
            <v>3.353829754045376E-2</v>
          </cell>
          <cell r="CX432">
            <v>4.3266647630029402E-2</v>
          </cell>
          <cell r="CY432">
            <v>8.0857273211610264E-2</v>
          </cell>
          <cell r="CZ432">
            <v>0.1094359167368989</v>
          </cell>
          <cell r="DA432">
            <v>0.11302200020226001</v>
          </cell>
          <cell r="DB432">
            <v>9.1942876844129495E-2</v>
          </cell>
          <cell r="DC432">
            <v>0.11684352109511605</v>
          </cell>
          <cell r="DD432">
            <v>0.11371030456633854</v>
          </cell>
          <cell r="DE432">
            <v>8.5043139505402474E-2</v>
          </cell>
          <cell r="DF432">
            <v>5.2311527181122044E-2</v>
          </cell>
          <cell r="DG432">
            <v>4.358005721609827E-2</v>
          </cell>
          <cell r="DH432">
            <v>3.2383957725889742E-2</v>
          </cell>
          <cell r="DI432">
            <v>1.9461119055604048E-2</v>
          </cell>
          <cell r="DJ432">
            <v>1.3768934035387858E-2</v>
          </cell>
          <cell r="DK432">
            <v>7.9391780154626761E-3</v>
          </cell>
          <cell r="DL432">
            <v>0</v>
          </cell>
          <cell r="DM432" t="str">
            <v>Shape1_Weekend</v>
          </cell>
          <cell r="DV432" t="e">
            <v>#N/A</v>
          </cell>
          <cell r="DW432" t="e">
            <v>#N/A</v>
          </cell>
          <cell r="DX432" t="e">
            <v>#N/A</v>
          </cell>
          <cell r="DY432" t="e">
            <v>#N/A</v>
          </cell>
          <cell r="DZ432" t="e">
            <v>#N/A</v>
          </cell>
          <cell r="EA432" t="e">
            <v>#N/A</v>
          </cell>
          <cell r="EB432" t="e">
            <v>#N/A</v>
          </cell>
          <cell r="EC432" t="e">
            <v>#N/A</v>
          </cell>
          <cell r="ED432" t="e">
            <v>#N/A</v>
          </cell>
          <cell r="EE432" t="e">
            <v>#N/A</v>
          </cell>
          <cell r="EF432" t="e">
            <v>#N/A</v>
          </cell>
          <cell r="EG432" t="e">
            <v>#N/A</v>
          </cell>
          <cell r="EH432" t="e">
            <v>#N/A</v>
          </cell>
          <cell r="EI432" t="e">
            <v>#N/A</v>
          </cell>
          <cell r="EJ432" t="e">
            <v>#N/A</v>
          </cell>
          <cell r="EK432" t="e">
            <v>#N/A</v>
          </cell>
          <cell r="EL432" t="e">
            <v>#N/A</v>
          </cell>
          <cell r="EM432" t="e">
            <v>#N/A</v>
          </cell>
          <cell r="EN432" t="e">
            <v>#N/A</v>
          </cell>
          <cell r="EO432" t="e">
            <v>#N/A</v>
          </cell>
          <cell r="EP432" t="e">
            <v>#N/A</v>
          </cell>
          <cell r="EQ432" t="e">
            <v>#N/A</v>
          </cell>
          <cell r="ER432" t="e">
            <v>#N/A</v>
          </cell>
          <cell r="ES432" t="e">
            <v>#N/A</v>
          </cell>
          <cell r="ET432" t="str">
            <v>Shape2_Weekend</v>
          </cell>
        </row>
        <row r="433">
          <cell r="DV433" t="e">
            <v>#N/A</v>
          </cell>
          <cell r="DW433" t="e">
            <v>#N/A</v>
          </cell>
          <cell r="DX433" t="e">
            <v>#N/A</v>
          </cell>
          <cell r="DY433" t="e">
            <v>#N/A</v>
          </cell>
          <cell r="DZ433" t="e">
            <v>#N/A</v>
          </cell>
          <cell r="EA433" t="e">
            <v>#N/A</v>
          </cell>
          <cell r="EB433" t="e">
            <v>#N/A</v>
          </cell>
          <cell r="EC433" t="e">
            <v>#N/A</v>
          </cell>
          <cell r="ED433" t="e">
            <v>#N/A</v>
          </cell>
          <cell r="EE433" t="e">
            <v>#N/A</v>
          </cell>
          <cell r="EF433" t="e">
            <v>#N/A</v>
          </cell>
          <cell r="EG433" t="e">
            <v>#N/A</v>
          </cell>
          <cell r="EH433" t="e">
            <v>#N/A</v>
          </cell>
          <cell r="EI433" t="e">
            <v>#N/A</v>
          </cell>
          <cell r="EJ433" t="e">
            <v>#N/A</v>
          </cell>
          <cell r="EK433" t="e">
            <v>#N/A</v>
          </cell>
          <cell r="EL433" t="e">
            <v>#N/A</v>
          </cell>
          <cell r="EM433" t="e">
            <v>#N/A</v>
          </cell>
          <cell r="EN433" t="e">
            <v>#N/A</v>
          </cell>
          <cell r="EO433" t="e">
            <v>#N/A</v>
          </cell>
          <cell r="EP433" t="e">
            <v>#N/A</v>
          </cell>
          <cell r="EQ433" t="e">
            <v>#N/A</v>
          </cell>
          <cell r="ER433" t="e">
            <v>#N/A</v>
          </cell>
          <cell r="ES433" t="e">
            <v>#N/A</v>
          </cell>
          <cell r="ET433" t="str">
            <v>Shape2_Peak Day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SShapes"/>
      <sheetName val="Notes"/>
      <sheetName val="Glossary"/>
      <sheetName val="Index"/>
      <sheetName val="SavingsLoad"/>
      <sheetName val="Loadshape Viewer"/>
      <sheetName val="Viewer Engine"/>
      <sheetName val="Calendar"/>
      <sheetName val="Taxonomy"/>
      <sheetName val="Shape Needs"/>
      <sheetName val="Update Proc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30">
          <cell r="CO430">
            <v>1</v>
          </cell>
          <cell r="CP430">
            <v>2</v>
          </cell>
          <cell r="CQ430">
            <v>3</v>
          </cell>
          <cell r="CR430">
            <v>4</v>
          </cell>
          <cell r="CS430">
            <v>5</v>
          </cell>
          <cell r="CT430">
            <v>6</v>
          </cell>
          <cell r="CU430">
            <v>7</v>
          </cell>
          <cell r="CV430">
            <v>8</v>
          </cell>
          <cell r="CW430">
            <v>9</v>
          </cell>
          <cell r="CX430">
            <v>10</v>
          </cell>
          <cell r="CY430">
            <v>11</v>
          </cell>
          <cell r="CZ430">
            <v>12</v>
          </cell>
          <cell r="DA430">
            <v>13</v>
          </cell>
          <cell r="DB430">
            <v>14</v>
          </cell>
          <cell r="DC430">
            <v>15</v>
          </cell>
          <cell r="DD430">
            <v>16</v>
          </cell>
          <cell r="DE430">
            <v>17</v>
          </cell>
          <cell r="DF430">
            <v>18</v>
          </cell>
          <cell r="DG430">
            <v>19</v>
          </cell>
          <cell r="DH430">
            <v>20</v>
          </cell>
          <cell r="DI430">
            <v>21</v>
          </cell>
          <cell r="DJ430">
            <v>22</v>
          </cell>
          <cell r="DK430">
            <v>23</v>
          </cell>
          <cell r="DL430">
            <v>24</v>
          </cell>
        </row>
        <row r="431">
          <cell r="CO431">
            <v>6.5438681531749837E-2</v>
          </cell>
          <cell r="CP431">
            <v>6.9316529326223966E-2</v>
          </cell>
          <cell r="CQ431">
            <v>7.2709646146388668E-2</v>
          </cell>
          <cell r="CR431">
            <v>7.416383906931652E-2</v>
          </cell>
          <cell r="CS431">
            <v>7.2709646146388668E-2</v>
          </cell>
          <cell r="CT431">
            <v>6.3015026660203491E-2</v>
          </cell>
          <cell r="CU431">
            <v>3.8778477944740757E-2</v>
          </cell>
          <cell r="CV431">
            <v>0</v>
          </cell>
          <cell r="CW431">
            <v>7.7556955889481445E-3</v>
          </cell>
          <cell r="CX431">
            <v>3.4415899175957408E-2</v>
          </cell>
          <cell r="CY431">
            <v>3.7809015996122179E-2</v>
          </cell>
          <cell r="CZ431">
            <v>4.0232670867668463E-2</v>
          </cell>
          <cell r="DA431">
            <v>3.8293746970431426E-2</v>
          </cell>
          <cell r="DB431">
            <v>2.9568589432864809E-2</v>
          </cell>
          <cell r="DC431">
            <v>2.8114396509936971E-2</v>
          </cell>
          <cell r="DD431">
            <v>2.617547261269999E-2</v>
          </cell>
          <cell r="DE431">
            <v>2.617547261269999E-2</v>
          </cell>
          <cell r="DF431">
            <v>2.7144934561318425E-2</v>
          </cell>
          <cell r="DG431">
            <v>2.5206010664081482E-2</v>
          </cell>
          <cell r="DH431">
            <v>3.4900630150266565E-2</v>
          </cell>
          <cell r="DI431">
            <v>3.9747939893359147E-2</v>
          </cell>
          <cell r="DJ431">
            <v>4.4595249636451791E-2</v>
          </cell>
          <cell r="DK431">
            <v>4.8957828405235049E-2</v>
          </cell>
          <cell r="DL431">
            <v>5.4774600096946249E-2</v>
          </cell>
          <cell r="DM431" t="str">
            <v>Shape1_Weekday</v>
          </cell>
          <cell r="DV431" t="e">
            <v>#N/A</v>
          </cell>
          <cell r="DW431" t="e">
            <v>#N/A</v>
          </cell>
          <cell r="DX431" t="e">
            <v>#N/A</v>
          </cell>
          <cell r="DY431" t="e">
            <v>#N/A</v>
          </cell>
          <cell r="DZ431" t="e">
            <v>#N/A</v>
          </cell>
          <cell r="EA431" t="e">
            <v>#N/A</v>
          </cell>
          <cell r="EB431" t="e">
            <v>#N/A</v>
          </cell>
          <cell r="EC431" t="e">
            <v>#N/A</v>
          </cell>
          <cell r="ED431" t="e">
            <v>#N/A</v>
          </cell>
          <cell r="EE431" t="e">
            <v>#N/A</v>
          </cell>
          <cell r="EF431" t="e">
            <v>#N/A</v>
          </cell>
          <cell r="EG431" t="e">
            <v>#N/A</v>
          </cell>
          <cell r="EH431" t="e">
            <v>#N/A</v>
          </cell>
          <cell r="EI431" t="e">
            <v>#N/A</v>
          </cell>
          <cell r="EJ431" t="e">
            <v>#N/A</v>
          </cell>
          <cell r="EK431" t="e">
            <v>#N/A</v>
          </cell>
          <cell r="EL431" t="e">
            <v>#N/A</v>
          </cell>
          <cell r="EM431" t="e">
            <v>#N/A</v>
          </cell>
          <cell r="EN431" t="e">
            <v>#N/A</v>
          </cell>
          <cell r="EO431" t="e">
            <v>#N/A</v>
          </cell>
          <cell r="EP431" t="e">
            <v>#N/A</v>
          </cell>
          <cell r="EQ431" t="e">
            <v>#N/A</v>
          </cell>
          <cell r="ER431" t="e">
            <v>#N/A</v>
          </cell>
          <cell r="ES431" t="e">
            <v>#N/A</v>
          </cell>
          <cell r="ET431" t="str">
            <v>Shape2_Weekday</v>
          </cell>
        </row>
        <row r="432">
          <cell r="CO432">
            <v>6.5438681531749796E-2</v>
          </cell>
          <cell r="CP432">
            <v>6.9316529326223966E-2</v>
          </cell>
          <cell r="CQ432">
            <v>7.2709646146388793E-2</v>
          </cell>
          <cell r="CR432">
            <v>7.4163839069316506E-2</v>
          </cell>
          <cell r="CS432">
            <v>7.2709646146388793E-2</v>
          </cell>
          <cell r="CT432">
            <v>6.3015026660203602E-2</v>
          </cell>
          <cell r="CU432">
            <v>3.877847794474077E-2</v>
          </cell>
          <cell r="CV432">
            <v>0</v>
          </cell>
          <cell r="CW432">
            <v>7.7556955889481281E-3</v>
          </cell>
          <cell r="CX432">
            <v>3.4415899175957408E-2</v>
          </cell>
          <cell r="CY432">
            <v>3.780901599612211E-2</v>
          </cell>
          <cell r="CZ432">
            <v>4.023267086766838E-2</v>
          </cell>
          <cell r="DA432">
            <v>3.8293746970431503E-2</v>
          </cell>
          <cell r="DB432">
            <v>2.9568589432864834E-2</v>
          </cell>
          <cell r="DC432">
            <v>2.8114396509936943E-2</v>
          </cell>
          <cell r="DD432">
            <v>2.617547261269999E-2</v>
          </cell>
          <cell r="DE432">
            <v>2.617547261269999E-2</v>
          </cell>
          <cell r="DF432">
            <v>2.7144934561318414E-2</v>
          </cell>
          <cell r="DG432">
            <v>2.5206010664081482E-2</v>
          </cell>
          <cell r="DH432">
            <v>3.4900630150266558E-2</v>
          </cell>
          <cell r="DI432">
            <v>3.9747939893359119E-2</v>
          </cell>
          <cell r="DJ432">
            <v>4.4595249636451721E-2</v>
          </cell>
          <cell r="DK432">
            <v>4.8957828405235021E-2</v>
          </cell>
          <cell r="DL432">
            <v>5.4774600096946291E-2</v>
          </cell>
          <cell r="DM432" t="str">
            <v>Shape1_Weekend</v>
          </cell>
          <cell r="DV432" t="e">
            <v>#N/A</v>
          </cell>
          <cell r="DW432" t="e">
            <v>#N/A</v>
          </cell>
          <cell r="DX432" t="e">
            <v>#N/A</v>
          </cell>
          <cell r="DY432" t="e">
            <v>#N/A</v>
          </cell>
          <cell r="DZ432" t="e">
            <v>#N/A</v>
          </cell>
          <cell r="EA432" t="e">
            <v>#N/A</v>
          </cell>
          <cell r="EB432" t="e">
            <v>#N/A</v>
          </cell>
          <cell r="EC432" t="e">
            <v>#N/A</v>
          </cell>
          <cell r="ED432" t="e">
            <v>#N/A</v>
          </cell>
          <cell r="EE432" t="e">
            <v>#N/A</v>
          </cell>
          <cell r="EF432" t="e">
            <v>#N/A</v>
          </cell>
          <cell r="EG432" t="e">
            <v>#N/A</v>
          </cell>
          <cell r="EH432" t="e">
            <v>#N/A</v>
          </cell>
          <cell r="EI432" t="e">
            <v>#N/A</v>
          </cell>
          <cell r="EJ432" t="e">
            <v>#N/A</v>
          </cell>
          <cell r="EK432" t="e">
            <v>#N/A</v>
          </cell>
          <cell r="EL432" t="e">
            <v>#N/A</v>
          </cell>
          <cell r="EM432" t="e">
            <v>#N/A</v>
          </cell>
          <cell r="EN432" t="e">
            <v>#N/A</v>
          </cell>
          <cell r="EO432" t="e">
            <v>#N/A</v>
          </cell>
          <cell r="EP432" t="e">
            <v>#N/A</v>
          </cell>
          <cell r="EQ432" t="e">
            <v>#N/A</v>
          </cell>
          <cell r="ER432" t="e">
            <v>#N/A</v>
          </cell>
          <cell r="ES432" t="e">
            <v>#N/A</v>
          </cell>
          <cell r="ET432" t="str">
            <v>Shape2_Weekend</v>
          </cell>
        </row>
        <row r="433">
          <cell r="DV433" t="e">
            <v>#N/A</v>
          </cell>
          <cell r="DW433" t="e">
            <v>#N/A</v>
          </cell>
          <cell r="DX433" t="e">
            <v>#N/A</v>
          </cell>
          <cell r="DY433" t="e">
            <v>#N/A</v>
          </cell>
          <cell r="DZ433" t="e">
            <v>#N/A</v>
          </cell>
          <cell r="EA433" t="e">
            <v>#N/A</v>
          </cell>
          <cell r="EB433" t="e">
            <v>#N/A</v>
          </cell>
          <cell r="EC433" t="e">
            <v>#N/A</v>
          </cell>
          <cell r="ED433" t="e">
            <v>#N/A</v>
          </cell>
          <cell r="EE433" t="e">
            <v>#N/A</v>
          </cell>
          <cell r="EF433" t="e">
            <v>#N/A</v>
          </cell>
          <cell r="EG433" t="e">
            <v>#N/A</v>
          </cell>
          <cell r="EH433" t="e">
            <v>#N/A</v>
          </cell>
          <cell r="EI433" t="e">
            <v>#N/A</v>
          </cell>
          <cell r="EJ433" t="e">
            <v>#N/A</v>
          </cell>
          <cell r="EK433" t="e">
            <v>#N/A</v>
          </cell>
          <cell r="EL433" t="e">
            <v>#N/A</v>
          </cell>
          <cell r="EM433" t="e">
            <v>#N/A</v>
          </cell>
          <cell r="EN433" t="e">
            <v>#N/A</v>
          </cell>
          <cell r="EO433" t="e">
            <v>#N/A</v>
          </cell>
          <cell r="EP433" t="e">
            <v>#N/A</v>
          </cell>
          <cell r="EQ433" t="e">
            <v>#N/A</v>
          </cell>
          <cell r="ER433" t="e">
            <v>#N/A</v>
          </cell>
          <cell r="ES433" t="e">
            <v>#N/A</v>
          </cell>
          <cell r="ET433" t="str">
            <v>Shape2_Peak Day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SShapes"/>
      <sheetName val="Notes"/>
      <sheetName val="Glossary"/>
      <sheetName val="Index"/>
      <sheetName val="SavingsLoad"/>
      <sheetName val="Loadshape Viewer"/>
      <sheetName val="Viewer Engine"/>
      <sheetName val="Calendar"/>
      <sheetName val="Taxonomy"/>
      <sheetName val="Shape Needs"/>
      <sheetName val="Update Proc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30">
          <cell r="CO430">
            <v>1</v>
          </cell>
          <cell r="CP430">
            <v>2</v>
          </cell>
          <cell r="CQ430">
            <v>3</v>
          </cell>
          <cell r="CR430">
            <v>4</v>
          </cell>
          <cell r="CS430">
            <v>5</v>
          </cell>
          <cell r="CT430">
            <v>6</v>
          </cell>
          <cell r="CU430">
            <v>7</v>
          </cell>
          <cell r="CV430">
            <v>8</v>
          </cell>
          <cell r="CW430">
            <v>9</v>
          </cell>
          <cell r="CX430">
            <v>10</v>
          </cell>
          <cell r="CY430">
            <v>11</v>
          </cell>
          <cell r="CZ430">
            <v>12</v>
          </cell>
          <cell r="DA430">
            <v>13</v>
          </cell>
          <cell r="DB430">
            <v>14</v>
          </cell>
          <cell r="DC430">
            <v>15</v>
          </cell>
          <cell r="DD430">
            <v>16</v>
          </cell>
          <cell r="DE430">
            <v>17</v>
          </cell>
          <cell r="DF430">
            <v>18</v>
          </cell>
          <cell r="DG430">
            <v>19</v>
          </cell>
          <cell r="DH430">
            <v>20</v>
          </cell>
          <cell r="DI430">
            <v>21</v>
          </cell>
          <cell r="DJ430">
            <v>22</v>
          </cell>
          <cell r="DK430">
            <v>23</v>
          </cell>
          <cell r="DL430">
            <v>24</v>
          </cell>
        </row>
        <row r="431">
          <cell r="CO431">
            <v>6.5438681531749837E-2</v>
          </cell>
          <cell r="CP431">
            <v>6.9316529326223966E-2</v>
          </cell>
          <cell r="CQ431">
            <v>7.2709646146388668E-2</v>
          </cell>
          <cell r="CR431">
            <v>7.416383906931652E-2</v>
          </cell>
          <cell r="CS431">
            <v>7.2709646146388668E-2</v>
          </cell>
          <cell r="CT431">
            <v>6.3015026660203491E-2</v>
          </cell>
          <cell r="CU431">
            <v>3.8778477944740757E-2</v>
          </cell>
          <cell r="CV431">
            <v>0</v>
          </cell>
          <cell r="CW431">
            <v>7.7556955889481445E-3</v>
          </cell>
          <cell r="CX431">
            <v>3.4415899175957408E-2</v>
          </cell>
          <cell r="CY431">
            <v>3.7809015996122179E-2</v>
          </cell>
          <cell r="CZ431">
            <v>4.0232670867668463E-2</v>
          </cell>
          <cell r="DA431">
            <v>3.8293746970431426E-2</v>
          </cell>
          <cell r="DB431">
            <v>2.9568589432864809E-2</v>
          </cell>
          <cell r="DC431">
            <v>2.8114396509936971E-2</v>
          </cell>
          <cell r="DD431">
            <v>2.617547261269999E-2</v>
          </cell>
          <cell r="DE431">
            <v>2.617547261269999E-2</v>
          </cell>
          <cell r="DF431">
            <v>2.7144934561318425E-2</v>
          </cell>
          <cell r="DG431">
            <v>2.5206010664081482E-2</v>
          </cell>
          <cell r="DH431">
            <v>3.4900630150266565E-2</v>
          </cell>
          <cell r="DI431">
            <v>3.9747939893359147E-2</v>
          </cell>
          <cell r="DJ431">
            <v>4.4595249636451791E-2</v>
          </cell>
          <cell r="DK431">
            <v>4.8957828405235049E-2</v>
          </cell>
          <cell r="DL431">
            <v>5.4774600096946249E-2</v>
          </cell>
          <cell r="DM431" t="str">
            <v>Shape1_Weekday</v>
          </cell>
          <cell r="DV431" t="e">
            <v>#N/A</v>
          </cell>
          <cell r="DW431" t="e">
            <v>#N/A</v>
          </cell>
          <cell r="DX431" t="e">
            <v>#N/A</v>
          </cell>
          <cell r="DY431" t="e">
            <v>#N/A</v>
          </cell>
          <cell r="DZ431" t="e">
            <v>#N/A</v>
          </cell>
          <cell r="EA431" t="e">
            <v>#N/A</v>
          </cell>
          <cell r="EB431" t="e">
            <v>#N/A</v>
          </cell>
          <cell r="EC431" t="e">
            <v>#N/A</v>
          </cell>
          <cell r="ED431" t="e">
            <v>#N/A</v>
          </cell>
          <cell r="EE431" t="e">
            <v>#N/A</v>
          </cell>
          <cell r="EF431" t="e">
            <v>#N/A</v>
          </cell>
          <cell r="EG431" t="e">
            <v>#N/A</v>
          </cell>
          <cell r="EH431" t="e">
            <v>#N/A</v>
          </cell>
          <cell r="EI431" t="e">
            <v>#N/A</v>
          </cell>
          <cell r="EJ431" t="e">
            <v>#N/A</v>
          </cell>
          <cell r="EK431" t="e">
            <v>#N/A</v>
          </cell>
          <cell r="EL431" t="e">
            <v>#N/A</v>
          </cell>
          <cell r="EM431" t="e">
            <v>#N/A</v>
          </cell>
          <cell r="EN431" t="e">
            <v>#N/A</v>
          </cell>
          <cell r="EO431" t="e">
            <v>#N/A</v>
          </cell>
          <cell r="EP431" t="e">
            <v>#N/A</v>
          </cell>
          <cell r="EQ431" t="e">
            <v>#N/A</v>
          </cell>
          <cell r="ER431" t="e">
            <v>#N/A</v>
          </cell>
          <cell r="ES431" t="e">
            <v>#N/A</v>
          </cell>
          <cell r="ET431" t="str">
            <v>Shape2_Weekday</v>
          </cell>
        </row>
        <row r="432">
          <cell r="CO432">
            <v>6.5438681531749796E-2</v>
          </cell>
          <cell r="CP432">
            <v>6.9316529326223966E-2</v>
          </cell>
          <cell r="CQ432">
            <v>7.2709646146388793E-2</v>
          </cell>
          <cell r="CR432">
            <v>7.4163839069316506E-2</v>
          </cell>
          <cell r="CS432">
            <v>7.2709646146388793E-2</v>
          </cell>
          <cell r="CT432">
            <v>6.3015026660203602E-2</v>
          </cell>
          <cell r="CU432">
            <v>3.877847794474077E-2</v>
          </cell>
          <cell r="CV432">
            <v>0</v>
          </cell>
          <cell r="CW432">
            <v>7.7556955889481281E-3</v>
          </cell>
          <cell r="CX432">
            <v>3.4415899175957408E-2</v>
          </cell>
          <cell r="CY432">
            <v>3.780901599612211E-2</v>
          </cell>
          <cell r="CZ432">
            <v>4.023267086766838E-2</v>
          </cell>
          <cell r="DA432">
            <v>3.8293746970431503E-2</v>
          </cell>
          <cell r="DB432">
            <v>2.9568589432864834E-2</v>
          </cell>
          <cell r="DC432">
            <v>2.8114396509936943E-2</v>
          </cell>
          <cell r="DD432">
            <v>2.617547261269999E-2</v>
          </cell>
          <cell r="DE432">
            <v>2.617547261269999E-2</v>
          </cell>
          <cell r="DF432">
            <v>2.7144934561318414E-2</v>
          </cell>
          <cell r="DG432">
            <v>2.5206010664081482E-2</v>
          </cell>
          <cell r="DH432">
            <v>3.4900630150266558E-2</v>
          </cell>
          <cell r="DI432">
            <v>3.9747939893359119E-2</v>
          </cell>
          <cell r="DJ432">
            <v>4.4595249636451721E-2</v>
          </cell>
          <cell r="DK432">
            <v>4.8957828405235021E-2</v>
          </cell>
          <cell r="DL432">
            <v>5.4774600096946291E-2</v>
          </cell>
          <cell r="DM432" t="str">
            <v>Shape1_Weekend</v>
          </cell>
          <cell r="DV432" t="e">
            <v>#N/A</v>
          </cell>
          <cell r="DW432" t="e">
            <v>#N/A</v>
          </cell>
          <cell r="DX432" t="e">
            <v>#N/A</v>
          </cell>
          <cell r="DY432" t="e">
            <v>#N/A</v>
          </cell>
          <cell r="DZ432" t="e">
            <v>#N/A</v>
          </cell>
          <cell r="EA432" t="e">
            <v>#N/A</v>
          </cell>
          <cell r="EB432" t="e">
            <v>#N/A</v>
          </cell>
          <cell r="EC432" t="e">
            <v>#N/A</v>
          </cell>
          <cell r="ED432" t="e">
            <v>#N/A</v>
          </cell>
          <cell r="EE432" t="e">
            <v>#N/A</v>
          </cell>
          <cell r="EF432" t="e">
            <v>#N/A</v>
          </cell>
          <cell r="EG432" t="e">
            <v>#N/A</v>
          </cell>
          <cell r="EH432" t="e">
            <v>#N/A</v>
          </cell>
          <cell r="EI432" t="e">
            <v>#N/A</v>
          </cell>
          <cell r="EJ432" t="e">
            <v>#N/A</v>
          </cell>
          <cell r="EK432" t="e">
            <v>#N/A</v>
          </cell>
          <cell r="EL432" t="e">
            <v>#N/A</v>
          </cell>
          <cell r="EM432" t="e">
            <v>#N/A</v>
          </cell>
          <cell r="EN432" t="e">
            <v>#N/A</v>
          </cell>
          <cell r="EO432" t="e">
            <v>#N/A</v>
          </cell>
          <cell r="EP432" t="e">
            <v>#N/A</v>
          </cell>
          <cell r="EQ432" t="e">
            <v>#N/A</v>
          </cell>
          <cell r="ER432" t="e">
            <v>#N/A</v>
          </cell>
          <cell r="ES432" t="e">
            <v>#N/A</v>
          </cell>
          <cell r="ET432" t="str">
            <v>Shape2_Weekend</v>
          </cell>
        </row>
        <row r="433">
          <cell r="DV433" t="e">
            <v>#N/A</v>
          </cell>
          <cell r="DW433" t="e">
            <v>#N/A</v>
          </cell>
          <cell r="DX433" t="e">
            <v>#N/A</v>
          </cell>
          <cell r="DY433" t="e">
            <v>#N/A</v>
          </cell>
          <cell r="DZ433" t="e">
            <v>#N/A</v>
          </cell>
          <cell r="EA433" t="e">
            <v>#N/A</v>
          </cell>
          <cell r="EB433" t="e">
            <v>#N/A</v>
          </cell>
          <cell r="EC433" t="e">
            <v>#N/A</v>
          </cell>
          <cell r="ED433" t="e">
            <v>#N/A</v>
          </cell>
          <cell r="EE433" t="e">
            <v>#N/A</v>
          </cell>
          <cell r="EF433" t="e">
            <v>#N/A</v>
          </cell>
          <cell r="EG433" t="e">
            <v>#N/A</v>
          </cell>
          <cell r="EH433" t="e">
            <v>#N/A</v>
          </cell>
          <cell r="EI433" t="e">
            <v>#N/A</v>
          </cell>
          <cell r="EJ433" t="e">
            <v>#N/A</v>
          </cell>
          <cell r="EK433" t="e">
            <v>#N/A</v>
          </cell>
          <cell r="EL433" t="e">
            <v>#N/A</v>
          </cell>
          <cell r="EM433" t="e">
            <v>#N/A</v>
          </cell>
          <cell r="EN433" t="e">
            <v>#N/A</v>
          </cell>
          <cell r="EO433" t="e">
            <v>#N/A</v>
          </cell>
          <cell r="EP433" t="e">
            <v>#N/A</v>
          </cell>
          <cell r="EQ433" t="e">
            <v>#N/A</v>
          </cell>
          <cell r="ER433" t="e">
            <v>#N/A</v>
          </cell>
          <cell r="ES433" t="e">
            <v>#N/A</v>
          </cell>
          <cell r="ET433" t="str">
            <v>Shape2_Peak Day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1B9953-505B-453A-B844-B9C5A491E449}" name="Table223" displayName="Table223" ref="B19:C37" totalsRowShown="0" headerRowDxfId="6" dataDxfId="4" headerRowBorderDxfId="5" tableBorderDxfId="3" totalsRowBorderDxfId="2" dataCellStyle="Comma">
  <autoFilter ref="B19:C37" xr:uid="{541B9953-505B-453A-B844-B9C5A491E449}"/>
  <tableColumns count="2">
    <tableColumn id="1" xr3:uid="{F923B452-68E0-4D35-AF65-D0E2BA2A506A}" name="Year " dataDxfId="1" dataCellStyle="Comma"/>
    <tableColumn id="2" xr3:uid="{DE7C2759-8F6A-4AE8-948F-D6CFF407CBA1}" name="Total number of registered LD vehicles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sprices.aaa.com/state-gas-price-average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afdc.energy.gov/data/10309" TargetMode="External"/><Relationship Id="rId1" Type="http://schemas.openxmlformats.org/officeDocument/2006/relationships/hyperlink" Target="https://www.energy.gov/eere/vehicles/articles/fotw-1177-march-15-2021-preliminary-data-show-average-fuel-economy-new-ligh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aa.com/autorepair/articles/true-cost-of-ev" TargetMode="External"/><Relationship Id="rId4" Type="http://schemas.openxmlformats.org/officeDocument/2006/relationships/hyperlink" Target="https://www.pacificpower.net/content/dam/pcorp/documents/en/pacificpower/rates-regulation/washington/WA_Price_Summary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11AA0-EBA0-43BC-8FA3-92108E4B9A3D}">
  <dimension ref="A1:L18"/>
  <sheetViews>
    <sheetView workbookViewId="0">
      <selection activeCell="B22" sqref="B22"/>
    </sheetView>
  </sheetViews>
  <sheetFormatPr defaultRowHeight="15" x14ac:dyDescent="0.25"/>
  <cols>
    <col min="2" max="2" width="12" customWidth="1"/>
    <col min="3" max="3" width="18.42578125" customWidth="1"/>
    <col min="4" max="4" width="10.7109375" customWidth="1"/>
    <col min="5" max="5" width="14" bestFit="1" customWidth="1"/>
    <col min="6" max="6" width="18" customWidth="1"/>
    <col min="7" max="7" width="4.140625" customWidth="1"/>
    <col min="8" max="8" width="4" customWidth="1"/>
    <col min="9" max="9" width="13.85546875" bestFit="1" customWidth="1"/>
    <col min="10" max="10" width="24.7109375" customWidth="1"/>
    <col min="11" max="11" width="23.5703125" bestFit="1" customWidth="1"/>
    <col min="12" max="12" width="36.42578125" customWidth="1"/>
    <col min="13" max="13" width="12.85546875" customWidth="1"/>
  </cols>
  <sheetData>
    <row r="1" spans="1:12" x14ac:dyDescent="0.25">
      <c r="A1" t="s">
        <v>95</v>
      </c>
    </row>
    <row r="2" spans="1:12" x14ac:dyDescent="0.25">
      <c r="A2" t="s">
        <v>90</v>
      </c>
    </row>
    <row r="4" spans="1:12" ht="30.75" thickBot="1" x14ac:dyDescent="0.3">
      <c r="A4" s="82" t="s">
        <v>18</v>
      </c>
      <c r="B4" s="83" t="s">
        <v>66</v>
      </c>
      <c r="C4" s="84" t="s">
        <v>67</v>
      </c>
      <c r="I4" s="70" t="s">
        <v>68</v>
      </c>
    </row>
    <row r="5" spans="1:12" ht="15.75" thickBot="1" x14ac:dyDescent="0.3">
      <c r="A5" s="85">
        <v>2022</v>
      </c>
      <c r="B5" s="89">
        <v>605</v>
      </c>
      <c r="C5" s="86">
        <f>B5*$I$15</f>
        <v>992726.35</v>
      </c>
      <c r="I5" s="71" t="s">
        <v>69</v>
      </c>
      <c r="J5" s="71" t="s">
        <v>70</v>
      </c>
      <c r="K5" s="71" t="s">
        <v>97</v>
      </c>
      <c r="L5" s="71" t="s">
        <v>71</v>
      </c>
    </row>
    <row r="6" spans="1:12" ht="15.75" thickBot="1" x14ac:dyDescent="0.3">
      <c r="A6" s="85">
        <v>2023</v>
      </c>
      <c r="B6" s="90">
        <v>765</v>
      </c>
      <c r="C6" s="86">
        <f t="shared" ref="C6:C14" si="0">B6*$I$15</f>
        <v>1255265.5499999998</v>
      </c>
      <c r="I6" s="72">
        <v>25</v>
      </c>
      <c r="J6" s="43" t="s">
        <v>72</v>
      </c>
      <c r="K6" s="73">
        <v>77</v>
      </c>
      <c r="L6" s="74" t="s">
        <v>73</v>
      </c>
    </row>
    <row r="7" spans="1:12" ht="15.75" thickBot="1" x14ac:dyDescent="0.3">
      <c r="A7" s="85">
        <v>2024</v>
      </c>
      <c r="B7" s="91">
        <v>958</v>
      </c>
      <c r="C7" s="86">
        <f t="shared" si="0"/>
        <v>1571953.46</v>
      </c>
      <c r="I7" s="75">
        <v>11000</v>
      </c>
      <c r="J7" s="43" t="s">
        <v>74</v>
      </c>
      <c r="K7" s="73">
        <v>78</v>
      </c>
      <c r="L7" s="74" t="s">
        <v>75</v>
      </c>
    </row>
    <row r="8" spans="1:12" ht="15.75" thickBot="1" x14ac:dyDescent="0.3">
      <c r="A8" s="85">
        <v>2025</v>
      </c>
      <c r="B8" s="91">
        <v>1192</v>
      </c>
      <c r="C8" s="86">
        <f t="shared" si="0"/>
        <v>1955917.0399999998</v>
      </c>
      <c r="I8" s="76">
        <v>3.87</v>
      </c>
      <c r="J8" s="43" t="s">
        <v>76</v>
      </c>
      <c r="K8" s="73">
        <v>79</v>
      </c>
      <c r="L8" s="74" t="s">
        <v>77</v>
      </c>
    </row>
    <row r="9" spans="1:12" ht="15.75" thickBot="1" x14ac:dyDescent="0.3">
      <c r="A9" s="85">
        <v>2026</v>
      </c>
      <c r="B9" s="91">
        <v>1484</v>
      </c>
      <c r="C9" s="86">
        <f t="shared" si="0"/>
        <v>2435051.0799999996</v>
      </c>
      <c r="I9" s="77">
        <v>0.11</v>
      </c>
      <c r="J9" s="43" t="s">
        <v>78</v>
      </c>
      <c r="K9" s="73">
        <v>80</v>
      </c>
      <c r="L9" s="74" t="s">
        <v>79</v>
      </c>
    </row>
    <row r="10" spans="1:12" ht="15.75" thickBot="1" x14ac:dyDescent="0.3">
      <c r="A10" s="85">
        <v>2027</v>
      </c>
      <c r="B10" s="91">
        <v>1884</v>
      </c>
      <c r="C10" s="86">
        <f t="shared" si="0"/>
        <v>3091399.0799999996</v>
      </c>
      <c r="I10" s="78">
        <f>(I7/I6)*I8</f>
        <v>1702.8</v>
      </c>
      <c r="J10" s="43" t="s">
        <v>80</v>
      </c>
      <c r="K10" s="73" t="s">
        <v>81</v>
      </c>
      <c r="L10" s="43"/>
    </row>
    <row r="11" spans="1:12" ht="15.75" thickBot="1" x14ac:dyDescent="0.3">
      <c r="A11" s="85">
        <v>2028</v>
      </c>
      <c r="B11" s="91">
        <v>2426</v>
      </c>
      <c r="C11" s="86">
        <f t="shared" si="0"/>
        <v>3980750.6199999996</v>
      </c>
      <c r="I11" s="78">
        <f>I14*I9</f>
        <v>391.93</v>
      </c>
      <c r="J11" s="43" t="s">
        <v>82</v>
      </c>
      <c r="K11" s="73" t="s">
        <v>81</v>
      </c>
      <c r="L11" s="43"/>
    </row>
    <row r="12" spans="1:12" ht="15.75" thickBot="1" x14ac:dyDescent="0.3">
      <c r="A12" s="85">
        <v>2029</v>
      </c>
      <c r="B12" s="91">
        <v>3160</v>
      </c>
      <c r="C12" s="86">
        <f t="shared" si="0"/>
        <v>5185149.1999999993</v>
      </c>
      <c r="I12" s="79">
        <f>I10-I11</f>
        <v>1310.87</v>
      </c>
      <c r="J12" s="43" t="s">
        <v>83</v>
      </c>
      <c r="K12" s="73" t="s">
        <v>81</v>
      </c>
      <c r="L12" s="43"/>
    </row>
    <row r="13" spans="1:12" ht="15.75" thickBot="1" x14ac:dyDescent="0.3">
      <c r="A13" s="85">
        <v>2030</v>
      </c>
      <c r="B13" s="91">
        <v>4130</v>
      </c>
      <c r="C13" s="86">
        <f t="shared" si="0"/>
        <v>6776793.0999999996</v>
      </c>
      <c r="I13" s="78">
        <v>330</v>
      </c>
      <c r="J13" s="43" t="s">
        <v>84</v>
      </c>
      <c r="K13" s="73">
        <v>81</v>
      </c>
      <c r="L13" s="74" t="s">
        <v>85</v>
      </c>
    </row>
    <row r="14" spans="1:12" ht="15.75" thickBot="1" x14ac:dyDescent="0.3">
      <c r="A14" s="85">
        <v>2031</v>
      </c>
      <c r="B14" s="91">
        <v>5377</v>
      </c>
      <c r="C14" s="86">
        <f t="shared" si="0"/>
        <v>8822957.9900000002</v>
      </c>
      <c r="I14" s="80">
        <f>3563</f>
        <v>3563</v>
      </c>
      <c r="J14" s="43" t="s">
        <v>86</v>
      </c>
      <c r="K14" s="73" t="s">
        <v>87</v>
      </c>
      <c r="L14" s="43" t="s">
        <v>88</v>
      </c>
    </row>
    <row r="15" spans="1:12" ht="15.75" thickBot="1" x14ac:dyDescent="0.3">
      <c r="A15" s="87" t="s">
        <v>13</v>
      </c>
      <c r="B15" s="92">
        <v>6892</v>
      </c>
      <c r="C15" s="88">
        <f>SUM(C5:C14)</f>
        <v>36067963.469999999</v>
      </c>
      <c r="I15" s="81">
        <f>I12+I13</f>
        <v>1640.87</v>
      </c>
      <c r="J15" s="43" t="s">
        <v>89</v>
      </c>
      <c r="K15" s="73" t="s">
        <v>81</v>
      </c>
      <c r="L15" s="43"/>
    </row>
    <row r="17" spans="2:2" x14ac:dyDescent="0.25">
      <c r="B17" t="s">
        <v>101</v>
      </c>
    </row>
    <row r="18" spans="2:2" x14ac:dyDescent="0.25">
      <c r="B18" t="s">
        <v>102</v>
      </c>
    </row>
  </sheetData>
  <hyperlinks>
    <hyperlink ref="L6" r:id="rId1" xr:uid="{D45F51C3-830B-4138-A8A0-F6C2178A18E8}"/>
    <hyperlink ref="L7" r:id="rId2" xr:uid="{98EE92F1-5A6B-4F32-A2A9-31B6CEFE6F8F}"/>
    <hyperlink ref="L8" r:id="rId3" xr:uid="{80A7EAFE-9A04-4EA1-9386-C0E2353433A9}"/>
    <hyperlink ref="L9" r:id="rId4" xr:uid="{21FCF7C6-0EE9-455E-9C92-B66C5D39E386}"/>
    <hyperlink ref="L13" r:id="rId5" xr:uid="{0B76997F-8050-41A6-8DAF-C87BC11BB195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514F-06C9-45C5-B042-1D316E09F062}">
  <dimension ref="A1:AB55"/>
  <sheetViews>
    <sheetView topLeftCell="A22" workbookViewId="0">
      <selection activeCell="G41" sqref="G41"/>
    </sheetView>
  </sheetViews>
  <sheetFormatPr defaultRowHeight="15" x14ac:dyDescent="0.25"/>
  <cols>
    <col min="1" max="1" width="23.7109375" customWidth="1"/>
    <col min="2" max="2" width="9.140625" bestFit="1" customWidth="1"/>
    <col min="3" max="3" width="16.28515625" customWidth="1"/>
  </cols>
  <sheetData>
    <row r="1" spans="1:20" ht="15.75" x14ac:dyDescent="0.25">
      <c r="A1" s="50" t="s">
        <v>91</v>
      </c>
    </row>
    <row r="2" spans="1:20" x14ac:dyDescent="0.25">
      <c r="A2" s="32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20" x14ac:dyDescent="0.25">
      <c r="A3" s="33"/>
      <c r="B3" s="33" t="s">
        <v>17</v>
      </c>
      <c r="C3" s="33"/>
      <c r="D3" s="33"/>
      <c r="E3" s="33"/>
      <c r="F3" s="33"/>
      <c r="G3" s="33"/>
      <c r="H3" s="33"/>
      <c r="I3" s="33"/>
      <c r="J3" s="33"/>
    </row>
    <row r="4" spans="1:20" x14ac:dyDescent="0.25">
      <c r="A4" s="33" t="s">
        <v>18</v>
      </c>
      <c r="B4" s="33">
        <v>2013</v>
      </c>
      <c r="C4" s="33">
        <v>2014</v>
      </c>
      <c r="D4" s="33">
        <v>2015</v>
      </c>
      <c r="E4" s="33">
        <v>2016</v>
      </c>
      <c r="F4" s="33">
        <v>2017</v>
      </c>
      <c r="G4" s="33">
        <v>2018</v>
      </c>
      <c r="H4" s="33">
        <v>2019</v>
      </c>
      <c r="I4" s="33">
        <v>2020</v>
      </c>
      <c r="J4" s="33">
        <v>2021</v>
      </c>
      <c r="K4" s="33">
        <v>2022</v>
      </c>
      <c r="L4" s="33">
        <v>2023</v>
      </c>
      <c r="M4" s="33">
        <v>2024</v>
      </c>
      <c r="N4" s="33">
        <v>2025</v>
      </c>
      <c r="O4" s="33">
        <v>2026</v>
      </c>
      <c r="P4" s="33">
        <v>2027</v>
      </c>
      <c r="Q4" s="33">
        <v>2028</v>
      </c>
      <c r="R4" s="33">
        <v>2029</v>
      </c>
      <c r="S4" s="33">
        <v>2030</v>
      </c>
      <c r="T4" s="33">
        <v>2031</v>
      </c>
    </row>
    <row r="5" spans="1:20" ht="15.75" thickBot="1" x14ac:dyDescent="0.3">
      <c r="A5" s="33" t="s">
        <v>39</v>
      </c>
      <c r="B5" s="33">
        <v>71</v>
      </c>
      <c r="C5" s="33">
        <v>110</v>
      </c>
      <c r="D5" s="33">
        <v>139</v>
      </c>
      <c r="E5" s="33">
        <v>196</v>
      </c>
      <c r="F5" s="33">
        <v>272</v>
      </c>
      <c r="G5" s="33">
        <v>351</v>
      </c>
      <c r="H5" s="33">
        <v>406</v>
      </c>
      <c r="I5" s="33">
        <v>482</v>
      </c>
      <c r="J5" s="33">
        <v>605</v>
      </c>
      <c r="K5" s="51">
        <v>764.89756760388809</v>
      </c>
      <c r="L5" s="94">
        <v>958.10950844334911</v>
      </c>
      <c r="M5" s="94">
        <v>1191.8276543070754</v>
      </c>
      <c r="N5" s="94">
        <v>1484.4716708141048</v>
      </c>
      <c r="O5" s="94">
        <v>1884.1729136040626</v>
      </c>
      <c r="P5" s="94">
        <v>2426.4046050632296</v>
      </c>
      <c r="Q5" s="94">
        <v>3160.4807818243316</v>
      </c>
      <c r="R5" s="94">
        <v>4130.2674824850974</v>
      </c>
      <c r="S5" s="94">
        <v>5377.0894784107859</v>
      </c>
      <c r="T5" s="94">
        <v>6892.0267005827345</v>
      </c>
    </row>
    <row r="6" spans="1:20" ht="15.75" thickBot="1" x14ac:dyDescent="0.3">
      <c r="A6" s="33" t="s">
        <v>38</v>
      </c>
      <c r="J6">
        <v>605</v>
      </c>
      <c r="K6" s="51">
        <v>764.89756760388809</v>
      </c>
      <c r="L6" s="94">
        <v>958.10950844334911</v>
      </c>
      <c r="M6" s="94">
        <v>1191.8276543070754</v>
      </c>
      <c r="N6" s="94">
        <v>1484.4716708141048</v>
      </c>
      <c r="O6" s="94">
        <v>1884.1729136040626</v>
      </c>
      <c r="P6" s="94">
        <v>2426.4046050632296</v>
      </c>
      <c r="Q6" s="94">
        <v>3160.4807818243316</v>
      </c>
      <c r="R6" s="94">
        <v>4130.2674824850974</v>
      </c>
      <c r="S6" s="94">
        <v>5377.0894784107859</v>
      </c>
      <c r="T6" s="94">
        <v>6892.0267005827345</v>
      </c>
    </row>
    <row r="8" spans="1:20" x14ac:dyDescent="0.25">
      <c r="A8" t="s">
        <v>19</v>
      </c>
    </row>
    <row r="9" spans="1:20" x14ac:dyDescent="0.25">
      <c r="B9" t="s">
        <v>20</v>
      </c>
    </row>
    <row r="10" spans="1:20" x14ac:dyDescent="0.25">
      <c r="B10" t="s">
        <v>21</v>
      </c>
    </row>
    <row r="11" spans="1:20" x14ac:dyDescent="0.25">
      <c r="A11" t="s">
        <v>62</v>
      </c>
    </row>
    <row r="12" spans="1:20" x14ac:dyDescent="0.25">
      <c r="B12" t="s">
        <v>63</v>
      </c>
    </row>
    <row r="14" spans="1:20" x14ac:dyDescent="0.25">
      <c r="B14" s="67"/>
      <c r="C14" s="67"/>
      <c r="D14" s="67"/>
    </row>
    <row r="16" spans="1:20" x14ac:dyDescent="0.25">
      <c r="A16" t="s">
        <v>22</v>
      </c>
    </row>
    <row r="17" spans="2:3" x14ac:dyDescent="0.25">
      <c r="B17" t="s">
        <v>23</v>
      </c>
    </row>
    <row r="19" spans="2:3" ht="61.5" customHeight="1" x14ac:dyDescent="0.25">
      <c r="B19" s="36" t="s">
        <v>24</v>
      </c>
      <c r="C19" s="37" t="s">
        <v>64</v>
      </c>
    </row>
    <row r="20" spans="2:3" x14ac:dyDescent="0.25">
      <c r="B20" s="38">
        <v>2013</v>
      </c>
      <c r="C20" s="39">
        <v>71</v>
      </c>
    </row>
    <row r="21" spans="2:3" x14ac:dyDescent="0.25">
      <c r="B21" s="38">
        <v>2014</v>
      </c>
      <c r="C21" s="39">
        <v>110</v>
      </c>
    </row>
    <row r="22" spans="2:3" x14ac:dyDescent="0.25">
      <c r="B22" s="38">
        <v>2015</v>
      </c>
      <c r="C22" s="39">
        <v>139</v>
      </c>
    </row>
    <row r="23" spans="2:3" x14ac:dyDescent="0.25">
      <c r="B23" s="38">
        <v>2016</v>
      </c>
      <c r="C23" s="39">
        <v>196</v>
      </c>
    </row>
    <row r="24" spans="2:3" x14ac:dyDescent="0.25">
      <c r="B24" s="38">
        <v>2017</v>
      </c>
      <c r="C24" s="39">
        <v>272</v>
      </c>
    </row>
    <row r="25" spans="2:3" x14ac:dyDescent="0.25">
      <c r="B25" s="38">
        <v>2018</v>
      </c>
      <c r="C25" s="39">
        <v>351</v>
      </c>
    </row>
    <row r="26" spans="2:3" x14ac:dyDescent="0.25">
      <c r="B26" s="38">
        <v>2019</v>
      </c>
      <c r="C26" s="39">
        <v>406</v>
      </c>
    </row>
    <row r="27" spans="2:3" x14ac:dyDescent="0.25">
      <c r="B27" s="38">
        <v>2020</v>
      </c>
      <c r="C27" s="39">
        <v>482</v>
      </c>
    </row>
    <row r="28" spans="2:3" x14ac:dyDescent="0.25">
      <c r="B28" s="38">
        <v>2021</v>
      </c>
      <c r="C28" s="39">
        <v>605</v>
      </c>
    </row>
    <row r="29" spans="2:3" x14ac:dyDescent="0.25">
      <c r="B29" s="38">
        <v>2022</v>
      </c>
      <c r="C29" s="39">
        <f>'Table 1, 5 &amp; 7 - Benefits'!B6</f>
        <v>765</v>
      </c>
    </row>
    <row r="30" spans="2:3" x14ac:dyDescent="0.25">
      <c r="B30" s="38">
        <v>2023</v>
      </c>
      <c r="C30" s="39">
        <f>'Table 1, 5 &amp; 7 - Benefits'!B7</f>
        <v>958</v>
      </c>
    </row>
    <row r="31" spans="2:3" x14ac:dyDescent="0.25">
      <c r="B31" s="38">
        <v>2024</v>
      </c>
      <c r="C31" s="39">
        <f>'Table 1, 5 &amp; 7 - Benefits'!B8</f>
        <v>1192</v>
      </c>
    </row>
    <row r="32" spans="2:3" x14ac:dyDescent="0.25">
      <c r="B32" s="38">
        <v>2025</v>
      </c>
      <c r="C32" s="39">
        <f>'Table 1, 5 &amp; 7 - Benefits'!B9</f>
        <v>1484</v>
      </c>
    </row>
    <row r="33" spans="1:28" x14ac:dyDescent="0.25">
      <c r="B33" s="38">
        <v>2026</v>
      </c>
      <c r="C33" s="39">
        <f>'Table 1, 5 &amp; 7 - Benefits'!B10</f>
        <v>1884</v>
      </c>
    </row>
    <row r="34" spans="1:28" x14ac:dyDescent="0.25">
      <c r="B34" s="38">
        <v>2027</v>
      </c>
      <c r="C34" s="39">
        <f>'Table 1, 5 &amp; 7 - Benefits'!B11</f>
        <v>2426</v>
      </c>
    </row>
    <row r="35" spans="1:28" x14ac:dyDescent="0.25">
      <c r="B35" s="38">
        <v>2028</v>
      </c>
      <c r="C35" s="39">
        <f>'Table 1, 5 &amp; 7 - Benefits'!B12</f>
        <v>3160</v>
      </c>
    </row>
    <row r="36" spans="1:28" x14ac:dyDescent="0.25">
      <c r="B36" s="38">
        <v>2029</v>
      </c>
      <c r="C36" s="39">
        <f>'Table 1, 5 &amp; 7 - Benefits'!B13</f>
        <v>4130</v>
      </c>
    </row>
    <row r="37" spans="1:28" x14ac:dyDescent="0.25">
      <c r="B37" s="40">
        <v>2030</v>
      </c>
      <c r="C37" s="39">
        <f>'Table 1, 5 &amp; 7 - Benefits'!B14</f>
        <v>5377</v>
      </c>
    </row>
    <row r="44" spans="1:28" x14ac:dyDescent="0.25">
      <c r="A44" t="s">
        <v>65</v>
      </c>
    </row>
    <row r="46" spans="1:28" ht="16.149999999999999" customHeight="1" x14ac:dyDescent="0.25"/>
    <row r="47" spans="1:28" x14ac:dyDescent="0.25">
      <c r="B47" t="s">
        <v>25</v>
      </c>
      <c r="C47" s="41" t="s">
        <v>26</v>
      </c>
      <c r="D47" s="41" t="s">
        <v>27</v>
      </c>
      <c r="E47" s="41" t="s">
        <v>28</v>
      </c>
      <c r="F47" s="41" t="s">
        <v>29</v>
      </c>
      <c r="G47" s="41" t="s">
        <v>30</v>
      </c>
      <c r="H47" s="41" t="s">
        <v>25</v>
      </c>
      <c r="I47" s="42">
        <v>2021</v>
      </c>
      <c r="J47" s="42">
        <v>2022</v>
      </c>
      <c r="K47" s="42">
        <v>2023</v>
      </c>
      <c r="L47" s="42">
        <v>2024</v>
      </c>
      <c r="M47" s="42">
        <v>2025</v>
      </c>
      <c r="N47" s="42">
        <v>2026</v>
      </c>
      <c r="O47" s="42">
        <v>2027</v>
      </c>
      <c r="P47" s="42">
        <v>2028</v>
      </c>
      <c r="Q47" s="42">
        <v>2029</v>
      </c>
      <c r="R47" s="42">
        <v>2030</v>
      </c>
      <c r="S47" s="42">
        <v>2031</v>
      </c>
      <c r="T47" s="42">
        <v>2032</v>
      </c>
      <c r="U47" s="42">
        <v>2033</v>
      </c>
      <c r="V47" s="42">
        <v>2034</v>
      </c>
      <c r="W47" s="42">
        <v>2035</v>
      </c>
      <c r="X47" s="42">
        <v>2036</v>
      </c>
      <c r="Y47" s="42">
        <v>2037</v>
      </c>
      <c r="Z47" s="42">
        <v>2038</v>
      </c>
      <c r="AA47" s="42">
        <v>2039</v>
      </c>
      <c r="AB47" s="42">
        <v>2040</v>
      </c>
    </row>
    <row r="48" spans="1:28" x14ac:dyDescent="0.25">
      <c r="B48" t="s">
        <v>31</v>
      </c>
      <c r="C48" s="43" t="s">
        <v>32</v>
      </c>
      <c r="D48" s="43" t="s">
        <v>13</v>
      </c>
      <c r="E48" s="43" t="s">
        <v>13</v>
      </c>
      <c r="F48" s="43" t="s">
        <v>13</v>
      </c>
      <c r="G48" s="43" t="s">
        <v>33</v>
      </c>
      <c r="H48" s="43" t="s">
        <v>31</v>
      </c>
      <c r="I48" s="44">
        <v>604.99999999999989</v>
      </c>
      <c r="J48" s="44">
        <v>676.21532750193251</v>
      </c>
      <c r="K48" s="44">
        <v>749.37451534183572</v>
      </c>
      <c r="L48" s="44">
        <v>826.66859221092727</v>
      </c>
      <c r="M48" s="44">
        <v>908.28735229539302</v>
      </c>
      <c r="N48" s="44">
        <v>996.07078446464163</v>
      </c>
      <c r="O48" s="44">
        <v>1088.2311479985758</v>
      </c>
      <c r="P48" s="44">
        <v>1190.1942491663879</v>
      </c>
      <c r="Q48" s="44">
        <v>1302.1550134825338</v>
      </c>
      <c r="R48" s="44">
        <v>1428.0139504175463</v>
      </c>
      <c r="S48" s="44">
        <v>1569.5946986035306</v>
      </c>
      <c r="T48" s="44">
        <v>1727.1120108375276</v>
      </c>
      <c r="U48" s="44">
        <v>1902.6833221260031</v>
      </c>
      <c r="V48" s="44">
        <v>2096.7695627962585</v>
      </c>
      <c r="W48" s="44">
        <v>2309.1965026216844</v>
      </c>
      <c r="X48" s="44">
        <v>2539.6629036179884</v>
      </c>
      <c r="Y48" s="44">
        <v>2790.3436978085574</v>
      </c>
      <c r="Z48" s="44">
        <v>3062.4813880525344</v>
      </c>
      <c r="AA48" s="44">
        <v>3351.5297253203366</v>
      </c>
      <c r="AB48" s="44">
        <v>3657.4462263120827</v>
      </c>
    </row>
    <row r="49" spans="1:28" s="35" customFormat="1" x14ac:dyDescent="0.25">
      <c r="B49" s="35" t="s">
        <v>34</v>
      </c>
      <c r="C49" s="45" t="s">
        <v>32</v>
      </c>
      <c r="D49" s="45" t="s">
        <v>13</v>
      </c>
      <c r="E49" s="45" t="s">
        <v>13</v>
      </c>
      <c r="F49" s="45" t="s">
        <v>13</v>
      </c>
      <c r="G49" s="45" t="s">
        <v>33</v>
      </c>
      <c r="H49" s="45" t="s">
        <v>34</v>
      </c>
      <c r="I49" s="34">
        <v>604.99999999999989</v>
      </c>
      <c r="J49" s="34">
        <v>764.89756760388809</v>
      </c>
      <c r="K49" s="34">
        <v>938.3457765301398</v>
      </c>
      <c r="L49" s="34">
        <v>1134.3783876603304</v>
      </c>
      <c r="M49" s="34">
        <v>1360.8999417658388</v>
      </c>
      <c r="N49" s="34">
        <v>1634.1712084335009</v>
      </c>
      <c r="O49" s="34">
        <v>1966.3877648534435</v>
      </c>
      <c r="P49" s="34">
        <v>2397.5240029266392</v>
      </c>
      <c r="Q49" s="34">
        <v>2928.9349867853248</v>
      </c>
      <c r="R49" s="34">
        <v>3566.0878743670223</v>
      </c>
      <c r="S49" s="34">
        <v>4285.9960730933699</v>
      </c>
      <c r="T49" s="34">
        <v>5103.6409260212622</v>
      </c>
      <c r="U49" s="34">
        <v>6033.6799482680844</v>
      </c>
      <c r="V49" s="34">
        <v>7090.4074673019859</v>
      </c>
      <c r="W49" s="34">
        <v>8289.8188373022367</v>
      </c>
      <c r="X49" s="34">
        <v>9656.1238637091737</v>
      </c>
      <c r="Y49" s="34">
        <v>11199.691522871921</v>
      </c>
      <c r="Z49" s="34">
        <v>12904.312676542817</v>
      </c>
      <c r="AA49" s="34">
        <v>14643.089331878924</v>
      </c>
      <c r="AB49" s="34">
        <v>16474.381039010314</v>
      </c>
    </row>
    <row r="50" spans="1:28" x14ac:dyDescent="0.25">
      <c r="B50" t="s">
        <v>35</v>
      </c>
      <c r="C50" s="43" t="s">
        <v>32</v>
      </c>
      <c r="D50" s="43" t="s">
        <v>13</v>
      </c>
      <c r="E50" s="43" t="s">
        <v>13</v>
      </c>
      <c r="F50" s="43" t="s">
        <v>13</v>
      </c>
      <c r="G50" s="43" t="s">
        <v>33</v>
      </c>
      <c r="H50" s="43" t="s">
        <v>35</v>
      </c>
      <c r="I50" s="44">
        <v>604.99999999999989</v>
      </c>
      <c r="J50" s="44">
        <v>814.01031082706334</v>
      </c>
      <c r="K50" s="44">
        <v>1170.1837660114513</v>
      </c>
      <c r="L50" s="44">
        <v>1608.9731971779784</v>
      </c>
      <c r="M50" s="44">
        <v>2168.4462933685004</v>
      </c>
      <c r="N50" s="44">
        <v>2835.7484474585362</v>
      </c>
      <c r="O50" s="44">
        <v>3685.4573753470604</v>
      </c>
      <c r="P50" s="44">
        <v>4762.0179635481372</v>
      </c>
      <c r="Q50" s="44">
        <v>6110.9738390872571</v>
      </c>
      <c r="R50" s="44">
        <v>7758.9297667980454</v>
      </c>
      <c r="S50" s="44">
        <v>9675.1819543044912</v>
      </c>
      <c r="T50" s="44">
        <v>11849.573130204677</v>
      </c>
      <c r="U50" s="44">
        <v>14296.811502108461</v>
      </c>
      <c r="V50" s="44">
        <v>17025.378238565372</v>
      </c>
      <c r="W50" s="44">
        <v>19999.944558147276</v>
      </c>
      <c r="X50" s="44">
        <v>23142.04516511918</v>
      </c>
      <c r="Y50" s="44">
        <v>26481.882536796646</v>
      </c>
      <c r="Z50" s="44">
        <v>29955.589337766727</v>
      </c>
      <c r="AA50" s="44">
        <v>33520.131947289316</v>
      </c>
      <c r="AB50" s="44">
        <v>37196.248190154998</v>
      </c>
    </row>
    <row r="53" spans="1:28" x14ac:dyDescent="0.25">
      <c r="A53" s="46" t="s">
        <v>18</v>
      </c>
      <c r="B53" s="47">
        <v>2010</v>
      </c>
      <c r="C53" s="47">
        <v>2011</v>
      </c>
      <c r="D53" s="47">
        <v>2012</v>
      </c>
      <c r="E53" s="47">
        <v>2013</v>
      </c>
      <c r="F53" s="47">
        <v>2014</v>
      </c>
      <c r="G53" s="47">
        <v>2015</v>
      </c>
      <c r="H53" s="47">
        <v>2016</v>
      </c>
      <c r="I53" s="47">
        <v>2017</v>
      </c>
      <c r="J53" s="47">
        <v>2018</v>
      </c>
      <c r="K53" s="47">
        <v>2019</v>
      </c>
      <c r="L53" s="47">
        <v>2020</v>
      </c>
      <c r="M53" s="47">
        <v>2021</v>
      </c>
      <c r="N53" s="47" t="s">
        <v>13</v>
      </c>
    </row>
    <row r="54" spans="1:28" ht="30" x14ac:dyDescent="0.25">
      <c r="A54" s="48" t="s">
        <v>36</v>
      </c>
      <c r="B54" s="43">
        <v>0</v>
      </c>
      <c r="C54" s="43">
        <v>7</v>
      </c>
      <c r="D54" s="43">
        <v>28</v>
      </c>
      <c r="E54" s="43">
        <v>36</v>
      </c>
      <c r="F54" s="43">
        <v>39</v>
      </c>
      <c r="G54" s="43">
        <v>29</v>
      </c>
      <c r="H54" s="43">
        <v>57</v>
      </c>
      <c r="I54" s="43">
        <v>76</v>
      </c>
      <c r="J54" s="43">
        <v>79</v>
      </c>
      <c r="K54" s="43">
        <v>55</v>
      </c>
      <c r="L54" s="43">
        <v>76</v>
      </c>
      <c r="M54" s="43">
        <v>123</v>
      </c>
      <c r="N54" s="43">
        <f>SUM(B54:M54)</f>
        <v>605</v>
      </c>
    </row>
    <row r="55" spans="1:28" x14ac:dyDescent="0.25">
      <c r="A55" t="s">
        <v>37</v>
      </c>
      <c r="C55">
        <f>C54</f>
        <v>7</v>
      </c>
      <c r="D55">
        <f>SUM(D54+C55)</f>
        <v>35</v>
      </c>
      <c r="E55">
        <f t="shared" ref="E55:M55" si="0">SUM(E54+D55)</f>
        <v>71</v>
      </c>
      <c r="F55">
        <f t="shared" si="0"/>
        <v>110</v>
      </c>
      <c r="G55">
        <f t="shared" si="0"/>
        <v>139</v>
      </c>
      <c r="H55">
        <f t="shared" si="0"/>
        <v>196</v>
      </c>
      <c r="I55">
        <f t="shared" si="0"/>
        <v>272</v>
      </c>
      <c r="J55">
        <f t="shared" si="0"/>
        <v>351</v>
      </c>
      <c r="K55">
        <f t="shared" si="0"/>
        <v>406</v>
      </c>
      <c r="L55">
        <f t="shared" si="0"/>
        <v>482</v>
      </c>
      <c r="M55">
        <f t="shared" si="0"/>
        <v>605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A469-EF26-497A-A99E-4AADC36DACA6}">
  <dimension ref="A1:J23"/>
  <sheetViews>
    <sheetView workbookViewId="0">
      <selection activeCell="M15" sqref="M15"/>
    </sheetView>
  </sheetViews>
  <sheetFormatPr defaultRowHeight="15" x14ac:dyDescent="0.25"/>
  <cols>
    <col min="1" max="1" width="13.7109375" customWidth="1"/>
    <col min="2" max="3" width="11.140625" bestFit="1" customWidth="1"/>
    <col min="4" max="4" width="0.5703125" style="5" customWidth="1"/>
    <col min="5" max="5" width="12.7109375" customWidth="1"/>
    <col min="6" max="6" width="10.140625" customWidth="1"/>
    <col min="7" max="7" width="10.85546875" customWidth="1"/>
  </cols>
  <sheetData>
    <row r="1" spans="1:10" ht="31.15" customHeight="1" x14ac:dyDescent="0.35">
      <c r="A1" s="97" t="s">
        <v>0</v>
      </c>
      <c r="B1" s="98"/>
      <c r="C1" s="98"/>
      <c r="D1" s="1"/>
      <c r="E1" s="99" t="s">
        <v>1</v>
      </c>
      <c r="F1" s="99"/>
      <c r="G1" s="100"/>
      <c r="J1" s="93" t="s">
        <v>92</v>
      </c>
    </row>
    <row r="2" spans="1:10" x14ac:dyDescent="0.25">
      <c r="A2" s="2"/>
      <c r="B2" s="3" t="s">
        <v>2</v>
      </c>
      <c r="C2" s="4" t="s">
        <v>3</v>
      </c>
      <c r="F2" s="6" t="s">
        <v>2</v>
      </c>
      <c r="G2" s="6" t="s">
        <v>3</v>
      </c>
      <c r="J2" t="s">
        <v>98</v>
      </c>
    </row>
    <row r="3" spans="1:10" x14ac:dyDescent="0.25">
      <c r="A3" s="7" t="s">
        <v>4</v>
      </c>
      <c r="B3" s="8"/>
      <c r="C3" s="9"/>
      <c r="E3" s="10" t="s">
        <v>4</v>
      </c>
      <c r="F3" s="11"/>
      <c r="G3" s="11"/>
      <c r="J3" t="s">
        <v>99</v>
      </c>
    </row>
    <row r="4" spans="1:10" x14ac:dyDescent="0.25">
      <c r="A4" s="12" t="s">
        <v>5</v>
      </c>
      <c r="B4" s="13">
        <v>19734</v>
      </c>
      <c r="C4" s="14">
        <v>35025</v>
      </c>
      <c r="E4" s="15" t="s">
        <v>5</v>
      </c>
      <c r="F4" s="13">
        <v>37223</v>
      </c>
      <c r="G4" s="13">
        <v>48638</v>
      </c>
      <c r="J4" t="s">
        <v>100</v>
      </c>
    </row>
    <row r="5" spans="1:10" x14ac:dyDescent="0.25">
      <c r="A5" s="12" t="s">
        <v>6</v>
      </c>
      <c r="B5" s="13">
        <v>2185</v>
      </c>
      <c r="C5" s="14">
        <v>3555</v>
      </c>
      <c r="E5" s="15" t="s">
        <v>6</v>
      </c>
      <c r="F5" s="13">
        <v>5962</v>
      </c>
      <c r="G5" s="13">
        <v>7790</v>
      </c>
    </row>
    <row r="6" spans="1:10" x14ac:dyDescent="0.25">
      <c r="A6" s="12" t="s">
        <v>7</v>
      </c>
      <c r="B6" s="13">
        <v>19766</v>
      </c>
      <c r="C6" s="14">
        <v>6747</v>
      </c>
      <c r="E6" s="15" t="s">
        <v>7</v>
      </c>
      <c r="F6" s="13">
        <v>29661</v>
      </c>
      <c r="G6" s="13">
        <v>12744</v>
      </c>
    </row>
    <row r="7" spans="1:10" x14ac:dyDescent="0.25">
      <c r="A7" s="12" t="s">
        <v>8</v>
      </c>
      <c r="B7" s="13">
        <v>12510</v>
      </c>
      <c r="C7" s="14">
        <v>12274</v>
      </c>
      <c r="E7" s="15" t="s">
        <v>8</v>
      </c>
      <c r="F7" s="13">
        <v>26358</v>
      </c>
      <c r="G7" s="13">
        <v>26358</v>
      </c>
    </row>
    <row r="8" spans="1:10" x14ac:dyDescent="0.25">
      <c r="A8" s="12" t="s">
        <v>9</v>
      </c>
      <c r="B8" s="13">
        <v>16302</v>
      </c>
      <c r="C8" s="14">
        <v>8920</v>
      </c>
      <c r="E8" s="95" t="s">
        <v>10</v>
      </c>
      <c r="F8" s="101">
        <v>43216</v>
      </c>
      <c r="G8" s="102">
        <v>25930</v>
      </c>
    </row>
    <row r="9" spans="1:10" x14ac:dyDescent="0.25">
      <c r="A9" s="12" t="s">
        <v>11</v>
      </c>
      <c r="B9" s="13">
        <v>6039</v>
      </c>
      <c r="C9" s="14">
        <v>5389</v>
      </c>
      <c r="E9" s="95"/>
      <c r="F9" s="101"/>
      <c r="G9" s="102"/>
    </row>
    <row r="10" spans="1:10" x14ac:dyDescent="0.25">
      <c r="A10" s="12" t="s">
        <v>12</v>
      </c>
      <c r="B10" s="13">
        <v>4630</v>
      </c>
      <c r="C10" s="14">
        <v>6759</v>
      </c>
      <c r="E10" s="15" t="s">
        <v>12</v>
      </c>
      <c r="F10" s="13">
        <v>21149</v>
      </c>
      <c r="G10" s="13">
        <v>23315</v>
      </c>
    </row>
    <row r="11" spans="1:10" ht="15.75" thickBot="1" x14ac:dyDescent="0.3">
      <c r="A11" s="16" t="s">
        <v>13</v>
      </c>
      <c r="B11" s="17">
        <f>SUM(B4:B10)</f>
        <v>81166</v>
      </c>
      <c r="C11" s="18">
        <f>SUM(C4:C10)</f>
        <v>78669</v>
      </c>
      <c r="D11" s="19"/>
      <c r="E11" s="20" t="s">
        <v>13</v>
      </c>
      <c r="F11" s="17">
        <f>SUM(F4:F10)</f>
        <v>163569</v>
      </c>
      <c r="G11" s="17">
        <f>SUM(G4:G10)</f>
        <v>144775</v>
      </c>
    </row>
    <row r="12" spans="1:10" x14ac:dyDescent="0.25">
      <c r="A12" s="7" t="s">
        <v>14</v>
      </c>
      <c r="B12" s="21"/>
      <c r="C12" s="22"/>
      <c r="E12" s="10" t="s">
        <v>14</v>
      </c>
      <c r="F12" s="23"/>
      <c r="G12" s="23"/>
    </row>
    <row r="13" spans="1:10" x14ac:dyDescent="0.25">
      <c r="A13" s="12" t="s">
        <v>5</v>
      </c>
      <c r="B13" s="24">
        <v>0.1057</v>
      </c>
      <c r="C13" s="25">
        <v>0.18759999999999999</v>
      </c>
      <c r="E13" s="15" t="s">
        <v>5</v>
      </c>
      <c r="F13" s="24">
        <v>0.26029999999999998</v>
      </c>
      <c r="G13" s="24">
        <v>0.3402</v>
      </c>
    </row>
    <row r="14" spans="1:10" x14ac:dyDescent="0.25">
      <c r="A14" s="12" t="s">
        <v>6</v>
      </c>
      <c r="B14" s="24">
        <v>1.17E-2</v>
      </c>
      <c r="C14" s="25">
        <v>1.9E-2</v>
      </c>
      <c r="E14" s="15" t="s">
        <v>6</v>
      </c>
      <c r="F14" s="24">
        <v>4.1700000000000001E-2</v>
      </c>
      <c r="G14" s="24">
        <v>5.45E-2</v>
      </c>
    </row>
    <row r="15" spans="1:10" x14ac:dyDescent="0.25">
      <c r="A15" s="12" t="s">
        <v>7</v>
      </c>
      <c r="B15" s="24">
        <v>0.10589999999999999</v>
      </c>
      <c r="C15" s="25">
        <v>3.61E-2</v>
      </c>
      <c r="E15" s="15" t="s">
        <v>7</v>
      </c>
      <c r="F15" s="24">
        <v>0.20469999999999999</v>
      </c>
      <c r="G15" s="24">
        <v>8.9099999999999999E-2</v>
      </c>
    </row>
    <row r="16" spans="1:10" x14ac:dyDescent="0.25">
      <c r="A16" s="12" t="s">
        <v>8</v>
      </c>
      <c r="B16" s="24">
        <v>6.7000000000000004E-2</v>
      </c>
      <c r="C16" s="25">
        <v>6.5699999999999995E-2</v>
      </c>
      <c r="E16" s="15" t="s">
        <v>8</v>
      </c>
      <c r="F16" s="24">
        <v>0.18429999999999999</v>
      </c>
      <c r="G16" s="24">
        <v>0.18429999999999999</v>
      </c>
    </row>
    <row r="17" spans="1:8" x14ac:dyDescent="0.25">
      <c r="A17" s="12" t="s">
        <v>9</v>
      </c>
      <c r="B17" s="24">
        <v>8.7300000000000003E-2</v>
      </c>
      <c r="C17" s="25">
        <v>4.7800000000000002E-2</v>
      </c>
      <c r="E17" s="95" t="s">
        <v>10</v>
      </c>
      <c r="F17" s="96">
        <v>0.30220000000000002</v>
      </c>
      <c r="G17" s="96">
        <v>0.18129999999999999</v>
      </c>
    </row>
    <row r="18" spans="1:8" x14ac:dyDescent="0.25">
      <c r="A18" s="12" t="s">
        <v>11</v>
      </c>
      <c r="B18" s="24">
        <v>3.2300000000000002E-2</v>
      </c>
      <c r="C18" s="25">
        <v>2.8899999999999999E-2</v>
      </c>
      <c r="E18" s="95"/>
      <c r="F18" s="96"/>
      <c r="G18" s="96"/>
    </row>
    <row r="19" spans="1:8" x14ac:dyDescent="0.25">
      <c r="A19" s="12" t="s">
        <v>12</v>
      </c>
      <c r="B19" s="24">
        <v>2.4799999999999999E-2</v>
      </c>
      <c r="C19" s="25">
        <v>3.6200000000000003E-2</v>
      </c>
      <c r="E19" s="15" t="s">
        <v>12</v>
      </c>
      <c r="F19" s="24">
        <v>0.1479</v>
      </c>
      <c r="G19" s="24">
        <v>0.16309999999999999</v>
      </c>
      <c r="H19" s="26"/>
    </row>
    <row r="20" spans="1:8" x14ac:dyDescent="0.25">
      <c r="A20" s="27" t="s">
        <v>13</v>
      </c>
      <c r="B20" s="28">
        <f>SUM(B13:B19)</f>
        <v>0.43469999999999998</v>
      </c>
      <c r="C20" s="29">
        <f>SUM(C13:C19)</f>
        <v>0.42129999999999995</v>
      </c>
      <c r="D20" s="30"/>
      <c r="E20" s="31" t="s">
        <v>13</v>
      </c>
      <c r="F20" s="28">
        <f>SUM(F13:F19)</f>
        <v>1.1411</v>
      </c>
      <c r="G20" s="28">
        <f>SUM(G13:G19)</f>
        <v>1.0125</v>
      </c>
    </row>
    <row r="23" spans="1:8" x14ac:dyDescent="0.25">
      <c r="A23" s="64" t="s">
        <v>15</v>
      </c>
      <c r="B23" s="64"/>
      <c r="C23" s="65">
        <f>SUM(B11-C11)</f>
        <v>2497</v>
      </c>
      <c r="D23" s="66"/>
      <c r="E23" s="64"/>
      <c r="F23" s="64"/>
      <c r="G23" s="65">
        <f>SUM(F11-G11)</f>
        <v>18794</v>
      </c>
    </row>
  </sheetData>
  <mergeCells count="8">
    <mergeCell ref="E17:E18"/>
    <mergeCell ref="F17:F18"/>
    <mergeCell ref="G17:G18"/>
    <mergeCell ref="A1:C1"/>
    <mergeCell ref="E1:G1"/>
    <mergeCell ref="E8:E9"/>
    <mergeCell ref="F8:F9"/>
    <mergeCell ref="G8:G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7CF1-C0BC-49A7-A140-DACF62D58C1C}">
  <dimension ref="A1:Q34"/>
  <sheetViews>
    <sheetView workbookViewId="0">
      <selection activeCell="E20" sqref="E20"/>
    </sheetView>
  </sheetViews>
  <sheetFormatPr defaultRowHeight="15" x14ac:dyDescent="0.25"/>
  <cols>
    <col min="1" max="1" width="17.85546875" customWidth="1"/>
    <col min="6" max="6" width="25.140625" customWidth="1"/>
    <col min="14" max="14" width="26.28515625" customWidth="1"/>
  </cols>
  <sheetData>
    <row r="1" spans="1:17" ht="16.5" thickBot="1" x14ac:dyDescent="0.3">
      <c r="A1" s="50" t="s">
        <v>59</v>
      </c>
    </row>
    <row r="2" spans="1:17" ht="69.599999999999994" customHeight="1" thickBot="1" x14ac:dyDescent="0.35">
      <c r="A2" s="52" t="s">
        <v>40</v>
      </c>
      <c r="B2" s="53"/>
      <c r="C2" s="53"/>
      <c r="D2" s="53"/>
      <c r="E2" s="54"/>
      <c r="F2" s="68" t="s">
        <v>60</v>
      </c>
      <c r="N2" s="52" t="s">
        <v>44</v>
      </c>
      <c r="O2" s="53"/>
      <c r="P2" s="53"/>
      <c r="Q2" s="53"/>
    </row>
    <row r="3" spans="1:17" ht="17.25" thickBot="1" x14ac:dyDescent="0.35">
      <c r="A3" s="55" t="s">
        <v>18</v>
      </c>
      <c r="B3" s="56" t="s">
        <v>41</v>
      </c>
      <c r="C3" s="56" t="s">
        <v>42</v>
      </c>
      <c r="D3" s="56" t="s">
        <v>43</v>
      </c>
      <c r="E3" s="54"/>
      <c r="N3" s="55" t="s">
        <v>18</v>
      </c>
      <c r="O3" s="56" t="s">
        <v>41</v>
      </c>
      <c r="P3" s="56" t="s">
        <v>42</v>
      </c>
      <c r="Q3" s="56" t="s">
        <v>43</v>
      </c>
    </row>
    <row r="4" spans="1:17" ht="17.25" thickBot="1" x14ac:dyDescent="0.35">
      <c r="A4" s="57">
        <v>2021</v>
      </c>
      <c r="B4" s="59">
        <v>1877</v>
      </c>
      <c r="C4" s="59">
        <v>1877</v>
      </c>
      <c r="D4" s="59">
        <v>1877</v>
      </c>
      <c r="E4" s="54"/>
      <c r="F4" t="s">
        <v>61</v>
      </c>
      <c r="N4" s="57">
        <v>2021</v>
      </c>
      <c r="O4" s="58">
        <v>605</v>
      </c>
      <c r="P4" s="58">
        <v>605</v>
      </c>
      <c r="Q4" s="58">
        <v>605</v>
      </c>
    </row>
    <row r="5" spans="1:17" ht="17.25" thickBot="1" x14ac:dyDescent="0.35">
      <c r="A5" s="57">
        <v>2022</v>
      </c>
      <c r="B5" s="59">
        <v>2098</v>
      </c>
      <c r="C5" s="59">
        <v>2373</v>
      </c>
      <c r="D5" s="59">
        <v>2526</v>
      </c>
      <c r="E5" s="54"/>
      <c r="N5" s="57">
        <v>2022</v>
      </c>
      <c r="O5" s="58">
        <v>676</v>
      </c>
      <c r="P5" s="58">
        <v>765</v>
      </c>
      <c r="Q5" s="58">
        <v>814</v>
      </c>
    </row>
    <row r="6" spans="1:17" ht="17.25" thickBot="1" x14ac:dyDescent="0.35">
      <c r="A6" s="57">
        <v>2023</v>
      </c>
      <c r="B6" s="59">
        <v>2325</v>
      </c>
      <c r="C6" s="59">
        <v>2912</v>
      </c>
      <c r="D6" s="59">
        <v>3631</v>
      </c>
      <c r="E6" s="54"/>
      <c r="N6" s="57">
        <v>2023</v>
      </c>
      <c r="O6" s="58">
        <v>749</v>
      </c>
      <c r="P6" s="58">
        <v>938</v>
      </c>
      <c r="Q6" s="60">
        <v>1170</v>
      </c>
    </row>
    <row r="7" spans="1:17" ht="17.25" thickBot="1" x14ac:dyDescent="0.35">
      <c r="A7" s="57">
        <v>2024</v>
      </c>
      <c r="B7" s="59">
        <v>2565</v>
      </c>
      <c r="C7" s="59">
        <v>3520</v>
      </c>
      <c r="D7" s="59">
        <v>4993</v>
      </c>
      <c r="E7" s="54"/>
      <c r="N7" s="57">
        <v>2024</v>
      </c>
      <c r="O7" s="58">
        <v>827</v>
      </c>
      <c r="P7" s="60">
        <v>1134</v>
      </c>
      <c r="Q7" s="60">
        <v>1609</v>
      </c>
    </row>
    <row r="8" spans="1:17" ht="17.25" thickBot="1" x14ac:dyDescent="0.35">
      <c r="A8" s="57">
        <v>2025</v>
      </c>
      <c r="B8" s="59">
        <v>2818</v>
      </c>
      <c r="C8" s="59">
        <v>4223</v>
      </c>
      <c r="D8" s="59">
        <v>6729</v>
      </c>
      <c r="E8" s="54"/>
      <c r="N8" s="57">
        <v>2025</v>
      </c>
      <c r="O8" s="58">
        <v>908</v>
      </c>
      <c r="P8" s="60">
        <v>1361</v>
      </c>
      <c r="Q8" s="60">
        <v>2168</v>
      </c>
    </row>
    <row r="9" spans="1:17" ht="17.25" thickBot="1" x14ac:dyDescent="0.35">
      <c r="A9" s="57">
        <v>2026</v>
      </c>
      <c r="B9" s="59">
        <v>3091</v>
      </c>
      <c r="C9" s="59">
        <v>5071</v>
      </c>
      <c r="D9" s="59">
        <v>8799</v>
      </c>
      <c r="E9" s="54"/>
      <c r="N9" s="57">
        <v>2026</v>
      </c>
      <c r="O9" s="58">
        <v>996</v>
      </c>
      <c r="P9" s="60">
        <v>1634</v>
      </c>
      <c r="Q9" s="60">
        <v>2836</v>
      </c>
    </row>
    <row r="10" spans="1:17" ht="17.25" thickBot="1" x14ac:dyDescent="0.35">
      <c r="A10" s="57">
        <v>2027</v>
      </c>
      <c r="B10" s="59">
        <v>3377</v>
      </c>
      <c r="C10" s="59">
        <v>6102</v>
      </c>
      <c r="D10" s="59">
        <v>11436</v>
      </c>
      <c r="E10" s="54"/>
      <c r="N10" s="57">
        <v>2027</v>
      </c>
      <c r="O10" s="60">
        <v>1088</v>
      </c>
      <c r="P10" s="60">
        <v>1966</v>
      </c>
      <c r="Q10" s="60">
        <v>3685</v>
      </c>
    </row>
    <row r="11" spans="1:17" ht="17.25" thickBot="1" x14ac:dyDescent="0.35">
      <c r="A11" s="57">
        <v>2028</v>
      </c>
      <c r="B11" s="59">
        <v>3693</v>
      </c>
      <c r="C11" s="59">
        <v>7440</v>
      </c>
      <c r="D11" s="59">
        <v>14777</v>
      </c>
      <c r="E11" s="54"/>
      <c r="N11" s="57">
        <v>2028</v>
      </c>
      <c r="O11" s="60">
        <v>1190</v>
      </c>
      <c r="P11" s="60">
        <v>2398</v>
      </c>
      <c r="Q11" s="60">
        <v>4762</v>
      </c>
    </row>
    <row r="12" spans="1:17" ht="17.25" thickBot="1" x14ac:dyDescent="0.35">
      <c r="A12" s="57">
        <v>2029</v>
      </c>
      <c r="B12" s="59">
        <v>4041</v>
      </c>
      <c r="C12" s="59">
        <v>9088</v>
      </c>
      <c r="D12" s="59">
        <v>18962</v>
      </c>
      <c r="E12" s="54"/>
      <c r="N12" s="57">
        <v>2029</v>
      </c>
      <c r="O12" s="60">
        <v>1302</v>
      </c>
      <c r="P12" s="60">
        <v>2929</v>
      </c>
      <c r="Q12" s="60">
        <v>6111</v>
      </c>
    </row>
    <row r="13" spans="1:17" ht="17.25" thickBot="1" x14ac:dyDescent="0.35">
      <c r="A13" s="57">
        <v>2030</v>
      </c>
      <c r="B13" s="59">
        <v>4431</v>
      </c>
      <c r="C13" s="59">
        <v>11066</v>
      </c>
      <c r="D13" s="59">
        <v>24076</v>
      </c>
      <c r="E13" s="54"/>
      <c r="N13" s="57">
        <v>2030</v>
      </c>
      <c r="O13" s="60">
        <v>1428</v>
      </c>
      <c r="P13" s="60">
        <v>3566</v>
      </c>
      <c r="Q13" s="60">
        <v>7759</v>
      </c>
    </row>
    <row r="14" spans="1:17" ht="17.25" thickBot="1" x14ac:dyDescent="0.35">
      <c r="A14" s="57">
        <v>2031</v>
      </c>
      <c r="B14" s="59">
        <v>4870</v>
      </c>
      <c r="C14" s="59">
        <v>13299</v>
      </c>
      <c r="D14" s="59">
        <v>30022</v>
      </c>
      <c r="E14" s="54"/>
      <c r="N14" s="57">
        <v>2031</v>
      </c>
      <c r="O14" s="60">
        <v>1570</v>
      </c>
      <c r="P14" s="60">
        <v>4286</v>
      </c>
      <c r="Q14" s="60">
        <v>9675</v>
      </c>
    </row>
    <row r="15" spans="1:17" x14ac:dyDescent="0.25">
      <c r="A15" s="61"/>
    </row>
    <row r="20" spans="1:17" ht="15.75" thickBot="1" x14ac:dyDescent="0.3"/>
    <row r="21" spans="1:17" ht="45.6" customHeight="1" thickBot="1" x14ac:dyDescent="0.3">
      <c r="A21" s="52" t="s">
        <v>40</v>
      </c>
      <c r="B21" s="53"/>
      <c r="C21" s="53"/>
      <c r="D21" s="53"/>
      <c r="N21" s="52" t="s">
        <v>40</v>
      </c>
      <c r="O21" s="53"/>
      <c r="P21" s="53"/>
      <c r="Q21" s="53"/>
    </row>
    <row r="22" spans="1:17" ht="15.75" thickBot="1" x14ac:dyDescent="0.3">
      <c r="A22" s="55" t="s">
        <v>18</v>
      </c>
      <c r="B22" s="56" t="s">
        <v>41</v>
      </c>
      <c r="C22" s="56" t="s">
        <v>42</v>
      </c>
      <c r="D22" s="56" t="s">
        <v>43</v>
      </c>
      <c r="N22" s="55" t="s">
        <v>18</v>
      </c>
      <c r="O22" s="56" t="s">
        <v>41</v>
      </c>
      <c r="P22" s="56" t="s">
        <v>42</v>
      </c>
      <c r="Q22" s="56" t="s">
        <v>43</v>
      </c>
    </row>
    <row r="23" spans="1:17" ht="15.75" thickBot="1" x14ac:dyDescent="0.3">
      <c r="A23" s="57">
        <v>2021</v>
      </c>
      <c r="B23" s="59">
        <v>1877</v>
      </c>
      <c r="C23" s="59">
        <v>1877</v>
      </c>
      <c r="D23" s="59">
        <v>1877</v>
      </c>
      <c r="N23" s="57">
        <v>2021</v>
      </c>
      <c r="O23" s="69">
        <f>SUM(O4*3103)/(1000)</f>
        <v>1877.3150000000001</v>
      </c>
      <c r="P23" s="69">
        <f t="shared" ref="P23:Q23" si="0">SUM(P4*3103)/(1000)</f>
        <v>1877.3150000000001</v>
      </c>
      <c r="Q23" s="69">
        <f t="shared" si="0"/>
        <v>1877.3150000000001</v>
      </c>
    </row>
    <row r="24" spans="1:17" ht="15.75" thickBot="1" x14ac:dyDescent="0.3">
      <c r="A24" s="57">
        <v>2022</v>
      </c>
      <c r="B24" s="59">
        <v>2098</v>
      </c>
      <c r="C24" s="59">
        <v>2373</v>
      </c>
      <c r="D24" s="59">
        <v>2526</v>
      </c>
      <c r="N24" s="57">
        <v>2022</v>
      </c>
      <c r="O24" s="69">
        <f t="shared" ref="O24:Q24" si="1">SUM(O5*3103)/(1000)</f>
        <v>2097.6280000000002</v>
      </c>
      <c r="P24" s="69">
        <f t="shared" si="1"/>
        <v>2373.7950000000001</v>
      </c>
      <c r="Q24" s="69">
        <f t="shared" si="1"/>
        <v>2525.8420000000001</v>
      </c>
    </row>
    <row r="25" spans="1:17" ht="15.75" thickBot="1" x14ac:dyDescent="0.3">
      <c r="A25" s="57">
        <v>2023</v>
      </c>
      <c r="B25" s="59">
        <v>2325</v>
      </c>
      <c r="C25" s="59">
        <v>2912</v>
      </c>
      <c r="D25" s="59">
        <v>3631</v>
      </c>
      <c r="N25" s="57">
        <v>2023</v>
      </c>
      <c r="O25" s="69">
        <f t="shared" ref="O25:Q25" si="2">SUM(O6*3103)/(1000)</f>
        <v>2324.1469999999999</v>
      </c>
      <c r="P25" s="69">
        <f t="shared" si="2"/>
        <v>2910.614</v>
      </c>
      <c r="Q25" s="69">
        <f t="shared" si="2"/>
        <v>3630.51</v>
      </c>
    </row>
    <row r="26" spans="1:17" ht="15.75" thickBot="1" x14ac:dyDescent="0.3">
      <c r="A26" s="57">
        <v>2024</v>
      </c>
      <c r="B26" s="59">
        <v>2565</v>
      </c>
      <c r="C26" s="59">
        <v>3520</v>
      </c>
      <c r="D26" s="59">
        <v>4993</v>
      </c>
      <c r="N26" s="57">
        <v>2024</v>
      </c>
      <c r="O26" s="69">
        <f t="shared" ref="O26:Q26" si="3">SUM(O7*3103)/(1000)</f>
        <v>2566.181</v>
      </c>
      <c r="P26" s="69">
        <f t="shared" si="3"/>
        <v>3518.8020000000001</v>
      </c>
      <c r="Q26" s="69">
        <f t="shared" si="3"/>
        <v>4992.7269999999999</v>
      </c>
    </row>
    <row r="27" spans="1:17" ht="15.75" thickBot="1" x14ac:dyDescent="0.3">
      <c r="A27" s="57">
        <v>2025</v>
      </c>
      <c r="B27" s="59">
        <v>2818</v>
      </c>
      <c r="C27" s="59">
        <v>4223</v>
      </c>
      <c r="D27" s="59">
        <v>6729</v>
      </c>
      <c r="N27" s="57">
        <v>2025</v>
      </c>
      <c r="O27" s="69">
        <f t="shared" ref="O27:Q27" si="4">SUM(O8*3103)/(1000)</f>
        <v>2817.5239999999999</v>
      </c>
      <c r="P27" s="69">
        <f t="shared" si="4"/>
        <v>4223.183</v>
      </c>
      <c r="Q27" s="69">
        <f t="shared" si="4"/>
        <v>6727.3040000000001</v>
      </c>
    </row>
    <row r="28" spans="1:17" ht="15.75" thickBot="1" x14ac:dyDescent="0.3">
      <c r="A28" s="57">
        <v>2026</v>
      </c>
      <c r="B28" s="59">
        <v>3091</v>
      </c>
      <c r="C28" s="59">
        <v>5071</v>
      </c>
      <c r="D28" s="59">
        <v>8799</v>
      </c>
      <c r="N28" s="57">
        <v>2026</v>
      </c>
      <c r="O28" s="69">
        <f t="shared" ref="O28:Q28" si="5">SUM(O9*3103)/(1000)</f>
        <v>3090.5880000000002</v>
      </c>
      <c r="P28" s="69">
        <f t="shared" si="5"/>
        <v>5070.3019999999997</v>
      </c>
      <c r="Q28" s="69">
        <f t="shared" si="5"/>
        <v>8800.1080000000002</v>
      </c>
    </row>
    <row r="29" spans="1:17" ht="15.75" thickBot="1" x14ac:dyDescent="0.3">
      <c r="A29" s="57">
        <v>2027</v>
      </c>
      <c r="B29" s="59">
        <v>3377</v>
      </c>
      <c r="C29" s="59">
        <v>6102</v>
      </c>
      <c r="D29" s="59">
        <v>11436</v>
      </c>
      <c r="N29" s="57">
        <v>2027</v>
      </c>
      <c r="O29" s="69">
        <f t="shared" ref="O29:Q29" si="6">SUM(O10*3103)/(1000)</f>
        <v>3376.0639999999999</v>
      </c>
      <c r="P29" s="69">
        <f t="shared" si="6"/>
        <v>6100.4979999999996</v>
      </c>
      <c r="Q29" s="69">
        <f t="shared" si="6"/>
        <v>11434.555</v>
      </c>
    </row>
    <row r="30" spans="1:17" ht="15.75" thickBot="1" x14ac:dyDescent="0.3">
      <c r="A30" s="57">
        <v>2028</v>
      </c>
      <c r="B30" s="59">
        <v>3693</v>
      </c>
      <c r="C30" s="59">
        <v>7440</v>
      </c>
      <c r="D30" s="59">
        <v>14777</v>
      </c>
      <c r="N30" s="57">
        <v>2028</v>
      </c>
      <c r="O30" s="69">
        <f t="shared" ref="O30:Q30" si="7">SUM(O11*3103)/(1000)</f>
        <v>3692.57</v>
      </c>
      <c r="P30" s="69">
        <f t="shared" si="7"/>
        <v>7440.9939999999997</v>
      </c>
      <c r="Q30" s="69">
        <f t="shared" si="7"/>
        <v>14776.486000000001</v>
      </c>
    </row>
    <row r="31" spans="1:17" ht="15.75" thickBot="1" x14ac:dyDescent="0.3">
      <c r="A31" s="57">
        <v>2029</v>
      </c>
      <c r="B31" s="59">
        <v>4041</v>
      </c>
      <c r="C31" s="59">
        <v>9088</v>
      </c>
      <c r="D31" s="59">
        <v>18962</v>
      </c>
      <c r="N31" s="57">
        <v>2029</v>
      </c>
      <c r="O31" s="69">
        <f t="shared" ref="O31:Q31" si="8">SUM(O12*3103)/(1000)</f>
        <v>4040.1060000000002</v>
      </c>
      <c r="P31" s="69">
        <f t="shared" si="8"/>
        <v>9088.6869999999999</v>
      </c>
      <c r="Q31" s="69">
        <f t="shared" si="8"/>
        <v>18962.433000000001</v>
      </c>
    </row>
    <row r="32" spans="1:17" ht="15.75" thickBot="1" x14ac:dyDescent="0.3">
      <c r="A32" s="57">
        <v>2030</v>
      </c>
      <c r="B32" s="59">
        <v>4431</v>
      </c>
      <c r="C32" s="59">
        <v>11066</v>
      </c>
      <c r="D32" s="59">
        <v>24076</v>
      </c>
      <c r="N32" s="57">
        <v>2030</v>
      </c>
      <c r="O32" s="69">
        <f t="shared" ref="O32:Q32" si="9">SUM(O13*3103)/(1000)</f>
        <v>4431.0839999999998</v>
      </c>
      <c r="P32" s="69">
        <f t="shared" si="9"/>
        <v>11065.298000000001</v>
      </c>
      <c r="Q32" s="69">
        <f t="shared" si="9"/>
        <v>24076.177</v>
      </c>
    </row>
    <row r="33" spans="1:17" ht="15.75" thickBot="1" x14ac:dyDescent="0.3">
      <c r="A33" s="57">
        <v>2031</v>
      </c>
      <c r="B33" s="59">
        <v>4870</v>
      </c>
      <c r="C33" s="59">
        <v>13299</v>
      </c>
      <c r="D33" s="59">
        <v>30022</v>
      </c>
      <c r="N33" s="57">
        <v>2031</v>
      </c>
      <c r="O33" s="69">
        <f t="shared" ref="O33:Q33" si="10">SUM(O14*3103)/(1000)</f>
        <v>4871.71</v>
      </c>
      <c r="P33" s="69">
        <f t="shared" si="10"/>
        <v>13299.458000000001</v>
      </c>
      <c r="Q33" s="69">
        <f t="shared" si="10"/>
        <v>30021.525000000001</v>
      </c>
    </row>
    <row r="34" spans="1:17" x14ac:dyDescent="0.25">
      <c r="F34" s="68" t="s">
        <v>60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DBD5-2F65-4CA5-B857-D8D8EAA66CF7}">
  <dimension ref="A1:H23"/>
  <sheetViews>
    <sheetView workbookViewId="0">
      <selection activeCell="A2" sqref="A2"/>
    </sheetView>
  </sheetViews>
  <sheetFormatPr defaultRowHeight="15" x14ac:dyDescent="0.25"/>
  <cols>
    <col min="1" max="1" width="34" customWidth="1"/>
  </cols>
  <sheetData>
    <row r="1" spans="1:3" ht="15.75" x14ac:dyDescent="0.25">
      <c r="A1" s="50" t="s">
        <v>94</v>
      </c>
    </row>
    <row r="2" spans="1:3" ht="40.15" customHeight="1" x14ac:dyDescent="0.25">
      <c r="A2" s="62" t="s">
        <v>45</v>
      </c>
      <c r="C2" t="s">
        <v>55</v>
      </c>
    </row>
    <row r="3" spans="1:3" x14ac:dyDescent="0.25">
      <c r="A3" s="63" t="s">
        <v>46</v>
      </c>
    </row>
    <row r="6" spans="1:3" x14ac:dyDescent="0.25">
      <c r="A6" t="s">
        <v>49</v>
      </c>
    </row>
    <row r="22" spans="1:8" x14ac:dyDescent="0.25">
      <c r="H22" t="s">
        <v>93</v>
      </c>
    </row>
    <row r="23" spans="1:8" x14ac:dyDescent="0.25">
      <c r="A23" s="49" t="s">
        <v>48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54DC-E980-48AE-A4B3-8DFFB695E608}">
  <dimension ref="A1:H23"/>
  <sheetViews>
    <sheetView tabSelected="1" workbookViewId="0">
      <selection activeCell="A21" sqref="A21"/>
    </sheetView>
  </sheetViews>
  <sheetFormatPr defaultRowHeight="15" x14ac:dyDescent="0.25"/>
  <cols>
    <col min="1" max="1" width="29.7109375" customWidth="1"/>
  </cols>
  <sheetData>
    <row r="1" spans="1:3" ht="15.75" x14ac:dyDescent="0.25">
      <c r="A1" s="50" t="s">
        <v>96</v>
      </c>
    </row>
    <row r="2" spans="1:3" ht="35.450000000000003" customHeight="1" x14ac:dyDescent="0.25">
      <c r="A2" s="62" t="s">
        <v>51</v>
      </c>
      <c r="C2" t="s">
        <v>56</v>
      </c>
    </row>
    <row r="3" spans="1:3" x14ac:dyDescent="0.25">
      <c r="A3" s="63" t="s">
        <v>50</v>
      </c>
    </row>
    <row r="6" spans="1:3" x14ac:dyDescent="0.25">
      <c r="A6" t="s">
        <v>52</v>
      </c>
    </row>
    <row r="21" spans="1:8" x14ac:dyDescent="0.25">
      <c r="H21" t="s">
        <v>93</v>
      </c>
    </row>
    <row r="23" spans="1:8" x14ac:dyDescent="0.25">
      <c r="A23" t="s">
        <v>48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8F8A-CF5B-421E-9C57-8A8A88E889A0}">
  <dimension ref="A1:G23"/>
  <sheetViews>
    <sheetView workbookViewId="0">
      <selection activeCell="G20" sqref="G20"/>
    </sheetView>
  </sheetViews>
  <sheetFormatPr defaultRowHeight="15" x14ac:dyDescent="0.25"/>
  <cols>
    <col min="1" max="1" width="29.7109375" customWidth="1"/>
  </cols>
  <sheetData>
    <row r="1" spans="1:3" ht="15.75" x14ac:dyDescent="0.25">
      <c r="A1" s="50" t="s">
        <v>47</v>
      </c>
    </row>
    <row r="2" spans="1:3" ht="30" x14ac:dyDescent="0.25">
      <c r="A2" s="62" t="s">
        <v>54</v>
      </c>
      <c r="C2" t="s">
        <v>57</v>
      </c>
    </row>
    <row r="3" spans="1:3" x14ac:dyDescent="0.25">
      <c r="A3" s="63" t="s">
        <v>53</v>
      </c>
    </row>
    <row r="6" spans="1:3" x14ac:dyDescent="0.25">
      <c r="A6" t="s">
        <v>52</v>
      </c>
    </row>
    <row r="20" spans="1:7" x14ac:dyDescent="0.25">
      <c r="G20" t="s">
        <v>58</v>
      </c>
    </row>
    <row r="23" spans="1:7" x14ac:dyDescent="0.25">
      <c r="A23" t="s">
        <v>48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008EE61EA9AB742AA981E36CE32A449" ma:contentTypeVersion="28" ma:contentTypeDescription="" ma:contentTypeScope="" ma:versionID="3d8b26f44a2d1a1766c3be984f07857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2022-05-20T07:00:00+00:00</OpenedDate>
    <SignificantOrder xmlns="dc463f71-b30c-4ab2-9473-d307f9d35888">false</SignificantOrder>
    <Date1 xmlns="dc463f71-b30c-4ab2-9473-d307f9d35888">2022-09-28T07:00:00+00:00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220359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4EE8A69-88B9-4164-A52D-D99782585E97}"/>
</file>

<file path=customXml/itemProps2.xml><?xml version="1.0" encoding="utf-8"?>
<ds:datastoreItem xmlns:ds="http://schemas.openxmlformats.org/officeDocument/2006/customXml" ds:itemID="{DF64D6B3-44A4-43A7-B3EF-1CA2837134A0}"/>
</file>

<file path=customXml/itemProps3.xml><?xml version="1.0" encoding="utf-8"?>
<ds:datastoreItem xmlns:ds="http://schemas.openxmlformats.org/officeDocument/2006/customXml" ds:itemID="{45503A8A-E611-4213-81A9-61C5FD73C53C}"/>
</file>

<file path=customXml/itemProps4.xml><?xml version="1.0" encoding="utf-8"?>
<ds:datastoreItem xmlns:ds="http://schemas.openxmlformats.org/officeDocument/2006/customXml" ds:itemID="{5AD28AA1-F3F7-42B8-A1E9-45ED439C6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1, 5 &amp; 7 - Benefits</vt:lpstr>
      <vt:lpstr>Figure 1 &amp; 5 - PAC WA EV Adopti</vt:lpstr>
      <vt:lpstr>Table 6 Lifetime EV v ICE costs</vt:lpstr>
      <vt:lpstr>EV forecasted energy consumptio</vt:lpstr>
      <vt:lpstr>Figure 11 RES EV charge loadsha</vt:lpstr>
      <vt:lpstr>Figure 12 COM EV charge loadsha</vt:lpstr>
      <vt:lpstr>COM Fleet charging loadshape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lenss</dc:creator>
  <cp:lastModifiedBy>Hawley, Kathleen (PacifiCorp)</cp:lastModifiedBy>
  <dcterms:created xsi:type="dcterms:W3CDTF">2022-01-20T21:11:47Z</dcterms:created>
  <dcterms:modified xsi:type="dcterms:W3CDTF">2022-09-21T17:12:51Z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0x0101006E56B4D1795A2E4DB2F0B01679ED314A004008EE61EA9AB742AA981E36CE32A449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