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Pro Form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BUN1">'[2]2008 West Group IS'!$AJ$5</definedName>
    <definedName name="_BUN3">'[2]2008 Group Office IS'!$AJ$5</definedName>
    <definedName name="_Key1" hidden="1">[3]Trucks!#REF!</definedName>
    <definedName name="_Key2" hidden="1">[3]Trucks!#REF!</definedName>
    <definedName name="_Order1" hidden="1">255</definedName>
    <definedName name="_Order2" hidden="1">255</definedName>
    <definedName name="_PER1">[2]WTB!$DC$8</definedName>
    <definedName name="_PER2">'[2]2008 West Group IS'!$AH$8</definedName>
    <definedName name="_PER3">'[2]2008 West Group IS'!$AI$5</definedName>
    <definedName name="_PER4">'[2]2008 Group Office IS'!$AH$8</definedName>
    <definedName name="_PER5">'[2]2008 Group Office IS'!$AI$5</definedName>
    <definedName name="_Regression_Int">0</definedName>
    <definedName name="_SFD1">'[2]2008 West Group IS'!$AK$5</definedName>
    <definedName name="_SFD3">'[2]2008 Group Office IS'!$AK$5</definedName>
    <definedName name="_SFV1">'[2]2008 West Group IS'!$AK$4</definedName>
    <definedName name="_SFV4">'[2]2008 Group Office IS'!$AK$4</definedName>
    <definedName name="a">#REF!</definedName>
    <definedName name="BUN">[2]WTB!$DD$5</definedName>
    <definedName name="Calc">[2]WTB!#REF!</definedName>
    <definedName name="Calc0">[2]WTB!#REF!</definedName>
    <definedName name="Calc1">[2]WTB!#REF!</definedName>
    <definedName name="Calc10">[2]WTB!#REF!</definedName>
    <definedName name="Calc11">[2]WTB!#REF!</definedName>
    <definedName name="Calc12">[2]WTB!#REF!</definedName>
    <definedName name="Calc13">[2]WTB!#REF!</definedName>
    <definedName name="Calc14">[2]WTB!#REF!</definedName>
    <definedName name="Calc15">[2]WTB!#REF!</definedName>
    <definedName name="Calc16">[2]WTB!#REF!</definedName>
    <definedName name="Calc17">[2]WTB!#REF!</definedName>
    <definedName name="Calc18">[2]WTB!#REF!</definedName>
    <definedName name="Calc2">[2]WTB!#REF!</definedName>
    <definedName name="Calc3">[2]WTB!#REF!</definedName>
    <definedName name="Calc4">[2]WTB!#REF!</definedName>
    <definedName name="Calc5">[2]WTB!#REF!</definedName>
    <definedName name="Calc6">[2]WTB!#REF!</definedName>
    <definedName name="Calc7">[2]WTB!#REF!</definedName>
    <definedName name="Calc8">[2]WTB!#REF!</definedName>
    <definedName name="Calc9">[2]WTB!#REF!</definedName>
    <definedName name="CURRENCY">'[2]Balance Sheet'!$AD$8</definedName>
    <definedName name="_xlnm.Database">#REF!</definedName>
    <definedName name="Database_MI">#REF!</definedName>
    <definedName name="Database2">#REF!</definedName>
    <definedName name="FICA">'[4]Tax &amp; Ben'!$H$6</definedName>
    <definedName name="Financial">[2]WTB!#REF!</definedName>
    <definedName name="FirstColCriteria">[2]WTB!#REF!</definedName>
    <definedName name="FirstHeaderCriteria">[2]WTB!#REF!</definedName>
    <definedName name="flag">[2]WTB!#REF!</definedName>
    <definedName name="InsertColRange">[2]WTB!#REF!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PAGE_1">#REF!</definedName>
    <definedName name="PER">[2]WTB!$DC$5</definedName>
    <definedName name="_xlnm.Print_Area">#REF!</definedName>
    <definedName name="_xlnm.Print_Titles" localSheetId="0">'Pro Forma'!$A:$A</definedName>
    <definedName name="SFD">[2]WTB!$DE$5</definedName>
    <definedName name="SFV">[2]WTB!$DE$4</definedName>
    <definedName name="SFV_CUR1">'[2]2008 West Group IS'!$AM$9</definedName>
    <definedName name="SFV_CUR5">'[2]2008 Group Office IS'!$AM$9</definedName>
    <definedName name="Total_Interest">'[5]Amortization Table'!$F$18</definedName>
  </definedNames>
  <calcPr calcId="145621"/>
</workbook>
</file>

<file path=xl/calcChain.xml><?xml version="1.0" encoding="utf-8"?>
<calcChain xmlns="http://schemas.openxmlformats.org/spreadsheetml/2006/main">
  <c r="AG57" i="1" l="1"/>
  <c r="AC57" i="1"/>
  <c r="AB57" i="1"/>
  <c r="AA57" i="1"/>
  <c r="Z57" i="1"/>
  <c r="Y57" i="1"/>
  <c r="X57" i="1"/>
  <c r="V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J55" i="1"/>
  <c r="Q55" i="1" s="1"/>
  <c r="AD55" i="1"/>
  <c r="O55" i="1" s="1"/>
  <c r="P55" i="1" s="1"/>
  <c r="AJ54" i="1"/>
  <c r="AD54" i="1"/>
  <c r="O54" i="1" s="1"/>
  <c r="P54" i="1" s="1"/>
  <c r="Q54" i="1"/>
  <c r="AJ53" i="1"/>
  <c r="AD53" i="1"/>
  <c r="O53" i="1" s="1"/>
  <c r="P53" i="1" s="1"/>
  <c r="Q53" i="1"/>
  <c r="AJ52" i="1"/>
  <c r="AD52" i="1"/>
  <c r="Q52" i="1"/>
  <c r="O52" i="1"/>
  <c r="P52" i="1" s="1"/>
  <c r="AJ51" i="1"/>
  <c r="AD51" i="1"/>
  <c r="O51" i="1" s="1"/>
  <c r="P51" i="1" s="1"/>
  <c r="R51" i="1" s="1"/>
  <c r="T51" i="1" s="1"/>
  <c r="Q51" i="1"/>
  <c r="AJ50" i="1"/>
  <c r="AD50" i="1"/>
  <c r="Q50" i="1"/>
  <c r="O50" i="1"/>
  <c r="P50" i="1" s="1"/>
  <c r="AJ49" i="1"/>
  <c r="AD49" i="1"/>
  <c r="O49" i="1" s="1"/>
  <c r="P49" i="1" s="1"/>
  <c r="Q49" i="1"/>
  <c r="AJ48" i="1"/>
  <c r="Q48" i="1" s="1"/>
  <c r="AD48" i="1"/>
  <c r="O48" i="1"/>
  <c r="P48" i="1" s="1"/>
  <c r="AJ47" i="1"/>
  <c r="Q47" i="1" s="1"/>
  <c r="R47" i="1" s="1"/>
  <c r="T47" i="1" s="1"/>
  <c r="AD47" i="1"/>
  <c r="O47" i="1"/>
  <c r="P47" i="1" s="1"/>
  <c r="AI46" i="1"/>
  <c r="AH46" i="1"/>
  <c r="AJ46" i="1" s="1"/>
  <c r="Q46" i="1" s="1"/>
  <c r="AD46" i="1"/>
  <c r="O46" i="1" s="1"/>
  <c r="P46" i="1" s="1"/>
  <c r="AH45" i="1"/>
  <c r="AJ45" i="1" s="1"/>
  <c r="Q45" i="1" s="1"/>
  <c r="AD45" i="1"/>
  <c r="O45" i="1" s="1"/>
  <c r="P45" i="1" s="1"/>
  <c r="AI44" i="1"/>
  <c r="AJ44" i="1" s="1"/>
  <c r="Q44" i="1" s="1"/>
  <c r="AD44" i="1"/>
  <c r="O44" i="1" s="1"/>
  <c r="P44" i="1" s="1"/>
  <c r="AH43" i="1"/>
  <c r="AJ43" i="1" s="1"/>
  <c r="Q43" i="1" s="1"/>
  <c r="AD43" i="1"/>
  <c r="O43" i="1" s="1"/>
  <c r="P43" i="1" s="1"/>
  <c r="AJ42" i="1"/>
  <c r="AD42" i="1"/>
  <c r="O42" i="1" s="1"/>
  <c r="P42" i="1" s="1"/>
  <c r="Q42" i="1"/>
  <c r="AJ41" i="1"/>
  <c r="Q41" i="1" s="1"/>
  <c r="R41" i="1" s="1"/>
  <c r="AD41" i="1"/>
  <c r="O41" i="1" s="1"/>
  <c r="P41" i="1" s="1"/>
  <c r="AJ40" i="1"/>
  <c r="AD40" i="1"/>
  <c r="O40" i="1" s="1"/>
  <c r="P40" i="1" s="1"/>
  <c r="Q40" i="1"/>
  <c r="AJ39" i="1"/>
  <c r="W39" i="1"/>
  <c r="AD39" i="1" s="1"/>
  <c r="O39" i="1" s="1"/>
  <c r="P39" i="1" s="1"/>
  <c r="Q39" i="1"/>
  <c r="AJ38" i="1"/>
  <c r="W38" i="1"/>
  <c r="AD38" i="1" s="1"/>
  <c r="O38" i="1" s="1"/>
  <c r="P38" i="1" s="1"/>
  <c r="Q38" i="1"/>
  <c r="AJ37" i="1"/>
  <c r="Q37" i="1" s="1"/>
  <c r="R37" i="1" s="1"/>
  <c r="T37" i="1" s="1"/>
  <c r="W37" i="1"/>
  <c r="AD37" i="1" s="1"/>
  <c r="O37" i="1" s="1"/>
  <c r="P37" i="1" s="1"/>
  <c r="AJ36" i="1"/>
  <c r="W36" i="1"/>
  <c r="AD36" i="1" s="1"/>
  <c r="O36" i="1" s="1"/>
  <c r="P36" i="1" s="1"/>
  <c r="Q36" i="1"/>
  <c r="AJ35" i="1"/>
  <c r="W35" i="1"/>
  <c r="AD35" i="1" s="1"/>
  <c r="O35" i="1" s="1"/>
  <c r="P35" i="1" s="1"/>
  <c r="Q35" i="1"/>
  <c r="AJ34" i="1"/>
  <c r="Q34" i="1" s="1"/>
  <c r="W34" i="1"/>
  <c r="AD34" i="1" s="1"/>
  <c r="O34" i="1" s="1"/>
  <c r="P34" i="1" s="1"/>
  <c r="AJ33" i="1"/>
  <c r="Q33" i="1" s="1"/>
  <c r="AD33" i="1"/>
  <c r="O33" i="1" s="1"/>
  <c r="P33" i="1" s="1"/>
  <c r="AJ32" i="1"/>
  <c r="Q32" i="1" s="1"/>
  <c r="AD32" i="1"/>
  <c r="O32" i="1" s="1"/>
  <c r="P32" i="1" s="1"/>
  <c r="R32" i="1" s="1"/>
  <c r="T32" i="1" s="1"/>
  <c r="AJ31" i="1"/>
  <c r="Q31" i="1" s="1"/>
  <c r="R31" i="1" s="1"/>
  <c r="T31" i="1" s="1"/>
  <c r="AD31" i="1"/>
  <c r="O31" i="1" s="1"/>
  <c r="P31" i="1" s="1"/>
  <c r="AJ30" i="1"/>
  <c r="AD30" i="1"/>
  <c r="O30" i="1" s="1"/>
  <c r="P30" i="1" s="1"/>
  <c r="Q30" i="1"/>
  <c r="AJ29" i="1"/>
  <c r="AD29" i="1"/>
  <c r="Q29" i="1"/>
  <c r="O29" i="1"/>
  <c r="P29" i="1" s="1"/>
  <c r="R29" i="1" s="1"/>
  <c r="T29" i="1" s="1"/>
  <c r="AJ28" i="1"/>
  <c r="AD28" i="1"/>
  <c r="Q28" i="1"/>
  <c r="O28" i="1"/>
  <c r="P28" i="1" s="1"/>
  <c r="R28" i="1" s="1"/>
  <c r="T28" i="1" s="1"/>
  <c r="AI27" i="1"/>
  <c r="AH27" i="1"/>
  <c r="AJ27" i="1" s="1"/>
  <c r="Q27" i="1" s="1"/>
  <c r="AD27" i="1"/>
  <c r="O27" i="1" s="1"/>
  <c r="P27" i="1" s="1"/>
  <c r="AH26" i="1"/>
  <c r="AJ26" i="1" s="1"/>
  <c r="Q26" i="1" s="1"/>
  <c r="AD26" i="1"/>
  <c r="O26" i="1" s="1"/>
  <c r="P26" i="1" s="1"/>
  <c r="AI25" i="1"/>
  <c r="AJ25" i="1" s="1"/>
  <c r="Q25" i="1" s="1"/>
  <c r="AD25" i="1"/>
  <c r="O25" i="1" s="1"/>
  <c r="P25" i="1" s="1"/>
  <c r="AJ24" i="1"/>
  <c r="AD24" i="1"/>
  <c r="O24" i="1" s="1"/>
  <c r="P24" i="1" s="1"/>
  <c r="R24" i="1" s="1"/>
  <c r="T24" i="1" s="1"/>
  <c r="Q24" i="1"/>
  <c r="AH23" i="1"/>
  <c r="AJ23" i="1" s="1"/>
  <c r="Q23" i="1" s="1"/>
  <c r="AD23" i="1"/>
  <c r="O23" i="1" s="1"/>
  <c r="P23" i="1" s="1"/>
  <c r="AJ22" i="1"/>
  <c r="AD22" i="1"/>
  <c r="O22" i="1" s="1"/>
  <c r="P22" i="1" s="1"/>
  <c r="Q22" i="1"/>
  <c r="AJ21" i="1"/>
  <c r="AD21" i="1"/>
  <c r="O21" i="1" s="1"/>
  <c r="P21" i="1" s="1"/>
  <c r="Q21" i="1"/>
  <c r="R21" i="1" s="1"/>
  <c r="T21" i="1" s="1"/>
  <c r="AJ20" i="1"/>
  <c r="Q20" i="1" s="1"/>
  <c r="AD20" i="1"/>
  <c r="O20" i="1"/>
  <c r="P20" i="1" s="1"/>
  <c r="AJ19" i="1"/>
  <c r="Q19" i="1" s="1"/>
  <c r="AD19" i="1"/>
  <c r="O19" i="1"/>
  <c r="P19" i="1" s="1"/>
  <c r="AI18" i="1"/>
  <c r="AH18" i="1"/>
  <c r="AJ18" i="1" s="1"/>
  <c r="Q18" i="1" s="1"/>
  <c r="AD18" i="1"/>
  <c r="O18" i="1" s="1"/>
  <c r="P18" i="1" s="1"/>
  <c r="AF17" i="1"/>
  <c r="AF57" i="1" s="1"/>
  <c r="AD17" i="1"/>
  <c r="O17" i="1"/>
  <c r="P17" i="1" s="1"/>
  <c r="AI15" i="1"/>
  <c r="AH15" i="1"/>
  <c r="AC15" i="1"/>
  <c r="AC59" i="1" s="1"/>
  <c r="AB15" i="1"/>
  <c r="AB59" i="1" s="1"/>
  <c r="AA15" i="1"/>
  <c r="AA59" i="1" s="1"/>
  <c r="Z15" i="1"/>
  <c r="Z59" i="1" s="1"/>
  <c r="Y15" i="1"/>
  <c r="Y59" i="1" s="1"/>
  <c r="X15" i="1"/>
  <c r="X59" i="1" s="1"/>
  <c r="W15" i="1"/>
  <c r="N15" i="1"/>
  <c r="N59" i="1" s="1"/>
  <c r="M15" i="1"/>
  <c r="M59" i="1" s="1"/>
  <c r="L15" i="1"/>
  <c r="L59" i="1" s="1"/>
  <c r="K15" i="1"/>
  <c r="K59" i="1" s="1"/>
  <c r="J15" i="1"/>
  <c r="J59" i="1" s="1"/>
  <c r="I15" i="1"/>
  <c r="I59" i="1" s="1"/>
  <c r="H15" i="1"/>
  <c r="H59" i="1" s="1"/>
  <c r="G15" i="1"/>
  <c r="G59" i="1" s="1"/>
  <c r="F15" i="1"/>
  <c r="F59" i="1" s="1"/>
  <c r="E15" i="1"/>
  <c r="E59" i="1" s="1"/>
  <c r="D15" i="1"/>
  <c r="D59" i="1" s="1"/>
  <c r="C15" i="1"/>
  <c r="C59" i="1" s="1"/>
  <c r="B15" i="1"/>
  <c r="B59" i="1" s="1"/>
  <c r="AJ14" i="1"/>
  <c r="V14" i="1"/>
  <c r="AD14" i="1" s="1"/>
  <c r="O14" i="1" s="1"/>
  <c r="P14" i="1" s="1"/>
  <c r="Q14" i="1"/>
  <c r="AF13" i="1"/>
  <c r="AJ13" i="1" s="1"/>
  <c r="Q13" i="1" s="1"/>
  <c r="V13" i="1"/>
  <c r="AD13" i="1" s="1"/>
  <c r="O13" i="1" s="1"/>
  <c r="P13" i="1" s="1"/>
  <c r="AG12" i="1"/>
  <c r="AJ12" i="1" s="1"/>
  <c r="Q12" i="1" s="1"/>
  <c r="AD12" i="1"/>
  <c r="S12" i="1"/>
  <c r="O12" i="1"/>
  <c r="P12" i="1" s="1"/>
  <c r="AG11" i="1"/>
  <c r="AJ11" i="1" s="1"/>
  <c r="Q11" i="1" s="1"/>
  <c r="AD11" i="1"/>
  <c r="S11" i="1"/>
  <c r="O11" i="1"/>
  <c r="P11" i="1" s="1"/>
  <c r="AJ10" i="1"/>
  <c r="Q10" i="1" s="1"/>
  <c r="AG10" i="1"/>
  <c r="V10" i="1"/>
  <c r="V15" i="1" s="1"/>
  <c r="V59" i="1" s="1"/>
  <c r="S10" i="1"/>
  <c r="AH57" i="1" l="1"/>
  <c r="R33" i="1"/>
  <c r="T33" i="1" s="1"/>
  <c r="AI57" i="1"/>
  <c r="R49" i="1"/>
  <c r="T49" i="1" s="1"/>
  <c r="R12" i="1"/>
  <c r="T12" i="1" s="1"/>
  <c r="R14" i="1"/>
  <c r="T14" i="1" s="1"/>
  <c r="AI59" i="1"/>
  <c r="R55" i="1"/>
  <c r="T55" i="1" s="1"/>
  <c r="S15" i="1"/>
  <c r="S48" i="1" s="1"/>
  <c r="T48" i="1" s="1"/>
  <c r="P57" i="1"/>
  <c r="R19" i="1"/>
  <c r="T19" i="1" s="1"/>
  <c r="R20" i="1"/>
  <c r="T20" i="1" s="1"/>
  <c r="R35" i="1"/>
  <c r="T35" i="1" s="1"/>
  <c r="R39" i="1"/>
  <c r="T39" i="1" s="1"/>
  <c r="R48" i="1"/>
  <c r="R52" i="1"/>
  <c r="T52" i="1" s="1"/>
  <c r="R53" i="1"/>
  <c r="T53" i="1" s="1"/>
  <c r="N61" i="1"/>
  <c r="AD57" i="1"/>
  <c r="R23" i="1"/>
  <c r="T23" i="1" s="1"/>
  <c r="R25" i="1"/>
  <c r="T25" i="1" s="1"/>
  <c r="R26" i="1"/>
  <c r="T26" i="1" s="1"/>
  <c r="R34" i="1"/>
  <c r="T34" i="1" s="1"/>
  <c r="R38" i="1"/>
  <c r="T38" i="1" s="1"/>
  <c r="R42" i="1"/>
  <c r="R43" i="1"/>
  <c r="T43" i="1" s="1"/>
  <c r="R45" i="1"/>
  <c r="T45" i="1" s="1"/>
  <c r="R50" i="1"/>
  <c r="T50" i="1" s="1"/>
  <c r="R11" i="1"/>
  <c r="T11" i="1" s="1"/>
  <c r="R27" i="1"/>
  <c r="T27" i="1" s="1"/>
  <c r="Q15" i="1"/>
  <c r="AJ15" i="1"/>
  <c r="R13" i="1"/>
  <c r="T13" i="1" s="1"/>
  <c r="AH59" i="1"/>
  <c r="R18" i="1"/>
  <c r="T18" i="1" s="1"/>
  <c r="R22" i="1"/>
  <c r="T22" i="1" s="1"/>
  <c r="R30" i="1"/>
  <c r="T30" i="1" s="1"/>
  <c r="R36" i="1"/>
  <c r="T36" i="1" s="1"/>
  <c r="R40" i="1"/>
  <c r="T40" i="1" s="1"/>
  <c r="R44" i="1"/>
  <c r="T44" i="1" s="1"/>
  <c r="R46" i="1"/>
  <c r="T46" i="1" s="1"/>
  <c r="R54" i="1"/>
  <c r="T54" i="1" s="1"/>
  <c r="AF15" i="1"/>
  <c r="AF59" i="1" s="1"/>
  <c r="AJ17" i="1"/>
  <c r="W57" i="1"/>
  <c r="W59" i="1" s="1"/>
  <c r="AG15" i="1"/>
  <c r="AG59" i="1" s="1"/>
  <c r="O57" i="1"/>
  <c r="AD10" i="1"/>
  <c r="S41" i="1" l="1"/>
  <c r="T41" i="1" s="1"/>
  <c r="S42" i="1"/>
  <c r="T42" i="1" s="1"/>
  <c r="AD15" i="1"/>
  <c r="AD59" i="1" s="1"/>
  <c r="O10" i="1"/>
  <c r="AJ57" i="1"/>
  <c r="AJ59" i="1" s="1"/>
  <c r="Q17" i="1"/>
  <c r="S57" i="1" l="1"/>
  <c r="S59" i="1" s="1"/>
  <c r="O15" i="1"/>
  <c r="O59" i="1" s="1"/>
  <c r="P10" i="1"/>
  <c r="Q57" i="1"/>
  <c r="Q59" i="1" s="1"/>
  <c r="R17" i="1"/>
  <c r="T17" i="1" l="1"/>
  <c r="T57" i="1" s="1"/>
  <c r="R57" i="1"/>
  <c r="P15" i="1"/>
  <c r="R10" i="1"/>
  <c r="R15" i="1" l="1"/>
  <c r="T10" i="1"/>
  <c r="T15" i="1" s="1"/>
  <c r="T59" i="1" s="1"/>
  <c r="P59" i="1"/>
  <c r="P61" i="1"/>
  <c r="T61" i="1" l="1"/>
  <c r="R59" i="1"/>
  <c r="S16" i="1"/>
  <c r="R61" i="1"/>
</calcChain>
</file>

<file path=xl/sharedStrings.xml><?xml version="1.0" encoding="utf-8"?>
<sst xmlns="http://schemas.openxmlformats.org/spreadsheetml/2006/main" count="130" uniqueCount="98">
  <si>
    <t>RA-1</t>
  </si>
  <si>
    <t>RA-2</t>
  </si>
  <si>
    <t>RA-3</t>
  </si>
  <si>
    <t>RA-4</t>
  </si>
  <si>
    <t>RA-5</t>
  </si>
  <si>
    <t>RA-6</t>
  </si>
  <si>
    <t>RA-7</t>
  </si>
  <si>
    <t>RA-8</t>
  </si>
  <si>
    <t>PF-1</t>
  </si>
  <si>
    <t>PF-2</t>
  </si>
  <si>
    <t>PF-4</t>
  </si>
  <si>
    <t>Test</t>
  </si>
  <si>
    <t>Effect of</t>
  </si>
  <si>
    <t>Pro Forma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</si>
  <si>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</si>
  <si>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</si>
  <si>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</si>
  <si>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</si>
  <si>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</si>
  <si>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</si>
  <si>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</si>
  <si>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</si>
  <si>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</si>
  <si>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</si>
  <si>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</si>
  <si>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</si>
  <si>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</si>
  <si>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Year</t>
  </si>
  <si>
    <t>Restating</t>
  </si>
  <si>
    <t>Restated</t>
  </si>
  <si>
    <t>Proposed</t>
  </si>
  <si>
    <t>w/Proposed</t>
  </si>
  <si>
    <t>Non-Refuse</t>
  </si>
  <si>
    <t>Disposal</t>
  </si>
  <si>
    <t>Rate</t>
  </si>
  <si>
    <t>Wage</t>
  </si>
  <si>
    <t>Medical</t>
  </si>
  <si>
    <t>2016</t>
  </si>
  <si>
    <t>2017</t>
  </si>
  <si>
    <t>Adjs</t>
  </si>
  <si>
    <t>total</t>
  </si>
  <si>
    <t>Rates</t>
  </si>
  <si>
    <t>Revenue</t>
  </si>
  <si>
    <t>Depreciation</t>
  </si>
  <si>
    <t>Adjustments</t>
  </si>
  <si>
    <t>Increase</t>
  </si>
  <si>
    <t>Residential Revenue</t>
  </si>
  <si>
    <t>Commercial Revenue</t>
  </si>
  <si>
    <t>Drop Box &amp; Compactor Revenue</t>
  </si>
  <si>
    <t>Dump Fee Revenue</t>
  </si>
  <si>
    <t>Miscellaneous Garbage Revenue</t>
  </si>
  <si>
    <t>Total Revenue</t>
  </si>
  <si>
    <t>Disposal Fees</t>
  </si>
  <si>
    <t>Shop Labor Cost Allocation</t>
  </si>
  <si>
    <t>Garage Supply &amp; Expense</t>
  </si>
  <si>
    <t>Repairs to Garbage Collection Equipment</t>
  </si>
  <si>
    <t>Tires &amp; Tubes</t>
  </si>
  <si>
    <t>Shop Allocation</t>
  </si>
  <si>
    <t>Driver Wages</t>
  </si>
  <si>
    <t>Contract Labor</t>
  </si>
  <si>
    <t>Employee Benefits</t>
  </si>
  <si>
    <t>Payroll Taxes</t>
  </si>
  <si>
    <t>Driver Labor Cost Allocation</t>
  </si>
  <si>
    <t>Fleet Supplies &amp; Expense</t>
  </si>
  <si>
    <t>Fuel &amp; Oil</t>
  </si>
  <si>
    <t>Insurance - Vehicle</t>
  </si>
  <si>
    <t>Vehicle License, Registration Fees, Permits</t>
  </si>
  <si>
    <t>Property Damage</t>
  </si>
  <si>
    <t>Fleet Allocation</t>
  </si>
  <si>
    <t>Shop Depreciation</t>
  </si>
  <si>
    <t>Truck Depreciation</t>
  </si>
  <si>
    <t>Toter Depreciation</t>
  </si>
  <si>
    <t>Container Depreciation</t>
  </si>
  <si>
    <t>Drop Box Depreciation</t>
  </si>
  <si>
    <t>Transfer Depreciation</t>
  </si>
  <si>
    <t>Real Estate &amp; Personal Property Taxes</t>
  </si>
  <si>
    <t>Regulatory Expense</t>
  </si>
  <si>
    <t>State B&amp;O Tax</t>
  </si>
  <si>
    <t>Office Wages</t>
  </si>
  <si>
    <t>G&amp;A Labor Cost Allocation</t>
  </si>
  <si>
    <t>Advertising &amp; Promotion</t>
  </si>
  <si>
    <t>Bad Debt</t>
  </si>
  <si>
    <t>Dues &amp; Subscriptions</t>
  </si>
  <si>
    <t>Meals &amp; Entertainment</t>
  </si>
  <si>
    <t>Office Expense</t>
  </si>
  <si>
    <t>Postage</t>
  </si>
  <si>
    <t>Rent</t>
  </si>
  <si>
    <t>Travel</t>
  </si>
  <si>
    <t>G&amp;A Allocation</t>
  </si>
  <si>
    <t>Total Operating Expenses</t>
  </si>
  <si>
    <t>Total Operating Income</t>
  </si>
  <si>
    <t>Operating Ratio</t>
  </si>
  <si>
    <t>Pro Forma Income Statement</t>
  </si>
  <si>
    <t>April 2016 - March 2017</t>
  </si>
  <si>
    <t>Spokane County Tariff #3</t>
  </si>
  <si>
    <t>Torre Refuse &amp; Recycling, LLC</t>
  </si>
  <si>
    <t>Restating Adjustments</t>
  </si>
  <si>
    <t>Pro Forma Adustmetns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</si>
</sst>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.00;\(#,###,##0.00\)"/>
    <numFmt numFmtId="165" formatCode="_(* #,##0_);_(* \(#,##0\);_(* &quot;-&quot;??_);_(@_)"/>
    <numFmt numFmtId="166" formatCode="0.0%"/>
    <numFmt numFmtId="167" formatCode="_(* #,##0.00_);_(* \(\ #,##0.00\ \);_(* &quot;-&quot;??_);_(\ @_ \)"/>
    <numFmt numFmtId="168" formatCode="&quot; $&quot;#,##0.00&quot; &quot;;&quot; $(&quot;#,##0.00&quot;)&quot;;&quot; $-&quot;#&quot; &quot;;@&quot; &quot;"/>
    <numFmt numFmtId="169" formatCode="[$-409]General"/>
    <numFmt numFmtId="170" formatCode="&quot;$&quot;#,###,##0.00;\(&quot;$&quot;#,###,##0.00\)"/>
    <numFmt numFmtId="171" formatCode="#,##0.00%;\(#,##0.00%\)"/>
  </numFmts>
  <fonts count="19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.85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0"/>
      <color indexed="0"/>
      <name val="Arial"/>
      <family val="2"/>
    </font>
    <font>
      <sz val="10"/>
      <name val="Tahoma"/>
      <family val="2"/>
    </font>
    <font>
      <sz val="8"/>
      <name val="Tms Rmn"/>
    </font>
    <font>
      <sz val="9"/>
      <name val="Segoe UI"/>
      <family val="2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sz val="11"/>
      <name val="Bookman Old Style"/>
      <family val="1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indexed="0"/>
      <name val="Arial"/>
      <family val="2"/>
    </font>
    <font>
      <sz val="12"/>
      <name val="Arial"/>
      <family val="2"/>
    </font>
    <font>
      <b/>
      <i/>
      <sz val="10"/>
      <color indexed="0"/>
      <name val="Arial"/>
      <family val="2"/>
    </font>
    <font>
      <b/>
      <i/>
      <sz val="12"/>
      <color indexed="4"/>
      <name val="Arial"/>
      <family val="2"/>
    </font>
    <font>
      <b/>
      <i/>
      <sz val="11"/>
      <color indexed="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>
      <alignment vertical="top"/>
    </xf>
    <xf numFmtId="43" fontId="3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 applyAlignment="0"/>
    <xf numFmtId="164" fontId="4" fillId="0" borderId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13" fillId="0" borderId="0"/>
    <xf numFmtId="169" fontId="13" fillId="0" borderId="0"/>
    <xf numFmtId="164" fontId="14" fillId="0" borderId="0"/>
    <xf numFmtId="164" fontId="14" fillId="0" borderId="0"/>
    <xf numFmtId="164" fontId="5" fillId="0" borderId="0"/>
    <xf numFmtId="170" fontId="5" fillId="0" borderId="0"/>
    <xf numFmtId="170" fontId="14" fillId="0" borderId="0"/>
    <xf numFmtId="171" fontId="5" fillId="0" borderId="0"/>
    <xf numFmtId="171" fontId="1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2" fillId="0" borderId="0"/>
    <xf numFmtId="0" fontId="7" fillId="0" borderId="0"/>
    <xf numFmtId="0" fontId="1" fillId="0" borderId="0"/>
    <xf numFmtId="0" fontId="8" fillId="0" borderId="0">
      <alignment vertical="center"/>
    </xf>
    <xf numFmtId="0" fontId="1" fillId="0" borderId="0"/>
    <xf numFmtId="0" fontId="5" fillId="0" borderId="0"/>
    <xf numFmtId="40" fontId="11" fillId="0" borderId="0"/>
    <xf numFmtId="0" fontId="13" fillId="0" borderId="0" applyAlignment="0"/>
    <xf numFmtId="0" fontId="1" fillId="0" borderId="0"/>
    <xf numFmtId="0" fontId="3" fillId="0" borderId="0">
      <alignment vertical="top"/>
    </xf>
    <xf numFmtId="0" fontId="1" fillId="0" borderId="0"/>
    <xf numFmtId="0" fontId="14" fillId="0" borderId="0"/>
    <xf numFmtId="0" fontId="5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7" fillId="0" borderId="0"/>
    <xf numFmtId="0" fontId="18" fillId="0" borderId="0"/>
  </cellStyleXfs>
  <cellXfs count="31">
    <xf numFmtId="0" fontId="0" fillId="0" borderId="0" xfId="0">
      <alignment vertical="top"/>
    </xf>
    <xf numFmtId="0" fontId="2" fillId="0" borderId="0" xfId="3" applyAlignment="1"/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3" applyAlignment="1">
      <alignment horizontal="center"/>
    </xf>
    <xf numFmtId="16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3" applyBorder="1" applyAlignment="1">
      <alignment horizontal="center"/>
    </xf>
    <xf numFmtId="49" fontId="5" fillId="0" borderId="1" xfId="4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1" xfId="0" applyFont="1" applyBorder="1" applyAlignme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3" applyAlignment="1">
      <alignment horizontal="lef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Alignment="1"/>
    <xf numFmtId="165" fontId="2" fillId="0" borderId="2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165" fontId="2" fillId="0" borderId="4" xfId="1" applyNumberFormat="1" applyFont="1" applyBorder="1" applyAlignment="1"/>
    <xf numFmtId="166" fontId="2" fillId="0" borderId="0" xfId="2" applyNumberFormat="1" applyFont="1" applyAlignment="1"/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0" fontId="2" fillId="0" borderId="0" xfId="3" applyFont="1" applyAlignment="1"/>
    <xf numFmtId="0" fontId="2" fillId="0" borderId="0" xfId="3" applyBorder="1" applyAlignment="1"/>
    <xf numFmtId="10" fontId="2" fillId="0" borderId="0" xfId="2" applyNumberFormat="1" applyFont="1" applyBorder="1" applyAlignment="1"/>
  </cellXfs>
  <cellStyles count="79">
    <cellStyle name="Comma" xfId="1" builtinId="3"/>
    <cellStyle name="Comma 10" xfId="5"/>
    <cellStyle name="Comma 11" xfId="6"/>
    <cellStyle name="Comma 12" xfId="7"/>
    <cellStyle name="Comma 13" xfId="8"/>
    <cellStyle name="Comma 14" xfId="9"/>
    <cellStyle name="Comma 2" xfId="10"/>
    <cellStyle name="Comma 2 2" xfId="11"/>
    <cellStyle name="Comma 3" xfId="12"/>
    <cellStyle name="Comma 3 2" xfId="13"/>
    <cellStyle name="Comma 4" xfId="14"/>
    <cellStyle name="Comma 4 2" xfId="15"/>
    <cellStyle name="Comma 5" xfId="16"/>
    <cellStyle name="Comma 6" xfId="17"/>
    <cellStyle name="Comma 7" xfId="18"/>
    <cellStyle name="Comma 8" xfId="19"/>
    <cellStyle name="Comma 8 2" xfId="20"/>
    <cellStyle name="Comma 9" xfId="21"/>
    <cellStyle name="Currency 2" xfId="22"/>
    <cellStyle name="Currency 2 3" xfId="23"/>
    <cellStyle name="Currency 3" xfId="24"/>
    <cellStyle name="Currency 5" xfId="25"/>
    <cellStyle name="Excel Built-in Currency" xfId="26"/>
    <cellStyle name="Excel Built-in Normal" xfId="27"/>
    <cellStyle name="FRxAmtStyle" xfId="4"/>
    <cellStyle name="FRxAmtStyle 2" xfId="28"/>
    <cellStyle name="FRxAmtStyle 3" xfId="29"/>
    <cellStyle name="FRxAmtStyle 4" xfId="30"/>
    <cellStyle name="FRxCurrStyle" xfId="31"/>
    <cellStyle name="FRxCurrStyle 2" xfId="32"/>
    <cellStyle name="FRxPcntStyle" xfId="33"/>
    <cellStyle name="FRxPcntStyle 2" xfId="34"/>
    <cellStyle name="Normal" xfId="0" builtinId="0"/>
    <cellStyle name="Normal 10" xfId="35"/>
    <cellStyle name="Normal 11" xfId="36"/>
    <cellStyle name="Normal 12" xfId="37"/>
    <cellStyle name="Normal 12 2" xfId="38"/>
    <cellStyle name="Normal 13" xfId="39"/>
    <cellStyle name="Normal 13 2" xfId="40"/>
    <cellStyle name="Normal 14" xfId="41"/>
    <cellStyle name="Normal 15" xfId="42"/>
    <cellStyle name="Normal 16" xfId="43"/>
    <cellStyle name="Normal 17" xfId="44"/>
    <cellStyle name="Normal 18" xfId="45"/>
    <cellStyle name="Normal 19" xfId="46"/>
    <cellStyle name="Normal 2" xfId="3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4 2" xfId="53"/>
    <cellStyle name="Normal 5" xfId="54"/>
    <cellStyle name="Normal 6" xfId="55"/>
    <cellStyle name="Normal 6 2" xfId="56"/>
    <cellStyle name="Normal 7" xfId="57"/>
    <cellStyle name="Normal 8" xfId="58"/>
    <cellStyle name="Normal 9" xfId="59"/>
    <cellStyle name="Percent" xfId="2" builtinId="5"/>
    <cellStyle name="Percent 10" xfId="60"/>
    <cellStyle name="Percent 2" xfId="61"/>
    <cellStyle name="Percent 2 2" xfId="62"/>
    <cellStyle name="Percent 3" xfId="63"/>
    <cellStyle name="Percent 3 2" xfId="64"/>
    <cellStyle name="Percent 4" xfId="65"/>
    <cellStyle name="Percent 4 2" xfId="66"/>
    <cellStyle name="Percent 5" xfId="67"/>
    <cellStyle name="Percent 6" xfId="68"/>
    <cellStyle name="Percent 7" xfId="69"/>
    <cellStyle name="Percent 8" xfId="70"/>
    <cellStyle name="Percent 9" xfId="71"/>
    <cellStyle name="STYLE1" xfId="72"/>
    <cellStyle name="STYLE1 2" xfId="73"/>
    <cellStyle name="STYLE2" xfId="74"/>
    <cellStyle name="STYLE2 2" xfId="75"/>
    <cellStyle name="STYLE3" xfId="76"/>
    <cellStyle name="STYLE3 2" xfId="77"/>
    <cellStyle name="STYLE4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Wes%207-1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Waste%20Management%20-%20Filings\Ellensburg\Year%202009\TG-091472%20(GRC)\Staff\TG-091472%20WM%20of%20Ellensburg%20(Workpaper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Addy%20FINAL%20TG-132101%201-1-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Adjustments"/>
      <sheetName val="Revenue Summary"/>
      <sheetName val="Price Out"/>
      <sheetName val="Rev Detail"/>
      <sheetName val="Disposal"/>
      <sheetName val="Lurito"/>
      <sheetName val="Depreciation"/>
      <sheetName val="Medical"/>
      <sheetName val="Account Summary - "/>
      <sheetName val="Labor Allocation"/>
      <sheetName val="Payroll"/>
    </sheetNames>
    <sheetDataSet>
      <sheetData sheetId="0"/>
      <sheetData sheetId="1">
        <row r="10">
          <cell r="C10">
            <v>33974.6</v>
          </cell>
        </row>
        <row r="14">
          <cell r="C14">
            <v>1594.9299999999998</v>
          </cell>
        </row>
        <row r="17">
          <cell r="C17">
            <v>482.63</v>
          </cell>
        </row>
      </sheetData>
      <sheetData sheetId="2"/>
      <sheetData sheetId="3">
        <row r="26">
          <cell r="F26">
            <v>10672.312309869099</v>
          </cell>
          <cell r="R26">
            <v>167687.0940332227</v>
          </cell>
        </row>
        <row r="112">
          <cell r="F112">
            <v>7466.2293113408841</v>
          </cell>
          <cell r="R112">
            <v>104292.19697835573</v>
          </cell>
        </row>
        <row r="158">
          <cell r="F158">
            <v>94.240000000012515</v>
          </cell>
          <cell r="R158">
            <v>67953.235782978154</v>
          </cell>
        </row>
      </sheetData>
      <sheetData sheetId="4"/>
      <sheetData sheetId="5">
        <row r="18">
          <cell r="O18">
            <v>8784.1804329450533</v>
          </cell>
        </row>
        <row r="25">
          <cell r="O25">
            <v>28749.542876803316</v>
          </cell>
        </row>
      </sheetData>
      <sheetData sheetId="6">
        <row r="16">
          <cell r="H16">
            <v>1.4999999999999999E-2</v>
          </cell>
        </row>
        <row r="17">
          <cell r="H17">
            <v>5.1000000000000004E-3</v>
          </cell>
        </row>
        <row r="19">
          <cell r="H19">
            <v>2.5000000000000001E-3</v>
          </cell>
        </row>
      </sheetData>
      <sheetData sheetId="7">
        <row r="180">
          <cell r="U180">
            <v>127495.84653332968</v>
          </cell>
        </row>
        <row r="181">
          <cell r="U181">
            <v>100796.19374272955</v>
          </cell>
        </row>
      </sheetData>
      <sheetData sheetId="8">
        <row r="5">
          <cell r="T5">
            <v>391.0419</v>
          </cell>
        </row>
        <row r="6">
          <cell r="T6">
            <v>78.630969533597664</v>
          </cell>
        </row>
        <row r="7">
          <cell r="T7">
            <v>682.93933473250183</v>
          </cell>
        </row>
        <row r="8">
          <cell r="T8">
            <v>464.60847194640945</v>
          </cell>
        </row>
        <row r="9">
          <cell r="T9">
            <v>258.98853670968538</v>
          </cell>
        </row>
        <row r="10">
          <cell r="T10">
            <v>2747.9943216000001</v>
          </cell>
        </row>
        <row r="11">
          <cell r="T11">
            <v>86.535247791631463</v>
          </cell>
        </row>
      </sheetData>
      <sheetData sheetId="9"/>
      <sheetData sheetId="10"/>
      <sheetData sheetId="11">
        <row r="12">
          <cell r="I12">
            <v>1669.5824069195378</v>
          </cell>
          <cell r="J12">
            <v>127.72305412934463</v>
          </cell>
        </row>
        <row r="16">
          <cell r="I16">
            <v>185.27428440223747</v>
          </cell>
          <cell r="J16">
            <v>14.173482756771167</v>
          </cell>
        </row>
        <row r="27">
          <cell r="I27">
            <v>9212.3446216314678</v>
          </cell>
          <cell r="J27">
            <v>704.74436355480725</v>
          </cell>
        </row>
        <row r="36">
          <cell r="I36">
            <v>1612.2778341536853</v>
          </cell>
          <cell r="J36">
            <v>123.33925431275692</v>
          </cell>
        </row>
        <row r="55">
          <cell r="I55">
            <v>6339.6006987730379</v>
          </cell>
          <cell r="J55">
            <v>484.97945345613738</v>
          </cell>
        </row>
        <row r="64">
          <cell r="I64">
            <v>1449.0615407098826</v>
          </cell>
          <cell r="J64">
            <v>110.85320786430601</v>
          </cell>
        </row>
        <row r="69">
          <cell r="I69">
            <v>547.94745799454552</v>
          </cell>
          <cell r="J69">
            <v>41.917980536582732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rito 25 bpi"/>
      <sheetName val="Res'l Priceout"/>
      <sheetName val="Com'l Priceout"/>
      <sheetName val="Roll Off Priceout"/>
      <sheetName val="Roll Off Productivity"/>
      <sheetName val="Balance Sheet"/>
      <sheetName val="Monthly IS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DEPN"/>
      <sheetName val="Fixed Asset Summary"/>
      <sheetName val="Fixed Asset Detail"/>
      <sheetName val="Fuel"/>
      <sheetName val="WTB"/>
      <sheetName val="OH Analysis"/>
      <sheetName val="Corp. Office OH"/>
      <sheetName val="MA Office OH"/>
      <sheetName val="MA Stats"/>
      <sheetName val="2008 West Group IS"/>
      <sheetName val="2008 Group Office TB"/>
      <sheetName val="2008 Group Office IS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>
        <row r="8">
          <cell r="AD8" t="str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Waste Management of Ellensburg</v>
          </cell>
        </row>
      </sheetData>
      <sheetData sheetId="23"/>
      <sheetData sheetId="24"/>
      <sheetData sheetId="25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6"/>
      <sheetData sheetId="27"/>
      <sheetData sheetId="28"/>
      <sheetData sheetId="29"/>
      <sheetData sheetId="30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9">
          <cell r="AM9" t="str">
            <v>USD</v>
          </cell>
        </row>
      </sheetData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9">
          <cell r="AM9" t="str">
            <v>USD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Disposal"/>
      <sheetName val="Priceout"/>
      <sheetName val="Sheet1"/>
      <sheetName val="Account Transactions"/>
      <sheetName val="Staff Priceout - New"/>
      <sheetName val="Pro Forma"/>
      <sheetName val="Staff - Lurito"/>
      <sheetName val="summary"/>
      <sheetName val="carts"/>
      <sheetName val="cont"/>
      <sheetName val="dbx"/>
      <sheetName val="Trucks"/>
      <sheetName val="leasehold improv"/>
      <sheetName val="officeequip"/>
      <sheetName val="398-F"/>
      <sheetName val="399-F"/>
      <sheetName val="299-F"/>
      <sheetName val="Affiliates"/>
      <sheetName val="Staff Fuel"/>
      <sheetName val="Staff Dep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abSelected="1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V1" sqref="V1"/>
    </sheetView>
  </sheetViews>
  <sheetFormatPr defaultRowHeight="12" x14ac:dyDescent="0.2"/>
  <cols>
    <col min="1" max="1" width="36.140625" style="1" bestFit="1" customWidth="1"/>
    <col min="2" max="13" width="9.85546875" style="1" hidden="1" customWidth="1"/>
    <col min="14" max="14" width="11.5703125" style="1" customWidth="1"/>
    <col min="15" max="15" width="10.5703125" style="1" bestFit="1" customWidth="1"/>
    <col min="16" max="16" width="12.5703125" style="1" bestFit="1" customWidth="1"/>
    <col min="17" max="17" width="10.5703125" style="1" bestFit="1" customWidth="1"/>
    <col min="18" max="18" width="12.5703125" style="1" bestFit="1" customWidth="1"/>
    <col min="19" max="19" width="9.28515625" style="1" bestFit="1" customWidth="1"/>
    <col min="20" max="20" width="12.5703125" style="1" bestFit="1" customWidth="1"/>
    <col min="21" max="21" width="4.140625" style="1" customWidth="1"/>
    <col min="22" max="22" width="10.7109375" style="1" bestFit="1" customWidth="1"/>
    <col min="23" max="23" width="11.28515625" style="1" bestFit="1" customWidth="1"/>
    <col min="24" max="29" width="5.28515625" style="1" hidden="1" customWidth="1"/>
    <col min="30" max="30" width="11.5703125" style="1" bestFit="1" customWidth="1"/>
    <col min="31" max="31" width="5.140625" style="1" customWidth="1"/>
    <col min="32" max="32" width="10.5703125" style="1" bestFit="1" customWidth="1"/>
    <col min="33" max="33" width="8.140625" style="1" bestFit="1" customWidth="1"/>
    <col min="34" max="34" width="8" style="1" bestFit="1" customWidth="1"/>
    <col min="35" max="35" width="8.140625" style="1" bestFit="1" customWidth="1"/>
    <col min="36" max="36" width="11.5703125" style="1" bestFit="1" customWidth="1"/>
    <col min="37" max="16384" width="9.140625" style="1"/>
  </cols>
  <sheetData>
    <row r="1" spans="1:39" x14ac:dyDescent="0.2">
      <c r="N1" s="1" t="s">
        <v>95</v>
      </c>
      <c r="V1" s="1" t="s">
        <v>95</v>
      </c>
      <c r="AF1" s="1" t="s">
        <v>95</v>
      </c>
    </row>
    <row r="2" spans="1:39" x14ac:dyDescent="0.2">
      <c r="N2" s="1" t="s">
        <v>94</v>
      </c>
      <c r="V2" s="1" t="s">
        <v>94</v>
      </c>
      <c r="AF2" s="1" t="s">
        <v>94</v>
      </c>
    </row>
    <row r="3" spans="1:39" x14ac:dyDescent="0.2">
      <c r="N3" s="1" t="s">
        <v>92</v>
      </c>
      <c r="V3" s="1" t="s">
        <v>96</v>
      </c>
      <c r="AF3" s="1" t="s">
        <v>97</v>
      </c>
    </row>
    <row r="4" spans="1:39" ht="12.75" x14ac:dyDescent="0.2">
      <c r="N4" s="1" t="s">
        <v>93</v>
      </c>
      <c r="O4" s="2"/>
      <c r="P4" s="2"/>
      <c r="Q4" s="2"/>
      <c r="R4" s="2"/>
      <c r="S4" s="2"/>
      <c r="T4" s="2"/>
      <c r="U4" s="2"/>
      <c r="V4" s="1" t="s">
        <v>93</v>
      </c>
      <c r="W4" s="2"/>
      <c r="X4" s="2"/>
      <c r="Y4" s="2"/>
      <c r="Z4" s="2"/>
      <c r="AA4" s="2"/>
      <c r="AB4" s="2"/>
      <c r="AC4" s="2"/>
      <c r="AD4" s="2"/>
      <c r="AE4" s="2"/>
      <c r="AF4" s="1" t="s">
        <v>93</v>
      </c>
      <c r="AG4" s="2"/>
      <c r="AH4" s="2"/>
      <c r="AI4" s="2"/>
      <c r="AJ4" s="2"/>
      <c r="AK4" s="3"/>
      <c r="AL4" s="3"/>
    </row>
    <row r="5" spans="1:39" ht="12.75" x14ac:dyDescent="0.2">
      <c r="O5" s="2"/>
      <c r="P5" s="2"/>
      <c r="Q5" s="2"/>
      <c r="R5" s="2"/>
      <c r="S5" s="2"/>
      <c r="T5" s="2"/>
      <c r="U5" s="2"/>
      <c r="W5" s="2"/>
      <c r="X5" s="2"/>
      <c r="Y5" s="2"/>
      <c r="Z5" s="2"/>
      <c r="AA5" s="2"/>
      <c r="AB5" s="2"/>
      <c r="AC5" s="2"/>
      <c r="AD5" s="2"/>
      <c r="AE5" s="2"/>
      <c r="AG5" s="2"/>
      <c r="AH5" s="2"/>
      <c r="AI5" s="2"/>
      <c r="AJ5" s="2"/>
      <c r="AK5" s="3"/>
      <c r="AL5" s="3"/>
    </row>
    <row r="6" spans="1:39" ht="12.75" x14ac:dyDescent="0.2">
      <c r="O6" s="4"/>
      <c r="P6" s="4"/>
      <c r="Q6" s="4"/>
      <c r="R6" s="4"/>
      <c r="S6" s="4"/>
      <c r="T6" s="4"/>
      <c r="U6" s="4"/>
      <c r="V6" s="4" t="s">
        <v>0</v>
      </c>
      <c r="W6" s="4" t="s">
        <v>1</v>
      </c>
      <c r="X6" s="4" t="s">
        <v>2</v>
      </c>
      <c r="Y6" s="4" t="s">
        <v>3</v>
      </c>
      <c r="Z6" s="4" t="s">
        <v>4</v>
      </c>
      <c r="AA6" s="4" t="s">
        <v>5</v>
      </c>
      <c r="AB6" s="4" t="s">
        <v>6</v>
      </c>
      <c r="AC6" s="4" t="s">
        <v>7</v>
      </c>
      <c r="AD6" s="4"/>
      <c r="AE6" s="4"/>
      <c r="AF6" s="4" t="s">
        <v>8</v>
      </c>
      <c r="AG6" s="4" t="s">
        <v>9</v>
      </c>
      <c r="AH6" s="5" t="s">
        <v>8</v>
      </c>
      <c r="AI6" s="4" t="s">
        <v>10</v>
      </c>
      <c r="AJ6" s="4"/>
      <c r="AK6" s="3"/>
      <c r="AL6" s="3"/>
    </row>
    <row r="7" spans="1:39" ht="12.75" x14ac:dyDescent="0.2">
      <c r="N7" s="4" t="s">
        <v>11</v>
      </c>
      <c r="O7" s="4"/>
      <c r="P7" s="4"/>
      <c r="Q7" s="4"/>
      <c r="R7" s="4"/>
      <c r="S7" s="4" t="s">
        <v>12</v>
      </c>
      <c r="T7" s="4" t="s">
        <v>13</v>
      </c>
      <c r="U7" s="2"/>
      <c r="V7" s="2"/>
      <c r="W7" s="2"/>
      <c r="X7" s="2"/>
      <c r="Y7" s="2"/>
      <c r="Z7" s="2"/>
      <c r="AA7" s="2"/>
      <c r="AB7" s="2"/>
      <c r="AC7" s="2"/>
      <c r="AD7" s="4" t="s">
        <v>14</v>
      </c>
      <c r="AE7" s="2"/>
      <c r="AF7" s="6">
        <v>42736</v>
      </c>
      <c r="AG7" s="6">
        <v>42736</v>
      </c>
      <c r="AH7" s="6">
        <v>42767</v>
      </c>
      <c r="AI7" s="6">
        <v>42736</v>
      </c>
      <c r="AJ7" s="4" t="s">
        <v>14</v>
      </c>
      <c r="AK7" s="3"/>
      <c r="AL7" s="3"/>
    </row>
    <row r="8" spans="1:39" ht="12.75" x14ac:dyDescent="0.2">
      <c r="B8" s="7" t="s">
        <v>15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  <c r="M8" s="7" t="s">
        <v>26</v>
      </c>
      <c r="N8" s="4" t="s">
        <v>27</v>
      </c>
      <c r="O8" s="4" t="s">
        <v>28</v>
      </c>
      <c r="P8" s="4" t="s">
        <v>29</v>
      </c>
      <c r="Q8" s="4" t="s">
        <v>13</v>
      </c>
      <c r="R8" s="4" t="s">
        <v>13</v>
      </c>
      <c r="S8" s="4" t="s">
        <v>30</v>
      </c>
      <c r="T8" s="4" t="s">
        <v>31</v>
      </c>
      <c r="U8" s="2"/>
      <c r="V8" s="4" t="s">
        <v>32</v>
      </c>
      <c r="W8" s="8"/>
      <c r="X8" s="9"/>
      <c r="Y8" s="4"/>
      <c r="Z8" s="2"/>
      <c r="AA8" s="2"/>
      <c r="AB8" s="2"/>
      <c r="AC8" s="2"/>
      <c r="AD8" s="4" t="s">
        <v>28</v>
      </c>
      <c r="AE8" s="2"/>
      <c r="AF8" s="10" t="s">
        <v>33</v>
      </c>
      <c r="AG8" s="10" t="s">
        <v>34</v>
      </c>
      <c r="AH8" s="10" t="s">
        <v>35</v>
      </c>
      <c r="AI8" s="4" t="s">
        <v>36</v>
      </c>
      <c r="AJ8" s="4" t="s">
        <v>13</v>
      </c>
      <c r="AK8" s="3"/>
      <c r="AL8" s="3"/>
    </row>
    <row r="9" spans="1:39" ht="13.5" thickBot="1" x14ac:dyDescent="0.25">
      <c r="B9" s="11" t="s">
        <v>37</v>
      </c>
      <c r="C9" s="11" t="s">
        <v>37</v>
      </c>
      <c r="D9" s="11" t="s">
        <v>37</v>
      </c>
      <c r="E9" s="11" t="s">
        <v>37</v>
      </c>
      <c r="F9" s="11" t="s">
        <v>37</v>
      </c>
      <c r="G9" s="11" t="s">
        <v>37</v>
      </c>
      <c r="H9" s="11" t="s">
        <v>37</v>
      </c>
      <c r="I9" s="11" t="s">
        <v>37</v>
      </c>
      <c r="J9" s="11" t="s">
        <v>37</v>
      </c>
      <c r="K9" s="11" t="s">
        <v>38</v>
      </c>
      <c r="L9" s="11" t="s">
        <v>38</v>
      </c>
      <c r="M9" s="11" t="s">
        <v>38</v>
      </c>
      <c r="N9" s="11" t="s">
        <v>14</v>
      </c>
      <c r="O9" s="12" t="s">
        <v>39</v>
      </c>
      <c r="P9" s="12" t="s">
        <v>14</v>
      </c>
      <c r="Q9" s="12" t="s">
        <v>39</v>
      </c>
      <c r="R9" s="12" t="s">
        <v>40</v>
      </c>
      <c r="S9" s="12" t="s">
        <v>41</v>
      </c>
      <c r="T9" s="13" t="s">
        <v>41</v>
      </c>
      <c r="U9" s="14"/>
      <c r="V9" s="12" t="s">
        <v>42</v>
      </c>
      <c r="W9" s="12" t="s">
        <v>43</v>
      </c>
      <c r="X9" s="12"/>
      <c r="Y9" s="12"/>
      <c r="Z9" s="15"/>
      <c r="AA9" s="15"/>
      <c r="AB9" s="15"/>
      <c r="AC9" s="15"/>
      <c r="AD9" s="13" t="s">
        <v>44</v>
      </c>
      <c r="AE9" s="14"/>
      <c r="AF9" s="16" t="s">
        <v>45</v>
      </c>
      <c r="AG9" s="17" t="s">
        <v>45</v>
      </c>
      <c r="AH9" s="16" t="s">
        <v>45</v>
      </c>
      <c r="AI9" s="13" t="s">
        <v>45</v>
      </c>
      <c r="AJ9" s="13" t="s">
        <v>44</v>
      </c>
      <c r="AK9" s="3"/>
      <c r="AL9" s="3"/>
    </row>
    <row r="10" spans="1:39" x14ac:dyDescent="0.2">
      <c r="A10" s="18" t="s">
        <v>46</v>
      </c>
      <c r="B10" s="19">
        <v>139488.23000000001</v>
      </c>
      <c r="C10" s="19">
        <v>141118.76999999999</v>
      </c>
      <c r="D10" s="19">
        <v>142498.53</v>
      </c>
      <c r="E10" s="19">
        <v>143829.28</v>
      </c>
      <c r="F10" s="19">
        <v>145123</v>
      </c>
      <c r="G10" s="19">
        <v>145288.72</v>
      </c>
      <c r="H10" s="19">
        <v>145036.67000000001</v>
      </c>
      <c r="I10" s="19">
        <v>144770.47</v>
      </c>
      <c r="J10" s="19">
        <v>143557.35999999999</v>
      </c>
      <c r="K10" s="19">
        <v>144752.47</v>
      </c>
      <c r="L10" s="19">
        <v>144203.88</v>
      </c>
      <c r="M10" s="19">
        <v>144990.16</v>
      </c>
      <c r="N10" s="19">
        <v>1724657.54</v>
      </c>
      <c r="O10" s="20">
        <f>+AD10</f>
        <v>-33974.6</v>
      </c>
      <c r="P10" s="20">
        <f>+N10+O10</f>
        <v>1690682.94</v>
      </c>
      <c r="Q10" s="20">
        <f>+AJ10</f>
        <v>10672.312309869099</v>
      </c>
      <c r="R10" s="20">
        <f>+Q10+P10</f>
        <v>1701355.252309869</v>
      </c>
      <c r="S10" s="20">
        <f>+'[1]Price Out'!R26</f>
        <v>167687.0940332227</v>
      </c>
      <c r="T10" s="20">
        <f>+R10+S10</f>
        <v>1869042.3463430917</v>
      </c>
      <c r="U10" s="20"/>
      <c r="V10" s="20">
        <f>-[1]Adjustments!C10</f>
        <v>-33974.6</v>
      </c>
      <c r="W10" s="20"/>
      <c r="X10" s="20"/>
      <c r="Y10" s="20"/>
      <c r="Z10" s="20"/>
      <c r="AA10" s="20"/>
      <c r="AB10" s="20"/>
      <c r="AC10" s="20"/>
      <c r="AD10" s="20">
        <f>SUM(V10:AC10)</f>
        <v>-33974.6</v>
      </c>
      <c r="AE10" s="20"/>
      <c r="AF10" s="20"/>
      <c r="AG10" s="20">
        <f>+'[1]Price Out'!F26</f>
        <v>10672.312309869099</v>
      </c>
      <c r="AH10" s="20"/>
      <c r="AI10" s="20"/>
      <c r="AJ10" s="20">
        <f>SUM(AF10:AI10)</f>
        <v>10672.312309869099</v>
      </c>
      <c r="AK10" s="20"/>
      <c r="AL10" s="20"/>
      <c r="AM10" s="20"/>
    </row>
    <row r="11" spans="1:39" x14ac:dyDescent="0.2">
      <c r="A11" s="18" t="s">
        <v>47</v>
      </c>
      <c r="B11" s="19">
        <v>97817.82</v>
      </c>
      <c r="C11" s="19">
        <v>98711.53</v>
      </c>
      <c r="D11" s="19">
        <v>100988.58</v>
      </c>
      <c r="E11" s="19">
        <v>102230.39999999999</v>
      </c>
      <c r="F11" s="19">
        <v>103774.33</v>
      </c>
      <c r="G11" s="19">
        <v>103090.06</v>
      </c>
      <c r="H11" s="19">
        <v>98181.62</v>
      </c>
      <c r="I11" s="19">
        <v>97693.07</v>
      </c>
      <c r="J11" s="19">
        <v>97983.09</v>
      </c>
      <c r="K11" s="19">
        <v>96734.16</v>
      </c>
      <c r="L11" s="19">
        <v>95928.91</v>
      </c>
      <c r="M11" s="19">
        <v>96905.79</v>
      </c>
      <c r="N11" s="19">
        <v>1190039.3600000001</v>
      </c>
      <c r="O11" s="20">
        <f>+AD11</f>
        <v>0</v>
      </c>
      <c r="P11" s="20">
        <f>+N11+O11</f>
        <v>1190039.3600000001</v>
      </c>
      <c r="Q11" s="20">
        <f>+AJ11</f>
        <v>7466.2293113408841</v>
      </c>
      <c r="R11" s="20">
        <f>+Q11+P11</f>
        <v>1197505.5893113411</v>
      </c>
      <c r="S11" s="20">
        <f>+'[1]Price Out'!R112</f>
        <v>104292.19697835573</v>
      </c>
      <c r="T11" s="20">
        <f>+R11+S11</f>
        <v>1301797.7862896968</v>
      </c>
      <c r="U11" s="20"/>
      <c r="V11" s="20"/>
      <c r="W11" s="20"/>
      <c r="X11" s="20"/>
      <c r="Y11" s="20"/>
      <c r="Z11" s="20"/>
      <c r="AA11" s="20"/>
      <c r="AB11" s="20"/>
      <c r="AC11" s="20"/>
      <c r="AD11" s="20">
        <f>SUM(V11:AC11)</f>
        <v>0</v>
      </c>
      <c r="AE11" s="20"/>
      <c r="AF11" s="20"/>
      <c r="AG11" s="20">
        <f>+'[1]Price Out'!F112</f>
        <v>7466.2293113408841</v>
      </c>
      <c r="AH11" s="20"/>
      <c r="AI11" s="20"/>
      <c r="AJ11" s="20">
        <f>SUM(AF11:AI11)</f>
        <v>7466.2293113408841</v>
      </c>
      <c r="AK11" s="20"/>
      <c r="AL11" s="20"/>
      <c r="AM11" s="20"/>
    </row>
    <row r="12" spans="1:39" x14ac:dyDescent="0.2">
      <c r="A12" s="18" t="s">
        <v>48</v>
      </c>
      <c r="B12" s="19">
        <v>39755.269999999997</v>
      </c>
      <c r="C12" s="19">
        <v>38698.14</v>
      </c>
      <c r="D12" s="19">
        <v>39598.58</v>
      </c>
      <c r="E12" s="19">
        <v>38648.99</v>
      </c>
      <c r="F12" s="19">
        <v>43492.62</v>
      </c>
      <c r="G12" s="19">
        <v>40372.75</v>
      </c>
      <c r="H12" s="19">
        <v>37601.32</v>
      </c>
      <c r="I12" s="19">
        <v>38106.449999999997</v>
      </c>
      <c r="J12" s="19">
        <v>32710.95</v>
      </c>
      <c r="K12" s="19">
        <v>32894.78</v>
      </c>
      <c r="L12" s="19">
        <v>32442.58</v>
      </c>
      <c r="M12" s="19">
        <v>35180.33</v>
      </c>
      <c r="N12" s="19">
        <v>449502.76</v>
      </c>
      <c r="O12" s="20">
        <f>+AD12</f>
        <v>0</v>
      </c>
      <c r="P12" s="20">
        <f>+N12+O12</f>
        <v>449502.76</v>
      </c>
      <c r="Q12" s="20">
        <f>+AJ12</f>
        <v>94.240000000012515</v>
      </c>
      <c r="R12" s="20">
        <f>+Q12+P12</f>
        <v>449597</v>
      </c>
      <c r="S12" s="20">
        <f>+'[1]Price Out'!R158</f>
        <v>67953.235782978154</v>
      </c>
      <c r="T12" s="20">
        <f>+R12+S12</f>
        <v>517550.23578297812</v>
      </c>
      <c r="U12" s="20"/>
      <c r="V12" s="20"/>
      <c r="W12" s="20"/>
      <c r="X12" s="20"/>
      <c r="Y12" s="20"/>
      <c r="Z12" s="20"/>
      <c r="AA12" s="20"/>
      <c r="AB12" s="20"/>
      <c r="AC12" s="20"/>
      <c r="AD12" s="20">
        <f>SUM(V12:AC12)</f>
        <v>0</v>
      </c>
      <c r="AE12" s="20"/>
      <c r="AF12" s="20"/>
      <c r="AG12" s="20">
        <f>+'[1]Price Out'!F158</f>
        <v>94.240000000012515</v>
      </c>
      <c r="AH12" s="20"/>
      <c r="AI12" s="20"/>
      <c r="AJ12" s="20">
        <f>SUM(AF12:AI12)</f>
        <v>94.240000000012515</v>
      </c>
      <c r="AK12" s="20"/>
      <c r="AL12" s="20"/>
      <c r="AM12" s="20"/>
    </row>
    <row r="13" spans="1:39" x14ac:dyDescent="0.2">
      <c r="A13" s="18" t="s">
        <v>49</v>
      </c>
      <c r="B13" s="19">
        <v>48964.66</v>
      </c>
      <c r="C13" s="19">
        <v>45581.42</v>
      </c>
      <c r="D13" s="19">
        <v>47720.98</v>
      </c>
      <c r="E13" s="19">
        <v>48156.56</v>
      </c>
      <c r="F13" s="19">
        <v>47184.39</v>
      </c>
      <c r="G13" s="19">
        <v>46011.13</v>
      </c>
      <c r="H13" s="19">
        <v>45734.99</v>
      </c>
      <c r="I13" s="19">
        <v>46785.67</v>
      </c>
      <c r="J13" s="19">
        <v>38670.21</v>
      </c>
      <c r="K13" s="19">
        <v>36862.03</v>
      </c>
      <c r="L13" s="19">
        <v>40458.199999999997</v>
      </c>
      <c r="M13" s="19">
        <v>41747.31</v>
      </c>
      <c r="N13" s="19">
        <v>533877.55000000005</v>
      </c>
      <c r="O13" s="20">
        <f>+AD13</f>
        <v>-1594.9299999999998</v>
      </c>
      <c r="P13" s="20">
        <f>+N13+O13</f>
        <v>532282.62</v>
      </c>
      <c r="Q13" s="20">
        <f>+AJ13</f>
        <v>8784.1804329450533</v>
      </c>
      <c r="R13" s="20">
        <f>+Q13+P13</f>
        <v>541066.80043294502</v>
      </c>
      <c r="S13" s="20"/>
      <c r="T13" s="20">
        <f>+R13+S13</f>
        <v>541066.80043294502</v>
      </c>
      <c r="U13" s="20"/>
      <c r="V13" s="20">
        <f>-[1]Adjustments!C14</f>
        <v>-1594.9299999999998</v>
      </c>
      <c r="W13" s="20"/>
      <c r="X13" s="20"/>
      <c r="Y13" s="20"/>
      <c r="Z13" s="20"/>
      <c r="AA13" s="20"/>
      <c r="AB13" s="20"/>
      <c r="AC13" s="20"/>
      <c r="AD13" s="20">
        <f>SUM(V13:AC13)</f>
        <v>-1594.9299999999998</v>
      </c>
      <c r="AE13" s="20"/>
      <c r="AF13" s="20">
        <f>+[1]Disposal!O18</f>
        <v>8784.1804329450533</v>
      </c>
      <c r="AG13" s="20"/>
      <c r="AH13" s="20"/>
      <c r="AI13" s="20"/>
      <c r="AJ13" s="20">
        <f>SUM(AF13:AI13)</f>
        <v>8784.1804329450533</v>
      </c>
      <c r="AK13" s="20"/>
      <c r="AL13" s="20"/>
      <c r="AM13" s="20"/>
    </row>
    <row r="14" spans="1:39" x14ac:dyDescent="0.2">
      <c r="A14" s="18" t="s">
        <v>50</v>
      </c>
      <c r="B14" s="21">
        <v>310.23</v>
      </c>
      <c r="C14" s="21">
        <v>762.86</v>
      </c>
      <c r="D14" s="21">
        <v>202.46</v>
      </c>
      <c r="E14" s="21">
        <v>222.1</v>
      </c>
      <c r="F14" s="21">
        <v>673.83</v>
      </c>
      <c r="G14" s="21">
        <v>362.3</v>
      </c>
      <c r="H14" s="21">
        <v>233.19</v>
      </c>
      <c r="I14" s="21">
        <v>235.89</v>
      </c>
      <c r="J14" s="21">
        <v>360.21</v>
      </c>
      <c r="K14" s="21">
        <v>184.57</v>
      </c>
      <c r="L14" s="21">
        <v>376.07</v>
      </c>
      <c r="M14" s="21">
        <v>367.9</v>
      </c>
      <c r="N14" s="21">
        <v>4291.6099999999997</v>
      </c>
      <c r="O14" s="20">
        <f>+AD14</f>
        <v>-482.63</v>
      </c>
      <c r="P14" s="20">
        <f>+N14+O14</f>
        <v>3808.9799999999996</v>
      </c>
      <c r="Q14" s="20">
        <f>+AJ14</f>
        <v>0</v>
      </c>
      <c r="R14" s="20">
        <f>+Q14+P14</f>
        <v>3808.9799999999996</v>
      </c>
      <c r="S14" s="20"/>
      <c r="T14" s="20">
        <f>+R14+S14</f>
        <v>3808.9799999999996</v>
      </c>
      <c r="U14" s="20"/>
      <c r="V14" s="20">
        <f>-[1]Adjustments!C17</f>
        <v>-482.63</v>
      </c>
      <c r="W14" s="20"/>
      <c r="X14" s="20"/>
      <c r="Y14" s="20"/>
      <c r="Z14" s="20"/>
      <c r="AA14" s="20"/>
      <c r="AB14" s="20"/>
      <c r="AC14" s="20"/>
      <c r="AD14" s="20">
        <f>SUM(V14:AC14)</f>
        <v>-482.63</v>
      </c>
      <c r="AE14" s="20"/>
      <c r="AF14" s="20"/>
      <c r="AG14" s="20"/>
      <c r="AH14" s="20"/>
      <c r="AI14" s="20"/>
      <c r="AJ14" s="20">
        <f>SUM(AF14:AI14)</f>
        <v>0</v>
      </c>
      <c r="AK14" s="20"/>
      <c r="AL14" s="20"/>
      <c r="AM14" s="20"/>
    </row>
    <row r="15" spans="1:39" ht="12.75" thickBot="1" x14ac:dyDescent="0.25">
      <c r="A15" s="18" t="s">
        <v>51</v>
      </c>
      <c r="B15" s="22">
        <f t="shared" ref="B15:AJ15" si="0">SUM(B10:B14)</f>
        <v>326336.20999999996</v>
      </c>
      <c r="C15" s="22">
        <f t="shared" si="0"/>
        <v>324872.71999999997</v>
      </c>
      <c r="D15" s="22">
        <f t="shared" si="0"/>
        <v>331009.13</v>
      </c>
      <c r="E15" s="22">
        <f t="shared" si="0"/>
        <v>333087.32999999996</v>
      </c>
      <c r="F15" s="22">
        <f t="shared" si="0"/>
        <v>340248.17000000004</v>
      </c>
      <c r="G15" s="22">
        <f t="shared" si="0"/>
        <v>335124.96000000002</v>
      </c>
      <c r="H15" s="22">
        <f t="shared" si="0"/>
        <v>326787.78999999998</v>
      </c>
      <c r="I15" s="22">
        <f t="shared" si="0"/>
        <v>327591.55</v>
      </c>
      <c r="J15" s="22">
        <f t="shared" si="0"/>
        <v>313281.82</v>
      </c>
      <c r="K15" s="22">
        <f t="shared" si="0"/>
        <v>311428.01000000007</v>
      </c>
      <c r="L15" s="22">
        <f t="shared" si="0"/>
        <v>313409.64</v>
      </c>
      <c r="M15" s="22">
        <f t="shared" si="0"/>
        <v>319191.49000000005</v>
      </c>
      <c r="N15" s="22">
        <f t="shared" si="0"/>
        <v>3902368.82</v>
      </c>
      <c r="O15" s="23">
        <f t="shared" si="0"/>
        <v>-36052.159999999996</v>
      </c>
      <c r="P15" s="23">
        <f t="shared" si="0"/>
        <v>3866316.6599999997</v>
      </c>
      <c r="Q15" s="23">
        <f t="shared" si="0"/>
        <v>27016.96205415505</v>
      </c>
      <c r="R15" s="23">
        <f t="shared" si="0"/>
        <v>3893333.622054155</v>
      </c>
      <c r="S15" s="23">
        <f t="shared" si="0"/>
        <v>339932.52679455653</v>
      </c>
      <c r="T15" s="23">
        <f t="shared" si="0"/>
        <v>4233266.1488487115</v>
      </c>
      <c r="U15" s="20"/>
      <c r="V15" s="24">
        <f t="shared" si="0"/>
        <v>-36052.159999999996</v>
      </c>
      <c r="W15" s="24">
        <f t="shared" si="0"/>
        <v>0</v>
      </c>
      <c r="X15" s="24">
        <f t="shared" si="0"/>
        <v>0</v>
      </c>
      <c r="Y15" s="24">
        <f t="shared" si="0"/>
        <v>0</v>
      </c>
      <c r="Z15" s="24">
        <f t="shared" si="0"/>
        <v>0</v>
      </c>
      <c r="AA15" s="24">
        <f t="shared" si="0"/>
        <v>0</v>
      </c>
      <c r="AB15" s="24">
        <f t="shared" si="0"/>
        <v>0</v>
      </c>
      <c r="AC15" s="24">
        <f t="shared" si="0"/>
        <v>0</v>
      </c>
      <c r="AD15" s="24">
        <f t="shared" si="0"/>
        <v>-36052.159999999996</v>
      </c>
      <c r="AE15" s="20"/>
      <c r="AF15" s="24">
        <f t="shared" si="0"/>
        <v>8784.1804329450533</v>
      </c>
      <c r="AG15" s="24">
        <f t="shared" si="0"/>
        <v>18232.781621209997</v>
      </c>
      <c r="AH15" s="24">
        <f t="shared" si="0"/>
        <v>0</v>
      </c>
      <c r="AI15" s="24">
        <f t="shared" si="0"/>
        <v>0</v>
      </c>
      <c r="AJ15" s="24">
        <f t="shared" si="0"/>
        <v>27016.96205415505</v>
      </c>
      <c r="AK15" s="20"/>
      <c r="AL15" s="20"/>
      <c r="AM15" s="20"/>
    </row>
    <row r="16" spans="1:39" ht="12.75" thickTop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20"/>
      <c r="Q16" s="20"/>
      <c r="R16" s="20"/>
      <c r="S16" s="25">
        <f>+S15/R15</f>
        <v>8.7311430201865242E-2</v>
      </c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x14ac:dyDescent="0.2">
      <c r="A17" s="18" t="s">
        <v>52</v>
      </c>
      <c r="B17" s="26">
        <v>122214.41</v>
      </c>
      <c r="C17" s="26">
        <v>125285.53</v>
      </c>
      <c r="D17" s="26">
        <v>130790.96</v>
      </c>
      <c r="E17" s="26">
        <v>122265.61</v>
      </c>
      <c r="F17" s="26">
        <v>131215.41</v>
      </c>
      <c r="G17" s="26">
        <v>127161.97</v>
      </c>
      <c r="H17" s="26">
        <v>124750.12</v>
      </c>
      <c r="I17" s="26">
        <v>127926.25</v>
      </c>
      <c r="J17" s="26">
        <v>109578.49</v>
      </c>
      <c r="K17" s="26">
        <v>110899.66</v>
      </c>
      <c r="L17" s="26">
        <v>106662.32</v>
      </c>
      <c r="M17" s="26">
        <v>124774.22</v>
      </c>
      <c r="N17" s="26">
        <v>1463524.95</v>
      </c>
      <c r="O17" s="20">
        <f t="shared" ref="O17:O55" si="1">+AD17</f>
        <v>0</v>
      </c>
      <c r="P17" s="20">
        <f t="shared" ref="P17:P55" si="2">+N17+O17</f>
        <v>1463524.95</v>
      </c>
      <c r="Q17" s="20">
        <f t="shared" ref="Q17:Q55" si="3">+AJ17</f>
        <v>28749.542876803316</v>
      </c>
      <c r="R17" s="20">
        <f t="shared" ref="R17:R55" si="4">+Q17+P17</f>
        <v>1492274.4928768033</v>
      </c>
      <c r="S17" s="20"/>
      <c r="T17" s="20">
        <f t="shared" ref="T17:T55" si="5">+R17+S17</f>
        <v>1492274.4928768033</v>
      </c>
      <c r="U17" s="20"/>
      <c r="V17" s="20"/>
      <c r="W17" s="20"/>
      <c r="X17" s="20"/>
      <c r="Y17" s="20"/>
      <c r="Z17" s="20"/>
      <c r="AA17" s="20"/>
      <c r="AB17" s="20"/>
      <c r="AC17" s="20"/>
      <c r="AD17" s="20">
        <f t="shared" ref="AD17:AD55" si="6">SUM(V17:AC17)</f>
        <v>0</v>
      </c>
      <c r="AE17" s="20"/>
      <c r="AF17" s="20">
        <f>+[1]Disposal!O25</f>
        <v>28749.542876803316</v>
      </c>
      <c r="AG17" s="20"/>
      <c r="AH17" s="20"/>
      <c r="AI17" s="20"/>
      <c r="AJ17" s="20">
        <f>SUM(AF17:AI17)</f>
        <v>28749.542876803316</v>
      </c>
      <c r="AK17" s="20"/>
      <c r="AL17" s="20"/>
      <c r="AM17" s="20"/>
    </row>
    <row r="18" spans="1:39" x14ac:dyDescent="0.2">
      <c r="A18" s="18" t="s">
        <v>53</v>
      </c>
      <c r="B18" s="26">
        <v>15166.12</v>
      </c>
      <c r="C18" s="26">
        <v>15979.11</v>
      </c>
      <c r="D18" s="26">
        <v>16008.65</v>
      </c>
      <c r="E18" s="26">
        <v>13543.78</v>
      </c>
      <c r="F18" s="26">
        <v>11683.8</v>
      </c>
      <c r="G18" s="26">
        <v>17368.53</v>
      </c>
      <c r="H18" s="26">
        <v>15773.01</v>
      </c>
      <c r="I18" s="26">
        <v>14443.53</v>
      </c>
      <c r="J18" s="26">
        <v>18973.93</v>
      </c>
      <c r="K18" s="26">
        <v>24955.88</v>
      </c>
      <c r="L18" s="26">
        <v>16096.31</v>
      </c>
      <c r="M18" s="26">
        <v>19510.96</v>
      </c>
      <c r="N18" s="26">
        <v>199503.61</v>
      </c>
      <c r="O18" s="20">
        <f t="shared" si="1"/>
        <v>0</v>
      </c>
      <c r="P18" s="20">
        <f t="shared" si="2"/>
        <v>199503.61</v>
      </c>
      <c r="Q18" s="20">
        <f t="shared" si="3"/>
        <v>1818.9032852838741</v>
      </c>
      <c r="R18" s="20">
        <f t="shared" si="4"/>
        <v>201322.51328528387</v>
      </c>
      <c r="S18" s="20"/>
      <c r="T18" s="20">
        <f t="shared" si="5"/>
        <v>201322.51328528387</v>
      </c>
      <c r="U18" s="20"/>
      <c r="V18" s="20"/>
      <c r="W18" s="20"/>
      <c r="X18" s="20"/>
      <c r="Y18" s="20"/>
      <c r="Z18" s="20"/>
      <c r="AA18" s="20"/>
      <c r="AB18" s="20"/>
      <c r="AC18" s="20"/>
      <c r="AD18" s="20">
        <f t="shared" si="6"/>
        <v>0</v>
      </c>
      <c r="AE18" s="20"/>
      <c r="AF18" s="20"/>
      <c r="AG18" s="20"/>
      <c r="AH18" s="20">
        <f>+[1]Payroll!I64+[1]Payroll!J64</f>
        <v>1559.9147485741887</v>
      </c>
      <c r="AI18" s="20">
        <f>+[1]Medical!T9</f>
        <v>258.98853670968538</v>
      </c>
      <c r="AJ18" s="20">
        <f>SUM(AF18:AI18)</f>
        <v>1818.9032852838741</v>
      </c>
      <c r="AK18" s="20"/>
      <c r="AL18" s="20"/>
      <c r="AM18" s="20"/>
    </row>
    <row r="19" spans="1:39" x14ac:dyDescent="0.2">
      <c r="A19" s="18" t="s">
        <v>54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2588</v>
      </c>
      <c r="K19" s="26">
        <v>0</v>
      </c>
      <c r="L19" s="26">
        <v>0</v>
      </c>
      <c r="M19" s="26">
        <v>0</v>
      </c>
      <c r="N19" s="26">
        <v>2588</v>
      </c>
      <c r="O19" s="20">
        <f t="shared" si="1"/>
        <v>0</v>
      </c>
      <c r="P19" s="20">
        <f t="shared" si="2"/>
        <v>2588</v>
      </c>
      <c r="Q19" s="20">
        <f t="shared" si="3"/>
        <v>0</v>
      </c>
      <c r="R19" s="20">
        <f t="shared" si="4"/>
        <v>2588</v>
      </c>
      <c r="S19" s="20"/>
      <c r="T19" s="20">
        <f t="shared" si="5"/>
        <v>2588</v>
      </c>
      <c r="U19" s="20"/>
      <c r="V19" s="20"/>
      <c r="W19" s="20"/>
      <c r="X19" s="20"/>
      <c r="Y19" s="20"/>
      <c r="Z19" s="20"/>
      <c r="AA19" s="20"/>
      <c r="AB19" s="20"/>
      <c r="AC19" s="20"/>
      <c r="AD19" s="20">
        <f t="shared" si="6"/>
        <v>0</v>
      </c>
      <c r="AE19" s="20"/>
      <c r="AF19" s="20"/>
      <c r="AG19" s="20"/>
      <c r="AH19" s="20"/>
      <c r="AI19" s="20"/>
      <c r="AJ19" s="20">
        <f>SUM(AF19:AI19)</f>
        <v>0</v>
      </c>
      <c r="AK19" s="20"/>
      <c r="AL19" s="20"/>
      <c r="AM19" s="20"/>
    </row>
    <row r="20" spans="1:39" x14ac:dyDescent="0.2">
      <c r="A20" s="18" t="s">
        <v>55</v>
      </c>
      <c r="B20" s="26">
        <v>11576.09</v>
      </c>
      <c r="C20" s="26">
        <v>20241.810000000001</v>
      </c>
      <c r="D20" s="26">
        <v>16375.91</v>
      </c>
      <c r="E20" s="26">
        <v>9862.31</v>
      </c>
      <c r="F20" s="26">
        <v>8995.34</v>
      </c>
      <c r="G20" s="26">
        <v>26417.82</v>
      </c>
      <c r="H20" s="26">
        <v>9048.2199999999993</v>
      </c>
      <c r="I20" s="26">
        <v>22119.26</v>
      </c>
      <c r="J20" s="26">
        <v>23751.200000000001</v>
      </c>
      <c r="K20" s="26">
        <v>16690.52</v>
      </c>
      <c r="L20" s="26">
        <v>16292.05</v>
      </c>
      <c r="M20" s="26">
        <v>26741.13</v>
      </c>
      <c r="N20" s="26">
        <v>208111.66</v>
      </c>
      <c r="O20" s="20">
        <f t="shared" si="1"/>
        <v>0</v>
      </c>
      <c r="P20" s="20">
        <f t="shared" si="2"/>
        <v>208111.66</v>
      </c>
      <c r="Q20" s="20">
        <f t="shared" si="3"/>
        <v>0</v>
      </c>
      <c r="R20" s="20">
        <f t="shared" si="4"/>
        <v>208111.66</v>
      </c>
      <c r="S20" s="20"/>
      <c r="T20" s="20">
        <f t="shared" si="5"/>
        <v>208111.66</v>
      </c>
      <c r="U20" s="20"/>
      <c r="V20" s="20"/>
      <c r="W20" s="20"/>
      <c r="X20" s="20"/>
      <c r="Y20" s="20"/>
      <c r="Z20" s="20"/>
      <c r="AA20" s="20"/>
      <c r="AB20" s="20"/>
      <c r="AC20" s="20"/>
      <c r="AD20" s="20">
        <f t="shared" si="6"/>
        <v>0</v>
      </c>
      <c r="AE20" s="20"/>
      <c r="AF20" s="20"/>
      <c r="AG20" s="20"/>
      <c r="AH20" s="20"/>
      <c r="AI20" s="20"/>
      <c r="AJ20" s="20">
        <f>SUM(AF20:AI20)</f>
        <v>0</v>
      </c>
      <c r="AK20" s="20"/>
      <c r="AL20" s="20"/>
      <c r="AM20" s="20"/>
    </row>
    <row r="21" spans="1:39" x14ac:dyDescent="0.2">
      <c r="A21" s="18" t="s">
        <v>56</v>
      </c>
      <c r="B21" s="26">
        <v>2790.6</v>
      </c>
      <c r="C21" s="26">
        <v>3222.28</v>
      </c>
      <c r="D21" s="26">
        <v>5359.2</v>
      </c>
      <c r="E21" s="26">
        <v>6828.26</v>
      </c>
      <c r="F21" s="26">
        <v>9283.69</v>
      </c>
      <c r="G21" s="26">
        <v>2957.05</v>
      </c>
      <c r="H21" s="26">
        <v>6231.58</v>
      </c>
      <c r="I21" s="26">
        <v>5112.5600000000004</v>
      </c>
      <c r="J21" s="26">
        <v>6178.33</v>
      </c>
      <c r="K21" s="26">
        <v>3343.57</v>
      </c>
      <c r="L21" s="26">
        <v>4157.12</v>
      </c>
      <c r="M21" s="26">
        <v>2687.46</v>
      </c>
      <c r="N21" s="26">
        <v>58151.7</v>
      </c>
      <c r="O21" s="20">
        <f t="shared" si="1"/>
        <v>0</v>
      </c>
      <c r="P21" s="20">
        <f t="shared" si="2"/>
        <v>58151.7</v>
      </c>
      <c r="Q21" s="20">
        <f t="shared" si="3"/>
        <v>0</v>
      </c>
      <c r="R21" s="20">
        <f t="shared" si="4"/>
        <v>58151.7</v>
      </c>
      <c r="S21" s="20"/>
      <c r="T21" s="20">
        <f t="shared" si="5"/>
        <v>58151.7</v>
      </c>
      <c r="U21" s="20"/>
      <c r="V21" s="20"/>
      <c r="W21" s="20"/>
      <c r="X21" s="20"/>
      <c r="Y21" s="20"/>
      <c r="Z21" s="20"/>
      <c r="AA21" s="20"/>
      <c r="AB21" s="20"/>
      <c r="AC21" s="20"/>
      <c r="AD21" s="20">
        <f t="shared" si="6"/>
        <v>0</v>
      </c>
      <c r="AE21" s="20"/>
      <c r="AF21" s="20"/>
      <c r="AG21" s="20"/>
      <c r="AH21" s="20"/>
      <c r="AI21" s="20"/>
      <c r="AJ21" s="20">
        <f>SUM(AF21:AI21)</f>
        <v>0</v>
      </c>
      <c r="AK21" s="20"/>
      <c r="AL21" s="20"/>
      <c r="AM21" s="20"/>
    </row>
    <row r="22" spans="1:39" x14ac:dyDescent="0.2">
      <c r="A22" s="18" t="s">
        <v>57</v>
      </c>
      <c r="B22" s="26">
        <v>7027.1</v>
      </c>
      <c r="C22" s="26">
        <v>2631.15</v>
      </c>
      <c r="D22" s="26">
        <v>4791.79</v>
      </c>
      <c r="E22" s="26">
        <v>2773.26</v>
      </c>
      <c r="F22" s="26">
        <v>3411.06</v>
      </c>
      <c r="G22" s="26">
        <v>2657.02</v>
      </c>
      <c r="H22" s="26">
        <v>6409.54</v>
      </c>
      <c r="I22" s="26">
        <v>4308.38</v>
      </c>
      <c r="J22" s="26">
        <v>8165.79</v>
      </c>
      <c r="K22" s="26">
        <v>6948.59</v>
      </c>
      <c r="L22" s="26">
        <v>3672.98</v>
      </c>
      <c r="M22" s="26">
        <v>4997.6400000000003</v>
      </c>
      <c r="N22" s="26">
        <v>57794.3</v>
      </c>
      <c r="O22" s="20">
        <f t="shared" si="1"/>
        <v>0</v>
      </c>
      <c r="P22" s="20">
        <f t="shared" si="2"/>
        <v>57794.3</v>
      </c>
      <c r="Q22" s="20">
        <f t="shared" si="3"/>
        <v>0</v>
      </c>
      <c r="R22" s="20">
        <f t="shared" si="4"/>
        <v>57794.3</v>
      </c>
      <c r="S22" s="20"/>
      <c r="T22" s="20">
        <f t="shared" si="5"/>
        <v>57794.3</v>
      </c>
      <c r="U22" s="20"/>
      <c r="V22" s="20"/>
      <c r="W22" s="20"/>
      <c r="X22" s="20"/>
      <c r="Y22" s="20"/>
      <c r="Z22" s="20"/>
      <c r="AA22" s="20"/>
      <c r="AB22" s="20"/>
      <c r="AC22" s="20"/>
      <c r="AD22" s="20">
        <f t="shared" si="6"/>
        <v>0</v>
      </c>
      <c r="AE22" s="20"/>
      <c r="AF22" s="20"/>
      <c r="AG22" s="20"/>
      <c r="AH22" s="20"/>
      <c r="AI22" s="20"/>
      <c r="AJ22" s="20">
        <f>SUM(AF22:AI22)</f>
        <v>0</v>
      </c>
      <c r="AK22" s="20"/>
      <c r="AL22" s="20"/>
      <c r="AM22" s="20"/>
    </row>
    <row r="23" spans="1:39" x14ac:dyDescent="0.2">
      <c r="A23" s="18" t="s">
        <v>58</v>
      </c>
      <c r="B23" s="26">
        <v>7733.89</v>
      </c>
      <c r="C23" s="26">
        <v>8686.5300000000007</v>
      </c>
      <c r="D23" s="26">
        <v>7977.46</v>
      </c>
      <c r="E23" s="26">
        <v>7266.58</v>
      </c>
      <c r="F23" s="26">
        <v>8943.9</v>
      </c>
      <c r="G23" s="26">
        <v>8552.57</v>
      </c>
      <c r="H23" s="26">
        <v>6687.28</v>
      </c>
      <c r="I23" s="26">
        <v>9339.9699999999993</v>
      </c>
      <c r="J23" s="26">
        <v>7437.5</v>
      </c>
      <c r="K23" s="26">
        <v>8375.5300000000007</v>
      </c>
      <c r="L23" s="26">
        <v>7299.51</v>
      </c>
      <c r="M23" s="26">
        <v>9034.7199999999993</v>
      </c>
      <c r="N23" s="26">
        <v>97335.44</v>
      </c>
      <c r="O23" s="20">
        <f t="shared" si="1"/>
        <v>0</v>
      </c>
      <c r="P23" s="20">
        <f t="shared" si="2"/>
        <v>97335.44</v>
      </c>
      <c r="Q23" s="20">
        <f t="shared" si="3"/>
        <v>1669.5824069195378</v>
      </c>
      <c r="R23" s="20">
        <f t="shared" si="4"/>
        <v>99005.022406919539</v>
      </c>
      <c r="S23" s="20"/>
      <c r="T23" s="20">
        <f t="shared" si="5"/>
        <v>99005.022406919539</v>
      </c>
      <c r="U23" s="20"/>
      <c r="V23" s="20"/>
      <c r="W23" s="20"/>
      <c r="X23" s="20"/>
      <c r="Y23" s="20"/>
      <c r="Z23" s="20"/>
      <c r="AA23" s="20"/>
      <c r="AB23" s="20"/>
      <c r="AC23" s="20"/>
      <c r="AD23" s="20">
        <f t="shared" si="6"/>
        <v>0</v>
      </c>
      <c r="AE23" s="20"/>
      <c r="AF23" s="20"/>
      <c r="AG23" s="20"/>
      <c r="AH23" s="20">
        <f>+[1]Payroll!I12</f>
        <v>1669.5824069195378</v>
      </c>
      <c r="AI23" s="20"/>
      <c r="AJ23" s="20">
        <f>SUM(AF23:AI23)</f>
        <v>1669.5824069195378</v>
      </c>
      <c r="AK23" s="20"/>
      <c r="AL23" s="20"/>
      <c r="AM23" s="20"/>
    </row>
    <row r="24" spans="1:39" x14ac:dyDescent="0.2">
      <c r="A24" s="18" t="s">
        <v>59</v>
      </c>
      <c r="B24" s="26">
        <v>0</v>
      </c>
      <c r="C24" s="26">
        <v>0</v>
      </c>
      <c r="D24" s="26">
        <v>0</v>
      </c>
      <c r="E24" s="26">
        <v>0</v>
      </c>
      <c r="F24" s="26">
        <v>2097.6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2097.6</v>
      </c>
      <c r="O24" s="20">
        <f t="shared" si="1"/>
        <v>0</v>
      </c>
      <c r="P24" s="20">
        <f t="shared" si="2"/>
        <v>2097.6</v>
      </c>
      <c r="Q24" s="20">
        <f t="shared" si="3"/>
        <v>0</v>
      </c>
      <c r="R24" s="20">
        <f t="shared" si="4"/>
        <v>2097.6</v>
      </c>
      <c r="S24" s="20"/>
      <c r="T24" s="20">
        <f t="shared" si="5"/>
        <v>2097.6</v>
      </c>
      <c r="U24" s="20"/>
      <c r="V24" s="20"/>
      <c r="W24" s="20"/>
      <c r="X24" s="20"/>
      <c r="Y24" s="20"/>
      <c r="Z24" s="20"/>
      <c r="AA24" s="20"/>
      <c r="AB24" s="20"/>
      <c r="AC24" s="20"/>
      <c r="AD24" s="20">
        <f t="shared" si="6"/>
        <v>0</v>
      </c>
      <c r="AE24" s="20"/>
      <c r="AF24" s="20"/>
      <c r="AG24" s="20"/>
      <c r="AH24" s="20"/>
      <c r="AI24" s="20"/>
      <c r="AJ24" s="20">
        <f>SUM(AF24:AI24)</f>
        <v>0</v>
      </c>
      <c r="AK24" s="20"/>
      <c r="AL24" s="20"/>
      <c r="AM24" s="20"/>
    </row>
    <row r="25" spans="1:39" x14ac:dyDescent="0.2">
      <c r="A25" s="18" t="s">
        <v>60</v>
      </c>
      <c r="B25" s="26">
        <v>818.45</v>
      </c>
      <c r="C25" s="26">
        <v>798.96</v>
      </c>
      <c r="D25" s="26">
        <v>874.57</v>
      </c>
      <c r="E25" s="26">
        <v>814.68</v>
      </c>
      <c r="F25" s="26">
        <v>770.26</v>
      </c>
      <c r="G25" s="26">
        <v>988.36</v>
      </c>
      <c r="H25" s="26">
        <v>727.38</v>
      </c>
      <c r="I25" s="26">
        <v>1185.6099999999999</v>
      </c>
      <c r="J25" s="26">
        <v>980.31</v>
      </c>
      <c r="K25" s="26">
        <v>591.64</v>
      </c>
      <c r="L25" s="26">
        <v>852.89</v>
      </c>
      <c r="M25" s="26">
        <v>968.1</v>
      </c>
      <c r="N25" s="26">
        <v>10371.209999999999</v>
      </c>
      <c r="O25" s="20">
        <f t="shared" si="1"/>
        <v>0</v>
      </c>
      <c r="P25" s="20">
        <f t="shared" si="2"/>
        <v>10371.209999999999</v>
      </c>
      <c r="Q25" s="20">
        <f t="shared" si="3"/>
        <v>391.0419</v>
      </c>
      <c r="R25" s="20">
        <f t="shared" si="4"/>
        <v>10762.251899999999</v>
      </c>
      <c r="S25" s="20"/>
      <c r="T25" s="20">
        <f t="shared" si="5"/>
        <v>10762.251899999999</v>
      </c>
      <c r="U25" s="20"/>
      <c r="V25" s="20"/>
      <c r="W25" s="20"/>
      <c r="X25" s="20"/>
      <c r="Y25" s="20"/>
      <c r="Z25" s="20"/>
      <c r="AA25" s="20"/>
      <c r="AB25" s="20"/>
      <c r="AC25" s="20"/>
      <c r="AD25" s="20">
        <f t="shared" si="6"/>
        <v>0</v>
      </c>
      <c r="AE25" s="20"/>
      <c r="AF25" s="20"/>
      <c r="AG25" s="20"/>
      <c r="AH25" s="20"/>
      <c r="AI25" s="20">
        <f>+[1]Medical!T5</f>
        <v>391.0419</v>
      </c>
      <c r="AJ25" s="20">
        <f>SUM(AF25:AI25)</f>
        <v>391.0419</v>
      </c>
      <c r="AK25" s="20"/>
      <c r="AL25" s="20"/>
      <c r="AM25" s="20"/>
    </row>
    <row r="26" spans="1:39" x14ac:dyDescent="0.2">
      <c r="A26" s="18" t="s">
        <v>61</v>
      </c>
      <c r="B26" s="26">
        <v>1919.09</v>
      </c>
      <c r="C26" s="26">
        <v>1494.4</v>
      </c>
      <c r="D26" s="26">
        <v>1415.3</v>
      </c>
      <c r="E26" s="26">
        <v>1344.63</v>
      </c>
      <c r="F26" s="26">
        <v>1104.3699999999999</v>
      </c>
      <c r="G26" s="26">
        <v>2083.6999999999998</v>
      </c>
      <c r="H26" s="26">
        <v>1312.38</v>
      </c>
      <c r="I26" s="26">
        <v>1465.26</v>
      </c>
      <c r="J26" s="26">
        <v>1245.8900000000001</v>
      </c>
      <c r="K26" s="26">
        <v>1486.14</v>
      </c>
      <c r="L26" s="26">
        <v>1544.98</v>
      </c>
      <c r="M26" s="26">
        <v>2257.4699999999998</v>
      </c>
      <c r="N26" s="26">
        <v>18673.61</v>
      </c>
      <c r="O26" s="20">
        <f t="shared" si="1"/>
        <v>0</v>
      </c>
      <c r="P26" s="20">
        <f t="shared" si="2"/>
        <v>18673.61</v>
      </c>
      <c r="Q26" s="20">
        <f t="shared" si="3"/>
        <v>127.72305412934463</v>
      </c>
      <c r="R26" s="20">
        <f t="shared" si="4"/>
        <v>18801.333054129344</v>
      </c>
      <c r="S26" s="20"/>
      <c r="T26" s="20">
        <f t="shared" si="5"/>
        <v>18801.333054129344</v>
      </c>
      <c r="U26" s="20"/>
      <c r="V26" s="20"/>
      <c r="W26" s="20"/>
      <c r="X26" s="20"/>
      <c r="Y26" s="20"/>
      <c r="Z26" s="20"/>
      <c r="AA26" s="20"/>
      <c r="AB26" s="20"/>
      <c r="AC26" s="20"/>
      <c r="AD26" s="20">
        <f t="shared" si="6"/>
        <v>0</v>
      </c>
      <c r="AE26" s="20"/>
      <c r="AF26" s="20"/>
      <c r="AG26" s="20"/>
      <c r="AH26" s="20">
        <f>+[1]Payroll!J12</f>
        <v>127.72305412934463</v>
      </c>
      <c r="AI26" s="20"/>
      <c r="AJ26" s="20">
        <f>SUM(AF26:AI26)</f>
        <v>127.72305412934463</v>
      </c>
      <c r="AK26" s="20"/>
      <c r="AL26" s="20"/>
      <c r="AM26" s="20"/>
    </row>
    <row r="27" spans="1:39" x14ac:dyDescent="0.2">
      <c r="A27" s="18" t="s">
        <v>62</v>
      </c>
      <c r="B27" s="26">
        <v>44449.91</v>
      </c>
      <c r="C27" s="26">
        <v>41078.730000000003</v>
      </c>
      <c r="D27" s="26">
        <v>36512.68</v>
      </c>
      <c r="E27" s="26">
        <v>42808.84</v>
      </c>
      <c r="F27" s="26">
        <v>39847.699999999997</v>
      </c>
      <c r="G27" s="26">
        <v>47577.79</v>
      </c>
      <c r="H27" s="26">
        <v>33811.730000000003</v>
      </c>
      <c r="I27" s="26">
        <v>40239.279999999999</v>
      </c>
      <c r="J27" s="26">
        <v>38104.9</v>
      </c>
      <c r="K27" s="26">
        <v>46256.49</v>
      </c>
      <c r="L27" s="26">
        <v>39791.53</v>
      </c>
      <c r="M27" s="26">
        <v>46113.35</v>
      </c>
      <c r="N27" s="26">
        <v>496592.93</v>
      </c>
      <c r="O27" s="20">
        <f t="shared" si="1"/>
        <v>0</v>
      </c>
      <c r="P27" s="20">
        <f t="shared" si="2"/>
        <v>496592.93</v>
      </c>
      <c r="Q27" s="20">
        <f t="shared" si="3"/>
        <v>9572.574473829176</v>
      </c>
      <c r="R27" s="20">
        <f t="shared" si="4"/>
        <v>506165.50447382918</v>
      </c>
      <c r="S27" s="20"/>
      <c r="T27" s="20">
        <f t="shared" si="5"/>
        <v>506165.50447382918</v>
      </c>
      <c r="U27" s="20"/>
      <c r="V27" s="20"/>
      <c r="W27" s="20"/>
      <c r="X27" s="20"/>
      <c r="Y27" s="20"/>
      <c r="Z27" s="20"/>
      <c r="AA27" s="20"/>
      <c r="AB27" s="20"/>
      <c r="AC27" s="20"/>
      <c r="AD27" s="20">
        <f t="shared" si="6"/>
        <v>0</v>
      </c>
      <c r="AE27" s="20"/>
      <c r="AF27" s="20"/>
      <c r="AG27" s="20"/>
      <c r="AH27" s="20">
        <f>+[1]Payroll!I55+[1]Payroll!J55</f>
        <v>6824.5801522291749</v>
      </c>
      <c r="AI27" s="20">
        <f>+[1]Medical!T10</f>
        <v>2747.9943216000001</v>
      </c>
      <c r="AJ27" s="20">
        <f>SUM(AF27:AI27)</f>
        <v>9572.574473829176</v>
      </c>
      <c r="AK27" s="20"/>
      <c r="AL27" s="20"/>
      <c r="AM27" s="20"/>
    </row>
    <row r="28" spans="1:39" x14ac:dyDescent="0.2">
      <c r="A28" s="18" t="s">
        <v>63</v>
      </c>
      <c r="B28" s="26">
        <v>4722.87</v>
      </c>
      <c r="C28" s="26">
        <v>520</v>
      </c>
      <c r="D28" s="26">
        <v>130</v>
      </c>
      <c r="E28" s="26">
        <v>0</v>
      </c>
      <c r="F28" s="26">
        <v>0</v>
      </c>
      <c r="G28" s="26">
        <v>0</v>
      </c>
      <c r="H28" s="26">
        <v>0</v>
      </c>
      <c r="I28" s="26">
        <v>130</v>
      </c>
      <c r="J28" s="26">
        <v>3849.06</v>
      </c>
      <c r="K28" s="26">
        <v>2476.63</v>
      </c>
      <c r="L28" s="26">
        <v>0</v>
      </c>
      <c r="M28" s="26">
        <v>0</v>
      </c>
      <c r="N28" s="26">
        <v>11828.56</v>
      </c>
      <c r="O28" s="20">
        <f t="shared" si="1"/>
        <v>0</v>
      </c>
      <c r="P28" s="20">
        <f t="shared" si="2"/>
        <v>11828.56</v>
      </c>
      <c r="Q28" s="20">
        <f t="shared" si="3"/>
        <v>0</v>
      </c>
      <c r="R28" s="20">
        <f t="shared" si="4"/>
        <v>11828.56</v>
      </c>
      <c r="S28" s="20"/>
      <c r="T28" s="20">
        <f t="shared" si="5"/>
        <v>11828.56</v>
      </c>
      <c r="U28" s="20"/>
      <c r="V28" s="20"/>
      <c r="W28" s="20"/>
      <c r="X28" s="20"/>
      <c r="Y28" s="20"/>
      <c r="Z28" s="20"/>
      <c r="AA28" s="20"/>
      <c r="AB28" s="20"/>
      <c r="AC28" s="20"/>
      <c r="AD28" s="20">
        <f t="shared" si="6"/>
        <v>0</v>
      </c>
      <c r="AE28" s="20"/>
      <c r="AF28" s="20"/>
      <c r="AG28" s="20"/>
      <c r="AH28" s="20"/>
      <c r="AI28" s="20"/>
      <c r="AJ28" s="20">
        <f>SUM(AF28:AI28)</f>
        <v>0</v>
      </c>
      <c r="AK28" s="20"/>
      <c r="AL28" s="20"/>
      <c r="AM28" s="20"/>
    </row>
    <row r="29" spans="1:39" x14ac:dyDescent="0.2">
      <c r="A29" s="18" t="s">
        <v>64</v>
      </c>
      <c r="B29" s="26">
        <v>14363.06</v>
      </c>
      <c r="C29" s="26">
        <v>15890.44</v>
      </c>
      <c r="D29" s="26">
        <v>17198.32</v>
      </c>
      <c r="E29" s="26">
        <v>15390.92</v>
      </c>
      <c r="F29" s="26">
        <v>19217.21</v>
      </c>
      <c r="G29" s="26">
        <v>17322.25</v>
      </c>
      <c r="H29" s="26">
        <v>14531.17</v>
      </c>
      <c r="I29" s="26">
        <v>17072.099999999999</v>
      </c>
      <c r="J29" s="26">
        <v>16694.98</v>
      </c>
      <c r="K29" s="26">
        <v>17327.650000000001</v>
      </c>
      <c r="L29" s="26">
        <v>15238.28</v>
      </c>
      <c r="M29" s="26">
        <v>17642.32</v>
      </c>
      <c r="N29" s="26">
        <v>197888.7</v>
      </c>
      <c r="O29" s="20">
        <f t="shared" si="1"/>
        <v>0</v>
      </c>
      <c r="P29" s="20">
        <f t="shared" si="2"/>
        <v>197888.7</v>
      </c>
      <c r="Q29" s="20">
        <f t="shared" si="3"/>
        <v>0</v>
      </c>
      <c r="R29" s="20">
        <f t="shared" si="4"/>
        <v>197888.7</v>
      </c>
      <c r="S29" s="20"/>
      <c r="T29" s="20">
        <f t="shared" si="5"/>
        <v>197888.7</v>
      </c>
      <c r="U29" s="20"/>
      <c r="V29" s="20"/>
      <c r="W29" s="20"/>
      <c r="X29" s="20"/>
      <c r="Y29" s="20"/>
      <c r="Z29" s="20"/>
      <c r="AA29" s="20"/>
      <c r="AB29" s="20"/>
      <c r="AC29" s="20"/>
      <c r="AD29" s="20">
        <f t="shared" si="6"/>
        <v>0</v>
      </c>
      <c r="AE29" s="20"/>
      <c r="AF29" s="20"/>
      <c r="AG29" s="20"/>
      <c r="AH29" s="20"/>
      <c r="AI29" s="20"/>
      <c r="AJ29" s="20">
        <f>SUM(AF29:AI29)</f>
        <v>0</v>
      </c>
      <c r="AK29" s="20"/>
      <c r="AL29" s="20"/>
      <c r="AM29" s="20"/>
    </row>
    <row r="30" spans="1:39" x14ac:dyDescent="0.2">
      <c r="A30" s="18" t="s">
        <v>65</v>
      </c>
      <c r="B30" s="26">
        <v>1974.35</v>
      </c>
      <c r="C30" s="26">
        <v>1974.35</v>
      </c>
      <c r="D30" s="26">
        <v>1974.35</v>
      </c>
      <c r="E30" s="26">
        <v>1974.35</v>
      </c>
      <c r="F30" s="26">
        <v>1974.35</v>
      </c>
      <c r="G30" s="26">
        <v>1994.75</v>
      </c>
      <c r="H30" s="26">
        <v>2274.61</v>
      </c>
      <c r="I30" s="26">
        <v>2124.5</v>
      </c>
      <c r="J30" s="26">
        <v>2124.5</v>
      </c>
      <c r="K30" s="26">
        <v>2124.5</v>
      </c>
      <c r="L30" s="26">
        <v>3200.5</v>
      </c>
      <c r="M30" s="26">
        <v>2124.5</v>
      </c>
      <c r="N30" s="26">
        <v>25839.61</v>
      </c>
      <c r="O30" s="20">
        <f t="shared" si="1"/>
        <v>0</v>
      </c>
      <c r="P30" s="20">
        <f t="shared" si="2"/>
        <v>25839.61</v>
      </c>
      <c r="Q30" s="20">
        <f t="shared" si="3"/>
        <v>0</v>
      </c>
      <c r="R30" s="20">
        <f t="shared" si="4"/>
        <v>25839.61</v>
      </c>
      <c r="S30" s="20"/>
      <c r="T30" s="20">
        <f t="shared" si="5"/>
        <v>25839.61</v>
      </c>
      <c r="U30" s="20"/>
      <c r="V30" s="20"/>
      <c r="W30" s="20"/>
      <c r="X30" s="20"/>
      <c r="Y30" s="20"/>
      <c r="Z30" s="20"/>
      <c r="AA30" s="20"/>
      <c r="AB30" s="20"/>
      <c r="AC30" s="20"/>
      <c r="AD30" s="20">
        <f t="shared" si="6"/>
        <v>0</v>
      </c>
      <c r="AE30" s="20"/>
      <c r="AF30" s="20"/>
      <c r="AG30" s="20"/>
      <c r="AH30" s="20"/>
      <c r="AI30" s="20"/>
      <c r="AJ30" s="20">
        <f>SUM(AF30:AI30)</f>
        <v>0</v>
      </c>
      <c r="AK30" s="20"/>
      <c r="AL30" s="20"/>
      <c r="AM30" s="20"/>
    </row>
    <row r="31" spans="1:39" x14ac:dyDescent="0.2">
      <c r="A31" s="18" t="s">
        <v>66</v>
      </c>
      <c r="B31" s="26">
        <v>1453.76</v>
      </c>
      <c r="C31" s="26">
        <v>1544.56</v>
      </c>
      <c r="D31" s="26">
        <v>1778.6</v>
      </c>
      <c r="E31" s="26">
        <v>1742.86</v>
      </c>
      <c r="F31" s="26">
        <v>1783.74</v>
      </c>
      <c r="G31" s="26">
        <v>1788.09</v>
      </c>
      <c r="H31" s="26">
        <v>1923.87</v>
      </c>
      <c r="I31" s="26">
        <v>1773.84</v>
      </c>
      <c r="J31" s="26">
        <v>1848.9</v>
      </c>
      <c r="K31" s="26">
        <v>2602.63</v>
      </c>
      <c r="L31" s="26">
        <v>1987.06</v>
      </c>
      <c r="M31" s="26">
        <v>1987.06</v>
      </c>
      <c r="N31" s="26">
        <v>22214.97</v>
      </c>
      <c r="O31" s="20">
        <f t="shared" si="1"/>
        <v>0</v>
      </c>
      <c r="P31" s="20">
        <f t="shared" si="2"/>
        <v>22214.97</v>
      </c>
      <c r="Q31" s="20">
        <f t="shared" si="3"/>
        <v>0</v>
      </c>
      <c r="R31" s="20">
        <f t="shared" si="4"/>
        <v>22214.97</v>
      </c>
      <c r="S31" s="20"/>
      <c r="T31" s="20">
        <f t="shared" si="5"/>
        <v>22214.97</v>
      </c>
      <c r="U31" s="20"/>
      <c r="V31" s="20"/>
      <c r="W31" s="20"/>
      <c r="X31" s="20"/>
      <c r="Y31" s="20"/>
      <c r="Z31" s="20"/>
      <c r="AA31" s="20"/>
      <c r="AB31" s="20"/>
      <c r="AC31" s="20"/>
      <c r="AD31" s="20">
        <f t="shared" si="6"/>
        <v>0</v>
      </c>
      <c r="AE31" s="20"/>
      <c r="AF31" s="20"/>
      <c r="AG31" s="20"/>
      <c r="AH31" s="20"/>
      <c r="AI31" s="20"/>
      <c r="AJ31" s="20">
        <f>SUM(AF31:AI31)</f>
        <v>0</v>
      </c>
      <c r="AK31" s="20"/>
      <c r="AL31" s="20"/>
      <c r="AM31" s="20"/>
    </row>
    <row r="32" spans="1:39" x14ac:dyDescent="0.2">
      <c r="A32" s="18" t="s">
        <v>67</v>
      </c>
      <c r="B32" s="26">
        <v>277.19</v>
      </c>
      <c r="C32" s="26">
        <v>0</v>
      </c>
      <c r="D32" s="26">
        <v>648.6</v>
      </c>
      <c r="E32" s="26">
        <v>1486.38</v>
      </c>
      <c r="F32" s="26">
        <v>0</v>
      </c>
      <c r="G32" s="26">
        <v>0</v>
      </c>
      <c r="H32" s="26">
        <v>0</v>
      </c>
      <c r="I32" s="26">
        <v>3481.4</v>
      </c>
      <c r="J32" s="26">
        <v>0</v>
      </c>
      <c r="K32" s="26">
        <v>111.57</v>
      </c>
      <c r="L32" s="26">
        <v>4426.2700000000004</v>
      </c>
      <c r="M32" s="26">
        <v>0</v>
      </c>
      <c r="N32" s="26">
        <v>10431.41</v>
      </c>
      <c r="O32" s="20">
        <f t="shared" si="1"/>
        <v>0</v>
      </c>
      <c r="P32" s="20">
        <f t="shared" si="2"/>
        <v>10431.41</v>
      </c>
      <c r="Q32" s="20">
        <f t="shared" si="3"/>
        <v>0</v>
      </c>
      <c r="R32" s="20">
        <f t="shared" si="4"/>
        <v>10431.41</v>
      </c>
      <c r="S32" s="20"/>
      <c r="T32" s="20">
        <f t="shared" si="5"/>
        <v>10431.41</v>
      </c>
      <c r="U32" s="20"/>
      <c r="V32" s="20"/>
      <c r="W32" s="20"/>
      <c r="X32" s="20"/>
      <c r="Y32" s="20"/>
      <c r="Z32" s="20"/>
      <c r="AA32" s="20"/>
      <c r="AB32" s="20"/>
      <c r="AC32" s="20"/>
      <c r="AD32" s="20">
        <f t="shared" si="6"/>
        <v>0</v>
      </c>
      <c r="AE32" s="20"/>
      <c r="AF32" s="20"/>
      <c r="AG32" s="20"/>
      <c r="AH32" s="20"/>
      <c r="AI32" s="20"/>
      <c r="AJ32" s="20">
        <f>SUM(AF32:AI32)</f>
        <v>0</v>
      </c>
      <c r="AK32" s="20"/>
      <c r="AL32" s="20"/>
      <c r="AM32" s="20"/>
    </row>
    <row r="33" spans="1:39" x14ac:dyDescent="0.2">
      <c r="A33" s="18" t="s">
        <v>68</v>
      </c>
      <c r="B33" s="26">
        <v>497.45</v>
      </c>
      <c r="C33" s="26">
        <v>43.5</v>
      </c>
      <c r="D33" s="26">
        <v>1502.37</v>
      </c>
      <c r="E33" s="26">
        <v>207.98</v>
      </c>
      <c r="F33" s="26">
        <v>291.45</v>
      </c>
      <c r="G33" s="26">
        <v>117.7</v>
      </c>
      <c r="H33" s="26">
        <v>-27.01</v>
      </c>
      <c r="I33" s="26">
        <v>64.510000000000005</v>
      </c>
      <c r="J33" s="26">
        <v>109.62</v>
      </c>
      <c r="K33" s="26">
        <v>33.869999999999997</v>
      </c>
      <c r="L33" s="26">
        <v>137.91999999999999</v>
      </c>
      <c r="M33" s="26">
        <v>134.38</v>
      </c>
      <c r="N33" s="26">
        <v>3113.74</v>
      </c>
      <c r="O33" s="20">
        <f t="shared" si="1"/>
        <v>0</v>
      </c>
      <c r="P33" s="20">
        <f t="shared" si="2"/>
        <v>3113.74</v>
      </c>
      <c r="Q33" s="20">
        <f t="shared" si="3"/>
        <v>0</v>
      </c>
      <c r="R33" s="20">
        <f t="shared" si="4"/>
        <v>3113.74</v>
      </c>
      <c r="S33" s="20"/>
      <c r="T33" s="20">
        <f t="shared" si="5"/>
        <v>3113.74</v>
      </c>
      <c r="U33" s="20"/>
      <c r="V33" s="20"/>
      <c r="W33" s="20"/>
      <c r="X33" s="20"/>
      <c r="Y33" s="20"/>
      <c r="Z33" s="20"/>
      <c r="AA33" s="20"/>
      <c r="AB33" s="20"/>
      <c r="AC33" s="20"/>
      <c r="AD33" s="20">
        <f t="shared" si="6"/>
        <v>0</v>
      </c>
      <c r="AE33" s="20"/>
      <c r="AF33" s="20"/>
      <c r="AG33" s="20"/>
      <c r="AH33" s="20"/>
      <c r="AI33" s="20"/>
      <c r="AJ33" s="20">
        <f>SUM(AF33:AI33)</f>
        <v>0</v>
      </c>
      <c r="AK33" s="20"/>
      <c r="AL33" s="20"/>
      <c r="AM33" s="20"/>
    </row>
    <row r="34" spans="1:39" x14ac:dyDescent="0.2">
      <c r="A34" s="18" t="s">
        <v>69</v>
      </c>
      <c r="B34" s="26">
        <v>293.72000000000003</v>
      </c>
      <c r="C34" s="26">
        <v>587.44000000000005</v>
      </c>
      <c r="D34" s="26">
        <v>587.44000000000005</v>
      </c>
      <c r="E34" s="26">
        <v>587.44000000000005</v>
      </c>
      <c r="F34" s="26">
        <v>587.44000000000005</v>
      </c>
      <c r="G34" s="26">
        <v>587.44000000000005</v>
      </c>
      <c r="H34" s="26">
        <v>587.44000000000005</v>
      </c>
      <c r="I34" s="26">
        <v>587.44000000000005</v>
      </c>
      <c r="J34" s="26">
        <v>587.46</v>
      </c>
      <c r="K34" s="26">
        <v>587.44000000000005</v>
      </c>
      <c r="L34" s="26">
        <v>587.44000000000005</v>
      </c>
      <c r="M34" s="26">
        <v>587.44000000000005</v>
      </c>
      <c r="N34" s="26">
        <v>6755.58</v>
      </c>
      <c r="O34" s="20">
        <f t="shared" si="1"/>
        <v>-6755.58</v>
      </c>
      <c r="P34" s="20">
        <f t="shared" si="2"/>
        <v>0</v>
      </c>
      <c r="Q34" s="20">
        <f t="shared" si="3"/>
        <v>0</v>
      </c>
      <c r="R34" s="20">
        <f t="shared" si="4"/>
        <v>0</v>
      </c>
      <c r="S34" s="20"/>
      <c r="T34" s="20">
        <f t="shared" si="5"/>
        <v>0</v>
      </c>
      <c r="U34" s="20"/>
      <c r="V34" s="20"/>
      <c r="W34" s="20">
        <f>-N34</f>
        <v>-6755.58</v>
      </c>
      <c r="X34" s="20"/>
      <c r="Y34" s="20"/>
      <c r="Z34" s="20"/>
      <c r="AA34" s="20"/>
      <c r="AB34" s="20"/>
      <c r="AC34" s="20"/>
      <c r="AD34" s="20">
        <f t="shared" si="6"/>
        <v>-6755.58</v>
      </c>
      <c r="AE34" s="20"/>
      <c r="AF34" s="20"/>
      <c r="AG34" s="20"/>
      <c r="AH34" s="20"/>
      <c r="AI34" s="20"/>
      <c r="AJ34" s="20">
        <f>SUM(AF34:AI34)</f>
        <v>0</v>
      </c>
      <c r="AK34" s="20"/>
      <c r="AL34" s="20"/>
      <c r="AM34" s="20"/>
    </row>
    <row r="35" spans="1:39" x14ac:dyDescent="0.2">
      <c r="A35" s="18" t="s">
        <v>70</v>
      </c>
      <c r="B35" s="26">
        <v>10790.5</v>
      </c>
      <c r="C35" s="26">
        <v>10790.5</v>
      </c>
      <c r="D35" s="26">
        <v>10886.04</v>
      </c>
      <c r="E35" s="26">
        <v>10886.04</v>
      </c>
      <c r="F35" s="26">
        <v>10886.04</v>
      </c>
      <c r="G35" s="26">
        <v>10886.04</v>
      </c>
      <c r="H35" s="26">
        <v>12003.74</v>
      </c>
      <c r="I35" s="26">
        <v>12831.04</v>
      </c>
      <c r="J35" s="26">
        <v>14626.66</v>
      </c>
      <c r="K35" s="26">
        <v>16435.72</v>
      </c>
      <c r="L35" s="26">
        <v>16519.75</v>
      </c>
      <c r="M35" s="26">
        <v>16603.78</v>
      </c>
      <c r="N35" s="26">
        <v>154145.85</v>
      </c>
      <c r="O35" s="20">
        <f t="shared" si="1"/>
        <v>-26650.003466670329</v>
      </c>
      <c r="P35" s="20">
        <f t="shared" si="2"/>
        <v>127495.84653332968</v>
      </c>
      <c r="Q35" s="20">
        <f t="shared" si="3"/>
        <v>0</v>
      </c>
      <c r="R35" s="20">
        <f t="shared" si="4"/>
        <v>127495.84653332968</v>
      </c>
      <c r="S35" s="20"/>
      <c r="T35" s="20">
        <f t="shared" si="5"/>
        <v>127495.84653332968</v>
      </c>
      <c r="U35" s="20"/>
      <c r="V35" s="20"/>
      <c r="W35" s="20">
        <f>-N35+[1]Depreciation!U180</f>
        <v>-26650.003466670329</v>
      </c>
      <c r="X35" s="20"/>
      <c r="Y35" s="20"/>
      <c r="Z35" s="20"/>
      <c r="AA35" s="20"/>
      <c r="AB35" s="20"/>
      <c r="AC35" s="20"/>
      <c r="AD35" s="20">
        <f t="shared" si="6"/>
        <v>-26650.003466670329</v>
      </c>
      <c r="AE35" s="20"/>
      <c r="AF35" s="20"/>
      <c r="AG35" s="20"/>
      <c r="AH35" s="20"/>
      <c r="AI35" s="20"/>
      <c r="AJ35" s="20">
        <f>SUM(AF35:AI35)</f>
        <v>0</v>
      </c>
      <c r="AK35" s="20"/>
      <c r="AL35" s="20"/>
      <c r="AM35" s="20"/>
    </row>
    <row r="36" spans="1:39" x14ac:dyDescent="0.2">
      <c r="A36" s="18" t="s">
        <v>71</v>
      </c>
      <c r="B36" s="26">
        <v>1475.01</v>
      </c>
      <c r="C36" s="26">
        <v>1522.73</v>
      </c>
      <c r="D36" s="26">
        <v>1522.73</v>
      </c>
      <c r="E36" s="26">
        <v>1522.73</v>
      </c>
      <c r="F36" s="26">
        <v>1614.91</v>
      </c>
      <c r="G36" s="26">
        <v>1701.33</v>
      </c>
      <c r="H36" s="26">
        <v>1701.33</v>
      </c>
      <c r="I36" s="26">
        <v>1701.33</v>
      </c>
      <c r="J36" s="26">
        <v>1701.32</v>
      </c>
      <c r="K36" s="26">
        <v>1701.96</v>
      </c>
      <c r="L36" s="26">
        <v>1858.4</v>
      </c>
      <c r="M36" s="26">
        <v>2014.84</v>
      </c>
      <c r="N36" s="26">
        <v>20038.62</v>
      </c>
      <c r="O36" s="20">
        <f t="shared" si="1"/>
        <v>-20038.62</v>
      </c>
      <c r="P36" s="20">
        <f t="shared" si="2"/>
        <v>0</v>
      </c>
      <c r="Q36" s="20">
        <f t="shared" si="3"/>
        <v>0</v>
      </c>
      <c r="R36" s="20">
        <f t="shared" si="4"/>
        <v>0</v>
      </c>
      <c r="S36" s="20"/>
      <c r="T36" s="20">
        <f t="shared" si="5"/>
        <v>0</v>
      </c>
      <c r="U36" s="20"/>
      <c r="V36" s="20"/>
      <c r="W36" s="20">
        <f>-N36</f>
        <v>-20038.62</v>
      </c>
      <c r="X36" s="20"/>
      <c r="Y36" s="20"/>
      <c r="Z36" s="20"/>
      <c r="AA36" s="20"/>
      <c r="AB36" s="20"/>
      <c r="AC36" s="20"/>
      <c r="AD36" s="20">
        <f t="shared" si="6"/>
        <v>-20038.62</v>
      </c>
      <c r="AE36" s="20"/>
      <c r="AF36" s="20"/>
      <c r="AG36" s="20"/>
      <c r="AH36" s="20"/>
      <c r="AI36" s="20"/>
      <c r="AJ36" s="20">
        <f>SUM(AF36:AI36)</f>
        <v>0</v>
      </c>
      <c r="AK36" s="20"/>
      <c r="AL36" s="20"/>
      <c r="AM36" s="20"/>
    </row>
    <row r="37" spans="1:39" x14ac:dyDescent="0.2">
      <c r="A37" s="18" t="s">
        <v>72</v>
      </c>
      <c r="B37" s="26">
        <v>1054.28</v>
      </c>
      <c r="C37" s="26">
        <v>1158.5899999999999</v>
      </c>
      <c r="D37" s="26">
        <v>1277.0999999999999</v>
      </c>
      <c r="E37" s="26">
        <v>1329.89</v>
      </c>
      <c r="F37" s="26">
        <v>1329.89</v>
      </c>
      <c r="G37" s="26">
        <v>1329.89</v>
      </c>
      <c r="H37" s="26">
        <v>1329.89</v>
      </c>
      <c r="I37" s="26">
        <v>1343.12</v>
      </c>
      <c r="J37" s="26">
        <v>1441.24</v>
      </c>
      <c r="K37" s="26">
        <v>1526.73</v>
      </c>
      <c r="L37" s="26">
        <v>1526.73</v>
      </c>
      <c r="M37" s="26">
        <v>1526.73</v>
      </c>
      <c r="N37" s="26">
        <v>16174.08</v>
      </c>
      <c r="O37" s="20">
        <f t="shared" si="1"/>
        <v>84622.113742729547</v>
      </c>
      <c r="P37" s="20">
        <f t="shared" si="2"/>
        <v>100796.19374272955</v>
      </c>
      <c r="Q37" s="20">
        <f t="shared" si="3"/>
        <v>0</v>
      </c>
      <c r="R37" s="20">
        <f t="shared" si="4"/>
        <v>100796.19374272955</v>
      </c>
      <c r="S37" s="20"/>
      <c r="T37" s="20">
        <f t="shared" si="5"/>
        <v>100796.19374272955</v>
      </c>
      <c r="U37" s="20"/>
      <c r="V37" s="20"/>
      <c r="W37" s="20">
        <f>-N37+[1]Depreciation!U181</f>
        <v>84622.113742729547</v>
      </c>
      <c r="X37" s="20"/>
      <c r="Y37" s="20"/>
      <c r="Z37" s="20"/>
      <c r="AA37" s="20"/>
      <c r="AB37" s="20"/>
      <c r="AC37" s="20"/>
      <c r="AD37" s="20">
        <f t="shared" si="6"/>
        <v>84622.113742729547</v>
      </c>
      <c r="AE37" s="20"/>
      <c r="AF37" s="20"/>
      <c r="AG37" s="20"/>
      <c r="AH37" s="20"/>
      <c r="AI37" s="20"/>
      <c r="AJ37" s="20">
        <f>SUM(AF37:AI37)</f>
        <v>0</v>
      </c>
      <c r="AK37" s="20"/>
      <c r="AL37" s="20"/>
      <c r="AM37" s="20"/>
    </row>
    <row r="38" spans="1:39" x14ac:dyDescent="0.2">
      <c r="A38" s="18" t="s">
        <v>73</v>
      </c>
      <c r="B38" s="26">
        <v>1766.77</v>
      </c>
      <c r="C38" s="26">
        <v>1766.77</v>
      </c>
      <c r="D38" s="26">
        <v>1766.77</v>
      </c>
      <c r="E38" s="26">
        <v>1766.77</v>
      </c>
      <c r="F38" s="26">
        <v>1953.66</v>
      </c>
      <c r="G38" s="26">
        <v>2128.86</v>
      </c>
      <c r="H38" s="26">
        <v>2172.41</v>
      </c>
      <c r="I38" s="26">
        <v>2213.23</v>
      </c>
      <c r="J38" s="26">
        <v>2213.1999999999998</v>
      </c>
      <c r="K38" s="26">
        <v>2215.09</v>
      </c>
      <c r="L38" s="26">
        <v>2215.09</v>
      </c>
      <c r="M38" s="26">
        <v>2215.09</v>
      </c>
      <c r="N38" s="26">
        <v>24393.71</v>
      </c>
      <c r="O38" s="20">
        <f t="shared" si="1"/>
        <v>-24393.71</v>
      </c>
      <c r="P38" s="20">
        <f t="shared" si="2"/>
        <v>0</v>
      </c>
      <c r="Q38" s="20">
        <f t="shared" si="3"/>
        <v>0</v>
      </c>
      <c r="R38" s="20">
        <f t="shared" si="4"/>
        <v>0</v>
      </c>
      <c r="S38" s="20"/>
      <c r="T38" s="20">
        <f t="shared" si="5"/>
        <v>0</v>
      </c>
      <c r="U38" s="20"/>
      <c r="V38" s="20"/>
      <c r="W38" s="20">
        <f>-N38</f>
        <v>-24393.71</v>
      </c>
      <c r="X38" s="20"/>
      <c r="Y38" s="20"/>
      <c r="Z38" s="20"/>
      <c r="AA38" s="20"/>
      <c r="AB38" s="20"/>
      <c r="AC38" s="20"/>
      <c r="AD38" s="20">
        <f t="shared" si="6"/>
        <v>-24393.71</v>
      </c>
      <c r="AE38" s="20"/>
      <c r="AF38" s="20"/>
      <c r="AG38" s="20"/>
      <c r="AH38" s="20"/>
      <c r="AI38" s="20"/>
      <c r="AJ38" s="20">
        <f>SUM(AF38:AI38)</f>
        <v>0</v>
      </c>
      <c r="AK38" s="20"/>
      <c r="AL38" s="20"/>
      <c r="AM38" s="20"/>
    </row>
    <row r="39" spans="1:39" x14ac:dyDescent="0.2">
      <c r="A39" s="18" t="s">
        <v>74</v>
      </c>
      <c r="B39" s="26">
        <v>32.74</v>
      </c>
      <c r="C39" s="26">
        <v>32.74</v>
      </c>
      <c r="D39" s="26">
        <v>32.74</v>
      </c>
      <c r="E39" s="26">
        <v>32.74</v>
      </c>
      <c r="F39" s="26">
        <v>32.74</v>
      </c>
      <c r="G39" s="26">
        <v>32.74</v>
      </c>
      <c r="H39" s="26">
        <v>32.74</v>
      </c>
      <c r="I39" s="26">
        <v>32.74</v>
      </c>
      <c r="J39" s="26">
        <v>32.75</v>
      </c>
      <c r="K39" s="26">
        <v>32.74</v>
      </c>
      <c r="L39" s="26">
        <v>32.74</v>
      </c>
      <c r="M39" s="26">
        <v>32.74</v>
      </c>
      <c r="N39" s="26">
        <v>392.89</v>
      </c>
      <c r="O39" s="20">
        <f t="shared" si="1"/>
        <v>-392.89</v>
      </c>
      <c r="P39" s="20">
        <f t="shared" si="2"/>
        <v>0</v>
      </c>
      <c r="Q39" s="20">
        <f t="shared" si="3"/>
        <v>0</v>
      </c>
      <c r="R39" s="20">
        <f t="shared" si="4"/>
        <v>0</v>
      </c>
      <c r="S39" s="20"/>
      <c r="T39" s="20">
        <f t="shared" si="5"/>
        <v>0</v>
      </c>
      <c r="U39" s="20"/>
      <c r="V39" s="20"/>
      <c r="W39" s="20">
        <f>-N39</f>
        <v>-392.89</v>
      </c>
      <c r="X39" s="20"/>
      <c r="Y39" s="20"/>
      <c r="Z39" s="20"/>
      <c r="AA39" s="20"/>
      <c r="AB39" s="20"/>
      <c r="AC39" s="20"/>
      <c r="AD39" s="20">
        <f t="shared" si="6"/>
        <v>-392.89</v>
      </c>
      <c r="AE39" s="20"/>
      <c r="AF39" s="20"/>
      <c r="AG39" s="20"/>
      <c r="AH39" s="20"/>
      <c r="AI39" s="20"/>
      <c r="AJ39" s="20">
        <f>SUM(AF39:AI39)</f>
        <v>0</v>
      </c>
      <c r="AK39" s="20"/>
      <c r="AL39" s="20"/>
      <c r="AM39" s="20"/>
    </row>
    <row r="40" spans="1:39" x14ac:dyDescent="0.2">
      <c r="A40" s="18" t="s">
        <v>75</v>
      </c>
      <c r="B40" s="26">
        <v>1125.3</v>
      </c>
      <c r="C40" s="26">
        <v>1125.3</v>
      </c>
      <c r="D40" s="26">
        <v>1285.46</v>
      </c>
      <c r="E40" s="26">
        <v>1288.98</v>
      </c>
      <c r="F40" s="26">
        <v>1288.98</v>
      </c>
      <c r="G40" s="26">
        <v>1288.98</v>
      </c>
      <c r="H40" s="26">
        <v>1288.98</v>
      </c>
      <c r="I40" s="26">
        <v>1288.98</v>
      </c>
      <c r="J40" s="26">
        <v>988.25</v>
      </c>
      <c r="K40" s="26">
        <v>1312.8</v>
      </c>
      <c r="L40" s="26">
        <v>1291.71</v>
      </c>
      <c r="M40" s="26">
        <v>1291.71</v>
      </c>
      <c r="N40" s="26">
        <v>14865.43</v>
      </c>
      <c r="O40" s="20">
        <f t="shared" si="1"/>
        <v>0</v>
      </c>
      <c r="P40" s="20">
        <f t="shared" si="2"/>
        <v>14865.43</v>
      </c>
      <c r="Q40" s="20">
        <f t="shared" si="3"/>
        <v>0</v>
      </c>
      <c r="R40" s="20">
        <f t="shared" si="4"/>
        <v>14865.43</v>
      </c>
      <c r="S40" s="20"/>
      <c r="T40" s="20">
        <f t="shared" si="5"/>
        <v>14865.43</v>
      </c>
      <c r="U40" s="20"/>
      <c r="V40" s="20"/>
      <c r="W40" s="20"/>
      <c r="X40" s="20"/>
      <c r="Y40" s="20"/>
      <c r="Z40" s="20"/>
      <c r="AA40" s="20"/>
      <c r="AB40" s="20"/>
      <c r="AC40" s="20"/>
      <c r="AD40" s="20">
        <f t="shared" si="6"/>
        <v>0</v>
      </c>
      <c r="AE40" s="20"/>
      <c r="AF40" s="20"/>
      <c r="AG40" s="20"/>
      <c r="AH40" s="20"/>
      <c r="AI40" s="20"/>
      <c r="AJ40" s="20">
        <f>SUM(AF40:AI40)</f>
        <v>0</v>
      </c>
      <c r="AK40" s="20"/>
      <c r="AL40" s="20"/>
      <c r="AM40" s="20"/>
    </row>
    <row r="41" spans="1:39" x14ac:dyDescent="0.2">
      <c r="A41" s="18" t="s">
        <v>76</v>
      </c>
      <c r="B41" s="26">
        <v>1395.09</v>
      </c>
      <c r="C41" s="26">
        <v>1388.82</v>
      </c>
      <c r="D41" s="26">
        <v>1472.08</v>
      </c>
      <c r="E41" s="26">
        <v>1423.95</v>
      </c>
      <c r="F41" s="26">
        <v>1454.56</v>
      </c>
      <c r="G41" s="26">
        <v>1432.65</v>
      </c>
      <c r="H41" s="26">
        <v>1397.02</v>
      </c>
      <c r="I41" s="26">
        <v>1400.45</v>
      </c>
      <c r="J41" s="26">
        <v>1339.27</v>
      </c>
      <c r="K41" s="26">
        <v>1588.29</v>
      </c>
      <c r="L41" s="26">
        <v>1598.39</v>
      </c>
      <c r="M41" s="26">
        <v>1627.88</v>
      </c>
      <c r="N41" s="26">
        <v>17518.45</v>
      </c>
      <c r="O41" s="20">
        <f t="shared" si="1"/>
        <v>0</v>
      </c>
      <c r="P41" s="20">
        <f t="shared" si="2"/>
        <v>17518.45</v>
      </c>
      <c r="Q41" s="20">
        <f t="shared" si="3"/>
        <v>0</v>
      </c>
      <c r="R41" s="20">
        <f t="shared" si="4"/>
        <v>17518.45</v>
      </c>
      <c r="S41" s="20">
        <f>+S15*[1]Lurito!H17</f>
        <v>1733.6558866522385</v>
      </c>
      <c r="T41" s="20">
        <f t="shared" si="5"/>
        <v>19252.10588665224</v>
      </c>
      <c r="U41" s="20"/>
      <c r="V41" s="20"/>
      <c r="W41" s="20"/>
      <c r="X41" s="20"/>
      <c r="Y41" s="20"/>
      <c r="Z41" s="20"/>
      <c r="AA41" s="20"/>
      <c r="AB41" s="20"/>
      <c r="AC41" s="20"/>
      <c r="AD41" s="20">
        <f t="shared" si="6"/>
        <v>0</v>
      </c>
      <c r="AE41" s="20"/>
      <c r="AF41" s="20"/>
      <c r="AG41" s="20"/>
      <c r="AH41" s="20"/>
      <c r="AI41" s="20"/>
      <c r="AJ41" s="20">
        <f>SUM(AF41:AI41)</f>
        <v>0</v>
      </c>
      <c r="AK41" s="20"/>
      <c r="AL41" s="20"/>
      <c r="AM41" s="20"/>
    </row>
    <row r="42" spans="1:39" x14ac:dyDescent="0.2">
      <c r="A42" s="18" t="s">
        <v>77</v>
      </c>
      <c r="B42" s="26">
        <v>4753.3100000000004</v>
      </c>
      <c r="C42" s="26">
        <v>4718.29</v>
      </c>
      <c r="D42" s="26">
        <v>4733.6400000000003</v>
      </c>
      <c r="E42" s="26">
        <v>4848.96</v>
      </c>
      <c r="F42" s="26">
        <v>4901.25</v>
      </c>
      <c r="G42" s="26">
        <v>4851.62</v>
      </c>
      <c r="H42" s="26">
        <v>5338.68</v>
      </c>
      <c r="I42" s="26">
        <v>4700.28</v>
      </c>
      <c r="J42" s="26">
        <v>4551.01</v>
      </c>
      <c r="K42" s="26">
        <v>4510.3599999999997</v>
      </c>
      <c r="L42" s="26">
        <v>4558.46</v>
      </c>
      <c r="M42" s="26">
        <v>4648.87</v>
      </c>
      <c r="N42" s="26">
        <v>57114.73</v>
      </c>
      <c r="O42" s="20">
        <f t="shared" si="1"/>
        <v>0</v>
      </c>
      <c r="P42" s="20">
        <f t="shared" si="2"/>
        <v>57114.73</v>
      </c>
      <c r="Q42" s="20">
        <f t="shared" si="3"/>
        <v>0</v>
      </c>
      <c r="R42" s="20">
        <f t="shared" si="4"/>
        <v>57114.73</v>
      </c>
      <c r="S42" s="20">
        <f>+S15*[1]Lurito!H16</f>
        <v>5098.9879019183481</v>
      </c>
      <c r="T42" s="20">
        <f t="shared" si="5"/>
        <v>62213.717901918353</v>
      </c>
      <c r="U42" s="20"/>
      <c r="V42" s="20"/>
      <c r="W42" s="20"/>
      <c r="X42" s="20"/>
      <c r="Y42" s="20"/>
      <c r="Z42" s="20"/>
      <c r="AA42" s="20"/>
      <c r="AB42" s="20"/>
      <c r="AC42" s="20"/>
      <c r="AD42" s="20">
        <f t="shared" si="6"/>
        <v>0</v>
      </c>
      <c r="AE42" s="20"/>
      <c r="AF42" s="20"/>
      <c r="AG42" s="20"/>
      <c r="AH42" s="20"/>
      <c r="AI42" s="20"/>
      <c r="AJ42" s="20">
        <f>SUM(AF42:AI42)</f>
        <v>0</v>
      </c>
      <c r="AK42" s="20"/>
      <c r="AL42" s="20"/>
      <c r="AM42" s="20"/>
    </row>
    <row r="43" spans="1:39" x14ac:dyDescent="0.2">
      <c r="A43" s="18" t="s">
        <v>78</v>
      </c>
      <c r="B43" s="26">
        <v>3594.26</v>
      </c>
      <c r="C43" s="26">
        <v>3874.2</v>
      </c>
      <c r="D43" s="26">
        <v>3729.34</v>
      </c>
      <c r="E43" s="26">
        <v>3411.42</v>
      </c>
      <c r="F43" s="26">
        <v>4093.07</v>
      </c>
      <c r="G43" s="26">
        <v>3409.92</v>
      </c>
      <c r="H43" s="26">
        <v>3711.62</v>
      </c>
      <c r="I43" s="26">
        <v>3754.04</v>
      </c>
      <c r="J43" s="26">
        <v>3353.17</v>
      </c>
      <c r="K43" s="26">
        <v>3893.82</v>
      </c>
      <c r="L43" s="26">
        <v>3425.38</v>
      </c>
      <c r="M43" s="26">
        <v>3914.44</v>
      </c>
      <c r="N43" s="26">
        <v>44164.68</v>
      </c>
      <c r="O43" s="20">
        <f t="shared" si="1"/>
        <v>0</v>
      </c>
      <c r="P43" s="20">
        <f t="shared" si="2"/>
        <v>44164.68</v>
      </c>
      <c r="Q43" s="20">
        <f t="shared" si="3"/>
        <v>733.22174239678293</v>
      </c>
      <c r="R43" s="20">
        <f t="shared" si="4"/>
        <v>44897.901742396782</v>
      </c>
      <c r="S43" s="20"/>
      <c r="T43" s="20">
        <f t="shared" si="5"/>
        <v>44897.901742396782</v>
      </c>
      <c r="U43" s="20"/>
      <c r="V43" s="20"/>
      <c r="W43" s="20"/>
      <c r="X43" s="20"/>
      <c r="Y43" s="20"/>
      <c r="Z43" s="20"/>
      <c r="AA43" s="20"/>
      <c r="AB43" s="20"/>
      <c r="AC43" s="20"/>
      <c r="AD43" s="20">
        <f t="shared" si="6"/>
        <v>0</v>
      </c>
      <c r="AE43" s="20"/>
      <c r="AF43" s="20"/>
      <c r="AG43" s="20"/>
      <c r="AH43" s="20">
        <f>+[1]Payroll!I69+[1]Payroll!I16</f>
        <v>733.22174239678293</v>
      </c>
      <c r="AI43" s="20"/>
      <c r="AJ43" s="20">
        <f>SUM(AF43:AI43)</f>
        <v>733.22174239678293</v>
      </c>
      <c r="AK43" s="20"/>
      <c r="AL43" s="20"/>
      <c r="AM43" s="20"/>
    </row>
    <row r="44" spans="1:39" x14ac:dyDescent="0.2">
      <c r="A44" s="18" t="s">
        <v>60</v>
      </c>
      <c r="B44" s="26">
        <v>781.7</v>
      </c>
      <c r="C44" s="26">
        <v>777.4</v>
      </c>
      <c r="D44" s="26">
        <v>814.58</v>
      </c>
      <c r="E44" s="26">
        <v>837.54</v>
      </c>
      <c r="F44" s="26">
        <v>848.95</v>
      </c>
      <c r="G44" s="26">
        <v>900.15</v>
      </c>
      <c r="H44" s="26">
        <v>851.17</v>
      </c>
      <c r="I44" s="26">
        <v>847.27</v>
      </c>
      <c r="J44" s="26">
        <v>841.2</v>
      </c>
      <c r="K44" s="26">
        <v>794.94</v>
      </c>
      <c r="L44" s="26">
        <v>793.77</v>
      </c>
      <c r="M44" s="26">
        <v>842.47</v>
      </c>
      <c r="N44" s="26">
        <v>9931.14</v>
      </c>
      <c r="O44" s="20">
        <f t="shared" si="1"/>
        <v>0</v>
      </c>
      <c r="P44" s="20">
        <f t="shared" si="2"/>
        <v>9931.14</v>
      </c>
      <c r="Q44" s="20">
        <f t="shared" si="3"/>
        <v>78.630969533597664</v>
      </c>
      <c r="R44" s="20">
        <f t="shared" si="4"/>
        <v>10009.770969533598</v>
      </c>
      <c r="S44" s="20"/>
      <c r="T44" s="20">
        <f t="shared" si="5"/>
        <v>10009.770969533598</v>
      </c>
      <c r="U44" s="20"/>
      <c r="V44" s="20"/>
      <c r="W44" s="20"/>
      <c r="X44" s="20"/>
      <c r="Y44" s="20"/>
      <c r="Z44" s="20"/>
      <c r="AA44" s="20"/>
      <c r="AB44" s="20"/>
      <c r="AC44" s="20"/>
      <c r="AD44" s="20">
        <f t="shared" si="6"/>
        <v>0</v>
      </c>
      <c r="AE44" s="20"/>
      <c r="AF44" s="20"/>
      <c r="AG44" s="20"/>
      <c r="AH44" s="20"/>
      <c r="AI44" s="20">
        <f>+[1]Medical!T6</f>
        <v>78.630969533597664</v>
      </c>
      <c r="AJ44" s="20">
        <f>SUM(AF44:AI44)</f>
        <v>78.630969533597664</v>
      </c>
      <c r="AK44" s="20"/>
      <c r="AL44" s="20"/>
      <c r="AM44" s="20"/>
    </row>
    <row r="45" spans="1:39" x14ac:dyDescent="0.2">
      <c r="A45" s="18" t="s">
        <v>61</v>
      </c>
      <c r="B45" s="26">
        <v>349.59</v>
      </c>
      <c r="C45" s="26">
        <v>345.27</v>
      </c>
      <c r="D45" s="26">
        <v>333.08</v>
      </c>
      <c r="E45" s="26">
        <v>303.77</v>
      </c>
      <c r="F45" s="26">
        <v>300.7</v>
      </c>
      <c r="G45" s="26">
        <v>339.61</v>
      </c>
      <c r="H45" s="26">
        <v>333.82</v>
      </c>
      <c r="I45" s="26">
        <v>333.69</v>
      </c>
      <c r="J45" s="26">
        <v>299.08</v>
      </c>
      <c r="K45" s="26">
        <v>349.53</v>
      </c>
      <c r="L45" s="26">
        <v>311.68</v>
      </c>
      <c r="M45" s="26">
        <v>356.24</v>
      </c>
      <c r="N45" s="26">
        <v>3956.06</v>
      </c>
      <c r="O45" s="20">
        <f t="shared" si="1"/>
        <v>0</v>
      </c>
      <c r="P45" s="20">
        <f t="shared" si="2"/>
        <v>3956.06</v>
      </c>
      <c r="Q45" s="20">
        <f t="shared" si="3"/>
        <v>56.091463293353897</v>
      </c>
      <c r="R45" s="20">
        <f t="shared" si="4"/>
        <v>4012.151463293354</v>
      </c>
      <c r="S45" s="20"/>
      <c r="T45" s="20">
        <f t="shared" si="5"/>
        <v>4012.151463293354</v>
      </c>
      <c r="U45" s="20"/>
      <c r="V45" s="20"/>
      <c r="W45" s="20"/>
      <c r="X45" s="20"/>
      <c r="Y45" s="20"/>
      <c r="Z45" s="20"/>
      <c r="AA45" s="20"/>
      <c r="AB45" s="20"/>
      <c r="AC45" s="20"/>
      <c r="AD45" s="20">
        <f t="shared" si="6"/>
        <v>0</v>
      </c>
      <c r="AE45" s="20"/>
      <c r="AF45" s="20"/>
      <c r="AG45" s="20"/>
      <c r="AH45" s="20">
        <f>+[1]Payroll!J16+[1]Payroll!J69</f>
        <v>56.091463293353897</v>
      </c>
      <c r="AI45" s="20"/>
      <c r="AJ45" s="20">
        <f>SUM(AF45:AI45)</f>
        <v>56.091463293353897</v>
      </c>
      <c r="AK45" s="20"/>
      <c r="AL45" s="20"/>
      <c r="AM45" s="20"/>
    </row>
    <row r="46" spans="1:39" x14ac:dyDescent="0.2">
      <c r="A46" s="18" t="s">
        <v>79</v>
      </c>
      <c r="B46" s="26">
        <v>23098.9</v>
      </c>
      <c r="C46" s="26">
        <v>22551.599999999999</v>
      </c>
      <c r="D46" s="26">
        <v>21653.599999999999</v>
      </c>
      <c r="E46" s="26">
        <v>21321.02</v>
      </c>
      <c r="F46" s="26">
        <v>21633.35</v>
      </c>
      <c r="G46" s="26">
        <v>21516.66</v>
      </c>
      <c r="H46" s="26">
        <v>17649.07</v>
      </c>
      <c r="I46" s="26">
        <v>21100.66</v>
      </c>
      <c r="J46" s="26">
        <v>21991.46</v>
      </c>
      <c r="K46" s="26">
        <v>23470.37</v>
      </c>
      <c r="L46" s="26">
        <v>21523.43</v>
      </c>
      <c r="M46" s="26">
        <v>24437.73</v>
      </c>
      <c r="N46" s="26">
        <v>261947.85</v>
      </c>
      <c r="O46" s="20">
        <f t="shared" si="1"/>
        <v>0</v>
      </c>
      <c r="P46" s="20">
        <f t="shared" si="2"/>
        <v>261947.85</v>
      </c>
      <c r="Q46" s="20">
        <f t="shared" si="3"/>
        <v>12886.789128123259</v>
      </c>
      <c r="R46" s="20">
        <f t="shared" si="4"/>
        <v>274834.63912812329</v>
      </c>
      <c r="S46" s="20"/>
      <c r="T46" s="20">
        <f t="shared" si="5"/>
        <v>274834.63912812329</v>
      </c>
      <c r="U46" s="20"/>
      <c r="V46" s="20"/>
      <c r="W46" s="20"/>
      <c r="X46" s="20"/>
      <c r="Y46" s="20"/>
      <c r="Z46" s="20"/>
      <c r="AA46" s="20"/>
      <c r="AB46" s="20"/>
      <c r="AC46" s="20"/>
      <c r="AD46" s="20">
        <f t="shared" si="6"/>
        <v>0</v>
      </c>
      <c r="AE46" s="20"/>
      <c r="AF46" s="20"/>
      <c r="AG46" s="20"/>
      <c r="AH46" s="20">
        <f>+[1]Payroll!I36+[1]Payroll!J36+[1]Payroll!J27+[1]Payroll!I27</f>
        <v>11652.706073652716</v>
      </c>
      <c r="AI46" s="20">
        <f>+[1]Medical!T8+[1]Medical!T7+[1]Medical!T11</f>
        <v>1234.0830544705427</v>
      </c>
      <c r="AJ46" s="20">
        <f>SUM(AF46:AI46)</f>
        <v>12886.789128123259</v>
      </c>
      <c r="AK46" s="20"/>
      <c r="AL46" s="20"/>
      <c r="AM46" s="20"/>
    </row>
    <row r="47" spans="1:39" x14ac:dyDescent="0.2">
      <c r="A47" s="18" t="s">
        <v>80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270.67</v>
      </c>
      <c r="I47" s="26">
        <v>0</v>
      </c>
      <c r="J47" s="26">
        <v>0</v>
      </c>
      <c r="K47" s="26">
        <v>0</v>
      </c>
      <c r="L47" s="26">
        <v>905.7</v>
      </c>
      <c r="M47" s="26">
        <v>0</v>
      </c>
      <c r="N47" s="26">
        <v>1176.3699999999999</v>
      </c>
      <c r="O47" s="20">
        <f t="shared" si="1"/>
        <v>0</v>
      </c>
      <c r="P47" s="20">
        <f t="shared" si="2"/>
        <v>1176.3699999999999</v>
      </c>
      <c r="Q47" s="20">
        <f t="shared" si="3"/>
        <v>0</v>
      </c>
      <c r="R47" s="20">
        <f t="shared" si="4"/>
        <v>1176.3699999999999</v>
      </c>
      <c r="S47" s="20"/>
      <c r="T47" s="20">
        <f t="shared" si="5"/>
        <v>1176.3699999999999</v>
      </c>
      <c r="U47" s="20"/>
      <c r="V47" s="20"/>
      <c r="W47" s="20"/>
      <c r="X47" s="20"/>
      <c r="Y47" s="20"/>
      <c r="Z47" s="20"/>
      <c r="AA47" s="20"/>
      <c r="AB47" s="20"/>
      <c r="AC47" s="20"/>
      <c r="AD47" s="20">
        <f t="shared" si="6"/>
        <v>0</v>
      </c>
      <c r="AE47" s="20"/>
      <c r="AF47" s="20"/>
      <c r="AG47" s="20"/>
      <c r="AH47" s="20"/>
      <c r="AI47" s="20"/>
      <c r="AJ47" s="20">
        <f>SUM(AF47:AI47)</f>
        <v>0</v>
      </c>
      <c r="AK47" s="20"/>
      <c r="AL47" s="20"/>
      <c r="AM47" s="20"/>
    </row>
    <row r="48" spans="1:39" x14ac:dyDescent="0.2">
      <c r="A48" s="18" t="s">
        <v>81</v>
      </c>
      <c r="B48" s="26">
        <v>652.67999999999995</v>
      </c>
      <c r="C48" s="26">
        <v>649.74</v>
      </c>
      <c r="D48" s="26">
        <v>662.03</v>
      </c>
      <c r="E48" s="26">
        <v>666.17</v>
      </c>
      <c r="F48" s="26">
        <v>680.5</v>
      </c>
      <c r="G48" s="26">
        <v>670.26</v>
      </c>
      <c r="H48" s="26">
        <v>653.58000000000004</v>
      </c>
      <c r="I48" s="26">
        <v>655.17999999999995</v>
      </c>
      <c r="J48" s="26">
        <v>2939.91</v>
      </c>
      <c r="K48" s="26">
        <v>622.85</v>
      </c>
      <c r="L48" s="26">
        <v>626.82000000000005</v>
      </c>
      <c r="M48" s="26">
        <v>638.38</v>
      </c>
      <c r="N48" s="26">
        <v>10118.1</v>
      </c>
      <c r="O48" s="20">
        <f t="shared" si="1"/>
        <v>0</v>
      </c>
      <c r="P48" s="20">
        <f t="shared" si="2"/>
        <v>10118.1</v>
      </c>
      <c r="Q48" s="20">
        <f t="shared" si="3"/>
        <v>0</v>
      </c>
      <c r="R48" s="20">
        <f t="shared" si="4"/>
        <v>10118.1</v>
      </c>
      <c r="S48" s="20">
        <f>+S15*[1]Lurito!H19</f>
        <v>849.83131698639136</v>
      </c>
      <c r="T48" s="20">
        <f t="shared" si="5"/>
        <v>10967.931316986393</v>
      </c>
      <c r="U48" s="20"/>
      <c r="V48" s="20"/>
      <c r="W48" s="20"/>
      <c r="X48" s="20"/>
      <c r="Y48" s="20"/>
      <c r="Z48" s="20"/>
      <c r="AA48" s="20"/>
      <c r="AB48" s="20"/>
      <c r="AC48" s="20"/>
      <c r="AD48" s="20">
        <f t="shared" si="6"/>
        <v>0</v>
      </c>
      <c r="AE48" s="20"/>
      <c r="AF48" s="20"/>
      <c r="AG48" s="20"/>
      <c r="AH48" s="20"/>
      <c r="AI48" s="20"/>
      <c r="AJ48" s="20">
        <f>SUM(AF48:AI48)</f>
        <v>0</v>
      </c>
      <c r="AK48" s="20"/>
      <c r="AL48" s="20"/>
      <c r="AM48" s="20"/>
    </row>
    <row r="49" spans="1:39" x14ac:dyDescent="0.2">
      <c r="A49" s="18" t="s">
        <v>82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270.67</v>
      </c>
      <c r="J49" s="26">
        <v>0</v>
      </c>
      <c r="K49" s="26">
        <v>0</v>
      </c>
      <c r="L49" s="26">
        <v>0</v>
      </c>
      <c r="M49" s="26">
        <v>0</v>
      </c>
      <c r="N49" s="26">
        <v>270.67</v>
      </c>
      <c r="O49" s="20">
        <f t="shared" si="1"/>
        <v>0</v>
      </c>
      <c r="P49" s="20">
        <f t="shared" si="2"/>
        <v>270.67</v>
      </c>
      <c r="Q49" s="20">
        <f t="shared" si="3"/>
        <v>0</v>
      </c>
      <c r="R49" s="20">
        <f t="shared" si="4"/>
        <v>270.67</v>
      </c>
      <c r="S49" s="20"/>
      <c r="T49" s="20">
        <f t="shared" si="5"/>
        <v>270.67</v>
      </c>
      <c r="U49" s="20"/>
      <c r="V49" s="20"/>
      <c r="W49" s="20"/>
      <c r="X49" s="20"/>
      <c r="Y49" s="20"/>
      <c r="Z49" s="20"/>
      <c r="AA49" s="20"/>
      <c r="AB49" s="20"/>
      <c r="AC49" s="20"/>
      <c r="AD49" s="20">
        <f t="shared" si="6"/>
        <v>0</v>
      </c>
      <c r="AE49" s="20"/>
      <c r="AF49" s="20"/>
      <c r="AG49" s="20"/>
      <c r="AH49" s="20"/>
      <c r="AI49" s="20"/>
      <c r="AJ49" s="20">
        <f>SUM(AF49:AI49)</f>
        <v>0</v>
      </c>
      <c r="AK49" s="20"/>
      <c r="AL49" s="20"/>
      <c r="AM49" s="20"/>
    </row>
    <row r="50" spans="1:39" x14ac:dyDescent="0.2">
      <c r="A50" s="18" t="s">
        <v>83</v>
      </c>
      <c r="B50" s="26">
        <v>0</v>
      </c>
      <c r="C50" s="26">
        <v>0</v>
      </c>
      <c r="D50" s="26">
        <v>0</v>
      </c>
      <c r="E50" s="26">
        <v>0</v>
      </c>
      <c r="F50" s="26">
        <v>109</v>
      </c>
      <c r="G50" s="26">
        <v>0</v>
      </c>
      <c r="H50" s="26">
        <v>35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144</v>
      </c>
      <c r="O50" s="20">
        <f t="shared" si="1"/>
        <v>0</v>
      </c>
      <c r="P50" s="20">
        <f t="shared" si="2"/>
        <v>144</v>
      </c>
      <c r="Q50" s="20">
        <f t="shared" si="3"/>
        <v>0</v>
      </c>
      <c r="R50" s="20">
        <f t="shared" si="4"/>
        <v>144</v>
      </c>
      <c r="S50" s="20"/>
      <c r="T50" s="20">
        <f t="shared" si="5"/>
        <v>144</v>
      </c>
      <c r="U50" s="20"/>
      <c r="V50" s="20"/>
      <c r="W50" s="20"/>
      <c r="X50" s="20"/>
      <c r="Y50" s="20"/>
      <c r="Z50" s="20"/>
      <c r="AA50" s="20"/>
      <c r="AB50" s="20"/>
      <c r="AC50" s="20"/>
      <c r="AD50" s="20">
        <f t="shared" si="6"/>
        <v>0</v>
      </c>
      <c r="AE50" s="20"/>
      <c r="AF50" s="20"/>
      <c r="AG50" s="20"/>
      <c r="AH50" s="20"/>
      <c r="AI50" s="20"/>
      <c r="AJ50" s="20">
        <f>SUM(AF50:AI50)</f>
        <v>0</v>
      </c>
      <c r="AK50" s="20"/>
      <c r="AL50" s="20"/>
      <c r="AM50" s="20"/>
    </row>
    <row r="51" spans="1:39" x14ac:dyDescent="0.2">
      <c r="A51" s="18" t="s">
        <v>84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892.28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892.28</v>
      </c>
      <c r="O51" s="20">
        <f t="shared" si="1"/>
        <v>0</v>
      </c>
      <c r="P51" s="20">
        <f t="shared" si="2"/>
        <v>892.28</v>
      </c>
      <c r="Q51" s="20">
        <f t="shared" si="3"/>
        <v>0</v>
      </c>
      <c r="R51" s="20">
        <f t="shared" si="4"/>
        <v>892.28</v>
      </c>
      <c r="S51" s="20"/>
      <c r="T51" s="20">
        <f t="shared" si="5"/>
        <v>892.28</v>
      </c>
      <c r="U51" s="20"/>
      <c r="V51" s="20"/>
      <c r="W51" s="20"/>
      <c r="X51" s="20"/>
      <c r="Y51" s="20"/>
      <c r="Z51" s="20"/>
      <c r="AA51" s="20"/>
      <c r="AB51" s="20"/>
      <c r="AC51" s="20"/>
      <c r="AD51" s="20">
        <f t="shared" si="6"/>
        <v>0</v>
      </c>
      <c r="AE51" s="20"/>
      <c r="AF51" s="20"/>
      <c r="AG51" s="20"/>
      <c r="AH51" s="20"/>
      <c r="AI51" s="20"/>
      <c r="AJ51" s="20">
        <f>SUM(AF51:AI51)</f>
        <v>0</v>
      </c>
      <c r="AK51" s="20"/>
      <c r="AL51" s="20"/>
      <c r="AM51" s="20"/>
    </row>
    <row r="52" spans="1:39" x14ac:dyDescent="0.2">
      <c r="A52" s="18" t="s">
        <v>85</v>
      </c>
      <c r="B52" s="26">
        <v>1205.0899999999999</v>
      </c>
      <c r="C52" s="26">
        <v>1394.47</v>
      </c>
      <c r="D52" s="26">
        <v>628.97</v>
      </c>
      <c r="E52" s="26">
        <v>1116.83</v>
      </c>
      <c r="F52" s="26">
        <v>2281.71</v>
      </c>
      <c r="G52" s="26">
        <v>1408.3</v>
      </c>
      <c r="H52" s="26">
        <v>369.29</v>
      </c>
      <c r="I52" s="26">
        <v>1607.15</v>
      </c>
      <c r="J52" s="26">
        <v>1591.24</v>
      </c>
      <c r="K52" s="26">
        <v>972.3</v>
      </c>
      <c r="L52" s="26">
        <v>1559.52</v>
      </c>
      <c r="M52" s="26">
        <v>1369.9</v>
      </c>
      <c r="N52" s="26">
        <v>15504.77</v>
      </c>
      <c r="O52" s="20">
        <f t="shared" si="1"/>
        <v>0</v>
      </c>
      <c r="P52" s="20">
        <f t="shared" si="2"/>
        <v>15504.77</v>
      </c>
      <c r="Q52" s="20">
        <f t="shared" si="3"/>
        <v>0</v>
      </c>
      <c r="R52" s="20">
        <f t="shared" si="4"/>
        <v>15504.77</v>
      </c>
      <c r="S52" s="20"/>
      <c r="T52" s="20">
        <f t="shared" si="5"/>
        <v>15504.77</v>
      </c>
      <c r="U52" s="20"/>
      <c r="V52" s="20"/>
      <c r="W52" s="20"/>
      <c r="X52" s="20"/>
      <c r="Y52" s="20"/>
      <c r="Z52" s="20"/>
      <c r="AA52" s="20"/>
      <c r="AB52" s="20"/>
      <c r="AC52" s="20"/>
      <c r="AD52" s="20">
        <f t="shared" si="6"/>
        <v>0</v>
      </c>
      <c r="AE52" s="20"/>
      <c r="AF52" s="20"/>
      <c r="AG52" s="20"/>
      <c r="AH52" s="20"/>
      <c r="AI52" s="20"/>
      <c r="AJ52" s="20">
        <f>SUM(AF52:AI52)</f>
        <v>0</v>
      </c>
      <c r="AK52" s="20"/>
      <c r="AL52" s="20"/>
      <c r="AM52" s="20"/>
    </row>
    <row r="53" spans="1:39" x14ac:dyDescent="0.2">
      <c r="A53" s="18" t="s">
        <v>86</v>
      </c>
      <c r="B53" s="26">
        <v>3411.32</v>
      </c>
      <c r="C53" s="26">
        <v>3411.32</v>
      </c>
      <c r="D53" s="26">
        <v>3411.32</v>
      </c>
      <c r="E53" s="26">
        <v>3411.32</v>
      </c>
      <c r="F53" s="26">
        <v>3411.32</v>
      </c>
      <c r="G53" s="26">
        <v>3411.32</v>
      </c>
      <c r="H53" s="26">
        <v>3411.32</v>
      </c>
      <c r="I53" s="26">
        <v>3411.32</v>
      </c>
      <c r="J53" s="26">
        <v>3411.32</v>
      </c>
      <c r="K53" s="26">
        <v>3411.32</v>
      </c>
      <c r="L53" s="26">
        <v>3411.32</v>
      </c>
      <c r="M53" s="26">
        <v>3411.32</v>
      </c>
      <c r="N53" s="26">
        <v>40935.839999999997</v>
      </c>
      <c r="O53" s="20">
        <f t="shared" si="1"/>
        <v>0</v>
      </c>
      <c r="P53" s="20">
        <f t="shared" si="2"/>
        <v>40935.839999999997</v>
      </c>
      <c r="Q53" s="20">
        <f t="shared" si="3"/>
        <v>0</v>
      </c>
      <c r="R53" s="20">
        <f t="shared" si="4"/>
        <v>40935.839999999997</v>
      </c>
      <c r="S53" s="20"/>
      <c r="T53" s="20">
        <f t="shared" si="5"/>
        <v>40935.839999999997</v>
      </c>
      <c r="U53" s="20"/>
      <c r="V53" s="20"/>
      <c r="W53" s="20"/>
      <c r="X53" s="20"/>
      <c r="Y53" s="20"/>
      <c r="Z53" s="20"/>
      <c r="AA53" s="20"/>
      <c r="AB53" s="20"/>
      <c r="AC53" s="20"/>
      <c r="AD53" s="20">
        <f t="shared" si="6"/>
        <v>0</v>
      </c>
      <c r="AE53" s="20"/>
      <c r="AF53" s="20"/>
      <c r="AG53" s="20"/>
      <c r="AH53" s="20"/>
      <c r="AI53" s="20"/>
      <c r="AJ53" s="20">
        <f>SUM(AF53:AI53)</f>
        <v>0</v>
      </c>
      <c r="AK53" s="20"/>
      <c r="AL53" s="20"/>
      <c r="AM53" s="20"/>
    </row>
    <row r="54" spans="1:39" x14ac:dyDescent="0.2">
      <c r="A54" s="18" t="s">
        <v>87</v>
      </c>
      <c r="B54" s="26">
        <v>0</v>
      </c>
      <c r="C54" s="26">
        <v>100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100</v>
      </c>
      <c r="O54" s="20">
        <f t="shared" si="1"/>
        <v>0</v>
      </c>
      <c r="P54" s="20">
        <f t="shared" si="2"/>
        <v>100</v>
      </c>
      <c r="Q54" s="20">
        <f t="shared" si="3"/>
        <v>0</v>
      </c>
      <c r="R54" s="20">
        <f t="shared" si="4"/>
        <v>100</v>
      </c>
      <c r="S54" s="20"/>
      <c r="T54" s="20">
        <f t="shared" si="5"/>
        <v>100</v>
      </c>
      <c r="U54" s="20"/>
      <c r="V54" s="20"/>
      <c r="W54" s="20"/>
      <c r="X54" s="20"/>
      <c r="Y54" s="20"/>
      <c r="Z54" s="20"/>
      <c r="AA54" s="20"/>
      <c r="AB54" s="20"/>
      <c r="AC54" s="20"/>
      <c r="AD54" s="20">
        <f t="shared" si="6"/>
        <v>0</v>
      </c>
      <c r="AE54" s="20"/>
      <c r="AF54" s="20"/>
      <c r="AG54" s="20"/>
      <c r="AH54" s="20"/>
      <c r="AI54" s="20"/>
      <c r="AJ54" s="20">
        <f>SUM(AF54:AI54)</f>
        <v>0</v>
      </c>
      <c r="AK54" s="20"/>
      <c r="AL54" s="20"/>
      <c r="AM54" s="20"/>
    </row>
    <row r="55" spans="1:39" x14ac:dyDescent="0.2">
      <c r="A55" s="18" t="s">
        <v>88</v>
      </c>
      <c r="B55" s="26">
        <v>17244.27</v>
      </c>
      <c r="C55" s="26">
        <v>16994.830000000002</v>
      </c>
      <c r="D55" s="26">
        <v>11601.51</v>
      </c>
      <c r="E55" s="26">
        <v>14833.8</v>
      </c>
      <c r="F55" s="26">
        <v>15213.3</v>
      </c>
      <c r="G55" s="26">
        <v>15369.12</v>
      </c>
      <c r="H55" s="26">
        <v>14690.25</v>
      </c>
      <c r="I55" s="26">
        <v>18121.82</v>
      </c>
      <c r="J55" s="26">
        <v>12767.5</v>
      </c>
      <c r="K55" s="26">
        <v>18737.330000000002</v>
      </c>
      <c r="L55" s="26">
        <v>16687.97</v>
      </c>
      <c r="M55" s="26">
        <v>19651.18</v>
      </c>
      <c r="N55" s="26">
        <v>191912.88</v>
      </c>
      <c r="O55" s="20">
        <f t="shared" si="1"/>
        <v>0</v>
      </c>
      <c r="P55" s="20">
        <f t="shared" si="2"/>
        <v>191912.88</v>
      </c>
      <c r="Q55" s="20">
        <f t="shared" si="3"/>
        <v>0</v>
      </c>
      <c r="R55" s="20">
        <f t="shared" si="4"/>
        <v>191912.88</v>
      </c>
      <c r="S55" s="20"/>
      <c r="T55" s="20">
        <f t="shared" si="5"/>
        <v>191912.88</v>
      </c>
      <c r="U55" s="20"/>
      <c r="V55" s="20"/>
      <c r="W55" s="20"/>
      <c r="X55" s="20"/>
      <c r="Y55" s="20"/>
      <c r="Z55" s="20"/>
      <c r="AA55" s="20"/>
      <c r="AB55" s="20"/>
      <c r="AC55" s="20"/>
      <c r="AD55" s="20">
        <f t="shared" si="6"/>
        <v>0</v>
      </c>
      <c r="AE55" s="20"/>
      <c r="AF55" s="20"/>
      <c r="AG55" s="20"/>
      <c r="AH55" s="20"/>
      <c r="AI55" s="20"/>
      <c r="AJ55" s="20">
        <f>SUM(AF55:AI55)</f>
        <v>0</v>
      </c>
      <c r="AK55" s="20"/>
      <c r="AL55" s="20"/>
      <c r="AM55" s="20"/>
    </row>
    <row r="56" spans="1:39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1:39" x14ac:dyDescent="0.2">
      <c r="A57" s="1" t="s">
        <v>89</v>
      </c>
      <c r="B57" s="27">
        <f t="shared" ref="B57:T57" si="7">SUM(B17:B56)</f>
        <v>310008.87000000011</v>
      </c>
      <c r="C57" s="27">
        <f t="shared" si="7"/>
        <v>312581.36</v>
      </c>
      <c r="D57" s="27">
        <f t="shared" si="7"/>
        <v>309737.19000000012</v>
      </c>
      <c r="E57" s="27">
        <f t="shared" si="7"/>
        <v>297899.81000000006</v>
      </c>
      <c r="F57" s="27">
        <f t="shared" si="7"/>
        <v>313241.25000000006</v>
      </c>
      <c r="G57" s="27">
        <f t="shared" si="7"/>
        <v>328252.49</v>
      </c>
      <c r="H57" s="27">
        <f t="shared" si="7"/>
        <v>292174.18</v>
      </c>
      <c r="I57" s="27">
        <f t="shared" si="7"/>
        <v>326986.86</v>
      </c>
      <c r="J57" s="27">
        <f t="shared" si="7"/>
        <v>316307.44000000006</v>
      </c>
      <c r="K57" s="27">
        <f t="shared" si="7"/>
        <v>326388.46000000002</v>
      </c>
      <c r="L57" s="27">
        <f t="shared" si="7"/>
        <v>300794.02</v>
      </c>
      <c r="M57" s="27">
        <f t="shared" si="7"/>
        <v>344144.05000000005</v>
      </c>
      <c r="N57" s="27">
        <f t="shared" si="7"/>
        <v>3778515.9800000018</v>
      </c>
      <c r="O57" s="27">
        <f t="shared" si="7"/>
        <v>6391.3102760592219</v>
      </c>
      <c r="P57" s="27">
        <f t="shared" si="7"/>
        <v>3784907.2902760608</v>
      </c>
      <c r="Q57" s="27">
        <f t="shared" si="7"/>
        <v>56084.101300312235</v>
      </c>
      <c r="R57" s="27">
        <f t="shared" si="7"/>
        <v>3840991.391576373</v>
      </c>
      <c r="S57" s="27">
        <f t="shared" si="7"/>
        <v>7682.4751055569777</v>
      </c>
      <c r="T57" s="27">
        <f t="shared" si="7"/>
        <v>3848673.8666819297</v>
      </c>
      <c r="U57" s="20"/>
      <c r="V57" s="27">
        <f t="shared" ref="V57:AD57" si="8">SUM(V17:V56)</f>
        <v>0</v>
      </c>
      <c r="W57" s="27">
        <f t="shared" si="8"/>
        <v>6391.3102760592219</v>
      </c>
      <c r="X57" s="27">
        <f t="shared" si="8"/>
        <v>0</v>
      </c>
      <c r="Y57" s="27">
        <f t="shared" si="8"/>
        <v>0</v>
      </c>
      <c r="Z57" s="27">
        <f t="shared" si="8"/>
        <v>0</v>
      </c>
      <c r="AA57" s="27">
        <f t="shared" si="8"/>
        <v>0</v>
      </c>
      <c r="AB57" s="27">
        <f t="shared" si="8"/>
        <v>0</v>
      </c>
      <c r="AC57" s="27">
        <f t="shared" si="8"/>
        <v>0</v>
      </c>
      <c r="AD57" s="27">
        <f t="shared" si="8"/>
        <v>6391.3102760592219</v>
      </c>
      <c r="AE57" s="20"/>
      <c r="AF57" s="27">
        <f t="shared" ref="AF57:AJ57" si="9">SUM(AF17:AF56)</f>
        <v>28749.542876803316</v>
      </c>
      <c r="AG57" s="27">
        <f t="shared" si="9"/>
        <v>0</v>
      </c>
      <c r="AH57" s="27">
        <f t="shared" si="9"/>
        <v>22623.819641195099</v>
      </c>
      <c r="AI57" s="27">
        <f t="shared" si="9"/>
        <v>4710.7387823138251</v>
      </c>
      <c r="AJ57" s="27">
        <f t="shared" si="9"/>
        <v>56084.101300312235</v>
      </c>
      <c r="AK57" s="20"/>
      <c r="AL57" s="20"/>
      <c r="AM57" s="20"/>
    </row>
    <row r="58" spans="1:39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0"/>
      <c r="V58" s="27"/>
      <c r="W58" s="27"/>
      <c r="X58" s="27"/>
      <c r="Y58" s="27"/>
      <c r="Z58" s="27"/>
      <c r="AA58" s="27"/>
      <c r="AB58" s="27"/>
      <c r="AC58" s="27"/>
      <c r="AD58" s="27"/>
      <c r="AE58" s="20"/>
      <c r="AF58" s="27"/>
      <c r="AG58" s="27"/>
      <c r="AH58" s="27"/>
      <c r="AI58" s="27"/>
      <c r="AJ58" s="27"/>
      <c r="AK58" s="20"/>
      <c r="AL58" s="20"/>
      <c r="AM58" s="20"/>
    </row>
    <row r="59" spans="1:39" x14ac:dyDescent="0.2">
      <c r="A59" s="1" t="s">
        <v>90</v>
      </c>
      <c r="B59" s="27">
        <f t="shared" ref="B59:T59" si="10">+B15-B57</f>
        <v>16327.339999999851</v>
      </c>
      <c r="C59" s="27">
        <f t="shared" si="10"/>
        <v>12291.359999999986</v>
      </c>
      <c r="D59" s="27">
        <f t="shared" si="10"/>
        <v>21271.939999999886</v>
      </c>
      <c r="E59" s="27">
        <f t="shared" si="10"/>
        <v>35187.519999999902</v>
      </c>
      <c r="F59" s="27">
        <f t="shared" si="10"/>
        <v>27006.919999999984</v>
      </c>
      <c r="G59" s="27">
        <f t="shared" si="10"/>
        <v>6872.4700000000303</v>
      </c>
      <c r="H59" s="27">
        <f t="shared" si="10"/>
        <v>34613.609999999986</v>
      </c>
      <c r="I59" s="27">
        <f t="shared" si="10"/>
        <v>604.69000000000233</v>
      </c>
      <c r="J59" s="27">
        <f t="shared" si="10"/>
        <v>-3025.6200000000536</v>
      </c>
      <c r="K59" s="27">
        <f t="shared" si="10"/>
        <v>-14960.449999999953</v>
      </c>
      <c r="L59" s="27">
        <f t="shared" si="10"/>
        <v>12615.619999999995</v>
      </c>
      <c r="M59" s="27">
        <f t="shared" si="10"/>
        <v>-24952.559999999998</v>
      </c>
      <c r="N59" s="27">
        <f t="shared" si="10"/>
        <v>123852.83999999799</v>
      </c>
      <c r="O59" s="27">
        <f t="shared" si="10"/>
        <v>-42443.470276059219</v>
      </c>
      <c r="P59" s="27">
        <f t="shared" si="10"/>
        <v>81409.369723938871</v>
      </c>
      <c r="Q59" s="27">
        <f t="shared" si="10"/>
        <v>-29067.139246157185</v>
      </c>
      <c r="R59" s="27">
        <f t="shared" si="10"/>
        <v>52342.230477781966</v>
      </c>
      <c r="S59" s="27">
        <f t="shared" si="10"/>
        <v>332250.05168899958</v>
      </c>
      <c r="T59" s="27">
        <f t="shared" si="10"/>
        <v>384592.28216678184</v>
      </c>
      <c r="U59" s="20"/>
      <c r="V59" s="27">
        <f t="shared" ref="V59:AD59" si="11">+V15-V57</f>
        <v>-36052.159999999996</v>
      </c>
      <c r="W59" s="27">
        <f t="shared" si="11"/>
        <v>-6391.3102760592219</v>
      </c>
      <c r="X59" s="27">
        <f t="shared" si="11"/>
        <v>0</v>
      </c>
      <c r="Y59" s="27">
        <f t="shared" si="11"/>
        <v>0</v>
      </c>
      <c r="Z59" s="27">
        <f t="shared" si="11"/>
        <v>0</v>
      </c>
      <c r="AA59" s="27">
        <f t="shared" si="11"/>
        <v>0</v>
      </c>
      <c r="AB59" s="27">
        <f t="shared" si="11"/>
        <v>0</v>
      </c>
      <c r="AC59" s="27">
        <f t="shared" si="11"/>
        <v>0</v>
      </c>
      <c r="AD59" s="27">
        <f t="shared" si="11"/>
        <v>-42443.470276059219</v>
      </c>
      <c r="AE59" s="20"/>
      <c r="AF59" s="27">
        <f t="shared" ref="AF59:AJ59" si="12">+AF15-AF57</f>
        <v>-19965.362443858263</v>
      </c>
      <c r="AG59" s="27">
        <f t="shared" si="12"/>
        <v>18232.781621209997</v>
      </c>
      <c r="AH59" s="27">
        <f t="shared" si="12"/>
        <v>-22623.819641195099</v>
      </c>
      <c r="AI59" s="27">
        <f t="shared" si="12"/>
        <v>-4710.7387823138251</v>
      </c>
      <c r="AJ59" s="27">
        <f t="shared" si="12"/>
        <v>-29067.139246157185</v>
      </c>
      <c r="AK59" s="20"/>
      <c r="AL59" s="20"/>
      <c r="AM59" s="20"/>
    </row>
    <row r="60" spans="1:39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</row>
    <row r="61" spans="1:39" x14ac:dyDescent="0.2">
      <c r="A61" s="28" t="s">
        <v>91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0">
        <f>+N57/N15</f>
        <v>0.96826213878984457</v>
      </c>
      <c r="O61" s="20"/>
      <c r="P61" s="30">
        <f>+P57/P15</f>
        <v>0.97894394668543805</v>
      </c>
      <c r="Q61" s="20"/>
      <c r="R61" s="30">
        <f>+R57/R15</f>
        <v>0.98655593494960603</v>
      </c>
      <c r="S61" s="20"/>
      <c r="T61" s="30">
        <f>+T57/T15</f>
        <v>0.90914998758786369</v>
      </c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spans="1:39" x14ac:dyDescent="0.2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1:39" x14ac:dyDescent="0.2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1:39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2:39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2:39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2:39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2:39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2:39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2:39" x14ac:dyDescent="0.2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2:39" x14ac:dyDescent="0.2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2:39" x14ac:dyDescent="0.2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2:39" x14ac:dyDescent="0.2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2:39" x14ac:dyDescent="0.2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2:39" x14ac:dyDescent="0.2"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</sheetData>
  <pageMargins left="0.25" right="0.25" top="0.75" bottom="0.75" header="0.3" footer="0.3"/>
  <pageSetup scale="85" orientation="portrait" r:id="rId1"/>
  <colBreaks count="1" manualBreakCount="1">
    <brk id="2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BA9F0D04E3F7429C5E12A00B635887" ma:contentTypeVersion="104" ma:contentTypeDescription="" ma:contentTypeScope="" ma:versionID="42e973c5409e5438a7fc1aaffdaeef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2017-05-16T07:00:00+00:00</OpenedDate>
    <Date1 xmlns="dc463f71-b30c-4ab2-9473-d307f9d35888">2017-05-23T07:00:00+00:00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170378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90CB316-0EA9-4E42-A169-3676C22CAC60}"/>
</file>

<file path=customXml/itemProps2.xml><?xml version="1.0" encoding="utf-8"?>
<ds:datastoreItem xmlns:ds="http://schemas.openxmlformats.org/officeDocument/2006/customXml" ds:itemID="{7B0A7C20-1A50-455E-BA30-845C9EF81034}"/>
</file>

<file path=customXml/itemProps3.xml><?xml version="1.0" encoding="utf-8"?>
<ds:datastoreItem xmlns:ds="http://schemas.openxmlformats.org/officeDocument/2006/customXml" ds:itemID="{E82F27EA-DB63-4B10-9E04-F043D80F493A}"/>
</file>

<file path=customXml/itemProps4.xml><?xml version="1.0" encoding="utf-8"?>
<ds:datastoreItem xmlns:ds="http://schemas.openxmlformats.org/officeDocument/2006/customXml" ds:itemID="{09066377-E4AB-490F-87A4-0ED831889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 Forma</vt:lpstr>
      <vt:lpstr>'Pro Forma'!Print_Titles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2017-05-16T17:12:10Z</cp:lastPrinted>
  <dcterms:created xsi:type="dcterms:W3CDTF">2017-05-16T17:08:05Z</dcterms:created>
  <dcterms:modified xsi:type="dcterms:W3CDTF">2017-05-16T17:12:36Z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0x0101006E56B4D1795A2E4DB2F0B01679ED314A00DBBA9F0D04E3F7429C5E12A00B635887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